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D3CE161-D1FD-4181-BC77-1D907DE77CEC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3" l="1"/>
  <c r="L1" i="3" s="1"/>
  <c r="J6" i="3"/>
  <c r="I6" i="3"/>
  <c r="AA22" i="1"/>
  <c r="Z22" i="1"/>
  <c r="AC22" i="1"/>
  <c r="AB22" i="1"/>
  <c r="T22" i="1"/>
  <c r="S22" i="1"/>
  <c r="W22" i="1"/>
  <c r="L22" i="1"/>
  <c r="N22" i="1" l="1"/>
  <c r="O22" i="1"/>
  <c r="M22" i="1"/>
  <c r="W5" i="1"/>
  <c r="W1" i="1" l="1"/>
  <c r="W10" i="1"/>
  <c r="W7" i="1"/>
  <c r="W3" i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H15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<sst xmlns="http://schemas.openxmlformats.org/spreadsheetml/2006/main" count="1091" uniqueCount="629">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</sst>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ccounts"/>
    </sheetNames>
    <sheetDataSet>
      <sheetData sheetId="0">
        <row r="13">
          <cell r="C13" t="str">
            <v>Stanstead Airport, UK</v>
          </cell>
        </row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comments" Target="../comments1.xm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$ALK.xlsx" TargetMode="External"/><Relationship Id="rId10" Type="http://schemas.openxmlformats.org/officeDocument/2006/relationships/hyperlink" Target="Private%20Equity\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\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6.5" x14ac:dyDescent="0.25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6.5" x14ac:dyDescent="0.25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6.5" x14ac:dyDescent="0.25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6.5" x14ac:dyDescent="0.25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6.5" x14ac:dyDescent="0.25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6.5" x14ac:dyDescent="0.25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6.5" x14ac:dyDescent="0.25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6.5" x14ac:dyDescent="0.25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6.5" x14ac:dyDescent="0.25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6.5" x14ac:dyDescent="0.25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6.5" x14ac:dyDescent="0.25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6.5" x14ac:dyDescent="0.25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6.5" x14ac:dyDescent="0.25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6.5" x14ac:dyDescent="0.25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6.5" x14ac:dyDescent="0.25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7">
        <v>44882</v>
      </c>
      <c r="M18" s="6" t="s">
        <v>520</v>
      </c>
      <c r="N18" s="11">
        <v>-8.5000000000000006E-3</v>
      </c>
    </row>
    <row r="19" spans="1:14" ht="16.5" x14ac:dyDescent="0.25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6.5" x14ac:dyDescent="0.25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7">
        <v>44873</v>
      </c>
      <c r="M20" s="6" t="s">
        <v>531</v>
      </c>
      <c r="N20" s="9">
        <v>5.3E-3</v>
      </c>
    </row>
    <row r="21" spans="1:14" ht="16.5" x14ac:dyDescent="0.25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6.5" x14ac:dyDescent="0.25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6.5" x14ac:dyDescent="0.25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6.5" x14ac:dyDescent="0.25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6.5" x14ac:dyDescent="0.25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6.5" x14ac:dyDescent="0.25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6.5" x14ac:dyDescent="0.25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6.5" x14ac:dyDescent="0.25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6.5" x14ac:dyDescent="0.25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6.5" x14ac:dyDescent="0.25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6.5" x14ac:dyDescent="0.25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7">
        <v>44874</v>
      </c>
      <c r="M31" s="6" t="s">
        <v>588</v>
      </c>
      <c r="N31" s="9">
        <v>2.63E-2</v>
      </c>
    </row>
    <row r="32" spans="1:14" ht="16.5" x14ac:dyDescent="0.25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6.5" x14ac:dyDescent="0.25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6.5" x14ac:dyDescent="0.25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ColWidth="8.875" defaultRowHeight="12.75" x14ac:dyDescent="0.2"/>
  <cols>
    <col min="1" max="1" width="3.625" style="1" customWidth="1"/>
    <col min="2" max="2" width="11.875" style="1" bestFit="1" customWidth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8" width="8.875" style="1"/>
    <col min="19" max="19" width="10.375" style="4" bestFit="1" customWidth="1"/>
    <col min="20" max="20" width="13.375" style="4" bestFit="1" customWidth="1"/>
    <col min="21" max="21" width="14" style="1" bestFit="1" customWidth="1"/>
    <col min="22" max="22" width="9.875" style="1" bestFit="1" customWidth="1"/>
    <col min="23" max="23" width="9.875" style="1" customWidth="1"/>
    <col min="24" max="25" width="8.875" style="1"/>
    <col min="26" max="27" width="8.875" style="4"/>
    <col min="28" max="28" width="8.875" style="1"/>
    <col min="29" max="29" width="16.875" style="1" bestFit="1" customWidth="1"/>
    <col min="30" max="16384" width="8.875" style="1"/>
  </cols>
  <sheetData>
    <row r="1" spans="2:30" x14ac:dyDescent="0.2">
      <c r="D1" s="1"/>
      <c r="F1" s="45" t="s">
        <v>628</v>
      </c>
      <c r="G1" s="45"/>
      <c r="H1" s="45"/>
      <c r="I1" s="45"/>
      <c r="J1" s="45"/>
      <c r="S1" s="1"/>
      <c r="T1" s="1"/>
      <c r="W1" s="43">
        <f>AVERAGE(W3:W10)</f>
        <v>10.144047619047617</v>
      </c>
      <c r="X1" s="39">
        <f>AVERAGE(X4:X10)</f>
        <v>1.3082569747231938</v>
      </c>
    </row>
    <row r="2" spans="2:30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624</v>
      </c>
      <c r="N2" s="3" t="s">
        <v>625</v>
      </c>
      <c r="O2" s="3" t="s">
        <v>626</v>
      </c>
      <c r="P2" s="3" t="s">
        <v>612</v>
      </c>
      <c r="Q2" s="3" t="s">
        <v>611</v>
      </c>
      <c r="R2" s="3" t="s">
        <v>610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607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606</v>
      </c>
    </row>
    <row r="3" spans="2:30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[1]Main!$C$6*H27</f>
        <v>58.001999999999995</v>
      </c>
      <c r="G3" s="26">
        <f>[1]Main!$C$7</f>
        <v>227.43</v>
      </c>
      <c r="H3" s="26">
        <f>[1]Main!$C$12*H27</f>
        <v>13191.394859999999</v>
      </c>
      <c r="I3" s="40">
        <f>[1]Main!$C$11*H27</f>
        <v>0</v>
      </c>
      <c r="J3" s="26">
        <f>[1]Main!$C$12*H27</f>
        <v>13191.394859999999</v>
      </c>
      <c r="K3" s="1" t="s">
        <v>394</v>
      </c>
      <c r="L3" s="4"/>
      <c r="M3" s="4"/>
      <c r="N3" s="4"/>
      <c r="O3" s="4"/>
      <c r="P3" s="4"/>
      <c r="Q3" s="4"/>
      <c r="W3" s="41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x14ac:dyDescent="0.2">
      <c r="B4" s="25" t="s">
        <v>429</v>
      </c>
      <c r="C4" s="1" t="s">
        <v>427</v>
      </c>
      <c r="D4" s="4" t="s">
        <v>42</v>
      </c>
      <c r="E4" s="4" t="s">
        <v>430</v>
      </c>
      <c r="F4" s="28">
        <f>[2]Main!$C$6*H30</f>
        <v>19.570099999999996</v>
      </c>
      <c r="G4" s="26">
        <f>[2]Main!$C$7</f>
        <v>385.26</v>
      </c>
      <c r="H4" s="26">
        <f>[2]Main!$C$8*H30</f>
        <v>7539.5767259999993</v>
      </c>
      <c r="I4" s="26">
        <f>[2]Main!$C$11*H30</f>
        <v>0</v>
      </c>
      <c r="J4" s="26">
        <f>[2]Main!$C$12*H30</f>
        <v>7539.5767259999993</v>
      </c>
      <c r="K4" s="1" t="s">
        <v>428</v>
      </c>
      <c r="L4" s="4"/>
      <c r="M4" s="4"/>
      <c r="N4" s="4"/>
      <c r="O4" s="4"/>
      <c r="P4" s="4"/>
      <c r="Q4" s="4"/>
      <c r="U4" s="4"/>
      <c r="W4" s="4">
        <v>10.7</v>
      </c>
      <c r="X4" s="4"/>
      <c r="AB4" s="4">
        <f>[2]Main!$C$25</f>
        <v>2005</v>
      </c>
      <c r="AC4" s="4" t="str">
        <f>[2]Main!$C$24</f>
        <v>Gurgaon, India</v>
      </c>
      <c r="AD4" s="4">
        <f>[2]Main!$C$26</f>
        <v>2015</v>
      </c>
    </row>
    <row r="5" spans="2:30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N5" s="4"/>
      <c r="O5" s="4"/>
      <c r="P5" s="4"/>
      <c r="Q5" s="4"/>
      <c r="S5" s="4">
        <v>531</v>
      </c>
      <c r="U5" s="4">
        <v>200</v>
      </c>
      <c r="W5" s="42">
        <f>[3]Main!$V$12</f>
        <v>13.233333333333334</v>
      </c>
      <c r="X5" s="4"/>
      <c r="AB5" s="4">
        <f>[3]Main!$C$28</f>
        <v>2011</v>
      </c>
      <c r="AC5" s="4" t="str">
        <f>[3]Main!$C$27</f>
        <v>London/Madrid</v>
      </c>
      <c r="AD5" s="4">
        <f>[3]Main!$C$29</f>
        <v>2011</v>
      </c>
    </row>
    <row r="6" spans="2:30" x14ac:dyDescent="0.2">
      <c r="B6" s="25" t="s">
        <v>421</v>
      </c>
      <c r="C6" s="1" t="s">
        <v>423</v>
      </c>
      <c r="D6" s="4" t="s">
        <v>42</v>
      </c>
      <c r="E6" s="4" t="s">
        <v>383</v>
      </c>
      <c r="F6" s="28">
        <f>[4]Main!$C$6*H27</f>
        <v>35.1372</v>
      </c>
      <c r="G6" s="26">
        <f>[4]Main!$C$7</f>
        <v>126.5</v>
      </c>
      <c r="H6" s="26">
        <f>[4]Main!$C$8*H27</f>
        <v>4444.8557999999994</v>
      </c>
      <c r="I6" s="26">
        <f>[4]Main!$C$11*H27</f>
        <v>942.48</v>
      </c>
      <c r="J6" s="26">
        <f>[4]Main!$C$12*H27</f>
        <v>3502.3757999999998</v>
      </c>
      <c r="K6" s="1" t="s">
        <v>422</v>
      </c>
      <c r="L6" s="22">
        <f>'[4]Financial Model'!$V$42</f>
        <v>0.26862302483069977</v>
      </c>
      <c r="M6" s="22"/>
      <c r="N6" s="22"/>
      <c r="O6" s="22"/>
      <c r="P6" s="22"/>
      <c r="Q6" s="4"/>
      <c r="U6" s="4"/>
      <c r="W6" s="4">
        <v>10.199999999999999</v>
      </c>
      <c r="X6" s="35">
        <f>[4]Main!$C$35</f>
        <v>1.3933386917609896</v>
      </c>
      <c r="Z6" s="4" t="str">
        <f>[4]Main!$C$30</f>
        <v>Q222</v>
      </c>
      <c r="AA6" s="36">
        <f>[4]Main!$D$30</f>
        <v>44378</v>
      </c>
      <c r="AB6" s="4">
        <f>[4]Main!$C$23</f>
        <v>1932</v>
      </c>
      <c r="AC6" s="4" t="str">
        <f>[4]Main!$C$24</f>
        <v>Seattle, WA</v>
      </c>
      <c r="AD6" s="4"/>
    </row>
    <row r="7" spans="2:30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392</v>
      </c>
      <c r="L7" s="22">
        <f>'[5]Financial Model'!$I$31</f>
        <v>2.4699599465954607E-2</v>
      </c>
      <c r="M7" s="22"/>
      <c r="N7" s="22"/>
      <c r="O7" s="22"/>
      <c r="P7" s="22"/>
      <c r="Q7" s="4"/>
      <c r="S7" s="4">
        <v>310</v>
      </c>
      <c r="T7" s="4">
        <v>106</v>
      </c>
      <c r="U7" s="4">
        <v>136</v>
      </c>
      <c r="W7" s="4">
        <f>AVERAGE(10,9.2,7.2)</f>
        <v>8.7999999999999989</v>
      </c>
      <c r="X7" s="35">
        <f>[5]Main!$C$37</f>
        <v>1.0939180327868854</v>
      </c>
      <c r="Z7" s="4" t="str">
        <f>[5]Main!$C$31</f>
        <v>H122</v>
      </c>
      <c r="AA7" s="36">
        <f>[5]Main!$D$31</f>
        <v>44700</v>
      </c>
      <c r="AB7" s="4">
        <f>[5]Main!$C$28</f>
        <v>1995</v>
      </c>
      <c r="AC7" s="4" t="str">
        <f>[5]Main!$C$27</f>
        <v>Luton, UK</v>
      </c>
      <c r="AD7" s="4">
        <f>[5]Main!$C$29</f>
        <v>2000</v>
      </c>
    </row>
    <row r="8" spans="2:30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391</v>
      </c>
      <c r="L8" s="4"/>
      <c r="M8" s="4"/>
      <c r="N8" s="4"/>
      <c r="O8" s="4"/>
      <c r="P8" s="4"/>
      <c r="Q8" s="4"/>
      <c r="S8" s="4">
        <v>96</v>
      </c>
      <c r="T8" s="4">
        <v>57</v>
      </c>
      <c r="U8" s="4">
        <v>82</v>
      </c>
      <c r="W8" s="44">
        <v>15.3</v>
      </c>
      <c r="X8" s="4"/>
      <c r="AB8" s="4">
        <f>[6]Main!$C$28</f>
        <v>1971</v>
      </c>
      <c r="AC8" s="4" t="str">
        <f>[6]Main!$C$27</f>
        <v>Leeds, UK</v>
      </c>
      <c r="AD8" s="4">
        <f>[6]Main!$C$29</f>
        <v>1988</v>
      </c>
    </row>
    <row r="9" spans="2:30" x14ac:dyDescent="0.2">
      <c r="B9" s="25" t="s">
        <v>434</v>
      </c>
      <c r="C9" s="1" t="s">
        <v>435</v>
      </c>
      <c r="D9" s="4" t="s">
        <v>65</v>
      </c>
      <c r="E9" s="4" t="s">
        <v>383</v>
      </c>
      <c r="F9" s="28">
        <f>[7]Main!$C$6*H27</f>
        <v>23.9148</v>
      </c>
      <c r="G9" s="26">
        <f>[7]Main!$C$7</f>
        <v>73.998000000000005</v>
      </c>
      <c r="H9" s="26">
        <f>[7]Main!$C$8*H27</f>
        <v>1769.6473704000002</v>
      </c>
      <c r="I9" s="26">
        <f>[7]Main!$C$11*H27</f>
        <v>-1104.7318799999998</v>
      </c>
      <c r="J9" s="26">
        <f>[7]Main!$C$12*H27</f>
        <v>2874.3792504000003</v>
      </c>
      <c r="K9" s="1" t="s">
        <v>605</v>
      </c>
      <c r="L9" s="22">
        <f>'[7]Financial Model'!$U$37</f>
        <v>0.33604299344574362</v>
      </c>
      <c r="M9" s="22"/>
      <c r="N9" s="22"/>
      <c r="O9" s="22"/>
      <c r="P9" s="22"/>
      <c r="S9" s="4">
        <f>[7]Main!$D$23</f>
        <v>117</v>
      </c>
      <c r="T9" s="4">
        <f>[7]Main!$D$24</f>
        <v>2</v>
      </c>
      <c r="U9" s="4" t="str">
        <f>[7]Main!$D$25</f>
        <v>N/A</v>
      </c>
      <c r="W9" s="4"/>
      <c r="X9" s="35">
        <f>[7]Main!$C$38</f>
        <v>1.4375141996217067</v>
      </c>
      <c r="Z9" s="4" t="str">
        <f>[7]Main!$C$33</f>
        <v>Q322</v>
      </c>
      <c r="AA9" s="36">
        <f>[7]Main!$D$33</f>
        <v>44868</v>
      </c>
      <c r="AB9" s="4">
        <f>[7]Main!$C$30</f>
        <v>1980</v>
      </c>
      <c r="AC9" s="4" t="str">
        <f>[7]Main!$C$29</f>
        <v>Wilmington, OH</v>
      </c>
      <c r="AD9" s="4">
        <f>[7]Main!$C$31</f>
        <v>2003</v>
      </c>
    </row>
    <row r="10" spans="2:30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22"/>
      <c r="P10" s="22"/>
      <c r="Q10" s="22"/>
      <c r="R10" s="22"/>
      <c r="S10" s="4">
        <f>[8]Main!$D$21</f>
        <v>0</v>
      </c>
      <c r="T10" s="4">
        <f>[8]Main!$D$22</f>
        <v>153</v>
      </c>
      <c r="U10" s="4"/>
      <c r="W10" s="42">
        <f>AVERAGE(5.2,3.7,0.7,2.7)</f>
        <v>3.0750000000000002</v>
      </c>
      <c r="X10" s="4"/>
      <c r="AB10" s="4">
        <f>[8]Main!$C$29</f>
        <v>2003</v>
      </c>
      <c r="AC10" s="4" t="str">
        <f>[8]Main!$C$28</f>
        <v>Budapest, Hungary</v>
      </c>
      <c r="AD10" s="4">
        <f>[8]Main!$C$30</f>
        <v>2015</v>
      </c>
    </row>
    <row r="11" spans="2:30" x14ac:dyDescent="0.2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X12" s="4"/>
    </row>
    <row r="13" spans="2:30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2">
      <c r="B14" s="33">
        <v>753</v>
      </c>
      <c r="C14" s="1" t="s">
        <v>88</v>
      </c>
      <c r="D14" s="4" t="s">
        <v>396</v>
      </c>
      <c r="H14" s="31"/>
      <c r="K14" s="1" t="s">
        <v>604</v>
      </c>
      <c r="L14" s="4"/>
      <c r="M14" s="4"/>
      <c r="N14" s="4"/>
      <c r="O14" s="4"/>
      <c r="P14" s="4"/>
      <c r="Q14" s="4"/>
      <c r="U14" s="4"/>
      <c r="X14" s="4"/>
    </row>
    <row r="15" spans="2:30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(F15*H27)*592.96</f>
        <v>19993.188095999998</v>
      </c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(F16*H29)*320.79</f>
        <v>4536.6121800000001</v>
      </c>
      <c r="K16" s="1" t="s">
        <v>390</v>
      </c>
      <c r="L16" s="4"/>
      <c r="M16" s="4"/>
      <c r="N16" s="4"/>
      <c r="O16" s="4"/>
      <c r="P16" s="4"/>
      <c r="X16" s="4"/>
    </row>
    <row r="17" spans="2:3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(F17*H27)*320.79</f>
        <v>2570.6827439999997</v>
      </c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2">
      <c r="B18" s="1" t="s">
        <v>397</v>
      </c>
      <c r="C18" s="1" t="s">
        <v>41</v>
      </c>
      <c r="D18" s="4" t="s">
        <v>42</v>
      </c>
      <c r="E18" s="4" t="s">
        <v>383</v>
      </c>
      <c r="K18" s="1" t="s">
        <v>398</v>
      </c>
      <c r="X18" s="4"/>
    </row>
    <row r="19" spans="2:30" x14ac:dyDescent="0.2">
      <c r="H19" s="32"/>
    </row>
    <row r="21" spans="2:30" x14ac:dyDescent="0.2">
      <c r="B21" s="58" t="s">
        <v>620</v>
      </c>
      <c r="C21" s="58"/>
      <c r="D21" s="59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59"/>
      <c r="T21" s="59"/>
      <c r="U21" s="60"/>
      <c r="V21" s="60"/>
      <c r="W21" s="60"/>
      <c r="X21" s="60"/>
      <c r="Y21" s="60"/>
      <c r="Z21" s="59"/>
      <c r="AA21" s="59"/>
      <c r="AB21" s="60"/>
      <c r="AC21" s="60"/>
      <c r="AD21" s="60"/>
    </row>
    <row r="22" spans="2:30" x14ac:dyDescent="0.2">
      <c r="B22" s="25" t="s">
        <v>621</v>
      </c>
      <c r="C22" s="1" t="s">
        <v>622</v>
      </c>
      <c r="D22" s="4" t="s">
        <v>67</v>
      </c>
      <c r="E22" s="4" t="s">
        <v>381</v>
      </c>
      <c r="F22" s="57" t="s">
        <v>623</v>
      </c>
      <c r="G22" s="57" t="s">
        <v>623</v>
      </c>
      <c r="H22" s="57" t="s">
        <v>623</v>
      </c>
      <c r="I22" s="57" t="s">
        <v>623</v>
      </c>
      <c r="J22" s="57" t="s">
        <v>623</v>
      </c>
      <c r="K22" s="1" t="s">
        <v>627</v>
      </c>
      <c r="L22" s="22">
        <f>[9]Accounts!$L$18</f>
        <v>3.7691802910883844E-2</v>
      </c>
      <c r="M22" s="22">
        <f>[9]Accounts!$L$19</f>
        <v>-7.2462158441842464E-2</v>
      </c>
      <c r="N22" s="22">
        <f>[9]Accounts!$L$20</f>
        <v>-8.0967153446236284E-2</v>
      </c>
      <c r="O22" s="22">
        <f>[9]Accounts!$K$21</f>
        <v>0.18785583230649008</v>
      </c>
      <c r="S22" s="4">
        <f>[9]Main!$C$16</f>
        <v>16</v>
      </c>
      <c r="T22" s="4">
        <f>[9]Main!$C$18</f>
        <v>0</v>
      </c>
      <c r="U22" s="4" t="s">
        <v>67</v>
      </c>
      <c r="W22" s="4">
        <f>[9]Main!$C$17</f>
        <v>14.4</v>
      </c>
      <c r="Z22" s="4" t="str">
        <f>[9]Main!$C$20</f>
        <v>FY21/22</v>
      </c>
      <c r="AA22" s="36">
        <f>[9]Main!$D$20</f>
        <v>45141</v>
      </c>
      <c r="AB22" s="4">
        <f>[9]Main!$C$14</f>
        <v>1988</v>
      </c>
      <c r="AC22" s="4" t="str">
        <f>[9]Main!$C$13</f>
        <v>Stanstead Airport, UK</v>
      </c>
      <c r="AD22" s="4" t="s">
        <v>67</v>
      </c>
    </row>
    <row r="26" spans="2:30" x14ac:dyDescent="0.2">
      <c r="D26" s="1"/>
      <c r="F26" s="48" t="s">
        <v>378</v>
      </c>
      <c r="G26" s="49"/>
      <c r="H26" s="50"/>
      <c r="S26" s="1"/>
      <c r="T26" s="1"/>
    </row>
    <row r="27" spans="2:30" x14ac:dyDescent="0.2">
      <c r="D27" s="1"/>
      <c r="F27" s="46" t="s">
        <v>379</v>
      </c>
      <c r="G27" s="47"/>
      <c r="H27" s="23">
        <v>0.84</v>
      </c>
      <c r="S27" s="1"/>
      <c r="T27" s="1"/>
    </row>
    <row r="28" spans="2:30" x14ac:dyDescent="0.2">
      <c r="D28" s="1"/>
      <c r="F28" s="46" t="s">
        <v>380</v>
      </c>
      <c r="G28" s="47"/>
      <c r="H28" s="23">
        <v>0.85</v>
      </c>
      <c r="S28" s="1"/>
      <c r="T28" s="1"/>
    </row>
    <row r="29" spans="2:30" x14ac:dyDescent="0.2">
      <c r="D29" s="1"/>
      <c r="F29" s="46" t="s">
        <v>389</v>
      </c>
      <c r="G29" s="47"/>
      <c r="H29" s="23">
        <v>6.0000000000000001E-3</v>
      </c>
      <c r="S29" s="1"/>
      <c r="T29" s="1"/>
    </row>
    <row r="30" spans="2:30" x14ac:dyDescent="0.2">
      <c r="F30" s="51" t="s">
        <v>431</v>
      </c>
      <c r="G30" s="52"/>
      <c r="H30" s="24">
        <v>1.0999999999999999E-2</v>
      </c>
    </row>
    <row r="33" spans="6:8" x14ac:dyDescent="0.2">
      <c r="F33" s="48" t="s">
        <v>410</v>
      </c>
      <c r="G33" s="49"/>
      <c r="H33" s="50"/>
    </row>
    <row r="34" spans="6:8" x14ac:dyDescent="0.2">
      <c r="F34" s="1" t="s">
        <v>608</v>
      </c>
      <c r="G34" s="34" t="s">
        <v>609</v>
      </c>
    </row>
  </sheetData>
  <mergeCells count="8">
    <mergeCell ref="F1:J1"/>
    <mergeCell ref="F27:G27"/>
    <mergeCell ref="F28:G28"/>
    <mergeCell ref="F33:H33"/>
    <mergeCell ref="F30:G30"/>
    <mergeCell ref="F29:G29"/>
    <mergeCell ref="F26:H26"/>
    <mergeCell ref="B12:U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34" r:id="rId9" xr:uid="{76EE83BD-7400-4A46-978B-D25721A01204}"/>
    <hyperlink ref="B22" r:id="rId10" xr:uid="{C5ACF554-92E1-4EE1-9BA9-3999DE03B357}"/>
  </hyperlinks>
  <pageMargins left="0.7" right="0.7" top="0.75" bottom="0.75" header="0.3" footer="0.3"/>
  <pageSetup paperSize="256" orientation="portrait" horizontalDpi="203" verticalDpi="203" r:id="rId11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defaultColWidth="8" defaultRowHeight="12.75" x14ac:dyDescent="0.2"/>
  <cols>
    <col min="1" max="1" width="2" style="1" customWidth="1"/>
    <col min="2" max="2" width="23.37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14.875" style="1" bestFit="1" customWidth="1"/>
    <col min="7" max="7" width="8" style="1"/>
    <col min="8" max="8" width="41.625" style="1" bestFit="1" customWidth="1"/>
    <col min="9" max="9" width="8.875" style="1" bestFit="1" customWidth="1"/>
    <col min="10" max="10" width="8" style="1"/>
    <col min="11" max="11" width="13.125" style="1" bestFit="1" customWidth="1"/>
    <col min="12" max="13" width="8" style="1"/>
    <col min="14" max="14" width="33.875" style="1" bestFit="1" customWidth="1"/>
    <col min="15" max="16384" width="8" style="1"/>
  </cols>
  <sheetData>
    <row r="1" spans="2:14" x14ac:dyDescent="0.2">
      <c r="L1" s="43">
        <f>AVERAGE(L3:L6)</f>
        <v>10.8</v>
      </c>
    </row>
    <row r="2" spans="2:14" s="2" customFormat="1" x14ac:dyDescent="0.2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607</v>
      </c>
      <c r="M2" s="3" t="s">
        <v>410</v>
      </c>
      <c r="N2" s="2" t="s">
        <v>403</v>
      </c>
    </row>
    <row r="3" spans="2:14" s="54" customFormat="1" x14ac:dyDescent="0.2">
      <c r="B3" s="54" t="s">
        <v>404</v>
      </c>
      <c r="E3" s="55" t="s">
        <v>416</v>
      </c>
      <c r="F3" s="55" t="s">
        <v>615</v>
      </c>
      <c r="G3" s="55">
        <v>2020</v>
      </c>
      <c r="H3" s="54" t="s">
        <v>405</v>
      </c>
      <c r="I3" s="55">
        <v>7</v>
      </c>
      <c r="J3" s="55">
        <v>5</v>
      </c>
      <c r="K3" s="55">
        <v>16</v>
      </c>
      <c r="L3" s="55">
        <v>13.9</v>
      </c>
      <c r="M3" s="56" t="s">
        <v>411</v>
      </c>
      <c r="N3" s="54" t="s">
        <v>616</v>
      </c>
    </row>
    <row r="4" spans="2:14" x14ac:dyDescent="0.2">
      <c r="B4" s="1" t="s">
        <v>409</v>
      </c>
      <c r="D4" s="1" t="s">
        <v>420</v>
      </c>
      <c r="E4" s="4" t="s">
        <v>416</v>
      </c>
      <c r="F4" s="4" t="s">
        <v>619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2">
      <c r="B5" s="1" t="s">
        <v>417</v>
      </c>
      <c r="D5" s="1" t="s">
        <v>419</v>
      </c>
      <c r="E5" s="4" t="s">
        <v>416</v>
      </c>
      <c r="F5" s="4" t="s">
        <v>617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2">
      <c r="B6" s="25" t="s">
        <v>613</v>
      </c>
      <c r="D6" s="1" t="s">
        <v>614</v>
      </c>
      <c r="E6" s="4" t="s">
        <v>416</v>
      </c>
      <c r="F6" s="4" t="s">
        <v>618</v>
      </c>
      <c r="G6" s="4">
        <v>1988</v>
      </c>
      <c r="I6" s="4">
        <f>[9]Main!$C$16</f>
        <v>16</v>
      </c>
      <c r="J6" s="4">
        <f>[9]Main!$C$18</f>
        <v>0</v>
      </c>
      <c r="L6" s="4">
        <f>[9]Main!$C$17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2023-04-09T13:41:26Z</dcterms:modified>
</cp:coreProperties>
</file>