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0140E959-277E-4FAA-B855-2C98446EFC4F}" xr6:coauthVersionLast="36" xr6:coauthVersionMax="47" xr10:uidLastSave="{00000000-0000-0000-0000-000000000000}"/>
  <bookViews>
    <workbookView xWindow="0" yWindow="495" windowWidth="28800" windowHeight="12225" activeTab="1" xr2:uid="{07C0101F-55E3-45BE-A6B6-F208EE602BA2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5" i="2" l="1"/>
  <c r="C34" i="1"/>
  <c r="C27" i="1"/>
  <c r="D29" i="1"/>
  <c r="C10" i="1"/>
  <c r="C9" i="1"/>
  <c r="U73" i="2"/>
  <c r="U72" i="2"/>
  <c r="U70" i="2"/>
  <c r="U34" i="2"/>
  <c r="T77" i="2"/>
  <c r="T76" i="2"/>
  <c r="T75" i="2"/>
  <c r="U76" i="2"/>
  <c r="U77" i="2"/>
  <c r="U43" i="2"/>
  <c r="U52" i="2" s="1"/>
  <c r="T43" i="2"/>
  <c r="T52" i="2"/>
  <c r="T60" i="2"/>
  <c r="U60" i="2"/>
  <c r="U67" i="2" s="1"/>
  <c r="T67" i="2"/>
  <c r="U20" i="2"/>
  <c r="T20" i="2"/>
  <c r="U23" i="2"/>
  <c r="T6" i="2"/>
  <c r="T26" i="2" s="1"/>
  <c r="U6" i="2"/>
  <c r="U10" i="2" s="1"/>
  <c r="U12" i="2" s="1"/>
  <c r="U15" i="2" l="1"/>
  <c r="U27" i="2"/>
  <c r="U26" i="2"/>
  <c r="T10" i="2"/>
  <c r="T12" i="2" s="1"/>
  <c r="C8" i="1"/>
  <c r="C11" i="1"/>
  <c r="U29" i="2" l="1"/>
  <c r="U17" i="2"/>
  <c r="T27" i="2"/>
  <c r="T15" i="2"/>
  <c r="C12" i="1"/>
  <c r="T17" i="2" l="1"/>
  <c r="T29" i="2"/>
  <c r="U28" i="2"/>
  <c r="U18" i="2"/>
  <c r="T28" i="2" l="1"/>
  <c r="T18" i="2"/>
</calcChain>
</file>

<file path=xl/sharedStrings.xml><?xml version="1.0" encoding="utf-8"?>
<sst xmlns="http://schemas.openxmlformats.org/spreadsheetml/2006/main" count="110" uniqueCount="90">
  <si>
    <t>£OCDO</t>
  </si>
  <si>
    <t>Ocado Group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</si>
  <si>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</si>
  <si>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</si>
  <si>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</si>
  <si>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</si>
  <si>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</si>
  <si>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</si>
  <si>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</si>
  <si>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</si>
  <si>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</si>
  <si>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</si>
  <si>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</si>
  <si>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Profile</t>
  </si>
  <si>
    <t>HQ</t>
  </si>
  <si>
    <t>Founded</t>
  </si>
  <si>
    <t>IPO</t>
  </si>
  <si>
    <t>Inventory</t>
  </si>
  <si>
    <t>Upodate</t>
  </si>
  <si>
    <t>IR</t>
  </si>
  <si>
    <t>Key Metrics</t>
  </si>
  <si>
    <t>P/B</t>
  </si>
  <si>
    <t>P/S</t>
  </si>
  <si>
    <t>EV/S</t>
  </si>
  <si>
    <t>P/E</t>
  </si>
  <si>
    <t>EV/E</t>
  </si>
  <si>
    <t>Key Events</t>
  </si>
  <si>
    <t>Timothy Steiner OBE</t>
  </si>
  <si>
    <t>Stephen Daintith CFA</t>
  </si>
  <si>
    <t>Sub-CEO</t>
  </si>
  <si>
    <t>Ocado Intelligent Automation</t>
  </si>
  <si>
    <t>Mark Richardson</t>
  </si>
  <si>
    <t>Comms</t>
  </si>
  <si>
    <t>David Shriver</t>
  </si>
  <si>
    <t>Hatfield, UK</t>
  </si>
  <si>
    <t>Online food delivery &amp; warehouse automation technology</t>
  </si>
  <si>
    <t>Link</t>
  </si>
  <si>
    <t>FY22</t>
  </si>
  <si>
    <t>Revenue</t>
  </si>
  <si>
    <t>COGS</t>
  </si>
  <si>
    <t>Gross Profit</t>
  </si>
  <si>
    <t>Operating Income</t>
  </si>
  <si>
    <t>Other Income</t>
  </si>
  <si>
    <t>Distribution Costs</t>
  </si>
  <si>
    <t>Administrative</t>
  </si>
  <si>
    <t>Share of JV</t>
  </si>
  <si>
    <t>Company Operating Income</t>
  </si>
  <si>
    <t>Finance Income</t>
  </si>
  <si>
    <t>Finance Costs</t>
  </si>
  <si>
    <t>Pretax Income</t>
  </si>
  <si>
    <t>Taxes</t>
  </si>
  <si>
    <t>Net Income</t>
  </si>
  <si>
    <t>EPS</t>
  </si>
  <si>
    <t>Revenue Y/Y</t>
  </si>
  <si>
    <t>Revenue H/H</t>
  </si>
  <si>
    <t>Gross Margin</t>
  </si>
  <si>
    <t>Operating Margin</t>
  </si>
  <si>
    <t>Net Margin</t>
  </si>
  <si>
    <t>Tax Rate</t>
  </si>
  <si>
    <t>FY21</t>
  </si>
  <si>
    <t>Owners of Ocado Group</t>
  </si>
  <si>
    <t>Non-Controlling</t>
  </si>
  <si>
    <t>Balance Sheet</t>
  </si>
  <si>
    <t>Goodwill+Intangibles</t>
  </si>
  <si>
    <t>PP&amp;E</t>
  </si>
  <si>
    <t>ROU</t>
  </si>
  <si>
    <t>Investment in JV</t>
  </si>
  <si>
    <t>Other Financial Assets</t>
  </si>
  <si>
    <t>Trade &amp; A/R</t>
  </si>
  <si>
    <t>Costs to obtain Contracts</t>
  </si>
  <si>
    <t>Deferred Taxes</t>
  </si>
  <si>
    <t>Derivative Financial Assets</t>
  </si>
  <si>
    <t>Total NCA</t>
  </si>
  <si>
    <t>Inventories</t>
  </si>
  <si>
    <t>Contract Assets</t>
  </si>
  <si>
    <t>Assets Held-for-Sale</t>
  </si>
  <si>
    <t>Assets</t>
  </si>
  <si>
    <t>Contract Liabilities</t>
  </si>
  <si>
    <t>Trade &amp; A/P</t>
  </si>
  <si>
    <t>Borrowings</t>
  </si>
  <si>
    <t>Provisions</t>
  </si>
  <si>
    <t>Lease Liabilities</t>
  </si>
  <si>
    <t>Derivative Financial Liabilities</t>
  </si>
  <si>
    <t>TCL</t>
  </si>
  <si>
    <t>Liabilities</t>
  </si>
  <si>
    <t>S/E</t>
  </si>
  <si>
    <t>S/E+L</t>
  </si>
  <si>
    <t>Book Value</t>
  </si>
  <si>
    <t>Book Value per Share</t>
  </si>
  <si>
    <t>Inventory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</si>
</sst>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9" formatCode="0.0\x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09AE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3" borderId="4" xfId="0" applyFont="1" applyFill="1" applyBorder="1"/>
    <xf numFmtId="0" fontId="1" fillId="3" borderId="6" xfId="0" applyFont="1" applyFill="1" applyBorder="1"/>
    <xf numFmtId="0" fontId="1" fillId="4" borderId="0" xfId="0" applyFont="1" applyFill="1" applyAlignment="1">
      <alignment horizontal="center"/>
    </xf>
    <xf numFmtId="164" fontId="1" fillId="0" borderId="0" xfId="0" applyNumberFormat="1" applyFont="1"/>
    <xf numFmtId="164" fontId="1" fillId="0" borderId="7" xfId="0" applyNumberFormat="1" applyFont="1" applyBorder="1"/>
    <xf numFmtId="0" fontId="1" fillId="5" borderId="0" xfId="0" applyFont="1" applyFill="1"/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1" applyFont="1" applyAlignment="1">
      <alignment horizontal="right"/>
    </xf>
    <xf numFmtId="164" fontId="2" fillId="0" borderId="0" xfId="0" applyNumberFormat="1" applyFont="1"/>
    <xf numFmtId="0" fontId="6" fillId="0" borderId="0" xfId="0" applyFont="1" applyAlignment="1">
      <alignment horizontal="right"/>
    </xf>
    <xf numFmtId="16" fontId="6" fillId="0" borderId="0" xfId="0" applyNumberFormat="1" applyFont="1" applyAlignment="1">
      <alignment horizontal="right"/>
    </xf>
    <xf numFmtId="14" fontId="6" fillId="0" borderId="0" xfId="0" applyNumberFormat="1" applyFont="1" applyAlignment="1">
      <alignment horizontal="right"/>
    </xf>
    <xf numFmtId="9" fontId="2" fillId="0" borderId="0" xfId="0" applyNumberFormat="1" applyFont="1"/>
    <xf numFmtId="9" fontId="1" fillId="0" borderId="0" xfId="0" applyNumberFormat="1" applyFont="1"/>
    <xf numFmtId="4" fontId="1" fillId="0" borderId="0" xfId="0" applyNumberFormat="1" applyFont="1"/>
    <xf numFmtId="0" fontId="7" fillId="0" borderId="0" xfId="0" applyFont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" fontId="1" fillId="4" borderId="5" xfId="0" applyNumberFormat="1" applyFont="1" applyFill="1" applyBorder="1" applyAlignment="1">
      <alignment horizontal="center"/>
    </xf>
    <xf numFmtId="169" fontId="1" fillId="4" borderId="0" xfId="0" applyNumberFormat="1" applyFont="1" applyFill="1" applyBorder="1" applyAlignment="1">
      <alignment horizontal="center"/>
    </xf>
    <xf numFmtId="169" fontId="1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09AEB"/>
      <color rgb="FFA714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126999</xdr:colOff>
      <xdr:row>0</xdr:row>
      <xdr:rowOff>88900</xdr:rowOff>
    </xdr:from>
    <xdr:to>
      <xdr:col>6</xdr:col>
      <xdr:colOff>4295</xdr:colOff>
      <xdr:row>3</xdr:row>
      <xdr:rowOff>0</xdr:rowOff>
    </xdr:to>
    <xdr:pic>
      <xdr:nvPicPr>
        <xdr:cNvPr id="2" name="Picture 1" descr="Ocado: The online supermarket">
          <a:extLst>
            <a:ext uri="{FF2B5EF4-FFF2-40B4-BE49-F238E27FC236}">
              <a16:creationId xmlns:a16="http://schemas.microsoft.com/office/drawing/2014/main" id="{141205D2-70AB-A1B7-15E6-8615099CB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499" y="88900"/>
          <a:ext cx="1912471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cadogroup.com/investors/our-investment-case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ocadogroup.com/media/axapgtik/2022-annual-report-and-account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950B-0304-45C6-98E9-437DDFD71761}">
  <dimension ref="A2:O39"/>
  <sheetViews>
    <sheetView workbookViewId="0">
      <selection activeCell="Q27" sqref="P27:Q27"/>
    </sheetView>
  </sheetViews>
  <sheetFormatPr defaultColWidth="9.140625" defaultRowHeight="12.75" x14ac:dyDescent="0.2"/>
  <cols>
    <col min="1" max="16384" width="9.140625" style="1"/>
  </cols>
  <sheetData>
    <row r="2" spans="2:15" x14ac:dyDescent="0.2">
      <c r="B2" s="2" t="s">
        <v>0</v>
      </c>
      <c r="H2" s="20" t="s">
        <v>35</v>
      </c>
      <c r="I2" s="20"/>
      <c r="J2" s="20"/>
      <c r="K2" s="20"/>
      <c r="L2" s="20"/>
      <c r="M2" s="20"/>
    </row>
    <row r="3" spans="2:15" x14ac:dyDescent="0.2">
      <c r="B3" s="2" t="s">
        <v>1</v>
      </c>
    </row>
    <row r="5" spans="2:15" x14ac:dyDescent="0.2">
      <c r="B5" s="23" t="s">
        <v>2</v>
      </c>
      <c r="C5" s="24"/>
      <c r="D5" s="25"/>
      <c r="G5" s="23" t="s">
        <v>26</v>
      </c>
      <c r="H5" s="24"/>
      <c r="I5" s="24"/>
      <c r="J5" s="24"/>
      <c r="K5" s="24"/>
      <c r="L5" s="24"/>
      <c r="M5" s="24"/>
      <c r="N5" s="24"/>
      <c r="O5" s="25"/>
    </row>
    <row r="6" spans="2:15" x14ac:dyDescent="0.2">
      <c r="B6" s="3" t="s">
        <v>3</v>
      </c>
      <c r="C6" s="1">
        <v>5.0519999999999996</v>
      </c>
      <c r="D6" s="41"/>
      <c r="G6" s="15"/>
      <c r="H6" s="6"/>
      <c r="I6" s="6"/>
      <c r="J6" s="6"/>
      <c r="K6" s="6"/>
      <c r="L6" s="6"/>
      <c r="M6" s="6"/>
      <c r="N6" s="6"/>
      <c r="O6" s="7"/>
    </row>
    <row r="7" spans="2:15" x14ac:dyDescent="0.2">
      <c r="B7" s="3" t="s">
        <v>4</v>
      </c>
      <c r="C7" s="1">
        <v>826.46</v>
      </c>
      <c r="D7" s="41" t="s">
        <v>37</v>
      </c>
      <c r="G7" s="15"/>
      <c r="H7" s="6"/>
      <c r="I7" s="6"/>
      <c r="J7" s="6"/>
      <c r="K7" s="6"/>
      <c r="L7" s="6"/>
      <c r="M7" s="6"/>
      <c r="N7" s="6"/>
      <c r="O7" s="7"/>
    </row>
    <row r="8" spans="2:15" x14ac:dyDescent="0.2">
      <c r="B8" s="3" t="s">
        <v>5</v>
      </c>
      <c r="C8" s="18">
        <f>C6*C7</f>
        <v>4175.27592</v>
      </c>
      <c r="D8" s="41"/>
      <c r="G8" s="15"/>
      <c r="H8" s="6"/>
      <c r="I8" s="6"/>
      <c r="J8" s="6"/>
      <c r="K8" s="6"/>
      <c r="L8" s="6"/>
      <c r="M8" s="6"/>
      <c r="N8" s="6"/>
      <c r="O8" s="7"/>
    </row>
    <row r="9" spans="2:15" x14ac:dyDescent="0.2">
      <c r="B9" s="3" t="s">
        <v>6</v>
      </c>
      <c r="C9" s="18">
        <f>+'Financial Model'!U75</f>
        <v>1331.8</v>
      </c>
      <c r="D9" s="41" t="s">
        <v>37</v>
      </c>
      <c r="G9" s="15"/>
      <c r="H9" s="6"/>
      <c r="I9" s="6"/>
      <c r="J9" s="6"/>
      <c r="K9" s="6"/>
      <c r="L9" s="6"/>
      <c r="M9" s="6"/>
      <c r="N9" s="6"/>
      <c r="O9" s="7"/>
    </row>
    <row r="10" spans="2:15" x14ac:dyDescent="0.2">
      <c r="B10" s="3" t="s">
        <v>7</v>
      </c>
      <c r="C10" s="18">
        <f>+'Financial Model'!U76</f>
        <v>1374.3999999999999</v>
      </c>
      <c r="D10" s="41" t="s">
        <v>37</v>
      </c>
      <c r="G10" s="15"/>
      <c r="H10" s="6"/>
      <c r="I10" s="6"/>
      <c r="J10" s="6"/>
      <c r="K10" s="6"/>
      <c r="L10" s="6"/>
      <c r="M10" s="6"/>
      <c r="N10" s="6"/>
      <c r="O10" s="7"/>
    </row>
    <row r="11" spans="2:15" x14ac:dyDescent="0.2">
      <c r="B11" s="3" t="s">
        <v>8</v>
      </c>
      <c r="C11" s="18">
        <f>C9-C10</f>
        <v>-42.599999999999909</v>
      </c>
      <c r="D11" s="41" t="s">
        <v>37</v>
      </c>
      <c r="G11" s="15"/>
      <c r="H11" s="6"/>
      <c r="I11" s="6"/>
      <c r="J11" s="6"/>
      <c r="K11" s="6"/>
      <c r="L11" s="6"/>
      <c r="M11" s="6"/>
      <c r="N11" s="6"/>
      <c r="O11" s="7"/>
    </row>
    <row r="12" spans="2:15" x14ac:dyDescent="0.2">
      <c r="B12" s="4" t="s">
        <v>9</v>
      </c>
      <c r="C12" s="19">
        <f>C8-C11</f>
        <v>4217.8759200000004</v>
      </c>
      <c r="D12" s="42"/>
      <c r="G12" s="15"/>
      <c r="H12" s="6"/>
      <c r="I12" s="6"/>
      <c r="J12" s="6"/>
      <c r="K12" s="6"/>
      <c r="L12" s="6"/>
      <c r="M12" s="6"/>
      <c r="N12" s="6"/>
      <c r="O12" s="7"/>
    </row>
    <row r="13" spans="2:15" x14ac:dyDescent="0.2">
      <c r="G13" s="15"/>
      <c r="H13" s="6"/>
      <c r="I13" s="6"/>
      <c r="J13" s="6"/>
      <c r="K13" s="6"/>
      <c r="L13" s="6"/>
      <c r="M13" s="6"/>
      <c r="N13" s="6"/>
      <c r="O13" s="7"/>
    </row>
    <row r="14" spans="2:15" x14ac:dyDescent="0.2">
      <c r="G14" s="15"/>
      <c r="H14" s="6"/>
      <c r="I14" s="6"/>
      <c r="J14" s="6"/>
      <c r="K14" s="6"/>
      <c r="L14" s="6"/>
      <c r="M14" s="6"/>
      <c r="N14" s="6"/>
      <c r="O14" s="7"/>
    </row>
    <row r="15" spans="2:15" x14ac:dyDescent="0.2">
      <c r="B15" s="23" t="s">
        <v>10</v>
      </c>
      <c r="C15" s="24"/>
      <c r="D15" s="25"/>
      <c r="G15" s="15"/>
      <c r="H15" s="6"/>
      <c r="I15" s="6"/>
      <c r="J15" s="6"/>
      <c r="K15" s="6"/>
      <c r="L15" s="6"/>
      <c r="M15" s="6"/>
      <c r="N15" s="6"/>
      <c r="O15" s="7"/>
    </row>
    <row r="16" spans="2:15" x14ac:dyDescent="0.2">
      <c r="B16" s="5" t="s">
        <v>11</v>
      </c>
      <c r="C16" s="26" t="s">
        <v>27</v>
      </c>
      <c r="D16" s="27"/>
      <c r="G16" s="15"/>
      <c r="H16" s="6"/>
      <c r="I16" s="6"/>
      <c r="J16" s="6"/>
      <c r="K16" s="6"/>
      <c r="L16" s="6"/>
      <c r="M16" s="6"/>
      <c r="N16" s="6"/>
      <c r="O16" s="7"/>
    </row>
    <row r="17" spans="1:15" x14ac:dyDescent="0.2">
      <c r="B17" s="5" t="s">
        <v>12</v>
      </c>
      <c r="C17" s="26" t="s">
        <v>28</v>
      </c>
      <c r="D17" s="27"/>
      <c r="G17" s="15"/>
      <c r="H17" s="6"/>
      <c r="I17" s="6"/>
      <c r="J17" s="6"/>
      <c r="K17" s="6"/>
      <c r="L17" s="6"/>
      <c r="M17" s="6"/>
      <c r="N17" s="6"/>
      <c r="O17" s="7"/>
    </row>
    <row r="18" spans="1:15" x14ac:dyDescent="0.2">
      <c r="A18" s="1" t="s">
        <v>30</v>
      </c>
      <c r="B18" s="5" t="s">
        <v>29</v>
      </c>
      <c r="C18" s="26" t="s">
        <v>31</v>
      </c>
      <c r="D18" s="27"/>
      <c r="G18" s="15"/>
      <c r="H18" s="6"/>
      <c r="I18" s="6"/>
      <c r="J18" s="6"/>
      <c r="K18" s="6"/>
      <c r="L18" s="6"/>
      <c r="M18" s="6"/>
      <c r="N18" s="6"/>
      <c r="O18" s="7"/>
    </row>
    <row r="19" spans="1:15" x14ac:dyDescent="0.2">
      <c r="B19" s="8" t="s">
        <v>32</v>
      </c>
      <c r="C19" s="28" t="s">
        <v>33</v>
      </c>
      <c r="D19" s="29"/>
      <c r="G19" s="15"/>
      <c r="H19" s="6"/>
      <c r="I19" s="6"/>
      <c r="J19" s="6"/>
      <c r="K19" s="6"/>
      <c r="L19" s="6"/>
      <c r="M19" s="6"/>
      <c r="N19" s="6"/>
      <c r="O19" s="7"/>
    </row>
    <row r="20" spans="1:15" x14ac:dyDescent="0.2">
      <c r="G20" s="15"/>
      <c r="H20" s="6"/>
      <c r="I20" s="6"/>
      <c r="J20" s="6"/>
      <c r="K20" s="6"/>
      <c r="L20" s="6"/>
      <c r="M20" s="6"/>
      <c r="N20" s="6"/>
      <c r="O20" s="7"/>
    </row>
    <row r="21" spans="1:15" x14ac:dyDescent="0.2">
      <c r="G21" s="15"/>
      <c r="H21" s="6"/>
      <c r="I21" s="6"/>
      <c r="J21" s="6"/>
      <c r="K21" s="6"/>
      <c r="L21" s="6"/>
      <c r="M21" s="6"/>
      <c r="N21" s="6"/>
      <c r="O21" s="7"/>
    </row>
    <row r="22" spans="1:15" x14ac:dyDescent="0.2">
      <c r="B22" s="23" t="s">
        <v>13</v>
      </c>
      <c r="C22" s="24"/>
      <c r="D22" s="25"/>
      <c r="G22" s="16"/>
      <c r="H22" s="9"/>
      <c r="I22" s="9"/>
      <c r="J22" s="9"/>
      <c r="K22" s="9"/>
      <c r="L22" s="9"/>
      <c r="M22" s="9"/>
      <c r="N22" s="9"/>
      <c r="O22" s="10"/>
    </row>
    <row r="23" spans="1:15" x14ac:dyDescent="0.2">
      <c r="B23" s="11" t="s">
        <v>14</v>
      </c>
      <c r="C23" s="26" t="s">
        <v>34</v>
      </c>
      <c r="D23" s="27"/>
    </row>
    <row r="24" spans="1:15" x14ac:dyDescent="0.2">
      <c r="B24" s="11" t="s">
        <v>15</v>
      </c>
      <c r="C24" s="26">
        <v>2000</v>
      </c>
      <c r="D24" s="27"/>
    </row>
    <row r="25" spans="1:15" x14ac:dyDescent="0.2">
      <c r="B25" s="11" t="s">
        <v>16</v>
      </c>
      <c r="C25" s="26">
        <v>2010</v>
      </c>
      <c r="D25" s="27"/>
    </row>
    <row r="26" spans="1:15" x14ac:dyDescent="0.2">
      <c r="B26" s="11"/>
      <c r="C26" s="26"/>
      <c r="D26" s="27"/>
    </row>
    <row r="27" spans="1:15" x14ac:dyDescent="0.2">
      <c r="B27" s="11" t="s">
        <v>17</v>
      </c>
      <c r="C27" s="26">
        <f>+'Financial Model'!U45</f>
        <v>106.8</v>
      </c>
      <c r="D27" s="27"/>
    </row>
    <row r="28" spans="1:15" x14ac:dyDescent="0.2">
      <c r="B28" s="11"/>
      <c r="C28" s="26"/>
      <c r="D28" s="27"/>
    </row>
    <row r="29" spans="1:15" x14ac:dyDescent="0.2">
      <c r="B29" s="11" t="s">
        <v>18</v>
      </c>
      <c r="C29" s="17" t="s">
        <v>37</v>
      </c>
      <c r="D29" s="43">
        <f>+'Financial Model'!U3</f>
        <v>44985</v>
      </c>
    </row>
    <row r="30" spans="1:15" x14ac:dyDescent="0.2">
      <c r="B30" s="12" t="s">
        <v>19</v>
      </c>
      <c r="C30" s="21" t="s">
        <v>36</v>
      </c>
      <c r="D30" s="22"/>
    </row>
    <row r="33" spans="2:4" x14ac:dyDescent="0.2">
      <c r="B33" s="23" t="s">
        <v>20</v>
      </c>
      <c r="C33" s="24"/>
      <c r="D33" s="25"/>
    </row>
    <row r="34" spans="2:4" x14ac:dyDescent="0.2">
      <c r="B34" s="11" t="s">
        <v>21</v>
      </c>
      <c r="C34" s="44">
        <f>C6/'Financial Model'!U73</f>
        <v>2.0186583260094091</v>
      </c>
      <c r="D34" s="45"/>
    </row>
    <row r="35" spans="2:4" x14ac:dyDescent="0.2">
      <c r="B35" s="11" t="s">
        <v>22</v>
      </c>
      <c r="C35" s="44"/>
      <c r="D35" s="45"/>
    </row>
    <row r="36" spans="2:4" x14ac:dyDescent="0.2">
      <c r="B36" s="11" t="s">
        <v>23</v>
      </c>
      <c r="C36" s="44"/>
      <c r="D36" s="45"/>
    </row>
    <row r="37" spans="2:4" x14ac:dyDescent="0.2">
      <c r="B37" s="11" t="s">
        <v>24</v>
      </c>
      <c r="C37" s="44"/>
      <c r="D37" s="45"/>
    </row>
    <row r="38" spans="2:4" x14ac:dyDescent="0.2">
      <c r="B38" s="11" t="s">
        <v>25</v>
      </c>
      <c r="C38" s="44"/>
      <c r="D38" s="45"/>
    </row>
    <row r="39" spans="2:4" x14ac:dyDescent="0.2">
      <c r="B39" s="12"/>
      <c r="C39" s="13"/>
      <c r="D39" s="14"/>
    </row>
  </sheetData>
  <mergeCells count="21">
    <mergeCell ref="C34:D34"/>
    <mergeCell ref="C35:D35"/>
    <mergeCell ref="C36:D36"/>
    <mergeCell ref="C37:D37"/>
    <mergeCell ref="C38:D38"/>
    <mergeCell ref="G5:O5"/>
    <mergeCell ref="C26:D26"/>
    <mergeCell ref="C27:D27"/>
    <mergeCell ref="C28:D28"/>
    <mergeCell ref="C30:D30"/>
    <mergeCell ref="B33:D33"/>
    <mergeCell ref="B5:D5"/>
    <mergeCell ref="B15:D15"/>
    <mergeCell ref="B22:D22"/>
    <mergeCell ref="C23:D23"/>
    <mergeCell ref="C24:D24"/>
    <mergeCell ref="C25:D25"/>
    <mergeCell ref="C17:D17"/>
    <mergeCell ref="C16:D16"/>
    <mergeCell ref="C19:D19"/>
    <mergeCell ref="C18:D18"/>
  </mergeCells>
  <hyperlinks>
    <hyperlink ref="C30:D30" r:id="rId1" display="Link" xr:uid="{DB3BE4F7-3F8E-0D43-85E1-D055451917CA}"/>
  </hyperlinks>
  <pageMargins left="0.7" right="0.7" top="0.75" bottom="0.75" header="0.3" footer="0.3"/>
  <pageSetup paperSize="259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053BD-8488-405E-B4F0-C6CBC94E9084}">
  <dimension ref="B1:U79"/>
  <sheetViews>
    <sheetView tabSelected="1" workbookViewId="0">
      <pane xSplit="2" ySplit="3" topLeftCell="C43" activePane="bottomRight" state="frozen"/>
      <selection pane="topRight" activeCell="C1" sqref="C1"/>
      <selection pane="bottomLeft" activeCell="A4" sqref="A4"/>
      <selection pane="bottomRight" activeCell="P46" sqref="P46"/>
    </sheetView>
  </sheetViews>
  <sheetFormatPr defaultRowHeight="12.75" x14ac:dyDescent="0.2"/>
  <cols>
    <col min="1" max="1" width="4.28515625" style="1" customWidth="1"/>
    <col min="2" max="2" width="29.140625" style="1" bestFit="1" customWidth="1"/>
    <col min="3" max="16384" width="9.140625" style="1"/>
  </cols>
  <sheetData>
    <row r="1" spans="2:21" s="30" customFormat="1" x14ac:dyDescent="0.2">
      <c r="T1" s="30" t="s">
        <v>59</v>
      </c>
      <c r="U1" s="32" t="s">
        <v>37</v>
      </c>
    </row>
    <row r="2" spans="2:21" s="34" customFormat="1" x14ac:dyDescent="0.2">
      <c r="B2" s="31"/>
      <c r="T2" s="36">
        <v>44528</v>
      </c>
      <c r="U2" s="36">
        <v>44892</v>
      </c>
    </row>
    <row r="3" spans="2:21" s="34" customFormat="1" x14ac:dyDescent="0.2">
      <c r="B3" s="31"/>
      <c r="U3" s="35">
        <v>44985</v>
      </c>
    </row>
    <row r="4" spans="2:21" s="2" customFormat="1" x14ac:dyDescent="0.2">
      <c r="B4" s="2" t="s">
        <v>38</v>
      </c>
      <c r="T4" s="33">
        <v>2498.3000000000002</v>
      </c>
      <c r="U4" s="33">
        <v>2513.8000000000002</v>
      </c>
    </row>
    <row r="5" spans="2:21" x14ac:dyDescent="0.2">
      <c r="B5" s="1" t="s">
        <v>39</v>
      </c>
      <c r="T5" s="18">
        <v>1565.5</v>
      </c>
      <c r="U5" s="18">
        <v>1549.5</v>
      </c>
    </row>
    <row r="6" spans="2:21" s="2" customFormat="1" x14ac:dyDescent="0.2">
      <c r="B6" s="2" t="s">
        <v>40</v>
      </c>
      <c r="T6" s="33">
        <f>T4-T5</f>
        <v>932.80000000000018</v>
      </c>
      <c r="U6" s="33">
        <f>U4-U5</f>
        <v>964.30000000000018</v>
      </c>
    </row>
    <row r="7" spans="2:21" x14ac:dyDescent="0.2">
      <c r="B7" s="1" t="s">
        <v>42</v>
      </c>
      <c r="T7" s="18">
        <v>186.4</v>
      </c>
      <c r="U7" s="18">
        <v>174.5</v>
      </c>
    </row>
    <row r="8" spans="2:21" x14ac:dyDescent="0.2">
      <c r="B8" s="1" t="s">
        <v>43</v>
      </c>
      <c r="T8" s="18">
        <v>673.9</v>
      </c>
      <c r="U8" s="18">
        <v>831.8</v>
      </c>
    </row>
    <row r="9" spans="2:21" x14ac:dyDescent="0.2">
      <c r="B9" s="1" t="s">
        <v>44</v>
      </c>
      <c r="T9" s="18">
        <v>577.6</v>
      </c>
      <c r="U9" s="18">
        <v>758.2</v>
      </c>
    </row>
    <row r="10" spans="2:21" x14ac:dyDescent="0.2">
      <c r="B10" s="1" t="s">
        <v>46</v>
      </c>
      <c r="T10" s="18">
        <f>T6+T7-T8-T9</f>
        <v>-132.29999999999973</v>
      </c>
      <c r="U10" s="18">
        <f>U6+U7-U8-U9</f>
        <v>-451.19999999999982</v>
      </c>
    </row>
    <row r="11" spans="2:21" x14ac:dyDescent="0.2">
      <c r="B11" s="1" t="s">
        <v>45</v>
      </c>
      <c r="T11" s="18">
        <v>2.2999999999999998</v>
      </c>
      <c r="U11" s="18">
        <v>1.4</v>
      </c>
    </row>
    <row r="12" spans="2:21" s="2" customFormat="1" x14ac:dyDescent="0.2">
      <c r="B12" s="2" t="s">
        <v>41</v>
      </c>
      <c r="T12" s="33">
        <f>T10-T11</f>
        <v>-134.59999999999974</v>
      </c>
      <c r="U12" s="33">
        <f>U10-U11</f>
        <v>-452.5999999999998</v>
      </c>
    </row>
    <row r="13" spans="2:21" x14ac:dyDescent="0.2">
      <c r="B13" s="1" t="s">
        <v>47</v>
      </c>
      <c r="T13" s="18">
        <v>10</v>
      </c>
      <c r="U13" s="18">
        <v>41.8</v>
      </c>
    </row>
    <row r="14" spans="2:21" x14ac:dyDescent="0.2">
      <c r="B14" s="1" t="s">
        <v>48</v>
      </c>
      <c r="T14" s="18">
        <v>52.3</v>
      </c>
      <c r="U14" s="18">
        <v>90</v>
      </c>
    </row>
    <row r="15" spans="2:21" x14ac:dyDescent="0.2">
      <c r="B15" s="1" t="s">
        <v>49</v>
      </c>
      <c r="T15" s="18">
        <f>T12+T13-T14</f>
        <v>-176.89999999999975</v>
      </c>
      <c r="U15" s="18">
        <f>U12+U13-U14</f>
        <v>-500.79999999999978</v>
      </c>
    </row>
    <row r="16" spans="2:21" x14ac:dyDescent="0.2">
      <c r="B16" s="1" t="s">
        <v>50</v>
      </c>
      <c r="T16" s="18">
        <v>8.8000000000000007</v>
      </c>
      <c r="U16" s="18">
        <v>-19.5</v>
      </c>
    </row>
    <row r="17" spans="2:21" s="2" customFormat="1" x14ac:dyDescent="0.2">
      <c r="B17" s="2" t="s">
        <v>51</v>
      </c>
      <c r="T17" s="33">
        <f>T15-T16</f>
        <v>-185.69999999999976</v>
      </c>
      <c r="U17" s="33">
        <f>U15-U16</f>
        <v>-481.29999999999978</v>
      </c>
    </row>
    <row r="18" spans="2:21" s="2" customFormat="1" x14ac:dyDescent="0.2">
      <c r="B18" s="2" t="s">
        <v>60</v>
      </c>
      <c r="T18" s="33">
        <f>T17+T19</f>
        <v>-148.19999999999976</v>
      </c>
      <c r="U18" s="33">
        <f>U17+U19</f>
        <v>-455.49999999999977</v>
      </c>
    </row>
    <row r="19" spans="2:21" x14ac:dyDescent="0.2">
      <c r="B19" s="1" t="s">
        <v>61</v>
      </c>
      <c r="T19" s="18">
        <v>37.5</v>
      </c>
      <c r="U19" s="18">
        <v>25.8</v>
      </c>
    </row>
    <row r="20" spans="2:21" s="39" customFormat="1" x14ac:dyDescent="0.2">
      <c r="B20" s="39" t="s">
        <v>52</v>
      </c>
      <c r="T20" s="39">
        <f>T18/T21</f>
        <v>-0.20040567951318425</v>
      </c>
      <c r="U20" s="39">
        <f>U18/U21</f>
        <v>-0.58933885366800332</v>
      </c>
    </row>
    <row r="21" spans="2:21" x14ac:dyDescent="0.2">
      <c r="B21" s="1" t="s">
        <v>4</v>
      </c>
      <c r="T21" s="1">
        <v>739.5</v>
      </c>
      <c r="U21" s="1">
        <v>772.9</v>
      </c>
    </row>
    <row r="23" spans="2:21" s="37" customFormat="1" x14ac:dyDescent="0.2">
      <c r="B23" s="37" t="s">
        <v>53</v>
      </c>
      <c r="U23" s="37">
        <f>U4/T4-1</f>
        <v>6.2042188688307132E-3</v>
      </c>
    </row>
    <row r="24" spans="2:21" x14ac:dyDescent="0.2">
      <c r="B24" s="1" t="s">
        <v>54</v>
      </c>
    </row>
    <row r="26" spans="2:21" x14ac:dyDescent="0.2">
      <c r="B26" s="1" t="s">
        <v>55</v>
      </c>
      <c r="T26" s="38">
        <f t="shared" ref="T26:U26" si="0">T6/T4</f>
        <v>0.37337389424808876</v>
      </c>
      <c r="U26" s="38">
        <f>U6/U4</f>
        <v>0.38360251412204632</v>
      </c>
    </row>
    <row r="27" spans="2:21" x14ac:dyDescent="0.2">
      <c r="B27" s="1" t="s">
        <v>56</v>
      </c>
      <c r="T27" s="38">
        <f t="shared" ref="T27:U27" si="1">T12/T4</f>
        <v>-5.3876636112556428E-2</v>
      </c>
      <c r="U27" s="38">
        <f>U12/U4</f>
        <v>-0.18004614527806498</v>
      </c>
    </row>
    <row r="28" spans="2:21" x14ac:dyDescent="0.2">
      <c r="B28" s="1" t="s">
        <v>57</v>
      </c>
      <c r="T28" s="38">
        <f t="shared" ref="T28:U28" si="2">T17/T4</f>
        <v>-7.4330544770443804E-2</v>
      </c>
      <c r="U28" s="38">
        <f>U17/U4</f>
        <v>-0.19146312355795997</v>
      </c>
    </row>
    <row r="29" spans="2:21" x14ac:dyDescent="0.2">
      <c r="B29" s="1" t="s">
        <v>58</v>
      </c>
      <c r="T29" s="38">
        <f t="shared" ref="T29:U29" si="3">T16/T15</f>
        <v>-4.9745618993781875E-2</v>
      </c>
      <c r="U29" s="38">
        <f>U16/U15</f>
        <v>3.8937699680511202E-2</v>
      </c>
    </row>
    <row r="33" spans="2:21" x14ac:dyDescent="0.2">
      <c r="B33" s="40" t="s">
        <v>62</v>
      </c>
    </row>
    <row r="34" spans="2:21" x14ac:dyDescent="0.2">
      <c r="B34" s="1" t="s">
        <v>63</v>
      </c>
      <c r="U34" s="18">
        <f>164.7+377.2</f>
        <v>541.9</v>
      </c>
    </row>
    <row r="35" spans="2:21" x14ac:dyDescent="0.2">
      <c r="B35" s="1" t="s">
        <v>64</v>
      </c>
      <c r="U35" s="18">
        <v>1777.8</v>
      </c>
    </row>
    <row r="36" spans="2:21" x14ac:dyDescent="0.2">
      <c r="B36" s="1" t="s">
        <v>65</v>
      </c>
      <c r="U36" s="18">
        <v>493.9</v>
      </c>
    </row>
    <row r="37" spans="2:21" x14ac:dyDescent="0.2">
      <c r="B37" s="1" t="s">
        <v>66</v>
      </c>
      <c r="U37" s="18">
        <v>15.6</v>
      </c>
    </row>
    <row r="38" spans="2:21" s="2" customFormat="1" x14ac:dyDescent="0.2">
      <c r="B38" s="2" t="s">
        <v>67</v>
      </c>
      <c r="U38" s="33">
        <v>181.6</v>
      </c>
    </row>
    <row r="39" spans="2:21" x14ac:dyDescent="0.2">
      <c r="B39" s="1" t="s">
        <v>68</v>
      </c>
      <c r="U39" s="18">
        <v>0</v>
      </c>
    </row>
    <row r="40" spans="2:21" x14ac:dyDescent="0.2">
      <c r="B40" s="1" t="s">
        <v>69</v>
      </c>
      <c r="U40" s="18">
        <v>0</v>
      </c>
    </row>
    <row r="41" spans="2:21" x14ac:dyDescent="0.2">
      <c r="B41" s="1" t="s">
        <v>70</v>
      </c>
      <c r="U41" s="18">
        <v>1.9</v>
      </c>
    </row>
    <row r="42" spans="2:21" x14ac:dyDescent="0.2">
      <c r="B42" s="1" t="s">
        <v>71</v>
      </c>
      <c r="U42" s="18">
        <v>27.4</v>
      </c>
    </row>
    <row r="43" spans="2:21" x14ac:dyDescent="0.2">
      <c r="B43" s="1" t="s">
        <v>72</v>
      </c>
      <c r="T43" s="1">
        <f>SUM(T34:T42)</f>
        <v>0</v>
      </c>
      <c r="U43" s="18">
        <f>SUM(U34:U42)</f>
        <v>3040.1</v>
      </c>
    </row>
    <row r="44" spans="2:21" s="2" customFormat="1" x14ac:dyDescent="0.2">
      <c r="B44" s="2" t="s">
        <v>67</v>
      </c>
      <c r="U44" s="33">
        <v>3.8</v>
      </c>
    </row>
    <row r="45" spans="2:21" s="2" customFormat="1" x14ac:dyDescent="0.2">
      <c r="B45" s="2" t="s">
        <v>73</v>
      </c>
      <c r="U45" s="33">
        <v>106.8</v>
      </c>
    </row>
    <row r="46" spans="2:21" x14ac:dyDescent="0.2">
      <c r="B46" s="1" t="s">
        <v>68</v>
      </c>
      <c r="U46" s="18">
        <v>329.3</v>
      </c>
    </row>
    <row r="47" spans="2:21" s="2" customFormat="1" x14ac:dyDescent="0.2">
      <c r="B47" s="2" t="s">
        <v>6</v>
      </c>
      <c r="U47" s="33">
        <v>1328</v>
      </c>
    </row>
    <row r="48" spans="2:21" x14ac:dyDescent="0.2">
      <c r="B48" s="1" t="s">
        <v>74</v>
      </c>
      <c r="U48" s="18">
        <v>0</v>
      </c>
    </row>
    <row r="49" spans="2:21" x14ac:dyDescent="0.2">
      <c r="B49" s="1" t="s">
        <v>69</v>
      </c>
      <c r="U49" s="18">
        <v>0</v>
      </c>
    </row>
    <row r="50" spans="2:21" x14ac:dyDescent="0.2">
      <c r="B50" s="1" t="s">
        <v>71</v>
      </c>
      <c r="U50" s="18">
        <v>0.8</v>
      </c>
    </row>
    <row r="51" spans="2:21" x14ac:dyDescent="0.2">
      <c r="B51" s="1" t="s">
        <v>75</v>
      </c>
      <c r="U51" s="18">
        <v>4.4000000000000004</v>
      </c>
    </row>
    <row r="52" spans="2:21" x14ac:dyDescent="0.2">
      <c r="B52" s="1" t="s">
        <v>76</v>
      </c>
      <c r="T52" s="1">
        <f>SUM(T43:T51)</f>
        <v>0</v>
      </c>
      <c r="U52" s="18">
        <f>SUM(U43:U51)</f>
        <v>4813.2</v>
      </c>
    </row>
    <row r="53" spans="2:21" x14ac:dyDescent="0.2">
      <c r="U53" s="18"/>
    </row>
    <row r="54" spans="2:21" x14ac:dyDescent="0.2">
      <c r="B54" s="1" t="s">
        <v>77</v>
      </c>
      <c r="U54" s="18">
        <v>29.1</v>
      </c>
    </row>
    <row r="55" spans="2:21" x14ac:dyDescent="0.2">
      <c r="B55" s="1" t="s">
        <v>78</v>
      </c>
      <c r="U55" s="18">
        <v>506.3</v>
      </c>
    </row>
    <row r="56" spans="2:21" s="2" customFormat="1" x14ac:dyDescent="0.2">
      <c r="B56" s="2" t="s">
        <v>79</v>
      </c>
      <c r="U56" s="33">
        <v>10.199999999999999</v>
      </c>
    </row>
    <row r="57" spans="2:21" x14ac:dyDescent="0.2">
      <c r="B57" s="1" t="s">
        <v>80</v>
      </c>
      <c r="U57" s="18">
        <v>1</v>
      </c>
    </row>
    <row r="58" spans="2:21" x14ac:dyDescent="0.2">
      <c r="B58" s="1" t="s">
        <v>81</v>
      </c>
      <c r="U58" s="18">
        <v>58.6</v>
      </c>
    </row>
    <row r="59" spans="2:21" s="2" customFormat="1" x14ac:dyDescent="0.2">
      <c r="B59" s="2" t="s">
        <v>82</v>
      </c>
      <c r="U59" s="33">
        <v>1.6</v>
      </c>
    </row>
    <row r="60" spans="2:21" x14ac:dyDescent="0.2">
      <c r="B60" s="1" t="s">
        <v>83</v>
      </c>
      <c r="T60" s="1">
        <f>SUM(V54:V59)</f>
        <v>0</v>
      </c>
      <c r="U60" s="18">
        <f>SUM(U54:U59)</f>
        <v>606.80000000000007</v>
      </c>
    </row>
    <row r="61" spans="2:21" x14ac:dyDescent="0.2">
      <c r="B61" s="1" t="s">
        <v>77</v>
      </c>
      <c r="U61" s="18">
        <v>393.8</v>
      </c>
    </row>
    <row r="62" spans="2:21" x14ac:dyDescent="0.2">
      <c r="B62" s="1" t="s">
        <v>80</v>
      </c>
      <c r="U62" s="18">
        <v>25.4</v>
      </c>
    </row>
    <row r="63" spans="2:21" s="2" customFormat="1" x14ac:dyDescent="0.2">
      <c r="B63" s="2" t="s">
        <v>79</v>
      </c>
      <c r="U63" s="33">
        <v>1362.6</v>
      </c>
    </row>
    <row r="64" spans="2:21" x14ac:dyDescent="0.2">
      <c r="B64" s="1" t="s">
        <v>81</v>
      </c>
      <c r="U64" s="18">
        <v>473.7</v>
      </c>
    </row>
    <row r="65" spans="2:21" x14ac:dyDescent="0.2">
      <c r="B65" s="1" t="s">
        <v>78</v>
      </c>
      <c r="U65" s="18">
        <v>1.9</v>
      </c>
    </row>
    <row r="66" spans="2:21" x14ac:dyDescent="0.2">
      <c r="B66" s="1" t="s">
        <v>70</v>
      </c>
      <c r="U66" s="18">
        <v>14.7</v>
      </c>
    </row>
    <row r="67" spans="2:21" x14ac:dyDescent="0.2">
      <c r="B67" s="1" t="s">
        <v>84</v>
      </c>
      <c r="T67" s="1">
        <f>SUM(T60:T66)</f>
        <v>0</v>
      </c>
      <c r="U67" s="18">
        <f>SUM(U60:U66)</f>
        <v>2878.9</v>
      </c>
    </row>
    <row r="68" spans="2:21" x14ac:dyDescent="0.2">
      <c r="U68" s="18"/>
    </row>
    <row r="69" spans="2:21" x14ac:dyDescent="0.2">
      <c r="B69" s="1" t="s">
        <v>85</v>
      </c>
      <c r="U69" s="18">
        <v>1934.3</v>
      </c>
    </row>
    <row r="70" spans="2:21" x14ac:dyDescent="0.2">
      <c r="B70" s="1" t="s">
        <v>86</v>
      </c>
      <c r="U70" s="18">
        <f>+U69+U67</f>
        <v>4813.2</v>
      </c>
    </row>
    <row r="72" spans="2:21" x14ac:dyDescent="0.2">
      <c r="B72" s="1" t="s">
        <v>87</v>
      </c>
      <c r="U72" s="18">
        <f>U52-U67</f>
        <v>1934.2999999999997</v>
      </c>
    </row>
    <row r="73" spans="2:21" x14ac:dyDescent="0.2">
      <c r="B73" s="1" t="s">
        <v>88</v>
      </c>
      <c r="U73" s="1">
        <f>U72/U21</f>
        <v>2.5026523482986152</v>
      </c>
    </row>
    <row r="75" spans="2:21" x14ac:dyDescent="0.2">
      <c r="B75" s="1" t="s">
        <v>6</v>
      </c>
      <c r="T75" s="1">
        <f t="shared" ref="T75:U75" si="4">+T38+T44+T47</f>
        <v>0</v>
      </c>
      <c r="U75" s="18">
        <f>U44+U47</f>
        <v>1331.8</v>
      </c>
    </row>
    <row r="76" spans="2:21" x14ac:dyDescent="0.2">
      <c r="B76" s="1" t="s">
        <v>7</v>
      </c>
      <c r="T76" s="1">
        <f t="shared" ref="T76:U76" si="5">+T56+T59+T63</f>
        <v>0</v>
      </c>
      <c r="U76" s="18">
        <f>+U56+U59+U63</f>
        <v>1374.3999999999999</v>
      </c>
    </row>
    <row r="77" spans="2:21" x14ac:dyDescent="0.2">
      <c r="B77" s="1" t="s">
        <v>8</v>
      </c>
      <c r="T77" s="1">
        <f t="shared" ref="T77" si="6">T75-T76</f>
        <v>0</v>
      </c>
      <c r="U77" s="18">
        <f>U75-U76</f>
        <v>-42.599999999999909</v>
      </c>
    </row>
    <row r="79" spans="2:21" x14ac:dyDescent="0.2">
      <c r="B79" s="1" t="s">
        <v>89</v>
      </c>
    </row>
  </sheetData>
  <hyperlinks>
    <hyperlink ref="U1" r:id="rId1" xr:uid="{8ED8713C-9A1B-47EB-88CE-E007134F9CA4}"/>
  </hyperlinks>
  <pageMargins left="0.7" right="0.7" top="0.75" bottom="0.75" header="0.3" footer="0.3"/>
  <pageSetup paperSize="125" orientation="portrait" horizontalDpi="203" verticalDpi="20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me</cp:lastModifiedBy>
  <cp:lastPrinted>2023-05-01T21:47:06Z</cp:lastPrinted>
  <dcterms:created xsi:type="dcterms:W3CDTF">2023-05-01T21:45:23Z</dcterms:created>
  <dcterms:modified xsi:type="dcterms:W3CDTF">2023-05-02T10:16:06Z</dcterms:modified>
</cp:coreProperties>
</file>