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8A8F58C-465F-4480-932E-2C7325210FDF}" xr6:coauthVersionLast="36" xr6:coauthVersionMax="47" xr10:uidLastSave="{00000000-0000-0000-0000-000000000000}"/>
  <bookViews>
    <workbookView xWindow="-15" yWindow="495" windowWidth="33600" windowHeight="18915" xr2:uid="{22FE4D90-709B-430A-8239-4013C6F51091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41" i="2" l="1"/>
  <c r="D38" i="2"/>
  <c r="D35" i="2"/>
  <c r="D47" i="2" s="1"/>
  <c r="D49" i="2" s="1"/>
  <c r="D52" i="2" s="1"/>
  <c r="D34" i="2"/>
  <c r="D32" i="2"/>
  <c r="D31" i="2"/>
  <c r="D30" i="2"/>
  <c r="C47" i="2"/>
  <c r="C49" i="2" s="1"/>
  <c r="O47" i="2"/>
  <c r="O49" i="2" s="1"/>
  <c r="D11" i="1"/>
  <c r="D10" i="1"/>
  <c r="D9" i="1"/>
  <c r="D7" i="1"/>
  <c r="P47" i="2"/>
  <c r="P49" i="2" s="1"/>
  <c r="O33" i="2"/>
  <c r="O36" i="2" s="1"/>
  <c r="O44" i="2" s="1"/>
  <c r="O45" i="2" s="1"/>
  <c r="O39" i="2"/>
  <c r="O42" i="2" s="1"/>
  <c r="P39" i="2"/>
  <c r="D39" i="2" s="1"/>
  <c r="C33" i="2"/>
  <c r="C36" i="2" s="1"/>
  <c r="P33" i="2"/>
  <c r="D33" i="2" s="1"/>
  <c r="O6" i="2"/>
  <c r="O8" i="2" s="1"/>
  <c r="O14" i="2" s="1"/>
  <c r="O16" i="2" s="1"/>
  <c r="O17" i="2" s="1"/>
  <c r="P6" i="2"/>
  <c r="P8" i="2" s="1"/>
  <c r="P24" i="2" s="1"/>
  <c r="C39" i="2"/>
  <c r="C42" i="2" s="1"/>
  <c r="C8" i="1"/>
  <c r="C9" i="1" l="1"/>
  <c r="C11" i="1" s="1"/>
  <c r="C12" i="1" s="1"/>
  <c r="P51" i="2"/>
  <c r="P36" i="2"/>
  <c r="P42" i="2"/>
  <c r="D42" i="2" s="1"/>
  <c r="P23" i="2"/>
  <c r="O11" i="2"/>
  <c r="P14" i="2"/>
  <c r="P11" i="2"/>
  <c r="D36" i="2" l="1"/>
  <c r="P44" i="2"/>
  <c r="P45" i="2" s="1"/>
  <c r="P16" i="2"/>
  <c r="P26" i="2"/>
  <c r="P17" i="2" l="1"/>
  <c r="P25" i="2"/>
</calcChain>
</file>

<file path=xl/sharedStrings.xml><?xml version="1.0" encoding="utf-8"?>
<sst xmlns="http://schemas.openxmlformats.org/spreadsheetml/2006/main" count="108" uniqueCount="90">
  <si>
    <t>£TRLS</t>
  </si>
  <si>
    <t>Trellus Health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</si>
  <si>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</si>
  <si>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</si>
  <si>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</si>
  <si>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</si>
  <si>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</si>
  <si>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</si>
  <si>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</si>
  <si>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</si>
  <si>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</si>
  <si>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</si>
  <si>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</si>
  <si>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Key Events</t>
  </si>
  <si>
    <t>CEO &amp; CoFounder Dr. Marla Dubinsky named as 2022 recipient of 2022 Sherman Prize</t>
  </si>
  <si>
    <t xml:space="preserve">Prize is a prestigious national award recognising two IBD specialists across the US with extraordinary track records </t>
  </si>
  <si>
    <r>
      <t>of achievement</t>
    </r>
    <r>
      <rPr>
        <b/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with extraordinary track records of achievement making contributions to IBD care</t>
    </r>
  </si>
  <si>
    <t>Dr Marla Dubinsky</t>
  </si>
  <si>
    <t>CoFound</t>
  </si>
  <si>
    <t>Profile</t>
  </si>
  <si>
    <t>Dr Laurie Keefer Ph.D</t>
  </si>
  <si>
    <t>Interim</t>
  </si>
  <si>
    <t>Stephen Young</t>
  </si>
  <si>
    <t>ACMA</t>
  </si>
  <si>
    <t>HQ</t>
  </si>
  <si>
    <t>Founded</t>
  </si>
  <si>
    <t>White Plains, NY</t>
  </si>
  <si>
    <t>COO</t>
  </si>
  <si>
    <t>Aled Stevenson</t>
  </si>
  <si>
    <t>IR</t>
  </si>
  <si>
    <t>Update</t>
  </si>
  <si>
    <t>Link</t>
  </si>
  <si>
    <t>Ratios</t>
  </si>
  <si>
    <t>P/B</t>
  </si>
  <si>
    <t>P/S</t>
  </si>
  <si>
    <t>P/E</t>
  </si>
  <si>
    <t>Investor Presentations</t>
  </si>
  <si>
    <t>AIM</t>
  </si>
  <si>
    <t>H121</t>
  </si>
  <si>
    <t>H221</t>
  </si>
  <si>
    <t>H122</t>
  </si>
  <si>
    <t>H222</t>
  </si>
  <si>
    <t>H123</t>
  </si>
  <si>
    <t>H223</t>
  </si>
  <si>
    <t>FY21</t>
  </si>
  <si>
    <t>FY22</t>
  </si>
  <si>
    <t>FY23</t>
  </si>
  <si>
    <t>FY24</t>
  </si>
  <si>
    <t>Revenue</t>
  </si>
  <si>
    <t>Balance Sheet</t>
  </si>
  <si>
    <t>PP&amp;E</t>
  </si>
  <si>
    <t>Intangibles</t>
  </si>
  <si>
    <t>Total NCA</t>
  </si>
  <si>
    <t>Trade &amp; A/R</t>
  </si>
  <si>
    <t>Assets</t>
  </si>
  <si>
    <t>Trade &amp; A/P</t>
  </si>
  <si>
    <t>Liabilities</t>
  </si>
  <si>
    <t>S/E</t>
  </si>
  <si>
    <t>S/E+L</t>
  </si>
  <si>
    <t>IPO to trade on AIM with fundraising of gross proceeds of $40.4 (£28.5) @ 40p per share</t>
  </si>
  <si>
    <t>Product</t>
  </si>
  <si>
    <t>TrellusElevate Platform with Companian App</t>
  </si>
  <si>
    <t>Aled Stevenson hired as UK Managing Director to complement key executives hires for development, tech, AI &amp; clinical</t>
  </si>
  <si>
    <t>COGS</t>
  </si>
  <si>
    <t>Gross Profit</t>
  </si>
  <si>
    <t>Administrative</t>
  </si>
  <si>
    <t>Operating Income</t>
  </si>
  <si>
    <t>D&amp;A</t>
  </si>
  <si>
    <t>Share-Based</t>
  </si>
  <si>
    <t>EBITDA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</si>
  <si>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</si>
  <si>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</si>
  <si>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</si>
  <si>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</si>
  <si>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</si>
  <si>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</si>
  <si>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</si>
  <si>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</si>
  <si>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</si>
  <si>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</si>
  <si>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</si>
  <si>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(USD Thousands)</t>
  </si>
  <si>
    <t>FY20</t>
  </si>
  <si>
    <t>-</t>
  </si>
  <si>
    <t>Investments</t>
  </si>
  <si>
    <t>USDGBP</t>
  </si>
  <si>
    <t>Cash Y/Y</t>
  </si>
  <si>
    <t>Cash H/H</t>
  </si>
  <si>
    <t>Book Value</t>
  </si>
  <si>
    <t>Book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</si>
</sst>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EB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15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indent="1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3" borderId="5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5" borderId="0" xfId="0" applyFont="1" applyFill="1" applyAlignment="1">
      <alignment horizontal="right"/>
    </xf>
    <xf numFmtId="0" fontId="10" fillId="0" borderId="0" xfId="0" applyFont="1"/>
    <xf numFmtId="0" fontId="2" fillId="5" borderId="0" xfId="0" applyFont="1" applyFill="1"/>
    <xf numFmtId="16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1" fillId="3" borderId="4" xfId="0" applyFont="1" applyFill="1" applyBorder="1"/>
    <xf numFmtId="0" fontId="1" fillId="3" borderId="6" xfId="0" applyFont="1" applyFill="1" applyBorder="1"/>
    <xf numFmtId="14" fontId="9" fillId="0" borderId="0" xfId="0" applyNumberFormat="1" applyFont="1" applyAlignment="1">
      <alignment horizontal="right"/>
    </xf>
    <xf numFmtId="3" fontId="2" fillId="5" borderId="0" xfId="0" applyNumberFormat="1" applyFont="1" applyFill="1"/>
    <xf numFmtId="3" fontId="1" fillId="5" borderId="0" xfId="0" applyNumberFormat="1" applyFont="1" applyFill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5" borderId="2" xfId="0" applyNumberFormat="1" applyFont="1" applyFill="1" applyBorder="1"/>
    <xf numFmtId="3" fontId="4" fillId="0" borderId="4" xfId="0" applyNumberFormat="1" applyFont="1" applyBorder="1"/>
    <xf numFmtId="3" fontId="4" fillId="0" borderId="0" xfId="0" applyNumberFormat="1" applyFont="1" applyBorder="1"/>
    <xf numFmtId="3" fontId="4" fillId="5" borderId="0" xfId="0" applyNumberFormat="1" applyFont="1" applyFill="1" applyBorder="1"/>
    <xf numFmtId="3" fontId="5" fillId="0" borderId="6" xfId="0" applyNumberFormat="1" applyFont="1" applyBorder="1"/>
    <xf numFmtId="3" fontId="5" fillId="0" borderId="7" xfId="0" applyNumberFormat="1" applyFont="1" applyBorder="1"/>
    <xf numFmtId="3" fontId="5" fillId="5" borderId="7" xfId="0" applyNumberFormat="1" applyFont="1" applyFill="1" applyBorder="1"/>
    <xf numFmtId="0" fontId="11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3" fontId="2" fillId="6" borderId="0" xfId="0" applyNumberFormat="1" applyFont="1" applyFill="1"/>
    <xf numFmtId="3" fontId="1" fillId="6" borderId="0" xfId="0" applyNumberFormat="1" applyFont="1" applyFill="1"/>
    <xf numFmtId="3" fontId="4" fillId="6" borderId="2" xfId="0" applyNumberFormat="1" applyFont="1" applyFill="1" applyBorder="1"/>
    <xf numFmtId="3" fontId="4" fillId="6" borderId="0" xfId="0" applyNumberFormat="1" applyFont="1" applyFill="1" applyBorder="1"/>
    <xf numFmtId="3" fontId="5" fillId="6" borderId="7" xfId="0" applyNumberFormat="1" applyFont="1" applyFill="1" applyBorder="1"/>
    <xf numFmtId="0" fontId="1" fillId="6" borderId="0" xfId="0" applyFont="1" applyFill="1"/>
    <xf numFmtId="0" fontId="2" fillId="6" borderId="0" xfId="0" applyFont="1" applyFill="1"/>
    <xf numFmtId="0" fontId="7" fillId="6" borderId="0" xfId="1" applyFont="1" applyFill="1" applyAlignment="1">
      <alignment horizontal="right"/>
    </xf>
    <xf numFmtId="15" fontId="9" fillId="6" borderId="0" xfId="0" applyNumberFormat="1" applyFont="1" applyFill="1" applyAlignment="1">
      <alignment horizontal="right"/>
    </xf>
    <xf numFmtId="9" fontId="1" fillId="0" borderId="0" xfId="0" applyNumberFormat="1" applyFont="1"/>
    <xf numFmtId="0" fontId="1" fillId="6" borderId="0" xfId="0" applyFont="1" applyFill="1" applyAlignment="1">
      <alignment horizontal="right"/>
    </xf>
    <xf numFmtId="164" fontId="1" fillId="6" borderId="0" xfId="0" applyNumberFormat="1" applyFont="1" applyFill="1"/>
    <xf numFmtId="165" fontId="1" fillId="6" borderId="0" xfId="0" applyNumberFormat="1" applyFont="1" applyFill="1"/>
    <xf numFmtId="165" fontId="1" fillId="0" borderId="0" xfId="0" applyNumberFormat="1" applyFont="1"/>
    <xf numFmtId="3" fontId="1" fillId="0" borderId="0" xfId="0" applyNumberFormat="1" applyFont="1" applyFill="1"/>
    <xf numFmtId="0" fontId="1" fillId="8" borderId="10" xfId="0" applyFont="1" applyFill="1" applyBorder="1"/>
    <xf numFmtId="0" fontId="1" fillId="8" borderId="11" xfId="0" applyFont="1" applyFill="1" applyBorder="1"/>
    <xf numFmtId="0" fontId="2" fillId="7" borderId="9" xfId="0" applyFont="1" applyFill="1" applyBorder="1"/>
    <xf numFmtId="0" fontId="1" fillId="3" borderId="0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9" fontId="2" fillId="0" borderId="0" xfId="0" applyNumberFormat="1" applyFont="1"/>
    <xf numFmtId="0" fontId="1" fillId="5" borderId="0" xfId="0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15" fontId="9" fillId="0" borderId="0" xfId="0" applyNumberFormat="1" applyFont="1" applyAlignment="1">
      <alignment horizontal="right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0" fontId="7" fillId="3" borderId="0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166" fontId="1" fillId="3" borderId="0" xfId="0" applyNumberFormat="1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CBEBE"/>
      <color rgb="FFB8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0</xdr:rowOff>
    </xdr:from>
    <xdr:to>
      <xdr:col>6</xdr:col>
      <xdr:colOff>266700</xdr:colOff>
      <xdr:row>3</xdr:row>
      <xdr:rowOff>18250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00470-3FB9-285A-E485-3B65BA7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61925"/>
          <a:ext cx="1314450" cy="37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rellushealth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cureservercdn.net/45.40.146.38/ova.d8d.myftpupload.com/wp-content/uploads/2021/09/Trellus-Interims-Results-2021-22.09.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77C-EAEA-4E8C-99BB-50215075D6D1}">
  <dimension ref="A2:AB35"/>
  <sheetViews>
    <sheetView tabSelected="1" workbookViewId="0">
      <selection activeCell="O23" sqref="N23:O23"/>
    </sheetView>
  </sheetViews>
  <sheetFormatPr defaultColWidth="9.140625" defaultRowHeight="12.75" x14ac:dyDescent="0.2"/>
  <cols>
    <col min="1" max="6" width="9.140625" style="1"/>
    <col min="7" max="7" width="9.85546875" style="1" bestFit="1" customWidth="1"/>
    <col min="8" max="16384" width="9.140625" style="1"/>
  </cols>
  <sheetData>
    <row r="2" spans="1:28" ht="15" x14ac:dyDescent="0.25">
      <c r="B2" s="3" t="s">
        <v>0</v>
      </c>
      <c r="D2" s="11" t="s">
        <v>37</v>
      </c>
      <c r="E2"/>
    </row>
    <row r="3" spans="1:28" x14ac:dyDescent="0.2">
      <c r="B3" s="2" t="s">
        <v>1</v>
      </c>
    </row>
    <row r="5" spans="1:28" x14ac:dyDescent="0.2">
      <c r="B5" s="83" t="s">
        <v>2</v>
      </c>
      <c r="C5" s="84"/>
      <c r="D5" s="85"/>
      <c r="G5" s="83" t="s">
        <v>13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5"/>
      <c r="T5" s="83" t="s">
        <v>60</v>
      </c>
      <c r="U5" s="84"/>
      <c r="V5" s="84"/>
      <c r="W5" s="84"/>
      <c r="X5" s="85"/>
      <c r="Z5" s="83" t="s">
        <v>36</v>
      </c>
      <c r="AA5" s="84"/>
      <c r="AB5" s="85"/>
    </row>
    <row r="6" spans="1:28" x14ac:dyDescent="0.2">
      <c r="B6" s="4" t="s">
        <v>3</v>
      </c>
      <c r="C6" s="5">
        <v>0.13519999999999999</v>
      </c>
      <c r="D6" s="7"/>
      <c r="G6" s="18">
        <v>44838</v>
      </c>
      <c r="H6" s="13" t="s">
        <v>14</v>
      </c>
      <c r="I6" s="13"/>
      <c r="J6" s="13"/>
      <c r="K6" s="13"/>
      <c r="L6" s="13"/>
      <c r="M6" s="13"/>
      <c r="N6" s="13"/>
      <c r="O6" s="13"/>
      <c r="P6" s="13"/>
      <c r="Q6" s="13"/>
      <c r="R6" s="14"/>
      <c r="T6" s="36" t="s">
        <v>61</v>
      </c>
      <c r="U6" s="13"/>
      <c r="V6" s="13"/>
      <c r="W6" s="13"/>
      <c r="X6" s="14"/>
      <c r="Z6" s="74">
        <v>44835</v>
      </c>
      <c r="AA6" s="88" t="s">
        <v>31</v>
      </c>
      <c r="AB6" s="89"/>
    </row>
    <row r="7" spans="1:28" x14ac:dyDescent="0.2">
      <c r="B7" s="4" t="s">
        <v>4</v>
      </c>
      <c r="C7" s="5">
        <v>131.69999999999999</v>
      </c>
      <c r="D7" s="73" t="str">
        <f>C$28</f>
        <v>FY21</v>
      </c>
      <c r="G7" s="19"/>
      <c r="H7" s="20" t="s">
        <v>15</v>
      </c>
      <c r="I7" s="13"/>
      <c r="J7" s="13"/>
      <c r="K7" s="13"/>
      <c r="L7" s="13"/>
      <c r="M7" s="13"/>
      <c r="N7" s="13"/>
      <c r="O7" s="13"/>
      <c r="P7" s="13"/>
      <c r="Q7" s="13"/>
      <c r="R7" s="14"/>
      <c r="T7" s="36"/>
      <c r="U7" s="13"/>
      <c r="V7" s="13"/>
      <c r="W7" s="13"/>
      <c r="X7" s="14"/>
      <c r="Z7" s="24"/>
      <c r="AA7" s="90"/>
      <c r="AB7" s="91"/>
    </row>
    <row r="8" spans="1:28" x14ac:dyDescent="0.2">
      <c r="B8" s="4" t="s">
        <v>5</v>
      </c>
      <c r="C8" s="9">
        <f>C6*C7</f>
        <v>17.805839999999996</v>
      </c>
      <c r="D8" s="7"/>
      <c r="G8" s="19"/>
      <c r="H8" s="20" t="s">
        <v>16</v>
      </c>
      <c r="I8" s="13"/>
      <c r="J8" s="13"/>
      <c r="K8" s="13"/>
      <c r="L8" s="13"/>
      <c r="M8" s="13"/>
      <c r="N8" s="13"/>
      <c r="O8" s="13"/>
      <c r="P8" s="13"/>
      <c r="Q8" s="13"/>
      <c r="R8" s="14"/>
      <c r="T8" s="36"/>
      <c r="U8" s="13"/>
      <c r="V8" s="13"/>
      <c r="W8" s="13"/>
      <c r="X8" s="14"/>
    </row>
    <row r="9" spans="1:28" x14ac:dyDescent="0.2">
      <c r="B9" s="4" t="s">
        <v>6</v>
      </c>
      <c r="C9" s="9">
        <f>'Financial Model'!P49*C13/1000</f>
        <v>28.144159999999999</v>
      </c>
      <c r="D9" s="73" t="str">
        <f t="shared" ref="D9:D11" si="0">C$28</f>
        <v>FY21</v>
      </c>
      <c r="G9" s="19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  <c r="T9" s="36"/>
      <c r="U9" s="13"/>
      <c r="V9" s="13"/>
      <c r="W9" s="13"/>
      <c r="X9" s="14"/>
    </row>
    <row r="10" spans="1:28" x14ac:dyDescent="0.2">
      <c r="B10" s="4" t="s">
        <v>7</v>
      </c>
      <c r="C10" s="9">
        <v>0</v>
      </c>
      <c r="D10" s="73" t="str">
        <f t="shared" si="0"/>
        <v>FY21</v>
      </c>
      <c r="G10" s="1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T10" s="36"/>
      <c r="U10" s="13"/>
      <c r="V10" s="13"/>
      <c r="W10" s="13"/>
      <c r="X10" s="14"/>
    </row>
    <row r="11" spans="1:28" x14ac:dyDescent="0.2">
      <c r="B11" s="4" t="s">
        <v>8</v>
      </c>
      <c r="C11" s="9">
        <f>C9-C10</f>
        <v>28.144159999999999</v>
      </c>
      <c r="D11" s="73" t="str">
        <f t="shared" si="0"/>
        <v>FY21</v>
      </c>
      <c r="G11" s="1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  <c r="T11" s="36"/>
      <c r="U11" s="13"/>
      <c r="V11" s="13"/>
      <c r="W11" s="13"/>
      <c r="X11" s="14"/>
    </row>
    <row r="12" spans="1:28" x14ac:dyDescent="0.2">
      <c r="B12" s="6" t="s">
        <v>9</v>
      </c>
      <c r="C12" s="10">
        <f>C8-C11</f>
        <v>-10.338320000000003</v>
      </c>
      <c r="D12" s="8"/>
      <c r="G12" s="19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T12" s="36"/>
      <c r="U12" s="13"/>
      <c r="V12" s="13"/>
      <c r="W12" s="13"/>
      <c r="X12" s="14"/>
    </row>
    <row r="13" spans="1:28" x14ac:dyDescent="0.2">
      <c r="B13" s="71" t="s">
        <v>85</v>
      </c>
      <c r="C13" s="69">
        <v>0.88</v>
      </c>
      <c r="D13" s="70"/>
      <c r="G13" s="19" t="s">
        <v>38</v>
      </c>
      <c r="H13" s="13" t="s">
        <v>62</v>
      </c>
      <c r="I13" s="13"/>
      <c r="J13" s="13"/>
      <c r="K13" s="13"/>
      <c r="L13" s="13"/>
      <c r="M13" s="13"/>
      <c r="N13" s="13"/>
      <c r="O13" s="13"/>
      <c r="P13" s="13"/>
      <c r="Q13" s="13"/>
      <c r="R13" s="14"/>
      <c r="T13" s="36"/>
      <c r="U13" s="13"/>
      <c r="V13" s="13"/>
      <c r="W13" s="13"/>
      <c r="X13" s="14"/>
    </row>
    <row r="14" spans="1:28" x14ac:dyDescent="0.2">
      <c r="G14" s="19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T14" s="37"/>
      <c r="U14" s="16"/>
      <c r="V14" s="16"/>
      <c r="W14" s="16"/>
      <c r="X14" s="17"/>
    </row>
    <row r="15" spans="1:28" x14ac:dyDescent="0.2">
      <c r="B15" s="83" t="s">
        <v>10</v>
      </c>
      <c r="C15" s="84"/>
      <c r="D15" s="85"/>
      <c r="G15" s="18">
        <v>44344</v>
      </c>
      <c r="H15" s="13" t="s">
        <v>59</v>
      </c>
      <c r="I15" s="13"/>
      <c r="J15" s="13"/>
      <c r="K15" s="13"/>
      <c r="L15" s="13"/>
      <c r="M15" s="13"/>
      <c r="N15" s="13"/>
      <c r="O15" s="13"/>
      <c r="P15" s="13"/>
      <c r="Q15" s="13"/>
      <c r="R15" s="14"/>
    </row>
    <row r="16" spans="1:28" x14ac:dyDescent="0.2">
      <c r="A16" s="22" t="s">
        <v>18</v>
      </c>
      <c r="B16" s="12" t="s">
        <v>11</v>
      </c>
      <c r="C16" s="81" t="s">
        <v>17</v>
      </c>
      <c r="D16" s="82"/>
      <c r="G16" s="1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2">
      <c r="A17" s="22"/>
      <c r="B17" s="12" t="s">
        <v>18</v>
      </c>
      <c r="C17" s="81" t="s">
        <v>20</v>
      </c>
      <c r="D17" s="82"/>
      <c r="G17" s="1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</row>
    <row r="18" spans="1:18" x14ac:dyDescent="0.2">
      <c r="A18" s="22" t="s">
        <v>21</v>
      </c>
      <c r="B18" s="12" t="s">
        <v>12</v>
      </c>
      <c r="C18" s="81" t="s">
        <v>22</v>
      </c>
      <c r="D18" s="82"/>
      <c r="E18" s="1" t="s">
        <v>23</v>
      </c>
      <c r="G18" s="1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1:18" x14ac:dyDescent="0.2">
      <c r="B19" s="15" t="s">
        <v>27</v>
      </c>
      <c r="C19" s="96" t="s">
        <v>28</v>
      </c>
      <c r="D19" s="97"/>
      <c r="G19" s="1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0" spans="1:18" x14ac:dyDescent="0.2">
      <c r="G20" s="1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</row>
    <row r="21" spans="1:18" x14ac:dyDescent="0.2">
      <c r="G21" s="1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</row>
    <row r="22" spans="1:18" x14ac:dyDescent="0.2">
      <c r="B22" s="83" t="s">
        <v>19</v>
      </c>
      <c r="C22" s="84"/>
      <c r="D22" s="85"/>
      <c r="G22" s="1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1:18" x14ac:dyDescent="0.2">
      <c r="B23" s="19" t="s">
        <v>24</v>
      </c>
      <c r="C23" s="81" t="s">
        <v>26</v>
      </c>
      <c r="D23" s="82"/>
      <c r="G23" s="1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</row>
    <row r="24" spans="1:18" x14ac:dyDescent="0.2">
      <c r="B24" s="19" t="s">
        <v>25</v>
      </c>
      <c r="C24" s="81">
        <v>2020</v>
      </c>
      <c r="D24" s="82"/>
      <c r="G24" s="1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">
      <c r="B25" s="19"/>
      <c r="C25" s="92"/>
      <c r="D25" s="93"/>
      <c r="G25" s="1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">
      <c r="B26" s="19"/>
      <c r="C26" s="92"/>
      <c r="D26" s="93"/>
      <c r="G26" s="1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">
      <c r="B27" s="19"/>
      <c r="C27" s="92"/>
      <c r="D27" s="93"/>
      <c r="G27" s="21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80"/>
    </row>
    <row r="28" spans="1:18" x14ac:dyDescent="0.2">
      <c r="B28" s="19" t="s">
        <v>30</v>
      </c>
      <c r="C28" s="72" t="s">
        <v>44</v>
      </c>
      <c r="D28" s="23"/>
    </row>
    <row r="29" spans="1:18" x14ac:dyDescent="0.2">
      <c r="B29" s="21" t="s">
        <v>29</v>
      </c>
      <c r="C29" s="90" t="s">
        <v>31</v>
      </c>
      <c r="D29" s="91"/>
    </row>
    <row r="32" spans="1:18" x14ac:dyDescent="0.2">
      <c r="B32" s="83" t="s">
        <v>32</v>
      </c>
      <c r="C32" s="84"/>
      <c r="D32" s="85"/>
    </row>
    <row r="33" spans="2:7" x14ac:dyDescent="0.2">
      <c r="B33" s="19" t="s">
        <v>33</v>
      </c>
      <c r="C33" s="94">
        <f>C6/'Financial Model'!P45</f>
        <v>0.50478652832114301</v>
      </c>
      <c r="D33" s="95"/>
      <c r="G33" s="34"/>
    </row>
    <row r="34" spans="2:7" x14ac:dyDescent="0.2">
      <c r="B34" s="19" t="s">
        <v>34</v>
      </c>
      <c r="C34" s="92"/>
      <c r="D34" s="93"/>
    </row>
    <row r="35" spans="2:7" x14ac:dyDescent="0.2">
      <c r="B35" s="21" t="s">
        <v>35</v>
      </c>
      <c r="C35" s="86"/>
      <c r="D35" s="87"/>
    </row>
  </sheetData>
  <mergeCells count="22">
    <mergeCell ref="C35:D35"/>
    <mergeCell ref="Z5:AB5"/>
    <mergeCell ref="AA6:AB6"/>
    <mergeCell ref="AA7:AB7"/>
    <mergeCell ref="T5:X5"/>
    <mergeCell ref="C27:D27"/>
    <mergeCell ref="C29:D29"/>
    <mergeCell ref="B32:D32"/>
    <mergeCell ref="C33:D33"/>
    <mergeCell ref="C34:D34"/>
    <mergeCell ref="C19:D19"/>
    <mergeCell ref="B22:D22"/>
    <mergeCell ref="C23:D23"/>
    <mergeCell ref="C24:D24"/>
    <mergeCell ref="C25:D25"/>
    <mergeCell ref="C26:D26"/>
    <mergeCell ref="C18:D18"/>
    <mergeCell ref="B5:D5"/>
    <mergeCell ref="B15:D15"/>
    <mergeCell ref="G5:R5"/>
    <mergeCell ref="C16:D16"/>
    <mergeCell ref="C17:D17"/>
  </mergeCells>
  <hyperlinks>
    <hyperlink ref="C29:D29" r:id="rId1" display="Link" xr:uid="{03F0450A-3559-4A6F-9878-BC2701BC0DA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8E4-89C2-43CA-BCF6-B720BB1CDD37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20" sqref="L20"/>
    </sheetView>
  </sheetViews>
  <sheetFormatPr defaultColWidth="9.140625" defaultRowHeight="12.75" x14ac:dyDescent="0.2"/>
  <cols>
    <col min="1" max="1" width="4.140625" style="1" customWidth="1"/>
    <col min="2" max="2" width="18.42578125" style="1" bestFit="1" customWidth="1"/>
    <col min="3" max="3" width="9.140625" style="59"/>
    <col min="4" max="4" width="9.140625" style="27"/>
    <col min="5" max="5" width="9.140625" style="1"/>
    <col min="6" max="6" width="9.140625" style="27"/>
    <col min="7" max="7" width="9.140625" style="1"/>
    <col min="8" max="8" width="9.140625" style="27"/>
    <col min="9" max="14" width="9.140625" style="1"/>
    <col min="15" max="15" width="9.140625" style="59"/>
    <col min="16" max="16384" width="9.140625" style="1"/>
  </cols>
  <sheetData>
    <row r="1" spans="1:19" s="25" customFormat="1" x14ac:dyDescent="0.2">
      <c r="B1" s="50" t="s">
        <v>81</v>
      </c>
      <c r="C1" s="61" t="s">
        <v>38</v>
      </c>
      <c r="D1" s="26" t="s">
        <v>39</v>
      </c>
      <c r="E1" s="25" t="s">
        <v>40</v>
      </c>
      <c r="F1" s="26" t="s">
        <v>41</v>
      </c>
      <c r="G1" s="25" t="s">
        <v>42</v>
      </c>
      <c r="H1" s="26" t="s">
        <v>43</v>
      </c>
      <c r="O1" s="51" t="s">
        <v>82</v>
      </c>
      <c r="P1" s="25" t="s">
        <v>44</v>
      </c>
      <c r="Q1" s="25" t="s">
        <v>45</v>
      </c>
      <c r="R1" s="25" t="s">
        <v>46</v>
      </c>
      <c r="S1" s="25" t="s">
        <v>47</v>
      </c>
    </row>
    <row r="2" spans="1:19" s="29" customFormat="1" x14ac:dyDescent="0.2">
      <c r="B2" s="28"/>
      <c r="C2" s="53"/>
      <c r="D2" s="77">
        <v>44561</v>
      </c>
      <c r="F2" s="30"/>
      <c r="H2" s="30"/>
      <c r="O2" s="52">
        <v>44196</v>
      </c>
      <c r="P2" s="38">
        <v>44561</v>
      </c>
    </row>
    <row r="3" spans="1:19" s="29" customFormat="1" x14ac:dyDescent="0.2">
      <c r="B3" s="28"/>
      <c r="C3" s="62">
        <v>44461</v>
      </c>
      <c r="D3" s="30"/>
      <c r="F3" s="30"/>
      <c r="H3" s="30"/>
      <c r="O3" s="53"/>
      <c r="P3" s="78">
        <v>44692</v>
      </c>
    </row>
    <row r="4" spans="1:19" s="35" customFormat="1" x14ac:dyDescent="0.2">
      <c r="B4" s="35" t="s">
        <v>48</v>
      </c>
      <c r="C4" s="54"/>
      <c r="D4" s="39"/>
      <c r="F4" s="39"/>
      <c r="H4" s="39"/>
      <c r="O4" s="54">
        <v>0</v>
      </c>
      <c r="P4" s="35">
        <v>25</v>
      </c>
    </row>
    <row r="5" spans="1:19" s="34" customFormat="1" x14ac:dyDescent="0.2">
      <c r="B5" s="34" t="s">
        <v>63</v>
      </c>
      <c r="C5" s="55"/>
      <c r="D5" s="40"/>
      <c r="F5" s="40"/>
      <c r="H5" s="40"/>
      <c r="O5" s="55">
        <v>0</v>
      </c>
      <c r="P5" s="34">
        <v>0</v>
      </c>
    </row>
    <row r="6" spans="1:19" s="35" customFormat="1" x14ac:dyDescent="0.2">
      <c r="B6" s="35" t="s">
        <v>64</v>
      </c>
      <c r="C6" s="54"/>
      <c r="D6" s="39"/>
      <c r="F6" s="39"/>
      <c r="H6" s="39"/>
      <c r="O6" s="54">
        <f>O4-O5</f>
        <v>0</v>
      </c>
      <c r="P6" s="35">
        <f>P4-P5</f>
        <v>25</v>
      </c>
    </row>
    <row r="7" spans="1:19" s="34" customFormat="1" x14ac:dyDescent="0.2">
      <c r="B7" s="34" t="s">
        <v>65</v>
      </c>
      <c r="C7" s="55"/>
      <c r="D7" s="40"/>
      <c r="F7" s="40"/>
      <c r="H7" s="40"/>
      <c r="O7" s="55">
        <v>762</v>
      </c>
      <c r="P7" s="34">
        <v>5927</v>
      </c>
    </row>
    <row r="8" spans="1:19" s="35" customFormat="1" x14ac:dyDescent="0.2">
      <c r="B8" s="35" t="s">
        <v>66</v>
      </c>
      <c r="C8" s="54"/>
      <c r="D8" s="39"/>
      <c r="F8" s="39"/>
      <c r="H8" s="39"/>
      <c r="O8" s="54">
        <f>O6-O7</f>
        <v>-762</v>
      </c>
      <c r="P8" s="35">
        <f>P6-P7</f>
        <v>-5902</v>
      </c>
    </row>
    <row r="9" spans="1:19" s="42" customFormat="1" x14ac:dyDescent="0.2">
      <c r="A9" s="41"/>
      <c r="B9" s="42" t="s">
        <v>67</v>
      </c>
      <c r="C9" s="56"/>
      <c r="D9" s="43"/>
      <c r="F9" s="43"/>
      <c r="H9" s="43"/>
      <c r="O9" s="56">
        <v>1</v>
      </c>
      <c r="P9" s="42">
        <v>32</v>
      </c>
    </row>
    <row r="10" spans="1:19" s="45" customFormat="1" x14ac:dyDescent="0.2">
      <c r="A10" s="44"/>
      <c r="B10" s="45" t="s">
        <v>68</v>
      </c>
      <c r="C10" s="57"/>
      <c r="D10" s="46"/>
      <c r="F10" s="46"/>
      <c r="H10" s="46"/>
      <c r="O10" s="57">
        <v>0</v>
      </c>
      <c r="P10" s="45">
        <v>139</v>
      </c>
    </row>
    <row r="11" spans="1:19" s="48" customFormat="1" x14ac:dyDescent="0.2">
      <c r="A11" s="47"/>
      <c r="B11" s="48" t="s">
        <v>69</v>
      </c>
      <c r="C11" s="58"/>
      <c r="D11" s="49"/>
      <c r="F11" s="49"/>
      <c r="H11" s="49"/>
      <c r="O11" s="58">
        <f>O8+O9+O10</f>
        <v>-761</v>
      </c>
      <c r="P11" s="48">
        <f>P8+P9+P10</f>
        <v>-5731</v>
      </c>
    </row>
    <row r="12" spans="1:19" s="34" customFormat="1" x14ac:dyDescent="0.2">
      <c r="B12" s="34" t="s">
        <v>70</v>
      </c>
      <c r="C12" s="55"/>
      <c r="D12" s="40"/>
      <c r="F12" s="40"/>
      <c r="H12" s="40"/>
      <c r="O12" s="55">
        <v>0</v>
      </c>
      <c r="P12" s="34">
        <v>0</v>
      </c>
    </row>
    <row r="13" spans="1:19" s="34" customFormat="1" x14ac:dyDescent="0.2">
      <c r="B13" s="34" t="s">
        <v>71</v>
      </c>
      <c r="C13" s="55"/>
      <c r="D13" s="40"/>
      <c r="F13" s="40"/>
      <c r="H13" s="40"/>
      <c r="O13" s="55">
        <v>0</v>
      </c>
      <c r="P13" s="34">
        <v>0</v>
      </c>
    </row>
    <row r="14" spans="1:19" s="34" customFormat="1" x14ac:dyDescent="0.2">
      <c r="B14" s="34" t="s">
        <v>72</v>
      </c>
      <c r="C14" s="55"/>
      <c r="D14" s="40"/>
      <c r="F14" s="40"/>
      <c r="H14" s="40"/>
      <c r="O14" s="55">
        <f>O8+O12-O13</f>
        <v>-762</v>
      </c>
      <c r="P14" s="34">
        <f>P8+P12-P13</f>
        <v>-5902</v>
      </c>
    </row>
    <row r="15" spans="1:19" s="34" customFormat="1" x14ac:dyDescent="0.2">
      <c r="B15" s="34" t="s">
        <v>73</v>
      </c>
      <c r="C15" s="55"/>
      <c r="D15" s="40"/>
      <c r="F15" s="40"/>
      <c r="H15" s="40"/>
      <c r="O15" s="55">
        <v>0</v>
      </c>
      <c r="P15" s="34">
        <v>0</v>
      </c>
    </row>
    <row r="16" spans="1:19" s="35" customFormat="1" x14ac:dyDescent="0.2">
      <c r="B16" s="35" t="s">
        <v>74</v>
      </c>
      <c r="C16" s="54"/>
      <c r="D16" s="39"/>
      <c r="F16" s="39"/>
      <c r="H16" s="39"/>
      <c r="O16" s="54">
        <f>O14-O15</f>
        <v>-762</v>
      </c>
      <c r="P16" s="35">
        <f>P14-P15</f>
        <v>-5902</v>
      </c>
    </row>
    <row r="17" spans="2:16" x14ac:dyDescent="0.2">
      <c r="B17" s="1" t="s">
        <v>75</v>
      </c>
      <c r="O17" s="66">
        <f>O16/O18</f>
        <v>-9.067596432460091E-3</v>
      </c>
      <c r="P17" s="67">
        <f>P16/P18</f>
        <v>-4.481397114654518E-2</v>
      </c>
    </row>
    <row r="18" spans="2:16" x14ac:dyDescent="0.2">
      <c r="B18" s="1" t="s">
        <v>4</v>
      </c>
      <c r="O18" s="65">
        <v>84035.5</v>
      </c>
      <c r="P18" s="33">
        <v>131700</v>
      </c>
    </row>
    <row r="20" spans="2:16" s="2" customFormat="1" x14ac:dyDescent="0.2">
      <c r="B20" s="2" t="s">
        <v>76</v>
      </c>
      <c r="C20" s="60"/>
      <c r="D20" s="32"/>
      <c r="F20" s="32"/>
      <c r="H20" s="32"/>
      <c r="O20" s="60"/>
      <c r="P20" s="75"/>
    </row>
    <row r="21" spans="2:16" x14ac:dyDescent="0.2">
      <c r="B21" s="1" t="s">
        <v>77</v>
      </c>
    </row>
    <row r="23" spans="2:16" x14ac:dyDescent="0.2">
      <c r="B23" s="1" t="s">
        <v>78</v>
      </c>
      <c r="O23" s="64" t="s">
        <v>83</v>
      </c>
      <c r="P23" s="63">
        <f>P6/P4</f>
        <v>1</v>
      </c>
    </row>
    <row r="24" spans="2:16" x14ac:dyDescent="0.2">
      <c r="B24" s="1" t="s">
        <v>79</v>
      </c>
      <c r="O24" s="64" t="s">
        <v>83</v>
      </c>
      <c r="P24" s="63">
        <f>P8/P4</f>
        <v>-236.08</v>
      </c>
    </row>
    <row r="25" spans="2:16" x14ac:dyDescent="0.2">
      <c r="B25" s="1" t="s">
        <v>80</v>
      </c>
      <c r="O25" s="64" t="s">
        <v>83</v>
      </c>
      <c r="P25" s="63">
        <f>P16/P4</f>
        <v>-236.08</v>
      </c>
    </row>
    <row r="26" spans="2:16" x14ac:dyDescent="0.2">
      <c r="B26" s="1" t="s">
        <v>73</v>
      </c>
      <c r="O26" s="64" t="s">
        <v>83</v>
      </c>
      <c r="P26" s="63">
        <f>P15/P14</f>
        <v>0</v>
      </c>
    </row>
    <row r="29" spans="2:16" x14ac:dyDescent="0.2">
      <c r="B29" s="31" t="s">
        <v>49</v>
      </c>
      <c r="O29" s="55"/>
    </row>
    <row r="30" spans="2:16" x14ac:dyDescent="0.2">
      <c r="B30" s="1" t="s">
        <v>50</v>
      </c>
      <c r="C30" s="55">
        <v>32</v>
      </c>
      <c r="D30" s="40">
        <f>P30</f>
        <v>82</v>
      </c>
      <c r="O30" s="55">
        <v>11</v>
      </c>
      <c r="P30" s="34">
        <v>82</v>
      </c>
    </row>
    <row r="31" spans="2:16" x14ac:dyDescent="0.2">
      <c r="B31" s="1" t="s">
        <v>51</v>
      </c>
      <c r="C31" s="55">
        <v>2214</v>
      </c>
      <c r="D31" s="40">
        <f t="shared" ref="D31:D42" si="0">P31</f>
        <v>4280</v>
      </c>
      <c r="O31" s="55">
        <v>662</v>
      </c>
      <c r="P31" s="34">
        <v>4280</v>
      </c>
    </row>
    <row r="32" spans="2:16" x14ac:dyDescent="0.2">
      <c r="B32" s="1" t="s">
        <v>84</v>
      </c>
      <c r="C32" s="55">
        <v>0</v>
      </c>
      <c r="D32" s="40">
        <f t="shared" si="0"/>
        <v>0</v>
      </c>
      <c r="O32" s="55">
        <v>0</v>
      </c>
      <c r="P32" s="34">
        <v>0</v>
      </c>
    </row>
    <row r="33" spans="2:16" x14ac:dyDescent="0.2">
      <c r="B33" s="1" t="s">
        <v>52</v>
      </c>
      <c r="C33" s="55">
        <f>C30+C31+C32</f>
        <v>2246</v>
      </c>
      <c r="D33" s="40">
        <f t="shared" si="0"/>
        <v>4362</v>
      </c>
      <c r="O33" s="55">
        <f>O30+O31+O32</f>
        <v>673</v>
      </c>
      <c r="P33" s="34">
        <f>P30+P31+P32</f>
        <v>4362</v>
      </c>
    </row>
    <row r="34" spans="2:16" x14ac:dyDescent="0.2">
      <c r="B34" s="1" t="s">
        <v>53</v>
      </c>
      <c r="C34" s="55">
        <v>319</v>
      </c>
      <c r="D34" s="40">
        <f t="shared" si="0"/>
        <v>451</v>
      </c>
      <c r="O34" s="55">
        <v>11</v>
      </c>
      <c r="P34" s="34">
        <v>451</v>
      </c>
    </row>
    <row r="35" spans="2:16" s="2" customFormat="1" x14ac:dyDescent="0.2">
      <c r="B35" s="2" t="s">
        <v>6</v>
      </c>
      <c r="C35" s="54">
        <v>39691</v>
      </c>
      <c r="D35" s="39">
        <f t="shared" si="0"/>
        <v>31982</v>
      </c>
      <c r="F35" s="32"/>
      <c r="H35" s="32"/>
      <c r="O35" s="54">
        <v>3684</v>
      </c>
      <c r="P35" s="35">
        <v>31982</v>
      </c>
    </row>
    <row r="36" spans="2:16" x14ac:dyDescent="0.2">
      <c r="B36" s="1" t="s">
        <v>54</v>
      </c>
      <c r="C36" s="55">
        <f>C33+SUM(C34:C35)</f>
        <v>42256</v>
      </c>
      <c r="D36" s="40">
        <f t="shared" si="0"/>
        <v>36795</v>
      </c>
      <c r="O36" s="55">
        <f>O33+SUM(O34:O35)</f>
        <v>4368</v>
      </c>
      <c r="P36" s="68">
        <f>P33+SUM(P34:P35)</f>
        <v>36795</v>
      </c>
    </row>
    <row r="37" spans="2:16" x14ac:dyDescent="0.2">
      <c r="C37" s="55"/>
      <c r="O37" s="55"/>
      <c r="P37" s="34"/>
    </row>
    <row r="38" spans="2:16" x14ac:dyDescent="0.2">
      <c r="B38" s="1" t="s">
        <v>55</v>
      </c>
      <c r="C38" s="55">
        <v>1032</v>
      </c>
      <c r="D38" s="40">
        <f t="shared" si="0"/>
        <v>1521</v>
      </c>
      <c r="O38" s="55">
        <v>122</v>
      </c>
      <c r="P38" s="34">
        <v>1521</v>
      </c>
    </row>
    <row r="39" spans="2:16" x14ac:dyDescent="0.2">
      <c r="B39" s="1" t="s">
        <v>56</v>
      </c>
      <c r="C39" s="55">
        <f>C38</f>
        <v>1032</v>
      </c>
      <c r="D39" s="40">
        <f t="shared" si="0"/>
        <v>1521</v>
      </c>
      <c r="O39" s="55">
        <f>O38</f>
        <v>122</v>
      </c>
      <c r="P39" s="68">
        <f>P38</f>
        <v>1521</v>
      </c>
    </row>
    <row r="40" spans="2:16" x14ac:dyDescent="0.2">
      <c r="O40" s="55"/>
      <c r="P40" s="34"/>
    </row>
    <row r="41" spans="2:16" x14ac:dyDescent="0.2">
      <c r="B41" s="1" t="s">
        <v>57</v>
      </c>
      <c r="C41" s="55">
        <v>41224</v>
      </c>
      <c r="D41" s="40">
        <f t="shared" si="0"/>
        <v>35274</v>
      </c>
      <c r="O41" s="55">
        <v>4246</v>
      </c>
      <c r="P41" s="34">
        <v>35274</v>
      </c>
    </row>
    <row r="42" spans="2:16" x14ac:dyDescent="0.2">
      <c r="B42" s="1" t="s">
        <v>58</v>
      </c>
      <c r="C42" s="55">
        <f>C41+C39</f>
        <v>42256</v>
      </c>
      <c r="D42" s="40">
        <f t="shared" si="0"/>
        <v>36795</v>
      </c>
      <c r="O42" s="55">
        <f>O41+O39</f>
        <v>4368</v>
      </c>
      <c r="P42" s="34">
        <f>P41+P39</f>
        <v>36795</v>
      </c>
    </row>
    <row r="44" spans="2:16" x14ac:dyDescent="0.2">
      <c r="B44" s="1" t="s">
        <v>88</v>
      </c>
      <c r="O44" s="55">
        <f>O36-O39</f>
        <v>4246</v>
      </c>
      <c r="P44" s="34">
        <f>P36-P39</f>
        <v>35274</v>
      </c>
    </row>
    <row r="45" spans="2:16" x14ac:dyDescent="0.2">
      <c r="B45" s="1" t="s">
        <v>89</v>
      </c>
      <c r="O45" s="59">
        <f>O44/O18</f>
        <v>5.0526265685335366E-2</v>
      </c>
      <c r="P45" s="1">
        <f>P44/P18</f>
        <v>0.26783599088838267</v>
      </c>
    </row>
    <row r="47" spans="2:16" x14ac:dyDescent="0.2">
      <c r="B47" s="1" t="s">
        <v>6</v>
      </c>
      <c r="C47" s="55">
        <f>C35</f>
        <v>39691</v>
      </c>
      <c r="D47" s="40">
        <f>D35</f>
        <v>31982</v>
      </c>
      <c r="O47" s="55">
        <f>O35</f>
        <v>3684</v>
      </c>
      <c r="P47" s="34">
        <f>P35</f>
        <v>31982</v>
      </c>
    </row>
    <row r="48" spans="2:16" x14ac:dyDescent="0.2">
      <c r="B48" s="1" t="s">
        <v>7</v>
      </c>
      <c r="C48" s="59">
        <v>0</v>
      </c>
      <c r="D48" s="27">
        <v>0</v>
      </c>
      <c r="O48" s="59">
        <v>0</v>
      </c>
      <c r="P48" s="1">
        <v>0</v>
      </c>
    </row>
    <row r="49" spans="2:16" x14ac:dyDescent="0.2">
      <c r="B49" s="1" t="s">
        <v>8</v>
      </c>
      <c r="C49" s="55">
        <f>C47-C48</f>
        <v>39691</v>
      </c>
      <c r="D49" s="40">
        <f>D47-D48</f>
        <v>31982</v>
      </c>
      <c r="O49" s="55">
        <f>O47-O48</f>
        <v>3684</v>
      </c>
      <c r="P49" s="34">
        <f>P47-P48</f>
        <v>31982</v>
      </c>
    </row>
    <row r="51" spans="2:16" x14ac:dyDescent="0.2">
      <c r="B51" s="1" t="s">
        <v>86</v>
      </c>
      <c r="C51" s="64" t="s">
        <v>83</v>
      </c>
      <c r="D51" s="76" t="s">
        <v>83</v>
      </c>
      <c r="P51" s="63">
        <f>P49/O49-1</f>
        <v>7.6813246471226932</v>
      </c>
    </row>
    <row r="52" spans="2:16" x14ac:dyDescent="0.2">
      <c r="B52" s="1" t="s">
        <v>87</v>
      </c>
      <c r="C52" s="64" t="s">
        <v>83</v>
      </c>
      <c r="D52" s="27">
        <f>D49/C49-1</f>
        <v>-0.19422539114660753</v>
      </c>
      <c r="O52" s="64" t="s">
        <v>83</v>
      </c>
      <c r="P52" s="22" t="s">
        <v>83</v>
      </c>
    </row>
  </sheetData>
  <hyperlinks>
    <hyperlink ref="C1" r:id="rId1" xr:uid="{3B7F181B-FDB2-4BD9-A528-65BC25BDD8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2022-10-04T13:57:33Z</dcterms:created>
  <dcterms:modified xsi:type="dcterms:W3CDTF">2022-10-05T08:17:11Z</dcterms:modified>
</cp:coreProperties>
</file>