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E02DAB5-DC09-46AE-BDE5-8BFB5598C90B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1" i="1" l="1"/>
  <c r="S41" i="1"/>
  <c r="P41" i="1"/>
  <c r="O41" i="1"/>
  <c r="AH41" i="1" l="1"/>
  <c r="L41" i="1"/>
  <c r="W41" i="1"/>
  <c r="AG41" i="1"/>
  <c r="AF41" i="1"/>
  <c r="AI41" i="1" l="1"/>
  <c r="K41" i="1"/>
  <c r="J41" i="1"/>
  <c r="AE41" i="1" l="1"/>
  <c r="T41" i="1" l="1"/>
  <c r="AL41" i="1" l="1"/>
  <c r="AK41" i="1"/>
  <c r="AA41" i="1" l="1"/>
  <c r="Z41" i="1"/>
  <c r="F41" i="1"/>
  <c r="AC41" i="1" l="1"/>
  <c r="G41" i="1"/>
  <c r="H41" i="1"/>
  <c r="AB41" i="1" l="1"/>
  <c r="I41" i="1"/>
  <c r="L43" i="1" l="1"/>
  <c r="R43" i="1"/>
  <c r="S43" i="1"/>
  <c r="AH43" i="1"/>
  <c r="AG43" i="1"/>
  <c r="W43" i="1"/>
  <c r="Q43" i="1"/>
  <c r="AF43" i="1"/>
  <c r="AE43" i="1"/>
  <c r="O43" i="1" l="1"/>
  <c r="P43" i="1" l="1"/>
  <c r="T43" i="1"/>
  <c r="AA43" i="1" l="1"/>
  <c r="Z43" i="1"/>
  <c r="AJ15" i="1"/>
  <c r="K43" i="1"/>
  <c r="J43" i="1"/>
  <c r="AI43" i="1"/>
  <c r="AC43" i="1" l="1"/>
  <c r="AK43" i="1"/>
  <c r="AL43" i="1"/>
  <c r="G43" i="1"/>
  <c r="F43" i="1"/>
  <c r="AB43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1" i="1"/>
  <c r="F52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0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3" i="1"/>
  <c r="I43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<sst xmlns="http://schemas.openxmlformats.org/spreadsheetml/2006/main" count="2423" uniqueCount="1017">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</sst>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43405</v>
          </cell>
        </row>
        <row r="35">
          <cell r="C35">
            <v>1.1231500460263886</v>
          </cell>
        </row>
        <row r="38">
          <cell r="C38">
            <v>8.9160063090667094</v>
          </cell>
        </row>
        <row r="39">
          <cell r="C39">
            <v>8.8684611654009426</v>
          </cell>
        </row>
      </sheetData>
      <sheetData sheetId="1">
        <row r="17"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6"/>
  <sheetViews>
    <sheetView tabSelected="1"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I16" sqref="I16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5703125" style="4" bestFit="1" customWidth="1"/>
    <col min="42" max="16384" width="9.140625" style="1"/>
  </cols>
  <sheetData>
    <row r="1" spans="1:41" x14ac:dyDescent="0.2">
      <c r="D1" s="1"/>
      <c r="F1" s="156" t="s">
        <v>499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[1]Main!$C$6*$E$50</f>
        <v>94.791999999999987</v>
      </c>
      <c r="G3" s="49">
        <f>[1]Main!$C$8*$E$50</f>
        <v>147780.72799999997</v>
      </c>
      <c r="H3" s="49">
        <f>[1]Main!$C$11*$E$50</f>
        <v>975.8</v>
      </c>
      <c r="I3" s="49">
        <f>[1]Main!$C$12*$E$50</f>
        <v>146804.92799999999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Model'!$AF$21*1000*E50</f>
        <v>4957.7199999999939</v>
      </c>
      <c r="P3" s="56">
        <f>'[1]Financial Model'!$AE$21*1000*E50</f>
        <v>4696.1399999999985</v>
      </c>
      <c r="Q3" s="56">
        <f>'[1]Financial Model'!$AD$21*1000*E50</f>
        <v>2081.98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[1]Main!$C$26*E50</f>
        <v>7922.8399999999992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[2]Main!$C$6*$E$50</f>
        <v>27.240399999999998</v>
      </c>
      <c r="G4" s="49">
        <f>[2]Main!$C$8*$E$50</f>
        <v>10560.776195199998</v>
      </c>
      <c r="H4" s="49">
        <f>[2]Main!$C$11*$E$50</f>
        <v>-3826.1486999999997</v>
      </c>
      <c r="I4" s="49">
        <f>[2]Main!$C$12*$E$50</f>
        <v>14386.924895199996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Model'!$AA$22*E50</f>
        <v>1137.2588199999991</v>
      </c>
      <c r="P4" s="56">
        <f>'[2]Financial Model'!$Z$22*$E$50</f>
        <v>334.43618000000112</v>
      </c>
      <c r="Q4" s="56">
        <f>'[2]Financial Model'!$Y$22*$E$50</f>
        <v>557.14818000000014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[2]Main!$C$26*E50</f>
        <v>1919.9438999999998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[6]Main!$C$6*E50</f>
        <v>6.7977999999999987</v>
      </c>
      <c r="G8" s="49">
        <f>[6]Main!$C$8*E50</f>
        <v>3088.3900915999993</v>
      </c>
      <c r="H8" s="49">
        <f>[6]Main!$C$11*$E$50</f>
        <v>147.82140000000007</v>
      </c>
      <c r="I8" s="49">
        <f>[6]Main!$C$12*$E$50</f>
        <v>2940.5686915999995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Model'!$AA$20*$E$50</f>
        <v>-450.32513999999998</v>
      </c>
      <c r="P8" s="56">
        <f>'[6]Financial Model'!$Z$20*$E$50</f>
        <v>75.55643999999937</v>
      </c>
      <c r="Q8" s="56">
        <f>'[6]Financial Model'!$Y$20*$E$50</f>
        <v>-37.967640000000323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[6]Main!$C$27*E50</f>
        <v>885.94439999999997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[7]Main!$C$6*E50</f>
        <v>20.9346</v>
      </c>
      <c r="G9" s="49">
        <f>[7]Main!$C$8*$E$50</f>
        <v>1929.6291699359999</v>
      </c>
      <c r="H9" s="49">
        <f>[7]Main!$C$11*E50</f>
        <v>319.01362</v>
      </c>
      <c r="I9" s="49">
        <f>[7]Main!$C$12*E50</f>
        <v>1610.615549936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[7]Main!$C$26*E50</f>
        <v>609.73477999999989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[8]Main!$C$6*E50</f>
        <v>10.594399999999998</v>
      </c>
      <c r="G10" s="49">
        <f>[8]Main!$C$8*E50</f>
        <v>1908.9943415999996</v>
      </c>
      <c r="H10" s="49">
        <f>[8]Main!$C$11*$E$50</f>
        <v>-228.21255999999997</v>
      </c>
      <c r="I10" s="49">
        <f>[8]Main!$C$12*$E$50</f>
        <v>2137.2069015999996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Model'!$Z$17*E50</f>
        <v>344.09331999999989</v>
      </c>
      <c r="P10" s="56">
        <f>'[8]Financial Model'!$Y$17*F50</f>
        <v>-255.28902439024415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[8]Main!$C$26*E50</f>
        <v>563.37771999999995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[10]Main!$C$6*E50</f>
        <v>18.548400000000001</v>
      </c>
      <c r="G12" s="49">
        <f>[10]Main!$C$8*E50</f>
        <v>917.88612239999986</v>
      </c>
      <c r="H12" s="49">
        <f>[10]Main!$C$11*E50</f>
        <v>122.06847999999998</v>
      </c>
      <c r="I12" s="49">
        <f>[10]Main!$C$12*E50</f>
        <v>795.81764239999984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Model'!$X$18*E50</f>
        <v>215.66819999999976</v>
      </c>
      <c r="P12" s="56">
        <f>'[10]Financial Model'!$W$18*$E$50</f>
        <v>-93.497220000000127</v>
      </c>
      <c r="Q12" s="56">
        <f>'[10]Financial Model'!$V$18*$E$50</f>
        <v>32.273560000000501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Model'!$Q$41*E50</f>
        <v>608.40965999999992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[16]Main!$C$6*E50</f>
        <v>271.75619999999998</v>
      </c>
      <c r="G24" s="56">
        <f>[16]Main!$C$8*E50</f>
        <v>33235.783259999997</v>
      </c>
      <c r="H24" s="56">
        <f>[16]Main!$C$11*E50</f>
        <v>0</v>
      </c>
      <c r="I24" s="56">
        <f>[16]Main!$C$12*E50</f>
        <v>33235.783259999997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81600*E52</f>
        <v>489.6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G28" s="56"/>
      <c r="H28" s="56"/>
      <c r="I28" s="1"/>
      <c r="J28" s="1"/>
      <c r="K28" s="1"/>
      <c r="L28" s="56"/>
      <c r="M28" s="56"/>
      <c r="N28" s="56"/>
    </row>
    <row r="29" spans="2:40" x14ac:dyDescent="0.2">
      <c r="B29" s="136" t="s">
        <v>582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18.22*E50</f>
        <v>14.940399999999999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40" x14ac:dyDescent="0.2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40" x14ac:dyDescent="0.2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40" x14ac:dyDescent="0.2">
      <c r="B33" s="1" t="s">
        <v>575</v>
      </c>
      <c r="C33" s="1" t="s">
        <v>574</v>
      </c>
      <c r="D33" s="4" t="s">
        <v>573</v>
      </c>
      <c r="E33" s="4" t="s">
        <v>578</v>
      </c>
      <c r="F33" s="7"/>
      <c r="G33" s="56"/>
      <c r="H33" s="1"/>
      <c r="I33" s="1"/>
      <c r="J33" s="1"/>
      <c r="K33" s="1"/>
      <c r="M33" s="56"/>
      <c r="N33" s="56"/>
      <c r="AM33" s="4" t="s">
        <v>553</v>
      </c>
    </row>
    <row r="34" spans="2:40" x14ac:dyDescent="0.2">
      <c r="B34" s="1" t="s">
        <v>587</v>
      </c>
      <c r="C34" s="1" t="s">
        <v>266</v>
      </c>
      <c r="D34" s="4" t="s">
        <v>31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588</v>
      </c>
      <c r="C35" s="1" t="s">
        <v>272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F36" s="7"/>
      <c r="G36" s="56"/>
      <c r="H36" s="1"/>
      <c r="I36" s="1"/>
      <c r="J36" s="1"/>
      <c r="K36" s="1"/>
      <c r="M36" s="56"/>
      <c r="N36" s="56"/>
    </row>
    <row r="37" spans="2:40" x14ac:dyDescent="0.2">
      <c r="B37" s="136" t="s">
        <v>582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40" x14ac:dyDescent="0.2">
      <c r="B38" s="1" t="s">
        <v>985</v>
      </c>
      <c r="C38" s="1" t="s">
        <v>986</v>
      </c>
      <c r="D38" s="4" t="s">
        <v>31</v>
      </c>
      <c r="E38" s="4" t="s">
        <v>505</v>
      </c>
      <c r="G38" s="56"/>
      <c r="H38" s="1"/>
      <c r="I38" s="1"/>
      <c r="J38" s="1"/>
      <c r="K38" s="1"/>
      <c r="M38" s="56"/>
      <c r="N38" s="56"/>
      <c r="AM38" s="4" t="s">
        <v>987</v>
      </c>
      <c r="AN38" s="4" t="s">
        <v>988</v>
      </c>
    </row>
    <row r="39" spans="2:40" x14ac:dyDescent="0.2">
      <c r="B39" s="1" t="s">
        <v>579</v>
      </c>
      <c r="C39" s="1" t="s">
        <v>584</v>
      </c>
      <c r="G39" s="56"/>
      <c r="H39" s="1"/>
      <c r="I39" s="1"/>
      <c r="J39" s="1"/>
      <c r="K39" s="1"/>
      <c r="M39" s="56"/>
      <c r="N39" s="56"/>
      <c r="AM39" s="4" t="s">
        <v>980</v>
      </c>
      <c r="AN39" s="4" t="s">
        <v>1014</v>
      </c>
    </row>
    <row r="40" spans="2:40" x14ac:dyDescent="0.2">
      <c r="B40" s="1" t="s">
        <v>580</v>
      </c>
      <c r="C40" s="1" t="s">
        <v>585</v>
      </c>
      <c r="G40" s="56"/>
      <c r="H40" s="1"/>
      <c r="I40" s="1"/>
      <c r="J40" s="1"/>
      <c r="K40" s="1"/>
      <c r="M40" s="56"/>
      <c r="N40" s="56"/>
      <c r="AM40" s="4" t="s">
        <v>981</v>
      </c>
      <c r="AN40" s="4" t="s">
        <v>1015</v>
      </c>
    </row>
    <row r="41" spans="2:40" x14ac:dyDescent="0.2">
      <c r="B41" s="3" t="s">
        <v>581</v>
      </c>
      <c r="C41" s="1" t="s">
        <v>586</v>
      </c>
      <c r="D41" s="4" t="s">
        <v>31</v>
      </c>
      <c r="E41" s="4" t="s">
        <v>505</v>
      </c>
      <c r="F41" s="54">
        <f>[18]Main!$C$6*$E$50</f>
        <v>32.135799999999996</v>
      </c>
      <c r="G41" s="49">
        <f>[18]Main!$C$8*$E$50</f>
        <v>2998.9265779865996</v>
      </c>
      <c r="H41" s="1">
        <f>[18]Main!$C$11*E50</f>
        <v>-84.46</v>
      </c>
      <c r="I41" s="56">
        <f>[18]Main!$C$12*E50</f>
        <v>3083.3865779865996</v>
      </c>
      <c r="J41" s="4" t="str">
        <f>[18]Main!$C$30</f>
        <v>Q322</v>
      </c>
      <c r="K41" s="153">
        <f>[18]Main!$D$30</f>
        <v>43405</v>
      </c>
      <c r="L41" s="50">
        <f>[18]Main!$C$39</f>
        <v>8.8684611654009426</v>
      </c>
      <c r="M41" s="56"/>
      <c r="N41" s="56"/>
      <c r="O41" s="56">
        <f>'[18]Financial Model'!$AH$17</f>
        <v>892</v>
      </c>
      <c r="P41" s="56">
        <f>'[18]Financial Model'!$AG$17</f>
        <v>323</v>
      </c>
      <c r="R41" s="51">
        <f>[18]Main!$C$38</f>
        <v>8.9160063090667094</v>
      </c>
      <c r="S41" s="51">
        <f>'[18]Financial Model'!$AH$84</f>
        <v>4.844618834080717</v>
      </c>
      <c r="T41" s="51">
        <f>[18]Main!$C$35</f>
        <v>1.1231500460263886</v>
      </c>
      <c r="W41" s="53">
        <f>'[18]Financial Model'!$AH$21</f>
        <v>0.18680445151033376</v>
      </c>
      <c r="Z41" s="53">
        <f>'[18]Financial Model'!$U$26</f>
        <v>0.32029452369995398</v>
      </c>
      <c r="AA41" s="53">
        <f>'[18]Financial Model'!$U$27</f>
        <v>7.2250345144960884E-2</v>
      </c>
      <c r="AB41" s="53">
        <f>'[18]Financial Model'!$U$28</f>
        <v>4.4178554993097099E-2</v>
      </c>
      <c r="AC41" s="53">
        <f>'[18]Financial Model'!$U$29</f>
        <v>0.32867132867132864</v>
      </c>
      <c r="AE41" s="56">
        <f>[18]Main!$C$28*E50</f>
        <v>1381.6999999999998</v>
      </c>
      <c r="AF41" s="53">
        <f>'[18]Financial Model'!$U$73</f>
        <v>0.29515757109915453</v>
      </c>
      <c r="AG41" s="53">
        <f>'[18]Financial Model'!$U$74</f>
        <v>2.4939172749391725E-2</v>
      </c>
      <c r="AH41" s="53">
        <f>'[18]Financial Model'!$U$75</f>
        <v>0.19248343614347727</v>
      </c>
      <c r="AI41" s="57">
        <f>[18]Main!$C$27</f>
        <v>2794</v>
      </c>
      <c r="AK41" s="4">
        <f>[18]Main!$C$24</f>
        <v>1879</v>
      </c>
      <c r="AL41" s="4" t="str">
        <f>[18]Main!$C$23</f>
        <v>NYC, NY</v>
      </c>
      <c r="AM41" s="4" t="s">
        <v>978</v>
      </c>
      <c r="AN41" s="4" t="s">
        <v>1013</v>
      </c>
    </row>
    <row r="42" spans="2:40" x14ac:dyDescent="0.2">
      <c r="B42" s="1" t="s">
        <v>568</v>
      </c>
      <c r="C42" s="1" t="s">
        <v>571</v>
      </c>
      <c r="D42" s="4" t="s">
        <v>13</v>
      </c>
      <c r="E42" s="4" t="s">
        <v>15</v>
      </c>
      <c r="G42" s="56"/>
      <c r="H42" s="1"/>
      <c r="I42" s="1"/>
      <c r="J42" s="1"/>
      <c r="K42" s="1"/>
      <c r="M42" s="56"/>
      <c r="N42" s="56"/>
      <c r="AM42" s="4" t="s">
        <v>980</v>
      </c>
      <c r="AN42" s="4" t="s">
        <v>1016</v>
      </c>
    </row>
    <row r="43" spans="2:40" x14ac:dyDescent="0.2">
      <c r="B43" s="3" t="s">
        <v>569</v>
      </c>
      <c r="C43" s="1" t="s">
        <v>570</v>
      </c>
      <c r="D43" s="4" t="s">
        <v>489</v>
      </c>
      <c r="E43" s="4" t="s">
        <v>15</v>
      </c>
      <c r="F43" s="54">
        <f>[19]Main!$C$6</f>
        <v>2.4049999999999998</v>
      </c>
      <c r="G43" s="56">
        <f>[19]Main!$C$8</f>
        <v>120.24999999999999</v>
      </c>
      <c r="H43" s="56">
        <f>[19]Main!$C$11</f>
        <v>13.872</v>
      </c>
      <c r="I43" s="56">
        <f>[19]Main!$C$12</f>
        <v>106.37799999999999</v>
      </c>
      <c r="J43" s="4" t="str">
        <f>[19]Main!$C$29</f>
        <v>H122</v>
      </c>
      <c r="K43" s="85">
        <f>[19]Main!$D$29</f>
        <v>45063</v>
      </c>
      <c r="L43" s="50">
        <f>[19]Main!$C$38</f>
        <v>8.8692679673169916</v>
      </c>
      <c r="M43" s="56"/>
      <c r="N43" s="56"/>
      <c r="O43" s="56">
        <f>'[19]Financial Model'!$T$16</f>
        <v>7.0139999999999958</v>
      </c>
      <c r="P43" s="56">
        <f>'[19]Financial Model'!$S$16</f>
        <v>-11.902999999999997</v>
      </c>
      <c r="Q43" s="56">
        <f>'[19]Financial Model'!$R$17</f>
        <v>0</v>
      </c>
      <c r="R43" s="51">
        <f>[19]Main!$C$37</f>
        <v>10.025846256461564</v>
      </c>
      <c r="S43" s="51">
        <f>'[19]Financial Model'!$T$83</f>
        <v>4.5587396635300852</v>
      </c>
      <c r="T43" s="51">
        <f>[19]Main!$C$34</f>
        <v>4.0893015030946032</v>
      </c>
      <c r="W43" s="53">
        <f>'[19]Financial Model'!$T$21</f>
        <v>-2.7951830820442503E-2</v>
      </c>
      <c r="Z43" s="53">
        <f>'[19]Financial Model'!$K$26</f>
        <v>0.19490724836825837</v>
      </c>
      <c r="AA43" s="53">
        <f>'[19]Financial Model'!$K$27</f>
        <v>5.2401809229359962E-2</v>
      </c>
      <c r="AB43" s="53">
        <f>'[19]Financial Model'!$K$28</f>
        <v>4.1008244589488214E-2</v>
      </c>
      <c r="AC43" s="53">
        <f>'[19]Financial Model'!$K$29</f>
        <v>6.4337034617896707E-2</v>
      </c>
      <c r="AE43" s="56">
        <f>[19]Main!$C$27</f>
        <v>31.096</v>
      </c>
      <c r="AF43" s="53">
        <f>'[19]Financial Model'!$K$72</f>
        <v>9.3658776773467567E-2</v>
      </c>
      <c r="AG43" s="53">
        <f>'[19]Financial Model'!$K$73</f>
        <v>0.23735625323305887</v>
      </c>
      <c r="AH43" s="53">
        <f>'[19]Financial Model'!$K$74</f>
        <v>0.20930060375174159</v>
      </c>
      <c r="AI43" s="4">
        <f>[19]Main!$C$25</f>
        <v>388</v>
      </c>
      <c r="AK43" s="4">
        <f>[19]Main!$C$24</f>
        <v>1917</v>
      </c>
      <c r="AL43" s="4" t="str">
        <f>[19]Main!$C$23</f>
        <v>Leicester, UK</v>
      </c>
      <c r="AM43" s="4" t="s">
        <v>979</v>
      </c>
    </row>
    <row r="44" spans="2:40" x14ac:dyDescent="0.2">
      <c r="G44" s="56"/>
      <c r="H44" s="1"/>
      <c r="I44" s="1"/>
      <c r="J44" s="1"/>
      <c r="K44" s="1"/>
      <c r="M44" s="56"/>
      <c r="N44" s="56"/>
    </row>
    <row r="45" spans="2:40" x14ac:dyDescent="0.2">
      <c r="G45" s="56"/>
      <c r="H45" s="1"/>
      <c r="I45" s="1"/>
      <c r="J45" s="1"/>
      <c r="K45" s="1"/>
      <c r="M45" s="56"/>
      <c r="N45" s="56"/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49"/>
      <c r="I47" s="4"/>
      <c r="J47" s="1"/>
      <c r="K47" s="1"/>
      <c r="M47" s="56"/>
      <c r="N47" s="56"/>
    </row>
    <row r="48" spans="2:40" x14ac:dyDescent="0.2">
      <c r="G48" s="49"/>
      <c r="I48" s="4"/>
      <c r="J48" s="1"/>
      <c r="K48" s="1"/>
      <c r="M48" s="56"/>
      <c r="N48" s="56"/>
    </row>
    <row r="49" spans="4:11" x14ac:dyDescent="0.2">
      <c r="D49" s="154" t="s">
        <v>495</v>
      </c>
      <c r="E49" s="155"/>
      <c r="F49" s="42" t="s">
        <v>496</v>
      </c>
      <c r="G49" s="49"/>
      <c r="I49" s="4"/>
      <c r="J49" s="1"/>
      <c r="K49" s="1"/>
    </row>
    <row r="50" spans="4:11" x14ac:dyDescent="0.2">
      <c r="D50" s="43" t="s">
        <v>497</v>
      </c>
      <c r="E50" s="44">
        <v>0.82</v>
      </c>
      <c r="F50" s="45">
        <f>1/E50</f>
        <v>1.2195121951219512</v>
      </c>
      <c r="G50" s="49"/>
      <c r="I50" s="4"/>
      <c r="J50" s="1"/>
      <c r="K50" s="1"/>
    </row>
    <row r="51" spans="4:11" x14ac:dyDescent="0.2">
      <c r="D51" s="43" t="s">
        <v>498</v>
      </c>
      <c r="E51" s="44">
        <v>0.87</v>
      </c>
      <c r="F51" s="45">
        <f>1/E51</f>
        <v>1.1494252873563218</v>
      </c>
      <c r="G51" s="49"/>
      <c r="I51" s="4"/>
      <c r="J51" s="1"/>
      <c r="K51" s="1"/>
    </row>
    <row r="52" spans="4:11" x14ac:dyDescent="0.2">
      <c r="D52" s="46" t="s">
        <v>564</v>
      </c>
      <c r="E52" s="48">
        <v>6.0000000000000001E-3</v>
      </c>
      <c r="F52" s="47">
        <f>1/E52</f>
        <v>166.66666666666666</v>
      </c>
      <c r="G52" s="49"/>
    </row>
    <row r="53" spans="4:11" x14ac:dyDescent="0.2">
      <c r="G53" s="49"/>
    </row>
    <row r="54" spans="4:11" x14ac:dyDescent="0.2">
      <c r="G54" s="49"/>
    </row>
    <row r="55" spans="4:11" x14ac:dyDescent="0.2">
      <c r="G55" s="49"/>
    </row>
    <row r="56" spans="4:11" x14ac:dyDescent="0.2">
      <c r="G56" s="49"/>
    </row>
  </sheetData>
  <mergeCells count="2">
    <mergeCell ref="D49:E49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3" r:id="rId21" xr:uid="{DA29334E-4505-4032-AE0E-2DE4183961E1}"/>
    <hyperlink ref="B41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2023-01-18T11:17:25Z</dcterms:modified>
</cp:coreProperties>
</file>