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3E36AD71-A80F-471F-8F61-493F414B3C77}" xr6:coauthVersionLast="36" xr6:coauthVersionMax="36" xr10:uidLastSave="{00000000-0000-0000-0000-000000000000}"/>
  <bookViews>
    <workbookView xWindow="0" yWindow="0" windowWidth="28800" windowHeight="12225" xr2:uid="{4DDEB265-FE39-41FB-A5CD-339082B9D77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C38" i="1"/>
  <c r="C37" i="1"/>
  <c r="C36" i="1"/>
  <c r="C35" i="1"/>
  <c r="C34" i="1"/>
  <c r="D29" i="1"/>
  <c r="C10" i="1"/>
  <c r="C9" i="1"/>
  <c r="C7" i="1"/>
  <c r="O91" i="2"/>
  <c r="O92" i="2" s="1"/>
  <c r="O89" i="2"/>
  <c r="O75" i="2"/>
  <c r="O74" i="2"/>
  <c r="O73" i="2"/>
  <c r="O70" i="2"/>
  <c r="O71" i="2" s="1"/>
  <c r="O68" i="2"/>
  <c r="O60" i="2"/>
  <c r="O65" i="2" s="1"/>
  <c r="O45" i="2"/>
  <c r="O53" i="2" s="1"/>
  <c r="O37" i="2"/>
  <c r="O28" i="2"/>
  <c r="O27" i="2"/>
  <c r="O25" i="2"/>
  <c r="O24" i="2"/>
  <c r="O23" i="2"/>
  <c r="O22" i="2"/>
  <c r="O9" i="2"/>
  <c r="O6" i="2"/>
  <c r="O10" i="2" l="1"/>
  <c r="O14" i="2" s="1"/>
  <c r="O16" i="2" s="1"/>
  <c r="O18" i="2" s="1"/>
  <c r="O19" i="2" s="1"/>
  <c r="S60" i="2"/>
  <c r="R60" i="2"/>
  <c r="Q60" i="2"/>
  <c r="S45" i="2"/>
  <c r="S53" i="2" s="1"/>
  <c r="R45" i="2"/>
  <c r="R53" i="2" s="1"/>
  <c r="Q45" i="2"/>
  <c r="Q53" i="2" s="1"/>
  <c r="V60" i="2"/>
  <c r="V65" i="2" s="1"/>
  <c r="V45" i="2"/>
  <c r="V53" i="2" s="1"/>
  <c r="U65" i="2"/>
  <c r="U60" i="2"/>
  <c r="U45" i="2"/>
  <c r="U53" i="2" s="1"/>
  <c r="T60" i="2"/>
  <c r="T65" i="2" s="1"/>
  <c r="T45" i="2"/>
  <c r="T53" i="2" s="1"/>
  <c r="K37" i="2"/>
  <c r="L37" i="2"/>
  <c r="M37" i="2"/>
  <c r="N37" i="2"/>
  <c r="H36" i="2"/>
  <c r="H35" i="2"/>
  <c r="L36" i="2"/>
  <c r="L35" i="2"/>
  <c r="H34" i="2"/>
  <c r="L34" i="2"/>
  <c r="C27" i="1"/>
  <c r="K32" i="2"/>
  <c r="L32" i="2"/>
  <c r="H31" i="2"/>
  <c r="L31" i="2"/>
  <c r="M32" i="2"/>
  <c r="N32" i="2"/>
  <c r="V32" i="2"/>
  <c r="M28" i="2" l="1"/>
  <c r="L28" i="2"/>
  <c r="L25" i="2"/>
  <c r="L24" i="2"/>
  <c r="L23" i="2"/>
  <c r="L22" i="2"/>
  <c r="L19" i="2"/>
  <c r="L20" i="2"/>
  <c r="L18" i="2"/>
  <c r="L16" i="2"/>
  <c r="L14" i="2"/>
  <c r="L9" i="2"/>
  <c r="L10" i="2"/>
  <c r="L6" i="2"/>
  <c r="L17" i="2"/>
  <c r="L15" i="2"/>
  <c r="L13" i="2"/>
  <c r="L12" i="2"/>
  <c r="L11" i="2"/>
  <c r="L8" i="2"/>
  <c r="L7" i="2"/>
  <c r="L5" i="2"/>
  <c r="L4" i="2"/>
  <c r="M92" i="2"/>
  <c r="N92" i="2"/>
  <c r="L91" i="2"/>
  <c r="M91" i="2"/>
  <c r="N91" i="2"/>
  <c r="L89" i="2"/>
  <c r="L88" i="2"/>
  <c r="L87" i="2"/>
  <c r="K89" i="2"/>
  <c r="G89" i="2"/>
  <c r="K27" i="2"/>
  <c r="G25" i="2"/>
  <c r="G24" i="2"/>
  <c r="G23" i="2"/>
  <c r="G22" i="2"/>
  <c r="G9" i="2"/>
  <c r="G6" i="2"/>
  <c r="K28" i="2"/>
  <c r="K25" i="2"/>
  <c r="K24" i="2"/>
  <c r="K23" i="2"/>
  <c r="K22" i="2"/>
  <c r="K9" i="2"/>
  <c r="K6" i="2"/>
  <c r="K10" i="2" s="1"/>
  <c r="K14" i="2" s="1"/>
  <c r="K16" i="2" s="1"/>
  <c r="K18" i="2" s="1"/>
  <c r="K19" i="2" s="1"/>
  <c r="T89" i="2"/>
  <c r="U89" i="2"/>
  <c r="V89" i="2"/>
  <c r="U27" i="2"/>
  <c r="V27" i="2"/>
  <c r="V25" i="2"/>
  <c r="V24" i="2"/>
  <c r="V23" i="2"/>
  <c r="V22" i="2"/>
  <c r="U25" i="2"/>
  <c r="U24" i="2"/>
  <c r="U23" i="2"/>
  <c r="U22" i="2"/>
  <c r="T25" i="2"/>
  <c r="T24" i="2"/>
  <c r="T23" i="2"/>
  <c r="T22" i="2"/>
  <c r="T9" i="2"/>
  <c r="T6" i="2"/>
  <c r="U19" i="2"/>
  <c r="U9" i="2"/>
  <c r="U10" i="2" s="1"/>
  <c r="U14" i="2" s="1"/>
  <c r="U16" i="2" s="1"/>
  <c r="U18" i="2" s="1"/>
  <c r="U6" i="2"/>
  <c r="V9" i="2"/>
  <c r="V6" i="2"/>
  <c r="M89" i="2"/>
  <c r="I89" i="2"/>
  <c r="M25" i="2"/>
  <c r="M24" i="2"/>
  <c r="M23" i="2"/>
  <c r="M22" i="2"/>
  <c r="J28" i="2"/>
  <c r="N28" i="2"/>
  <c r="M27" i="2"/>
  <c r="I25" i="2"/>
  <c r="I24" i="2"/>
  <c r="I23" i="2"/>
  <c r="I22" i="2"/>
  <c r="I19" i="2"/>
  <c r="I9" i="2"/>
  <c r="I6" i="2"/>
  <c r="M19" i="2"/>
  <c r="M18" i="2"/>
  <c r="M16" i="2"/>
  <c r="M9" i="2"/>
  <c r="M10" i="2" s="1"/>
  <c r="M14" i="2" s="1"/>
  <c r="M6" i="2"/>
  <c r="J89" i="2"/>
  <c r="N89" i="2"/>
  <c r="C8" i="1"/>
  <c r="D11" i="1"/>
  <c r="D10" i="1"/>
  <c r="D9" i="1"/>
  <c r="D7" i="1"/>
  <c r="N74" i="2"/>
  <c r="N73" i="2"/>
  <c r="N70" i="2"/>
  <c r="N71" i="2" s="1"/>
  <c r="N68" i="2"/>
  <c r="K65" i="2"/>
  <c r="J65" i="2"/>
  <c r="I65" i="2"/>
  <c r="H65" i="2"/>
  <c r="G65" i="2"/>
  <c r="F65" i="2"/>
  <c r="E65" i="2"/>
  <c r="D65" i="2"/>
  <c r="C65" i="2"/>
  <c r="M60" i="2"/>
  <c r="M65" i="2" s="1"/>
  <c r="L60" i="2"/>
  <c r="L65" i="2" s="1"/>
  <c r="K60" i="2"/>
  <c r="J60" i="2"/>
  <c r="I60" i="2"/>
  <c r="H60" i="2"/>
  <c r="G60" i="2"/>
  <c r="F60" i="2"/>
  <c r="E60" i="2"/>
  <c r="D60" i="2"/>
  <c r="C60" i="2"/>
  <c r="N60" i="2"/>
  <c r="N65" i="2" s="1"/>
  <c r="M45" i="2"/>
  <c r="M53" i="2" s="1"/>
  <c r="L45" i="2"/>
  <c r="K45" i="2"/>
  <c r="K53" i="2" s="1"/>
  <c r="J45" i="2"/>
  <c r="J53" i="2" s="1"/>
  <c r="I45" i="2"/>
  <c r="I53" i="2" s="1"/>
  <c r="H45" i="2"/>
  <c r="H53" i="2" s="1"/>
  <c r="G45" i="2"/>
  <c r="F45" i="2"/>
  <c r="F53" i="2" s="1"/>
  <c r="E45" i="2"/>
  <c r="E53" i="2" s="1"/>
  <c r="D45" i="2"/>
  <c r="C45" i="2"/>
  <c r="L53" i="2"/>
  <c r="G53" i="2"/>
  <c r="D53" i="2"/>
  <c r="C53" i="2"/>
  <c r="N45" i="2"/>
  <c r="N53" i="2" s="1"/>
  <c r="J9" i="2"/>
  <c r="J6" i="2"/>
  <c r="N9" i="2"/>
  <c r="N6" i="2"/>
  <c r="N27" i="2" s="1"/>
  <c r="N75" i="2" l="1"/>
  <c r="G10" i="2"/>
  <c r="G14" i="2" s="1"/>
  <c r="G16" i="2" s="1"/>
  <c r="G18" i="2" s="1"/>
  <c r="G19" i="2" s="1"/>
  <c r="C11" i="1"/>
  <c r="T10" i="2"/>
  <c r="T14" i="2" s="1"/>
  <c r="T16" i="2" s="1"/>
  <c r="T18" i="2" s="1"/>
  <c r="T19" i="2" s="1"/>
  <c r="V10" i="2"/>
  <c r="V14" i="2" s="1"/>
  <c r="V16" i="2" s="1"/>
  <c r="V18" i="2" s="1"/>
  <c r="V19" i="2" s="1"/>
  <c r="I10" i="2"/>
  <c r="I14" i="2" s="1"/>
  <c r="I16" i="2" s="1"/>
  <c r="I18" i="2" s="1"/>
  <c r="N10" i="2"/>
  <c r="J10" i="2"/>
  <c r="C12" i="1" l="1"/>
  <c r="J14" i="2"/>
  <c r="J22" i="2"/>
  <c r="N14" i="2"/>
  <c r="N22" i="2"/>
  <c r="N16" i="2" l="1"/>
  <c r="N23" i="2"/>
  <c r="J16" i="2"/>
  <c r="J23" i="2"/>
  <c r="J18" i="2" l="1"/>
  <c r="J25" i="2"/>
  <c r="N18" i="2"/>
  <c r="N25" i="2"/>
  <c r="N24" i="2" l="1"/>
  <c r="N19" i="2"/>
  <c r="J19" i="2"/>
  <c r="J24" i="2"/>
</calcChain>
</file>

<file path=xl/sharedStrings.xml><?xml version="1.0" encoding="utf-8"?>
<sst xmlns="http://schemas.openxmlformats.org/spreadsheetml/2006/main" count="140" uniqueCount="124">
  <si>
    <t>$WDAY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</si>
  <si>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</si>
  <si>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</si>
  <si>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</si>
  <si>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</si>
  <si>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</si>
  <si>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</si>
  <si>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</si>
  <si>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</si>
  <si>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</si>
  <si>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</si>
  <si>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</si>
  <si>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</si>
  <si>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Profile</t>
  </si>
  <si>
    <t>HQ</t>
  </si>
  <si>
    <t>Founded</t>
  </si>
  <si>
    <t>IPO</t>
  </si>
  <si>
    <t>Employ.</t>
  </si>
  <si>
    <t>Update</t>
  </si>
  <si>
    <t>IR</t>
  </si>
  <si>
    <t>Link</t>
  </si>
  <si>
    <t>Key Events</t>
  </si>
  <si>
    <t>Pleasanton, CA</t>
  </si>
  <si>
    <t>Q224</t>
  </si>
  <si>
    <t>Q124</t>
  </si>
  <si>
    <t>Subscription</t>
  </si>
  <si>
    <t>Professional Serviecs</t>
  </si>
  <si>
    <t xml:space="preserve">Revenue </t>
  </si>
  <si>
    <t>Professional COGS</t>
  </si>
  <si>
    <t>Subscription COGS</t>
  </si>
  <si>
    <t>COGS</t>
  </si>
  <si>
    <t>Gross Profit</t>
  </si>
  <si>
    <t>Q423</t>
  </si>
  <si>
    <t>Q323</t>
  </si>
  <si>
    <t>Q223</t>
  </si>
  <si>
    <t>Q123</t>
  </si>
  <si>
    <t>Product Development</t>
  </si>
  <si>
    <t>S&amp;M</t>
  </si>
  <si>
    <t>G&amp;A</t>
  </si>
  <si>
    <t>Operating Income</t>
  </si>
  <si>
    <t>Other Income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</si>
  <si>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</si>
  <si>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</si>
  <si>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</si>
  <si>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</si>
  <si>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</si>
  <si>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</si>
  <si>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</si>
  <si>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</si>
  <si>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</si>
  <si>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Revenue Q/Q</t>
  </si>
  <si>
    <t>Balance Sheet</t>
  </si>
  <si>
    <t>Marketable Securities</t>
  </si>
  <si>
    <t>Trade &amp; A/R</t>
  </si>
  <si>
    <t>Deferred Costs</t>
  </si>
  <si>
    <t>Prepaid Expenses</t>
  </si>
  <si>
    <t>TCA</t>
  </si>
  <si>
    <t>PP&amp;E</t>
  </si>
  <si>
    <t>Operating Lease ROU</t>
  </si>
  <si>
    <t>Acquisiton Related</t>
  </si>
  <si>
    <t>Deferred Taxes</t>
  </si>
  <si>
    <t>Goodwill</t>
  </si>
  <si>
    <t>Other Assets</t>
  </si>
  <si>
    <t>Assets</t>
  </si>
  <si>
    <t>A/P</t>
  </si>
  <si>
    <t>Accrued Expenses</t>
  </si>
  <si>
    <t>Accrued Compensation</t>
  </si>
  <si>
    <t>Unearned Revenue</t>
  </si>
  <si>
    <t>Operating Lease</t>
  </si>
  <si>
    <t>TCL</t>
  </si>
  <si>
    <t>Other Liabilities</t>
  </si>
  <si>
    <t>S/E</t>
  </si>
  <si>
    <t>S/E+L</t>
  </si>
  <si>
    <t>Book Value</t>
  </si>
  <si>
    <t>Book Value per Share</t>
  </si>
  <si>
    <t>Share Price</t>
  </si>
  <si>
    <t>Liabilities</t>
  </si>
  <si>
    <t>P/B</t>
  </si>
  <si>
    <t>P/S</t>
  </si>
  <si>
    <t>EV/S</t>
  </si>
  <si>
    <t>P/E</t>
  </si>
  <si>
    <t>Cashflow</t>
  </si>
  <si>
    <t>CFFO</t>
  </si>
  <si>
    <t>CapEx</t>
  </si>
  <si>
    <t>FCF</t>
  </si>
  <si>
    <t>Q422</t>
  </si>
  <si>
    <t>Q322</t>
  </si>
  <si>
    <t>Valuation Metrics</t>
  </si>
  <si>
    <t>EV/E</t>
  </si>
  <si>
    <t>Stockoedpia</t>
  </si>
  <si>
    <t>Aneel Bhusrhi</t>
  </si>
  <si>
    <t>Exec.</t>
  </si>
  <si>
    <t>CoFound</t>
  </si>
  <si>
    <t>Carl Eschenbach</t>
  </si>
  <si>
    <t>Zane Rowe</t>
  </si>
  <si>
    <t>Workday, Inc.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</si>
  <si>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</si>
  <si>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</si>
  <si>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</si>
  <si>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</si>
  <si>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</si>
  <si>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</si>
  <si>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</si>
  <si>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</si>
  <si>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</si>
  <si>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</si>
  <si>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</si>
  <si>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FCF TTM</t>
  </si>
  <si>
    <t>FCF per Share</t>
  </si>
  <si>
    <t>Price - FCF</t>
  </si>
  <si>
    <t>P/FCF</t>
  </si>
  <si>
    <t>Workday launches successful IPO that valued the company at $9.5bn</t>
  </si>
  <si>
    <t>Headcount</t>
  </si>
  <si>
    <t>Headcount Y/Y</t>
  </si>
  <si>
    <t>Non-GAAP Metrics</t>
  </si>
  <si>
    <t>12-Month Sub Rev</t>
  </si>
  <si>
    <t>Sub Revenue Backlog</t>
  </si>
  <si>
    <t>24-Month Sub Rev</t>
  </si>
  <si>
    <t>Backlog Y/Y</t>
  </si>
  <si>
    <t>Q324</t>
  </si>
  <si>
    <t>Q325</t>
  </si>
  <si>
    <t>Q225</t>
  </si>
  <si>
    <t>Q125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</si>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</sst>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3" fontId="1" fillId="0" borderId="0" xfId="0" applyNumberFormat="1" applyFont="1" applyBorder="1"/>
    <xf numFmtId="3" fontId="1" fillId="0" borderId="7" xfId="0" applyNumberFormat="1" applyFont="1" applyBorder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1" applyFont="1" applyAlignment="1">
      <alignment horizontal="right"/>
    </xf>
    <xf numFmtId="16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4" fontId="1" fillId="0" borderId="0" xfId="0" applyNumberFormat="1" applyFont="1"/>
    <xf numFmtId="3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3" fontId="2" fillId="0" borderId="0" xfId="0" applyNumberFormat="1" applyFont="1"/>
    <xf numFmtId="3" fontId="1" fillId="0" borderId="0" xfId="0" applyNumberFormat="1" applyFont="1" applyAlignment="1">
      <alignment horizontal="left" indent="1"/>
    </xf>
    <xf numFmtId="0" fontId="6" fillId="0" borderId="0" xfId="0" applyFont="1"/>
    <xf numFmtId="16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15" fontId="3" fillId="0" borderId="0" xfId="0" applyNumberFormat="1" applyFont="1" applyAlignment="1">
      <alignment horizontal="right"/>
    </xf>
    <xf numFmtId="17" fontId="2" fillId="2" borderId="4" xfId="0" applyNumberFormat="1" applyFont="1" applyFill="1" applyBorder="1" applyAlignment="1">
      <alignment horizontal="center"/>
    </xf>
    <xf numFmtId="9" fontId="7" fillId="0" borderId="0" xfId="0" applyNumberFormat="1" applyFont="1"/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38101</xdr:colOff>
      <xdr:row>0</xdr:row>
      <xdr:rowOff>47626</xdr:rowOff>
    </xdr:from>
    <xdr:to>
      <xdr:col>3</xdr:col>
      <xdr:colOff>533401</xdr:colOff>
      <xdr:row>3</xdr:row>
      <xdr:rowOff>57151</xdr:rowOff>
    </xdr:to>
    <xdr:pic>
      <xdr:nvPicPr>
        <xdr:cNvPr id="2" name="Picture 1" descr="https://logo.clearbit.com/workday.com">
          <a:extLst>
            <a:ext uri="{FF2B5EF4-FFF2-40B4-BE49-F238E27FC236}">
              <a16:creationId xmlns:a16="http://schemas.microsoft.com/office/drawing/2014/main" id="{9C7FE3DB-C950-457D-AA91-165796E6A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1" y="47626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nvestor.workday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ix?doc=/Archives/edgar/data/1327811/000132781124000044/wday-20240131.htm" TargetMode="External"/><Relationship Id="rId2" Type="http://schemas.openxmlformats.org/officeDocument/2006/relationships/hyperlink" Target="https://www.sec.gov/Archives/edgar/data/1327811/000132781124000093/wday-20240430.htm" TargetMode="External"/><Relationship Id="rId1" Type="http://schemas.openxmlformats.org/officeDocument/2006/relationships/hyperlink" Target="https://www.sec.gov/Archives/edgar/data/1327811/000132781124000165/wday-20240731.htm" TargetMode="External"/><Relationship Id="rId5" Type="http://schemas.openxmlformats.org/officeDocument/2006/relationships/hyperlink" Target="https://investor.workday.com/2026-11-26-Workday-Announces-Fiscal-2025-Third-Quarter-Financial-Results" TargetMode="External"/><Relationship Id="rId4" Type="http://schemas.openxmlformats.org/officeDocument/2006/relationships/hyperlink" Target="https://www.sec.gov/ix?doc=/Archives/edgar/data/1327811/000132781123000202/wday-2023103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EF667-553A-47D3-9213-BE74BFE46DFF}">
  <dimension ref="A2:Q40"/>
  <sheetViews>
    <sheetView tabSelected="1" workbookViewId="0">
      <selection activeCell="C39" sqref="C39:D39"/>
    </sheetView>
  </sheetViews>
  <sheetFormatPr defaultRowHeight="12.75" x14ac:dyDescent="0.2"/>
  <cols>
    <col min="1" max="16384" width="9.140625" style="1"/>
  </cols>
  <sheetData>
    <row r="2" spans="2:17" x14ac:dyDescent="0.2">
      <c r="B2" s="2" t="s">
        <v>0</v>
      </c>
    </row>
    <row r="3" spans="2:17" x14ac:dyDescent="0.2">
      <c r="B3" s="2" t="s">
        <v>95</v>
      </c>
    </row>
    <row r="5" spans="2:17" x14ac:dyDescent="0.2">
      <c r="B5" s="41" t="s">
        <v>1</v>
      </c>
      <c r="C5" s="42"/>
      <c r="D5" s="43"/>
      <c r="G5" s="41" t="s">
        <v>21</v>
      </c>
      <c r="H5" s="42"/>
      <c r="I5" s="42"/>
      <c r="J5" s="42"/>
      <c r="K5" s="42"/>
      <c r="L5" s="42"/>
      <c r="M5" s="42"/>
      <c r="N5" s="42"/>
      <c r="O5" s="42"/>
      <c r="P5" s="42"/>
      <c r="Q5" s="43"/>
    </row>
    <row r="6" spans="2:17" x14ac:dyDescent="0.2">
      <c r="B6" s="3" t="s">
        <v>2</v>
      </c>
      <c r="C6" s="4">
        <v>240.6</v>
      </c>
      <c r="D6" s="12"/>
      <c r="G6" s="10"/>
      <c r="H6" s="30"/>
      <c r="I6" s="30"/>
      <c r="J6" s="30"/>
      <c r="K6" s="30"/>
      <c r="L6" s="30"/>
      <c r="M6" s="30"/>
      <c r="N6" s="30"/>
      <c r="O6" s="30"/>
      <c r="P6" s="30"/>
      <c r="Q6" s="31"/>
    </row>
    <row r="7" spans="2:17" x14ac:dyDescent="0.2">
      <c r="B7" s="3" t="s">
        <v>3</v>
      </c>
      <c r="C7" s="14">
        <f>+'Financial Model'!O20</f>
        <v>265.411</v>
      </c>
      <c r="D7" s="12" t="str">
        <f>+$C$29</f>
        <v>Q325</v>
      </c>
      <c r="G7" s="10"/>
      <c r="H7" s="30"/>
      <c r="I7" s="30"/>
      <c r="J7" s="30"/>
      <c r="K7" s="30"/>
      <c r="L7" s="30"/>
      <c r="M7" s="30"/>
      <c r="N7" s="30"/>
      <c r="O7" s="30"/>
      <c r="P7" s="30"/>
      <c r="Q7" s="31"/>
    </row>
    <row r="8" spans="2:17" x14ac:dyDescent="0.2">
      <c r="B8" s="3" t="s">
        <v>4</v>
      </c>
      <c r="C8" s="14">
        <f>C6*C7</f>
        <v>63857.886599999998</v>
      </c>
      <c r="D8" s="12"/>
      <c r="G8" s="10"/>
      <c r="H8" s="30"/>
      <c r="I8" s="30"/>
      <c r="J8" s="30"/>
      <c r="K8" s="30"/>
      <c r="L8" s="30"/>
      <c r="M8" s="30"/>
      <c r="N8" s="30"/>
      <c r="O8" s="30"/>
      <c r="P8" s="30"/>
      <c r="Q8" s="31"/>
    </row>
    <row r="9" spans="2:17" x14ac:dyDescent="0.2">
      <c r="B9" s="3" t="s">
        <v>5</v>
      </c>
      <c r="C9" s="14">
        <f>+'Financial Model'!O73</f>
        <v>7157</v>
      </c>
      <c r="D9" s="12" t="str">
        <f t="shared" ref="D9:D11" si="0">+$C$29</f>
        <v>Q325</v>
      </c>
      <c r="G9" s="10"/>
      <c r="H9" s="30"/>
      <c r="I9" s="30"/>
      <c r="J9" s="30"/>
      <c r="K9" s="30"/>
      <c r="L9" s="30"/>
      <c r="M9" s="30"/>
      <c r="N9" s="30"/>
      <c r="O9" s="30"/>
      <c r="P9" s="30"/>
      <c r="Q9" s="31"/>
    </row>
    <row r="10" spans="2:17" x14ac:dyDescent="0.2">
      <c r="B10" s="3" t="s">
        <v>6</v>
      </c>
      <c r="C10" s="14">
        <f>+'Financial Model'!O74</f>
        <v>2983</v>
      </c>
      <c r="D10" s="12" t="str">
        <f t="shared" si="0"/>
        <v>Q325</v>
      </c>
      <c r="G10" s="10"/>
      <c r="H10" s="30"/>
      <c r="I10" s="30"/>
      <c r="J10" s="30"/>
      <c r="K10" s="30"/>
      <c r="L10" s="30"/>
      <c r="M10" s="30"/>
      <c r="N10" s="30"/>
      <c r="O10" s="30"/>
      <c r="P10" s="30"/>
      <c r="Q10" s="31"/>
    </row>
    <row r="11" spans="2:17" x14ac:dyDescent="0.2">
      <c r="B11" s="3" t="s">
        <v>7</v>
      </c>
      <c r="C11" s="14">
        <f>C9-C10</f>
        <v>4174</v>
      </c>
      <c r="D11" s="12" t="str">
        <f t="shared" si="0"/>
        <v>Q325</v>
      </c>
      <c r="G11" s="10"/>
      <c r="H11" s="30"/>
      <c r="I11" s="30"/>
      <c r="J11" s="30"/>
      <c r="K11" s="30"/>
      <c r="L11" s="30"/>
      <c r="M11" s="30"/>
      <c r="N11" s="30"/>
      <c r="O11" s="30"/>
      <c r="P11" s="30"/>
      <c r="Q11" s="31"/>
    </row>
    <row r="12" spans="2:17" x14ac:dyDescent="0.2">
      <c r="B12" s="5" t="s">
        <v>8</v>
      </c>
      <c r="C12" s="15">
        <f>C8-C11</f>
        <v>59683.886599999998</v>
      </c>
      <c r="D12" s="13"/>
      <c r="G12" s="10"/>
      <c r="H12" s="30"/>
      <c r="I12" s="30"/>
      <c r="J12" s="30"/>
      <c r="K12" s="30"/>
      <c r="L12" s="30"/>
      <c r="M12" s="30"/>
      <c r="N12" s="30"/>
      <c r="O12" s="30"/>
      <c r="P12" s="30"/>
      <c r="Q12" s="31"/>
    </row>
    <row r="13" spans="2:17" x14ac:dyDescent="0.2">
      <c r="G13" s="10"/>
      <c r="H13" s="30"/>
      <c r="I13" s="30"/>
      <c r="J13" s="30"/>
      <c r="K13" s="30"/>
      <c r="L13" s="30"/>
      <c r="M13" s="30"/>
      <c r="N13" s="30"/>
      <c r="O13" s="30"/>
      <c r="P13" s="30"/>
      <c r="Q13" s="31"/>
    </row>
    <row r="14" spans="2:17" x14ac:dyDescent="0.2">
      <c r="G14" s="10"/>
      <c r="H14" s="30"/>
      <c r="I14" s="30"/>
      <c r="J14" s="30"/>
      <c r="K14" s="30"/>
      <c r="L14" s="30"/>
      <c r="M14" s="30"/>
      <c r="N14" s="30"/>
      <c r="O14" s="30"/>
      <c r="P14" s="30"/>
      <c r="Q14" s="31"/>
    </row>
    <row r="15" spans="2:17" x14ac:dyDescent="0.2">
      <c r="B15" s="41" t="s">
        <v>9</v>
      </c>
      <c r="C15" s="42"/>
      <c r="D15" s="43"/>
      <c r="G15" s="10"/>
      <c r="H15" s="30"/>
      <c r="I15" s="30"/>
      <c r="J15" s="30"/>
      <c r="K15" s="30"/>
      <c r="L15" s="30"/>
      <c r="M15" s="30"/>
      <c r="N15" s="30"/>
      <c r="O15" s="30"/>
      <c r="P15" s="30"/>
      <c r="Q15" s="31"/>
    </row>
    <row r="16" spans="2:17" x14ac:dyDescent="0.2">
      <c r="B16" s="6" t="s">
        <v>10</v>
      </c>
      <c r="C16" s="39" t="s">
        <v>93</v>
      </c>
      <c r="D16" s="40"/>
      <c r="G16" s="10"/>
      <c r="H16" s="30"/>
      <c r="I16" s="30"/>
      <c r="J16" s="30"/>
      <c r="K16" s="30"/>
      <c r="L16" s="30"/>
      <c r="M16" s="30"/>
      <c r="N16" s="30"/>
      <c r="O16" s="30"/>
      <c r="P16" s="30"/>
      <c r="Q16" s="31"/>
    </row>
    <row r="17" spans="1:17" x14ac:dyDescent="0.2">
      <c r="B17" s="6" t="s">
        <v>11</v>
      </c>
      <c r="C17" s="39" t="s">
        <v>94</v>
      </c>
      <c r="D17" s="40"/>
      <c r="G17" s="10"/>
      <c r="H17" s="30"/>
      <c r="I17" s="30"/>
      <c r="J17" s="30"/>
      <c r="K17" s="30"/>
      <c r="L17" s="30"/>
      <c r="M17" s="30"/>
      <c r="N17" s="30"/>
      <c r="O17" s="30"/>
      <c r="P17" s="30"/>
      <c r="Q17" s="31"/>
    </row>
    <row r="18" spans="1:17" x14ac:dyDescent="0.2">
      <c r="B18" s="6" t="s">
        <v>12</v>
      </c>
      <c r="C18" s="39"/>
      <c r="D18" s="40"/>
      <c r="G18" s="10"/>
      <c r="H18" s="30"/>
      <c r="I18" s="30"/>
      <c r="J18" s="30"/>
      <c r="K18" s="30"/>
      <c r="L18" s="30"/>
      <c r="M18" s="30"/>
      <c r="N18" s="30"/>
      <c r="O18" s="30"/>
      <c r="P18" s="30"/>
      <c r="Q18" s="31"/>
    </row>
    <row r="19" spans="1:17" x14ac:dyDescent="0.2">
      <c r="A19" s="1" t="s">
        <v>92</v>
      </c>
      <c r="B19" s="7" t="s">
        <v>91</v>
      </c>
      <c r="C19" s="44" t="s">
        <v>90</v>
      </c>
      <c r="D19" s="45"/>
      <c r="G19" s="10"/>
      <c r="H19" s="30"/>
      <c r="I19" s="30"/>
      <c r="J19" s="30"/>
      <c r="K19" s="30"/>
      <c r="L19" s="30"/>
      <c r="M19" s="30"/>
      <c r="N19" s="30"/>
      <c r="O19" s="30"/>
      <c r="P19" s="30"/>
      <c r="Q19" s="31"/>
    </row>
    <row r="20" spans="1:17" x14ac:dyDescent="0.2">
      <c r="G20" s="10"/>
      <c r="H20" s="30"/>
      <c r="I20" s="30"/>
      <c r="J20" s="30"/>
      <c r="K20" s="30"/>
      <c r="L20" s="30"/>
      <c r="M20" s="30"/>
      <c r="N20" s="30"/>
      <c r="O20" s="30"/>
      <c r="P20" s="30"/>
      <c r="Q20" s="31"/>
    </row>
    <row r="21" spans="1:17" x14ac:dyDescent="0.2">
      <c r="G21" s="10"/>
      <c r="H21" s="30"/>
      <c r="I21" s="30"/>
      <c r="J21" s="30"/>
      <c r="K21" s="30"/>
      <c r="L21" s="30"/>
      <c r="M21" s="30"/>
      <c r="N21" s="30"/>
      <c r="O21" s="30"/>
      <c r="P21" s="30"/>
      <c r="Q21" s="31"/>
    </row>
    <row r="22" spans="1:17" x14ac:dyDescent="0.2">
      <c r="B22" s="41" t="s">
        <v>13</v>
      </c>
      <c r="C22" s="42"/>
      <c r="D22" s="43"/>
      <c r="G22" s="10"/>
      <c r="H22" s="30"/>
      <c r="I22" s="30"/>
      <c r="J22" s="30"/>
      <c r="K22" s="30"/>
      <c r="L22" s="30"/>
      <c r="M22" s="30"/>
      <c r="N22" s="30"/>
      <c r="O22" s="30"/>
      <c r="P22" s="30"/>
      <c r="Q22" s="31"/>
    </row>
    <row r="23" spans="1:17" x14ac:dyDescent="0.2">
      <c r="B23" s="10" t="s">
        <v>14</v>
      </c>
      <c r="C23" s="39" t="s">
        <v>22</v>
      </c>
      <c r="D23" s="40"/>
      <c r="G23" s="10"/>
      <c r="H23" s="30"/>
      <c r="I23" s="30"/>
      <c r="J23" s="30"/>
      <c r="K23" s="30"/>
      <c r="L23" s="30"/>
      <c r="M23" s="30"/>
      <c r="N23" s="30"/>
      <c r="O23" s="30"/>
      <c r="P23" s="30"/>
      <c r="Q23" s="31"/>
    </row>
    <row r="24" spans="1:17" x14ac:dyDescent="0.2">
      <c r="B24" s="10" t="s">
        <v>15</v>
      </c>
      <c r="C24" s="39">
        <v>2005</v>
      </c>
      <c r="D24" s="40"/>
      <c r="G24" s="10"/>
      <c r="H24" s="30"/>
      <c r="I24" s="30"/>
      <c r="J24" s="30"/>
      <c r="K24" s="30"/>
      <c r="L24" s="30"/>
      <c r="M24" s="30"/>
      <c r="N24" s="30"/>
      <c r="O24" s="30"/>
      <c r="P24" s="30"/>
      <c r="Q24" s="31"/>
    </row>
    <row r="25" spans="1:17" x14ac:dyDescent="0.2">
      <c r="B25" s="10" t="s">
        <v>16</v>
      </c>
      <c r="C25" s="39">
        <v>2012</v>
      </c>
      <c r="D25" s="40"/>
      <c r="G25" s="10"/>
      <c r="H25" s="30"/>
      <c r="I25" s="30"/>
      <c r="J25" s="30"/>
      <c r="K25" s="30"/>
      <c r="L25" s="30"/>
      <c r="M25" s="30"/>
      <c r="N25" s="30"/>
      <c r="O25" s="30"/>
      <c r="P25" s="30"/>
      <c r="Q25" s="31"/>
    </row>
    <row r="26" spans="1:17" x14ac:dyDescent="0.2">
      <c r="B26" s="10"/>
      <c r="C26" s="8"/>
      <c r="D26" s="9"/>
      <c r="G26" s="10"/>
      <c r="H26" s="30"/>
      <c r="I26" s="30"/>
      <c r="J26" s="30"/>
      <c r="K26" s="30"/>
      <c r="L26" s="30"/>
      <c r="M26" s="30"/>
      <c r="N26" s="30"/>
      <c r="O26" s="30"/>
      <c r="P26" s="30"/>
      <c r="Q26" s="31"/>
    </row>
    <row r="27" spans="1:17" x14ac:dyDescent="0.2">
      <c r="B27" s="10" t="s">
        <v>17</v>
      </c>
      <c r="C27" s="46">
        <f>+'Financial Model'!N31</f>
        <v>19908</v>
      </c>
      <c r="D27" s="47"/>
      <c r="G27" s="35">
        <v>41183</v>
      </c>
      <c r="H27" s="30" t="s">
        <v>111</v>
      </c>
      <c r="I27" s="30"/>
      <c r="J27" s="30"/>
      <c r="K27" s="30"/>
      <c r="L27" s="30"/>
      <c r="M27" s="30"/>
      <c r="N27" s="30"/>
      <c r="O27" s="30"/>
      <c r="P27" s="30"/>
      <c r="Q27" s="31"/>
    </row>
    <row r="28" spans="1:17" x14ac:dyDescent="0.2">
      <c r="B28" s="10"/>
      <c r="C28" s="8"/>
      <c r="D28" s="9"/>
      <c r="G28" s="10"/>
      <c r="H28" s="30"/>
      <c r="I28" s="30"/>
      <c r="J28" s="30"/>
      <c r="K28" s="30"/>
      <c r="L28" s="30"/>
      <c r="M28" s="30"/>
      <c r="N28" s="30"/>
      <c r="O28" s="30"/>
      <c r="P28" s="30"/>
      <c r="Q28" s="31"/>
    </row>
    <row r="29" spans="1:17" x14ac:dyDescent="0.2">
      <c r="B29" s="10" t="s">
        <v>18</v>
      </c>
      <c r="C29" s="8" t="s">
        <v>120</v>
      </c>
      <c r="D29" s="29">
        <f>+'Financial Model'!O3</f>
        <v>45622</v>
      </c>
      <c r="G29" s="10"/>
      <c r="H29" s="30"/>
      <c r="I29" s="30"/>
      <c r="J29" s="30"/>
      <c r="K29" s="30"/>
      <c r="L29" s="30"/>
      <c r="M29" s="30"/>
      <c r="N29" s="30"/>
      <c r="O29" s="30"/>
      <c r="P29" s="30"/>
      <c r="Q29" s="31"/>
    </row>
    <row r="30" spans="1:17" x14ac:dyDescent="0.2">
      <c r="B30" s="11" t="s">
        <v>19</v>
      </c>
      <c r="C30" s="48" t="s">
        <v>20</v>
      </c>
      <c r="D30" s="49"/>
      <c r="G30" s="11"/>
      <c r="H30" s="32"/>
      <c r="I30" s="32"/>
      <c r="J30" s="32"/>
      <c r="K30" s="32"/>
      <c r="L30" s="32"/>
      <c r="M30" s="32"/>
      <c r="N30" s="32"/>
      <c r="O30" s="32"/>
      <c r="P30" s="32"/>
      <c r="Q30" s="33"/>
    </row>
    <row r="33" spans="2:4" x14ac:dyDescent="0.2">
      <c r="B33" s="41" t="s">
        <v>87</v>
      </c>
      <c r="C33" s="42"/>
      <c r="D33" s="43"/>
    </row>
    <row r="34" spans="2:4" x14ac:dyDescent="0.2">
      <c r="B34" s="10" t="s">
        <v>77</v>
      </c>
      <c r="C34" s="37">
        <f>+C6/'Financial Model'!O71</f>
        <v>7.4046714517625229</v>
      </c>
      <c r="D34" s="38"/>
    </row>
    <row r="35" spans="2:4" x14ac:dyDescent="0.2">
      <c r="B35" s="10" t="s">
        <v>78</v>
      </c>
      <c r="C35" s="37">
        <f>+C8/SUM('Financial Model'!L6:O6)</f>
        <v>7.8282876555733649</v>
      </c>
      <c r="D35" s="38"/>
    </row>
    <row r="36" spans="2:4" x14ac:dyDescent="0.2">
      <c r="B36" s="10" t="s">
        <v>79</v>
      </c>
      <c r="C36" s="37">
        <f>+C12/SUM('Financial Model'!L6:O6)</f>
        <v>7.3166003070859622</v>
      </c>
      <c r="D36" s="38"/>
    </row>
    <row r="37" spans="2:4" x14ac:dyDescent="0.2">
      <c r="B37" s="10" t="s">
        <v>80</v>
      </c>
      <c r="C37" s="37">
        <f>+C6/SUM('Financial Model'!L19:O19)</f>
        <v>38.956238505652571</v>
      </c>
      <c r="D37" s="38"/>
    </row>
    <row r="38" spans="2:4" x14ac:dyDescent="0.2">
      <c r="B38" s="10" t="s">
        <v>88</v>
      </c>
      <c r="C38" s="37">
        <f>+C12/SUM('Financial Model'!L18:O18)</f>
        <v>36.835288599393557</v>
      </c>
      <c r="D38" s="38"/>
    </row>
    <row r="39" spans="2:4" x14ac:dyDescent="0.2">
      <c r="B39" s="10" t="s">
        <v>110</v>
      </c>
      <c r="C39" s="37">
        <f>+C6/'Financial Model'!O92</f>
        <v>30.689855720223829</v>
      </c>
      <c r="D39" s="38"/>
    </row>
    <row r="40" spans="2:4" x14ac:dyDescent="0.2">
      <c r="B40" s="10" t="s">
        <v>89</v>
      </c>
      <c r="C40" s="39">
        <v>62</v>
      </c>
      <c r="D40" s="40"/>
    </row>
  </sheetData>
  <mergeCells count="21">
    <mergeCell ref="C19:D19"/>
    <mergeCell ref="B22:D22"/>
    <mergeCell ref="C23:D23"/>
    <mergeCell ref="C30:D30"/>
    <mergeCell ref="G5:Q5"/>
    <mergeCell ref="C24:D24"/>
    <mergeCell ref="C25:D25"/>
    <mergeCell ref="C27:D27"/>
    <mergeCell ref="B5:D5"/>
    <mergeCell ref="B15:D15"/>
    <mergeCell ref="C16:D16"/>
    <mergeCell ref="C17:D17"/>
    <mergeCell ref="C18:D18"/>
    <mergeCell ref="C38:D38"/>
    <mergeCell ref="C40:D40"/>
    <mergeCell ref="C39:D39"/>
    <mergeCell ref="C36:D36"/>
    <mergeCell ref="B33:D33"/>
    <mergeCell ref="C34:D34"/>
    <mergeCell ref="C35:D35"/>
    <mergeCell ref="C37:D37"/>
  </mergeCells>
  <hyperlinks>
    <hyperlink ref="C30:D30" r:id="rId1" display="Link" xr:uid="{6B21B090-1F8C-4241-B2E2-45805AE308CE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38E41-F6C1-492D-937B-AC5214698275}">
  <dimension ref="B1:AB9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93" sqref="O93"/>
    </sheetView>
  </sheetViews>
  <sheetFormatPr defaultRowHeight="12.75" x14ac:dyDescent="0.2"/>
  <cols>
    <col min="1" max="1" width="4.28515625" style="1" customWidth="1"/>
    <col min="2" max="2" width="21.42578125" style="1" bestFit="1" customWidth="1"/>
    <col min="3" max="16384" width="9.140625" style="1"/>
  </cols>
  <sheetData>
    <row r="1" spans="2:28" s="17" customFormat="1" x14ac:dyDescent="0.2">
      <c r="C1" s="17" t="s">
        <v>86</v>
      </c>
      <c r="D1" s="17" t="s">
        <v>85</v>
      </c>
      <c r="E1" s="17" t="s">
        <v>35</v>
      </c>
      <c r="F1" s="17" t="s">
        <v>34</v>
      </c>
      <c r="G1" s="17" t="s">
        <v>33</v>
      </c>
      <c r="H1" s="17" t="s">
        <v>32</v>
      </c>
      <c r="I1" s="17" t="s">
        <v>24</v>
      </c>
      <c r="J1" s="17" t="s">
        <v>23</v>
      </c>
      <c r="K1" s="19" t="s">
        <v>119</v>
      </c>
      <c r="L1" s="17" t="s">
        <v>123</v>
      </c>
      <c r="M1" s="19" t="s">
        <v>122</v>
      </c>
      <c r="N1" s="19" t="s">
        <v>121</v>
      </c>
      <c r="O1" s="19" t="s">
        <v>120</v>
      </c>
      <c r="Q1" s="17" t="s">
        <v>96</v>
      </c>
      <c r="R1" s="17" t="s">
        <v>97</v>
      </c>
      <c r="S1" s="17" t="s">
        <v>98</v>
      </c>
      <c r="T1" s="17" t="s">
        <v>99</v>
      </c>
      <c r="U1" s="17" t="s">
        <v>100</v>
      </c>
      <c r="V1" s="19" t="s">
        <v>101</v>
      </c>
      <c r="W1" s="17" t="s">
        <v>101</v>
      </c>
      <c r="X1" s="17" t="s">
        <v>102</v>
      </c>
      <c r="Y1" s="17" t="s">
        <v>103</v>
      </c>
      <c r="Z1" s="17" t="s">
        <v>104</v>
      </c>
      <c r="AA1" s="17" t="s">
        <v>105</v>
      </c>
      <c r="AB1" s="17" t="s">
        <v>106</v>
      </c>
    </row>
    <row r="2" spans="2:28" s="18" customFormat="1" x14ac:dyDescent="0.2">
      <c r="B2" s="16"/>
      <c r="G2" s="21">
        <v>44865</v>
      </c>
      <c r="I2" s="21">
        <v>45046</v>
      </c>
      <c r="J2" s="21">
        <v>45138</v>
      </c>
      <c r="K2" s="21">
        <v>45230</v>
      </c>
      <c r="L2" s="21">
        <v>45322</v>
      </c>
      <c r="M2" s="21">
        <v>45412</v>
      </c>
      <c r="N2" s="21">
        <v>45504</v>
      </c>
      <c r="O2" s="21">
        <v>45596</v>
      </c>
      <c r="T2" s="21">
        <v>44592</v>
      </c>
      <c r="U2" s="21">
        <v>44957</v>
      </c>
      <c r="V2" s="21">
        <v>45322</v>
      </c>
    </row>
    <row r="3" spans="2:28" s="18" customFormat="1" x14ac:dyDescent="0.2">
      <c r="B3" s="16"/>
      <c r="K3" s="20">
        <v>45624</v>
      </c>
      <c r="L3" s="34">
        <v>45359</v>
      </c>
      <c r="M3" s="20">
        <v>45441</v>
      </c>
      <c r="N3" s="20">
        <v>45532</v>
      </c>
      <c r="O3" s="20">
        <v>45622</v>
      </c>
      <c r="V3" s="34">
        <v>45359</v>
      </c>
    </row>
    <row r="4" spans="2:28" s="23" customFormat="1" x14ac:dyDescent="0.2">
      <c r="B4" s="27" t="s">
        <v>25</v>
      </c>
      <c r="G4" s="23">
        <v>1432.393</v>
      </c>
      <c r="I4" s="23">
        <v>1528</v>
      </c>
      <c r="J4" s="23">
        <v>1624</v>
      </c>
      <c r="K4" s="23">
        <v>1691.116</v>
      </c>
      <c r="L4" s="23">
        <f>+V4-SUM(I4:K4)</f>
        <v>1759.884</v>
      </c>
      <c r="M4" s="23">
        <v>1815</v>
      </c>
      <c r="N4" s="23">
        <v>1903</v>
      </c>
      <c r="O4" s="23">
        <v>1959</v>
      </c>
      <c r="T4" s="23">
        <v>4546</v>
      </c>
      <c r="U4" s="23">
        <v>5567</v>
      </c>
      <c r="V4" s="23">
        <v>6603</v>
      </c>
    </row>
    <row r="5" spans="2:28" s="23" customFormat="1" x14ac:dyDescent="0.2">
      <c r="B5" s="27" t="s">
        <v>26</v>
      </c>
      <c r="G5" s="23">
        <v>166.71</v>
      </c>
      <c r="I5" s="23">
        <v>156</v>
      </c>
      <c r="J5" s="23">
        <v>163</v>
      </c>
      <c r="K5" s="23">
        <v>174.559</v>
      </c>
      <c r="L5" s="23">
        <f>+V5-SUM(I5:K5)</f>
        <v>162.44100000000003</v>
      </c>
      <c r="M5" s="23">
        <v>175</v>
      </c>
      <c r="N5" s="23">
        <v>182</v>
      </c>
      <c r="O5" s="23">
        <v>201</v>
      </c>
      <c r="T5" s="23">
        <v>593</v>
      </c>
      <c r="U5" s="23">
        <v>649</v>
      </c>
      <c r="V5" s="23">
        <v>656</v>
      </c>
    </row>
    <row r="6" spans="2:28" s="26" customFormat="1" x14ac:dyDescent="0.2">
      <c r="B6" s="26" t="s">
        <v>27</v>
      </c>
      <c r="G6" s="26">
        <f>+G4+G5</f>
        <v>1599.1030000000001</v>
      </c>
      <c r="I6" s="26">
        <f t="shared" ref="I6:O6" si="0">+I4+I5</f>
        <v>1684</v>
      </c>
      <c r="J6" s="26">
        <f t="shared" si="0"/>
        <v>1787</v>
      </c>
      <c r="K6" s="26">
        <f t="shared" si="0"/>
        <v>1865.675</v>
      </c>
      <c r="L6" s="26">
        <f t="shared" si="0"/>
        <v>1922.325</v>
      </c>
      <c r="M6" s="26">
        <f t="shared" si="0"/>
        <v>1990</v>
      </c>
      <c r="N6" s="26">
        <f t="shared" si="0"/>
        <v>2085</v>
      </c>
      <c r="O6" s="26">
        <f t="shared" si="0"/>
        <v>2160</v>
      </c>
      <c r="T6" s="26">
        <f>+T4+T5</f>
        <v>5139</v>
      </c>
      <c r="U6" s="26">
        <f>+U4+U5</f>
        <v>6216</v>
      </c>
      <c r="V6" s="26">
        <f>+V4+V5</f>
        <v>7259</v>
      </c>
    </row>
    <row r="7" spans="2:28" s="23" customFormat="1" x14ac:dyDescent="0.2">
      <c r="B7" s="27" t="s">
        <v>29</v>
      </c>
      <c r="G7" s="23">
        <v>259.39699999999999</v>
      </c>
      <c r="I7" s="23">
        <v>239</v>
      </c>
      <c r="J7" s="23">
        <v>256</v>
      </c>
      <c r="K7" s="23">
        <v>263.83999999999997</v>
      </c>
      <c r="L7" s="23">
        <f>+V7-SUM(I7:K7)</f>
        <v>272.16000000000008</v>
      </c>
      <c r="M7" s="23">
        <v>290</v>
      </c>
      <c r="N7" s="23">
        <v>304</v>
      </c>
      <c r="O7" s="23">
        <v>329</v>
      </c>
      <c r="T7" s="23">
        <v>796</v>
      </c>
      <c r="U7" s="23">
        <v>1011</v>
      </c>
      <c r="V7" s="23">
        <v>1031</v>
      </c>
    </row>
    <row r="8" spans="2:28" s="23" customFormat="1" x14ac:dyDescent="0.2">
      <c r="B8" s="27" t="s">
        <v>28</v>
      </c>
      <c r="G8" s="23">
        <v>176.39599999999999</v>
      </c>
      <c r="I8" s="23">
        <v>178</v>
      </c>
      <c r="J8" s="23">
        <v>192</v>
      </c>
      <c r="K8" s="23">
        <v>181.4</v>
      </c>
      <c r="L8" s="23">
        <f>+V8-SUM(I8:K8)</f>
        <v>188.60000000000002</v>
      </c>
      <c r="M8" s="23">
        <v>199</v>
      </c>
      <c r="N8" s="23">
        <v>207</v>
      </c>
      <c r="O8" s="23">
        <v>201</v>
      </c>
      <c r="T8" s="23">
        <v>632</v>
      </c>
      <c r="U8" s="23">
        <v>704</v>
      </c>
      <c r="V8" s="23">
        <v>740</v>
      </c>
    </row>
    <row r="9" spans="2:28" s="23" customFormat="1" x14ac:dyDescent="0.2">
      <c r="B9" s="23" t="s">
        <v>30</v>
      </c>
      <c r="G9" s="23">
        <f>+G7+G8</f>
        <v>435.79300000000001</v>
      </c>
      <c r="I9" s="23">
        <f t="shared" ref="I9:O9" si="1">+I7+I8</f>
        <v>417</v>
      </c>
      <c r="J9" s="23">
        <f t="shared" si="1"/>
        <v>448</v>
      </c>
      <c r="K9" s="23">
        <f t="shared" si="1"/>
        <v>445.24</v>
      </c>
      <c r="L9" s="23">
        <f t="shared" si="1"/>
        <v>460.7600000000001</v>
      </c>
      <c r="M9" s="23">
        <f t="shared" si="1"/>
        <v>489</v>
      </c>
      <c r="N9" s="23">
        <f t="shared" si="1"/>
        <v>511</v>
      </c>
      <c r="O9" s="23">
        <f t="shared" si="1"/>
        <v>530</v>
      </c>
      <c r="T9" s="23">
        <f>+T7+T8</f>
        <v>1428</v>
      </c>
      <c r="U9" s="23">
        <f>+U7+U8</f>
        <v>1715</v>
      </c>
      <c r="V9" s="23">
        <f>+V7+V8</f>
        <v>1771</v>
      </c>
    </row>
    <row r="10" spans="2:28" s="26" customFormat="1" x14ac:dyDescent="0.2">
      <c r="B10" s="26" t="s">
        <v>31</v>
      </c>
      <c r="G10" s="26">
        <f>+G6-G9</f>
        <v>1163.31</v>
      </c>
      <c r="I10" s="26">
        <f t="shared" ref="I10:O10" si="2">+I6-I9</f>
        <v>1267</v>
      </c>
      <c r="J10" s="26">
        <f t="shared" si="2"/>
        <v>1339</v>
      </c>
      <c r="K10" s="26">
        <f t="shared" si="2"/>
        <v>1420.4349999999999</v>
      </c>
      <c r="L10" s="26">
        <f t="shared" si="2"/>
        <v>1461.5650000000001</v>
      </c>
      <c r="M10" s="26">
        <f t="shared" si="2"/>
        <v>1501</v>
      </c>
      <c r="N10" s="26">
        <f t="shared" si="2"/>
        <v>1574</v>
      </c>
      <c r="O10" s="26">
        <f t="shared" si="2"/>
        <v>1630</v>
      </c>
      <c r="T10" s="26">
        <f>+T6-T9</f>
        <v>3711</v>
      </c>
      <c r="U10" s="26">
        <f>+U6-U9</f>
        <v>4501</v>
      </c>
      <c r="V10" s="26">
        <f>+V6-V9</f>
        <v>5488</v>
      </c>
    </row>
    <row r="11" spans="2:28" s="23" customFormat="1" x14ac:dyDescent="0.2">
      <c r="B11" s="23" t="s">
        <v>36</v>
      </c>
      <c r="G11" s="23">
        <v>565.72699999999998</v>
      </c>
      <c r="I11" s="23">
        <v>600</v>
      </c>
      <c r="J11" s="23">
        <v>610</v>
      </c>
      <c r="K11" s="23">
        <v>618.73599999999999</v>
      </c>
      <c r="L11" s="23">
        <f>+V11-SUM(I11:K11)</f>
        <v>635.26400000000012</v>
      </c>
      <c r="M11" s="23">
        <v>656</v>
      </c>
      <c r="N11" s="23">
        <v>649</v>
      </c>
      <c r="O11" s="23">
        <v>647</v>
      </c>
      <c r="T11" s="23">
        <v>1879</v>
      </c>
      <c r="U11" s="23">
        <v>2271</v>
      </c>
      <c r="V11" s="23">
        <v>2464</v>
      </c>
    </row>
    <row r="12" spans="2:28" s="23" customFormat="1" x14ac:dyDescent="0.2">
      <c r="B12" s="23" t="s">
        <v>37</v>
      </c>
      <c r="G12" s="23">
        <v>470.19600000000003</v>
      </c>
      <c r="I12" s="23">
        <v>519</v>
      </c>
      <c r="J12" s="23">
        <v>524</v>
      </c>
      <c r="K12" s="23">
        <v>537.81600000000003</v>
      </c>
      <c r="L12" s="23">
        <f>+V12-SUM(I12:K12)</f>
        <v>558.18399999999997</v>
      </c>
      <c r="M12" s="23">
        <v>573</v>
      </c>
      <c r="N12" s="23">
        <v>611</v>
      </c>
      <c r="O12" s="23">
        <v>620</v>
      </c>
      <c r="T12" s="23">
        <v>1462</v>
      </c>
      <c r="U12" s="23">
        <v>1848</v>
      </c>
      <c r="V12" s="23">
        <v>2139</v>
      </c>
    </row>
    <row r="13" spans="2:28" s="23" customFormat="1" x14ac:dyDescent="0.2">
      <c r="B13" s="23" t="s">
        <v>38</v>
      </c>
      <c r="G13" s="23">
        <v>153.708</v>
      </c>
      <c r="I13" s="23">
        <v>168</v>
      </c>
      <c r="J13" s="23">
        <v>169</v>
      </c>
      <c r="K13" s="23">
        <v>176.02799999999999</v>
      </c>
      <c r="L13" s="23">
        <f>+V13-SUM(I13:K13)</f>
        <v>188.97199999999998</v>
      </c>
      <c r="M13" s="23">
        <v>208</v>
      </c>
      <c r="N13" s="23">
        <v>203</v>
      </c>
      <c r="O13" s="23">
        <v>198</v>
      </c>
      <c r="T13" s="23">
        <v>486</v>
      </c>
      <c r="U13" s="23">
        <v>604</v>
      </c>
      <c r="V13" s="23">
        <v>702</v>
      </c>
    </row>
    <row r="14" spans="2:28" s="26" customFormat="1" x14ac:dyDescent="0.2">
      <c r="B14" s="26" t="s">
        <v>39</v>
      </c>
      <c r="G14" s="26">
        <f>+G10-SUM(G11:G13)</f>
        <v>-26.32100000000014</v>
      </c>
      <c r="I14" s="26">
        <f t="shared" ref="I14:O14" si="3">+I10-SUM(I11:I13)</f>
        <v>-20</v>
      </c>
      <c r="J14" s="26">
        <f t="shared" si="3"/>
        <v>36</v>
      </c>
      <c r="K14" s="26">
        <f t="shared" si="3"/>
        <v>87.854999999999791</v>
      </c>
      <c r="L14" s="26">
        <f t="shared" si="3"/>
        <v>79.144999999999982</v>
      </c>
      <c r="M14" s="26">
        <f t="shared" si="3"/>
        <v>64</v>
      </c>
      <c r="N14" s="26">
        <f t="shared" si="3"/>
        <v>111</v>
      </c>
      <c r="O14" s="26">
        <f t="shared" si="3"/>
        <v>165</v>
      </c>
      <c r="T14" s="26">
        <f>+T10-SUM(T11:T13)</f>
        <v>-116</v>
      </c>
      <c r="U14" s="26">
        <f>+U10-SUM(U11:U13)</f>
        <v>-222</v>
      </c>
      <c r="V14" s="26">
        <f>+V10-SUM(V11:V13)</f>
        <v>183</v>
      </c>
    </row>
    <row r="15" spans="2:28" s="23" customFormat="1" x14ac:dyDescent="0.2">
      <c r="B15" s="23" t="s">
        <v>40</v>
      </c>
      <c r="G15" s="23">
        <v>4.1630000000000003</v>
      </c>
      <c r="I15" s="23">
        <v>27</v>
      </c>
      <c r="J15" s="23">
        <v>46</v>
      </c>
      <c r="K15" s="23">
        <v>41.387999999999998</v>
      </c>
      <c r="L15" s="23">
        <f>+V15-SUM(I15:K15)</f>
        <v>58.611999999999995</v>
      </c>
      <c r="M15" s="23">
        <v>59</v>
      </c>
      <c r="N15" s="23">
        <v>57</v>
      </c>
      <c r="O15" s="23">
        <v>62</v>
      </c>
      <c r="T15" s="23">
        <v>132</v>
      </c>
      <c r="U15" s="23">
        <v>-38</v>
      </c>
      <c r="V15" s="23">
        <v>173</v>
      </c>
    </row>
    <row r="16" spans="2:28" s="23" customFormat="1" x14ac:dyDescent="0.2">
      <c r="B16" s="23" t="s">
        <v>41</v>
      </c>
      <c r="G16" s="23">
        <f>+G14+G15</f>
        <v>-22.15800000000014</v>
      </c>
      <c r="I16" s="23">
        <f t="shared" ref="I16:O16" si="4">+I14+I15</f>
        <v>7</v>
      </c>
      <c r="J16" s="23">
        <f t="shared" si="4"/>
        <v>82</v>
      </c>
      <c r="K16" s="23">
        <f t="shared" si="4"/>
        <v>129.2429999999998</v>
      </c>
      <c r="L16" s="23">
        <f t="shared" si="4"/>
        <v>137.75699999999998</v>
      </c>
      <c r="M16" s="23">
        <f t="shared" si="4"/>
        <v>123</v>
      </c>
      <c r="N16" s="23">
        <f t="shared" si="4"/>
        <v>168</v>
      </c>
      <c r="O16" s="23">
        <f t="shared" si="4"/>
        <v>227</v>
      </c>
      <c r="T16" s="23">
        <f>+T14+T15</f>
        <v>16</v>
      </c>
      <c r="U16" s="23">
        <f>+U14+U15</f>
        <v>-260</v>
      </c>
      <c r="V16" s="23">
        <f>+V14+V15</f>
        <v>356</v>
      </c>
    </row>
    <row r="17" spans="2:22" s="23" customFormat="1" x14ac:dyDescent="0.2">
      <c r="B17" s="23" t="s">
        <v>42</v>
      </c>
      <c r="G17" s="23">
        <v>52.563000000000002</v>
      </c>
      <c r="I17" s="23">
        <v>7</v>
      </c>
      <c r="J17" s="23">
        <v>3</v>
      </c>
      <c r="K17" s="23">
        <v>15.534000000000001</v>
      </c>
      <c r="L17" s="23">
        <f>+V17-SUM(I17:K17)</f>
        <v>-1050.5340000000001</v>
      </c>
      <c r="M17" s="23">
        <v>16</v>
      </c>
      <c r="N17" s="23">
        <v>36</v>
      </c>
      <c r="O17" s="23">
        <v>34</v>
      </c>
      <c r="T17" s="23">
        <v>-13</v>
      </c>
      <c r="U17" s="23">
        <v>107</v>
      </c>
      <c r="V17" s="23">
        <v>-1025</v>
      </c>
    </row>
    <row r="18" spans="2:22" s="26" customFormat="1" x14ac:dyDescent="0.2">
      <c r="B18" s="26" t="s">
        <v>43</v>
      </c>
      <c r="G18" s="26">
        <f>+G16-G17</f>
        <v>-74.721000000000146</v>
      </c>
      <c r="I18" s="26">
        <f t="shared" ref="I18:O18" si="5">+I16-I17</f>
        <v>0</v>
      </c>
      <c r="J18" s="26">
        <f t="shared" si="5"/>
        <v>79</v>
      </c>
      <c r="K18" s="26">
        <f t="shared" si="5"/>
        <v>113.70899999999979</v>
      </c>
      <c r="L18" s="26">
        <f t="shared" si="5"/>
        <v>1188.2910000000002</v>
      </c>
      <c r="M18" s="26">
        <f t="shared" si="5"/>
        <v>107</v>
      </c>
      <c r="N18" s="26">
        <f t="shared" si="5"/>
        <v>132</v>
      </c>
      <c r="O18" s="26">
        <f t="shared" si="5"/>
        <v>193</v>
      </c>
      <c r="T18" s="26">
        <f>+T16-T17</f>
        <v>29</v>
      </c>
      <c r="U18" s="26">
        <f>+U16-U17</f>
        <v>-367</v>
      </c>
      <c r="V18" s="26">
        <f>+V16-V17</f>
        <v>1381</v>
      </c>
    </row>
    <row r="19" spans="2:22" s="22" customFormat="1" x14ac:dyDescent="0.2">
      <c r="B19" s="22" t="s">
        <v>44</v>
      </c>
      <c r="G19" s="22">
        <f>+G18/G20</f>
        <v>-0.29216079576779219</v>
      </c>
      <c r="I19" s="22">
        <f t="shared" ref="I19:O19" si="6">+I18/I20</f>
        <v>0</v>
      </c>
      <c r="J19" s="22">
        <f t="shared" si="6"/>
        <v>0.30246065140069911</v>
      </c>
      <c r="K19" s="22">
        <f t="shared" si="6"/>
        <v>0.43375051973465795</v>
      </c>
      <c r="L19" s="22">
        <f t="shared" si="6"/>
        <v>4.5468463021917485</v>
      </c>
      <c r="M19" s="22">
        <f t="shared" si="6"/>
        <v>0.40462252877735927</v>
      </c>
      <c r="N19" s="22">
        <f t="shared" si="6"/>
        <v>0.4975180632978663</v>
      </c>
      <c r="O19" s="22">
        <f t="shared" si="6"/>
        <v>0.72717408095369074</v>
      </c>
      <c r="T19" s="22">
        <f>+T18/T20</f>
        <v>0.11681819463522512</v>
      </c>
      <c r="U19" s="22">
        <f>+U18/U20</f>
        <v>-1.4402379728356207</v>
      </c>
      <c r="V19" s="22">
        <f>+V18/V20</f>
        <v>5.2842230929349823</v>
      </c>
    </row>
    <row r="20" spans="2:22" s="23" customFormat="1" x14ac:dyDescent="0.2">
      <c r="B20" s="23" t="s">
        <v>3</v>
      </c>
      <c r="G20" s="23">
        <v>255.75299999999999</v>
      </c>
      <c r="I20" s="23">
        <v>258.82</v>
      </c>
      <c r="J20" s="23">
        <v>261.19099999999997</v>
      </c>
      <c r="K20" s="23">
        <v>262.15300000000002</v>
      </c>
      <c r="L20" s="23">
        <f>+V20</f>
        <v>261.34399999999999</v>
      </c>
      <c r="M20" s="23">
        <v>264.44400000000002</v>
      </c>
      <c r="N20" s="23">
        <v>265.31700000000001</v>
      </c>
      <c r="O20" s="23">
        <v>265.411</v>
      </c>
      <c r="T20" s="23">
        <v>248.249</v>
      </c>
      <c r="U20" s="23">
        <v>254.81899999999999</v>
      </c>
      <c r="V20" s="23">
        <v>261.34399999999999</v>
      </c>
    </row>
    <row r="22" spans="2:22" s="25" customFormat="1" x14ac:dyDescent="0.2">
      <c r="B22" s="25" t="s">
        <v>45</v>
      </c>
      <c r="G22" s="25">
        <f>+G10/G6</f>
        <v>0.72747659156414557</v>
      </c>
      <c r="I22" s="25">
        <f t="shared" ref="I22:N22" si="7">+I10/I6</f>
        <v>0.75237529691211402</v>
      </c>
      <c r="J22" s="25">
        <f t="shared" si="7"/>
        <v>0.7493005036373811</v>
      </c>
      <c r="K22" s="25">
        <f t="shared" si="7"/>
        <v>0.76135178956677874</v>
      </c>
      <c r="L22" s="25">
        <f t="shared" si="7"/>
        <v>0.7603110816329185</v>
      </c>
      <c r="M22" s="25">
        <f t="shared" si="7"/>
        <v>0.75427135678391954</v>
      </c>
      <c r="N22" s="25">
        <f t="shared" si="7"/>
        <v>0.75491606714628301</v>
      </c>
      <c r="O22" s="25">
        <f t="shared" ref="O22" si="8">+O10/O6</f>
        <v>0.75462962962962965</v>
      </c>
      <c r="T22" s="25">
        <f>+T10/T6</f>
        <v>0.72212492702860476</v>
      </c>
      <c r="U22" s="25">
        <f>+U10/U6</f>
        <v>0.72409909909909909</v>
      </c>
      <c r="V22" s="25">
        <f>+V10/V6</f>
        <v>0.75602700096432018</v>
      </c>
    </row>
    <row r="23" spans="2:22" s="25" customFormat="1" x14ac:dyDescent="0.2">
      <c r="B23" s="25" t="s">
        <v>46</v>
      </c>
      <c r="G23" s="25">
        <f>+G14/G6</f>
        <v>-1.6459852804978879E-2</v>
      </c>
      <c r="I23" s="25">
        <f t="shared" ref="I23:N23" si="9">+I14/I6</f>
        <v>-1.1876484560570071E-2</v>
      </c>
      <c r="J23" s="25">
        <f t="shared" si="9"/>
        <v>2.0145495243424735E-2</v>
      </c>
      <c r="K23" s="25">
        <f t="shared" si="9"/>
        <v>4.7090195237648458E-2</v>
      </c>
      <c r="L23" s="25">
        <f t="shared" si="9"/>
        <v>4.1171498055739782E-2</v>
      </c>
      <c r="M23" s="25">
        <f t="shared" si="9"/>
        <v>3.2160804020100506E-2</v>
      </c>
      <c r="N23" s="25">
        <f t="shared" si="9"/>
        <v>5.3237410071942444E-2</v>
      </c>
      <c r="O23" s="25">
        <f t="shared" ref="O23" si="10">+O14/O6</f>
        <v>7.6388888888888895E-2</v>
      </c>
      <c r="T23" s="25">
        <f>+T14/T6</f>
        <v>-2.2572484919244989E-2</v>
      </c>
      <c r="U23" s="25">
        <f>+U14/U6</f>
        <v>-3.5714285714285712E-2</v>
      </c>
      <c r="V23" s="25">
        <f>+V14/V6</f>
        <v>2.5210084033613446E-2</v>
      </c>
    </row>
    <row r="24" spans="2:22" s="25" customFormat="1" x14ac:dyDescent="0.2">
      <c r="B24" s="25" t="s">
        <v>47</v>
      </c>
      <c r="G24" s="25">
        <f>+G18/G6</f>
        <v>-4.6726821224148875E-2</v>
      </c>
      <c r="I24" s="25">
        <f t="shared" ref="I24:N24" si="11">+I18/I6</f>
        <v>0</v>
      </c>
      <c r="J24" s="25">
        <f t="shared" si="11"/>
        <v>4.4208170117515391E-2</v>
      </c>
      <c r="K24" s="25">
        <f t="shared" si="11"/>
        <v>6.0947914293754159E-2</v>
      </c>
      <c r="L24" s="25">
        <f t="shared" si="11"/>
        <v>0.61815301782997156</v>
      </c>
      <c r="M24" s="25">
        <f t="shared" si="11"/>
        <v>5.3768844221105526E-2</v>
      </c>
      <c r="N24" s="25">
        <f t="shared" si="11"/>
        <v>6.3309352517985612E-2</v>
      </c>
      <c r="O24" s="25">
        <f t="shared" ref="O24" si="12">+O18/O6</f>
        <v>8.9351851851851849E-2</v>
      </c>
      <c r="T24" s="25">
        <f>+T18/T6</f>
        <v>5.6431212298112474E-3</v>
      </c>
      <c r="U24" s="25">
        <f>+U18/U6</f>
        <v>-5.9041184041184039E-2</v>
      </c>
      <c r="V24" s="25">
        <f>+V18/V6</f>
        <v>0.19024659043945447</v>
      </c>
    </row>
    <row r="25" spans="2:22" s="25" customFormat="1" x14ac:dyDescent="0.2">
      <c r="B25" s="25" t="s">
        <v>48</v>
      </c>
      <c r="G25" s="25">
        <f>+G17/G16</f>
        <v>-2.3721906309233538</v>
      </c>
      <c r="I25" s="25">
        <f t="shared" ref="I25:N25" si="13">+I17/I16</f>
        <v>1</v>
      </c>
      <c r="J25" s="25">
        <f t="shared" si="13"/>
        <v>3.6585365853658534E-2</v>
      </c>
      <c r="K25" s="25">
        <f t="shared" si="13"/>
        <v>0.12019219609572684</v>
      </c>
      <c r="L25" s="25">
        <f t="shared" si="13"/>
        <v>-7.6259935974215489</v>
      </c>
      <c r="M25" s="25">
        <f t="shared" si="13"/>
        <v>0.13008130081300814</v>
      </c>
      <c r="N25" s="25">
        <f t="shared" si="13"/>
        <v>0.21428571428571427</v>
      </c>
      <c r="O25" s="25">
        <f t="shared" ref="O25" si="14">+O17/O16</f>
        <v>0.14977973568281938</v>
      </c>
      <c r="T25" s="25">
        <f>+T17/T16</f>
        <v>-0.8125</v>
      </c>
      <c r="U25" s="25">
        <f>+U17/U16</f>
        <v>-0.41153846153846152</v>
      </c>
      <c r="V25" s="25">
        <f>+V17/V16</f>
        <v>-2.8792134831460676</v>
      </c>
    </row>
    <row r="27" spans="2:22" s="24" customFormat="1" x14ac:dyDescent="0.2">
      <c r="B27" s="24" t="s">
        <v>49</v>
      </c>
      <c r="K27" s="24">
        <f>+K6/G6-1</f>
        <v>0.16670095672386331</v>
      </c>
      <c r="M27" s="24">
        <f>+M6/I6-1</f>
        <v>0.18171021377672214</v>
      </c>
      <c r="N27" s="24">
        <f>+N6/J6-1</f>
        <v>0.16675993284834911</v>
      </c>
      <c r="O27" s="24">
        <f>+O6/K6-1</f>
        <v>0.15775791603575118</v>
      </c>
      <c r="U27" s="24">
        <f>+U6/T6-1</f>
        <v>0.2095738470519557</v>
      </c>
      <c r="V27" s="24">
        <f>+V6/U6-1</f>
        <v>0.16779279279279269</v>
      </c>
    </row>
    <row r="28" spans="2:22" s="25" customFormat="1" x14ac:dyDescent="0.2">
      <c r="B28" s="25" t="s">
        <v>50</v>
      </c>
      <c r="J28" s="25">
        <f>+J6/I6-1</f>
        <v>6.1163895486935793E-2</v>
      </c>
      <c r="K28" s="25">
        <f>+K6/J6-1</f>
        <v>4.4026301063234463E-2</v>
      </c>
      <c r="L28" s="25">
        <f>+L6/K6-1</f>
        <v>3.0364345344178423E-2</v>
      </c>
      <c r="M28" s="25">
        <f>+M6/L6-1</f>
        <v>3.5204765063139742E-2</v>
      </c>
      <c r="N28" s="25">
        <f>+N6/M6-1</f>
        <v>4.7738693467336724E-2</v>
      </c>
      <c r="O28" s="25">
        <f>+O6/N6-1</f>
        <v>3.5971223021582732E-2</v>
      </c>
    </row>
    <row r="30" spans="2:22" x14ac:dyDescent="0.2">
      <c r="B30" s="28" t="s">
        <v>114</v>
      </c>
    </row>
    <row r="31" spans="2:22" s="23" customFormat="1" x14ac:dyDescent="0.2">
      <c r="B31" s="23" t="s">
        <v>112</v>
      </c>
      <c r="G31" s="23">
        <v>17522</v>
      </c>
      <c r="H31" s="23">
        <f>+U31</f>
        <v>17744</v>
      </c>
      <c r="I31" s="23">
        <v>17866</v>
      </c>
      <c r="J31" s="23">
        <v>17887</v>
      </c>
      <c r="K31" s="23">
        <v>18369</v>
      </c>
      <c r="L31" s="23">
        <f>+V31</f>
        <v>18824</v>
      </c>
      <c r="M31" s="23">
        <v>19415</v>
      </c>
      <c r="N31" s="23">
        <v>19908</v>
      </c>
      <c r="U31" s="23">
        <v>17744</v>
      </c>
      <c r="V31" s="23">
        <v>18824</v>
      </c>
    </row>
    <row r="32" spans="2:22" s="36" customFormat="1" x14ac:dyDescent="0.2">
      <c r="B32" s="36" t="s">
        <v>113</v>
      </c>
      <c r="K32" s="36">
        <f>+K31/G31-1</f>
        <v>4.833923068142898E-2</v>
      </c>
      <c r="L32" s="36">
        <f>+L31/H31-1</f>
        <v>6.0865644724977352E-2</v>
      </c>
      <c r="M32" s="36">
        <f>+M31/I31-1</f>
        <v>8.6700996305832279E-2</v>
      </c>
      <c r="N32" s="36">
        <f>+N31/J31-1</f>
        <v>0.11298708559288873</v>
      </c>
      <c r="V32" s="36">
        <f>+V31/U31-1</f>
        <v>6.0865644724977352E-2</v>
      </c>
    </row>
    <row r="33" spans="2:22" s="36" customFormat="1" x14ac:dyDescent="0.2"/>
    <row r="34" spans="2:22" s="26" customFormat="1" x14ac:dyDescent="0.2">
      <c r="B34" s="26" t="s">
        <v>116</v>
      </c>
      <c r="G34" s="26">
        <v>14095.906000000001</v>
      </c>
      <c r="H34" s="26">
        <f>+U34</f>
        <v>16448</v>
      </c>
      <c r="I34" s="26">
        <v>16651</v>
      </c>
      <c r="J34" s="26">
        <v>17847</v>
      </c>
      <c r="K34" s="26">
        <v>18445.597000000002</v>
      </c>
      <c r="L34" s="26">
        <f>+V34</f>
        <v>20924</v>
      </c>
      <c r="M34" s="26">
        <v>20681</v>
      </c>
      <c r="N34" s="26">
        <v>21582</v>
      </c>
      <c r="O34" s="26">
        <v>22190</v>
      </c>
      <c r="U34" s="26">
        <v>16448</v>
      </c>
      <c r="V34" s="26">
        <v>20924</v>
      </c>
    </row>
    <row r="35" spans="2:22" s="23" customFormat="1" x14ac:dyDescent="0.2">
      <c r="B35" s="23" t="s">
        <v>115</v>
      </c>
      <c r="G35" s="23">
        <v>4962.0709999999999</v>
      </c>
      <c r="H35" s="23">
        <f>+U35</f>
        <v>5512</v>
      </c>
      <c r="I35" s="23">
        <v>5595</v>
      </c>
      <c r="J35" s="23">
        <v>5855</v>
      </c>
      <c r="K35" s="23">
        <v>6047.482</v>
      </c>
      <c r="L35" s="23">
        <f>+V35</f>
        <v>6623</v>
      </c>
      <c r="M35" s="23">
        <v>6600</v>
      </c>
      <c r="N35" s="23">
        <v>6797</v>
      </c>
      <c r="O35" s="23">
        <v>6980</v>
      </c>
      <c r="U35" s="23">
        <v>5512</v>
      </c>
      <c r="V35" s="23">
        <v>6623</v>
      </c>
    </row>
    <row r="36" spans="2:22" s="23" customFormat="1" x14ac:dyDescent="0.2">
      <c r="B36" s="23" t="s">
        <v>117</v>
      </c>
      <c r="G36" s="23">
        <v>8622.1910000000007</v>
      </c>
      <c r="H36" s="23">
        <f>+U36</f>
        <v>11656</v>
      </c>
      <c r="I36" s="23">
        <v>9790</v>
      </c>
      <c r="K36" s="23">
        <v>10576.013000000001</v>
      </c>
      <c r="L36" s="23">
        <f>+V36</f>
        <v>9677</v>
      </c>
      <c r="M36" s="23">
        <v>11590</v>
      </c>
      <c r="U36" s="23">
        <v>11656</v>
      </c>
      <c r="V36" s="23">
        <v>9677</v>
      </c>
    </row>
    <row r="37" spans="2:22" s="36" customFormat="1" x14ac:dyDescent="0.2">
      <c r="B37" s="36" t="s">
        <v>118</v>
      </c>
      <c r="K37" s="36">
        <f>+K34/J34-1</f>
        <v>3.354048299434087E-2</v>
      </c>
      <c r="L37" s="36">
        <f>+L34/K34-1</f>
        <v>0.13436285092859812</v>
      </c>
      <c r="M37" s="36">
        <f>+M34/L34-1</f>
        <v>-1.1613458229783991E-2</v>
      </c>
      <c r="N37" s="36">
        <f>+N34/M34-1</f>
        <v>4.3566558677046618E-2</v>
      </c>
      <c r="O37" s="36">
        <f>+O34/N34-1</f>
        <v>2.8171624501899695E-2</v>
      </c>
    </row>
    <row r="39" spans="2:22" x14ac:dyDescent="0.2">
      <c r="B39" s="28" t="s">
        <v>51</v>
      </c>
    </row>
    <row r="40" spans="2:22" s="26" customFormat="1" x14ac:dyDescent="0.2">
      <c r="B40" s="26" t="s">
        <v>5</v>
      </c>
      <c r="N40" s="26">
        <v>1635</v>
      </c>
      <c r="O40" s="26">
        <v>1311</v>
      </c>
    </row>
    <row r="41" spans="2:22" s="26" customFormat="1" x14ac:dyDescent="0.2">
      <c r="B41" s="26" t="s">
        <v>52</v>
      </c>
      <c r="N41" s="26">
        <v>5738</v>
      </c>
      <c r="O41" s="26">
        <v>5846</v>
      </c>
    </row>
    <row r="42" spans="2:22" s="23" customFormat="1" x14ac:dyDescent="0.2">
      <c r="B42" s="23" t="s">
        <v>53</v>
      </c>
      <c r="N42" s="23">
        <v>1292</v>
      </c>
      <c r="O42" s="23">
        <v>1404</v>
      </c>
    </row>
    <row r="43" spans="2:22" s="23" customFormat="1" x14ac:dyDescent="0.2">
      <c r="B43" s="23" t="s">
        <v>54</v>
      </c>
      <c r="N43" s="23">
        <v>237</v>
      </c>
      <c r="O43" s="23">
        <v>244</v>
      </c>
    </row>
    <row r="44" spans="2:22" s="23" customFormat="1" x14ac:dyDescent="0.2">
      <c r="B44" s="23" t="s">
        <v>55</v>
      </c>
      <c r="N44" s="23">
        <v>298</v>
      </c>
      <c r="O44" s="23">
        <v>273</v>
      </c>
    </row>
    <row r="45" spans="2:22" s="23" customFormat="1" x14ac:dyDescent="0.2">
      <c r="B45" s="23" t="s">
        <v>56</v>
      </c>
      <c r="C45" s="23">
        <f t="shared" ref="C45:M45" si="15">+SUM(C40:C44)</f>
        <v>0</v>
      </c>
      <c r="D45" s="23">
        <f t="shared" si="15"/>
        <v>0</v>
      </c>
      <c r="E45" s="23">
        <f t="shared" si="15"/>
        <v>0</v>
      </c>
      <c r="F45" s="23">
        <f t="shared" si="15"/>
        <v>0</v>
      </c>
      <c r="G45" s="23">
        <f t="shared" si="15"/>
        <v>0</v>
      </c>
      <c r="H45" s="23">
        <f t="shared" si="15"/>
        <v>0</v>
      </c>
      <c r="I45" s="23">
        <f t="shared" si="15"/>
        <v>0</v>
      </c>
      <c r="J45" s="23">
        <f t="shared" si="15"/>
        <v>0</v>
      </c>
      <c r="K45" s="23">
        <f t="shared" si="15"/>
        <v>0</v>
      </c>
      <c r="L45" s="23">
        <f t="shared" si="15"/>
        <v>0</v>
      </c>
      <c r="M45" s="23">
        <f t="shared" si="15"/>
        <v>0</v>
      </c>
      <c r="N45" s="23">
        <f>+SUM(N40:N44)</f>
        <v>9200</v>
      </c>
      <c r="O45" s="23">
        <f t="shared" ref="O45" si="16">+SUM(O40:O44)</f>
        <v>9078</v>
      </c>
      <c r="Q45" s="23">
        <f t="shared" ref="Q45" si="17">+SUM(Q40:Q44)</f>
        <v>0</v>
      </c>
      <c r="R45" s="23">
        <f t="shared" ref="R45" si="18">+SUM(R40:R44)</f>
        <v>0</v>
      </c>
      <c r="S45" s="23">
        <f t="shared" ref="S45" si="19">+SUM(S40:S44)</f>
        <v>0</v>
      </c>
      <c r="T45" s="23">
        <f t="shared" ref="T45:V45" si="20">+SUM(T40:T44)</f>
        <v>0</v>
      </c>
      <c r="U45" s="23">
        <f t="shared" si="20"/>
        <v>0</v>
      </c>
      <c r="V45" s="23">
        <f t="shared" si="20"/>
        <v>0</v>
      </c>
    </row>
    <row r="46" spans="2:22" s="23" customFormat="1" x14ac:dyDescent="0.2">
      <c r="B46" s="23" t="s">
        <v>57</v>
      </c>
      <c r="N46" s="23">
        <v>1259</v>
      </c>
      <c r="O46" s="23">
        <v>1263</v>
      </c>
    </row>
    <row r="47" spans="2:22" s="23" customFormat="1" x14ac:dyDescent="0.2">
      <c r="B47" s="23" t="s">
        <v>58</v>
      </c>
      <c r="N47" s="23">
        <v>339</v>
      </c>
      <c r="O47" s="23">
        <v>335</v>
      </c>
    </row>
    <row r="48" spans="2:22" s="23" customFormat="1" x14ac:dyDescent="0.2">
      <c r="B48" s="23" t="s">
        <v>54</v>
      </c>
      <c r="N48" s="23">
        <v>487</v>
      </c>
      <c r="O48" s="23">
        <v>490</v>
      </c>
    </row>
    <row r="49" spans="2:22" s="23" customFormat="1" x14ac:dyDescent="0.2">
      <c r="B49" s="23" t="s">
        <v>59</v>
      </c>
      <c r="N49" s="23">
        <v>331</v>
      </c>
      <c r="O49" s="23">
        <v>383</v>
      </c>
    </row>
    <row r="50" spans="2:22" s="23" customFormat="1" x14ac:dyDescent="0.2">
      <c r="B50" s="23" t="s">
        <v>60</v>
      </c>
      <c r="N50" s="23">
        <v>1022</v>
      </c>
      <c r="O50" s="23">
        <v>1031</v>
      </c>
    </row>
    <row r="51" spans="2:22" s="23" customFormat="1" x14ac:dyDescent="0.2">
      <c r="B51" s="23" t="s">
        <v>61</v>
      </c>
      <c r="N51" s="23">
        <v>3257</v>
      </c>
      <c r="O51" s="23">
        <v>3479</v>
      </c>
    </row>
    <row r="52" spans="2:22" s="23" customFormat="1" x14ac:dyDescent="0.2">
      <c r="B52" s="23" t="s">
        <v>62</v>
      </c>
      <c r="N52" s="23">
        <v>339</v>
      </c>
      <c r="O52" s="23">
        <v>365</v>
      </c>
    </row>
    <row r="53" spans="2:22" s="23" customFormat="1" x14ac:dyDescent="0.2">
      <c r="B53" s="23" t="s">
        <v>63</v>
      </c>
      <c r="C53" s="23">
        <f t="shared" ref="C53:M53" si="21">+SUM(C45:C52)</f>
        <v>0</v>
      </c>
      <c r="D53" s="23">
        <f t="shared" si="21"/>
        <v>0</v>
      </c>
      <c r="E53" s="23">
        <f t="shared" si="21"/>
        <v>0</v>
      </c>
      <c r="F53" s="23">
        <f t="shared" si="21"/>
        <v>0</v>
      </c>
      <c r="G53" s="23">
        <f t="shared" si="21"/>
        <v>0</v>
      </c>
      <c r="H53" s="23">
        <f t="shared" si="21"/>
        <v>0</v>
      </c>
      <c r="I53" s="23">
        <f t="shared" si="21"/>
        <v>0</v>
      </c>
      <c r="J53" s="23">
        <f t="shared" si="21"/>
        <v>0</v>
      </c>
      <c r="K53" s="23">
        <f t="shared" si="21"/>
        <v>0</v>
      </c>
      <c r="L53" s="23">
        <f t="shared" si="21"/>
        <v>0</v>
      </c>
      <c r="M53" s="23">
        <f t="shared" si="21"/>
        <v>0</v>
      </c>
      <c r="N53" s="23">
        <f>+SUM(N45:N52)</f>
        <v>16234</v>
      </c>
      <c r="O53" s="23">
        <f t="shared" ref="O53" si="22">+SUM(O45:O52)</f>
        <v>16424</v>
      </c>
      <c r="Q53" s="23">
        <f t="shared" ref="Q53" si="23">+SUM(Q45:Q52)</f>
        <v>0</v>
      </c>
      <c r="R53" s="23">
        <f t="shared" ref="R53" si="24">+SUM(R45:R52)</f>
        <v>0</v>
      </c>
      <c r="S53" s="23">
        <f t="shared" ref="S53" si="25">+SUM(S45:S52)</f>
        <v>0</v>
      </c>
      <c r="T53" s="23">
        <f t="shared" ref="T53:V53" si="26">+SUM(T45:T52)</f>
        <v>0</v>
      </c>
      <c r="U53" s="23">
        <f t="shared" si="26"/>
        <v>0</v>
      </c>
      <c r="V53" s="23">
        <f t="shared" si="26"/>
        <v>0</v>
      </c>
    </row>
    <row r="55" spans="2:22" x14ac:dyDescent="0.2">
      <c r="B55" s="23" t="s">
        <v>64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>
        <v>87</v>
      </c>
      <c r="O55" s="23">
        <v>74</v>
      </c>
      <c r="Q55" s="23"/>
      <c r="R55" s="23"/>
      <c r="S55" s="23"/>
      <c r="T55" s="23"/>
      <c r="U55" s="23"/>
      <c r="V55" s="23"/>
    </row>
    <row r="56" spans="2:22" x14ac:dyDescent="0.2">
      <c r="B56" s="23" t="s">
        <v>65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>
        <v>292</v>
      </c>
      <c r="O56" s="23">
        <v>323</v>
      </c>
      <c r="Q56" s="23"/>
      <c r="R56" s="23"/>
      <c r="S56" s="23"/>
      <c r="T56" s="23"/>
      <c r="U56" s="23"/>
      <c r="V56" s="23"/>
    </row>
    <row r="57" spans="2:22" x14ac:dyDescent="0.2">
      <c r="B57" s="23" t="s">
        <v>66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>
        <v>487</v>
      </c>
      <c r="O57" s="23">
        <v>476</v>
      </c>
      <c r="Q57" s="23"/>
      <c r="R57" s="23"/>
      <c r="S57" s="23"/>
      <c r="T57" s="23"/>
      <c r="U57" s="23"/>
      <c r="V57" s="23"/>
    </row>
    <row r="58" spans="2:22" x14ac:dyDescent="0.2">
      <c r="B58" s="23" t="s">
        <v>67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>
        <v>3549</v>
      </c>
      <c r="O58" s="23">
        <v>3447</v>
      </c>
      <c r="Q58" s="23"/>
      <c r="R58" s="23"/>
      <c r="S58" s="23"/>
      <c r="T58" s="23"/>
      <c r="U58" s="23"/>
      <c r="V58" s="23"/>
    </row>
    <row r="59" spans="2:22" x14ac:dyDescent="0.2">
      <c r="B59" s="23" t="s">
        <v>68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>
        <v>98</v>
      </c>
      <c r="O59" s="23">
        <v>102</v>
      </c>
      <c r="Q59" s="23"/>
      <c r="R59" s="23"/>
      <c r="S59" s="23"/>
      <c r="T59" s="23"/>
      <c r="U59" s="23"/>
      <c r="V59" s="23"/>
    </row>
    <row r="60" spans="2:22" x14ac:dyDescent="0.2">
      <c r="B60" s="23" t="s">
        <v>69</v>
      </c>
      <c r="C60" s="23">
        <f t="shared" ref="C60:M60" si="27">+SUM(C55:C59)</f>
        <v>0</v>
      </c>
      <c r="D60" s="23">
        <f t="shared" si="27"/>
        <v>0</v>
      </c>
      <c r="E60" s="23">
        <f t="shared" si="27"/>
        <v>0</v>
      </c>
      <c r="F60" s="23">
        <f t="shared" si="27"/>
        <v>0</v>
      </c>
      <c r="G60" s="23">
        <f t="shared" si="27"/>
        <v>0</v>
      </c>
      <c r="H60" s="23">
        <f t="shared" si="27"/>
        <v>0</v>
      </c>
      <c r="I60" s="23">
        <f t="shared" si="27"/>
        <v>0</v>
      </c>
      <c r="J60" s="23">
        <f t="shared" si="27"/>
        <v>0</v>
      </c>
      <c r="K60" s="23">
        <f t="shared" si="27"/>
        <v>0</v>
      </c>
      <c r="L60" s="23">
        <f t="shared" si="27"/>
        <v>0</v>
      </c>
      <c r="M60" s="23">
        <f t="shared" si="27"/>
        <v>0</v>
      </c>
      <c r="N60" s="23">
        <f>+SUM(N55:N59)</f>
        <v>4513</v>
      </c>
      <c r="O60" s="23">
        <f t="shared" ref="O60" si="28">+SUM(O55:O59)</f>
        <v>4422</v>
      </c>
      <c r="Q60" s="23">
        <f t="shared" ref="Q60" si="29">+SUM(Q55:Q59)</f>
        <v>0</v>
      </c>
      <c r="R60" s="23">
        <f t="shared" ref="R60" si="30">+SUM(R55:R59)</f>
        <v>0</v>
      </c>
      <c r="S60" s="23">
        <f t="shared" ref="S60" si="31">+SUM(S55:S59)</f>
        <v>0</v>
      </c>
      <c r="T60" s="23">
        <f t="shared" ref="T60:V60" si="32">+SUM(T55:T59)</f>
        <v>0</v>
      </c>
      <c r="U60" s="23">
        <f t="shared" si="32"/>
        <v>0</v>
      </c>
      <c r="V60" s="23">
        <f t="shared" si="32"/>
        <v>0</v>
      </c>
    </row>
    <row r="61" spans="2:22" s="2" customFormat="1" x14ac:dyDescent="0.2">
      <c r="B61" s="26" t="s">
        <v>6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>
        <v>2982</v>
      </c>
      <c r="O61" s="26">
        <v>2983</v>
      </c>
      <c r="T61" s="26"/>
      <c r="U61" s="26"/>
      <c r="V61" s="26"/>
    </row>
    <row r="62" spans="2:22" x14ac:dyDescent="0.2">
      <c r="B62" s="23" t="s">
        <v>67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>
        <v>62</v>
      </c>
      <c r="O62" s="23">
        <v>64</v>
      </c>
      <c r="T62" s="23"/>
      <c r="U62" s="23"/>
      <c r="V62" s="23"/>
    </row>
    <row r="63" spans="2:22" x14ac:dyDescent="0.2">
      <c r="B63" s="23" t="s">
        <v>68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>
        <v>284</v>
      </c>
      <c r="O63" s="23">
        <v>278</v>
      </c>
      <c r="T63" s="23"/>
      <c r="U63" s="23"/>
      <c r="V63" s="23"/>
    </row>
    <row r="64" spans="2:22" x14ac:dyDescent="0.2">
      <c r="B64" s="23" t="s">
        <v>70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>
        <v>48</v>
      </c>
      <c r="O64" s="23">
        <v>53</v>
      </c>
      <c r="T64" s="23"/>
      <c r="U64" s="23"/>
      <c r="V64" s="23"/>
    </row>
    <row r="65" spans="2:22" x14ac:dyDescent="0.2">
      <c r="B65" s="23" t="s">
        <v>76</v>
      </c>
      <c r="C65" s="23">
        <f t="shared" ref="C65:M65" si="33">+SUM(C60:C64)</f>
        <v>0</v>
      </c>
      <c r="D65" s="23">
        <f t="shared" si="33"/>
        <v>0</v>
      </c>
      <c r="E65" s="23">
        <f t="shared" si="33"/>
        <v>0</v>
      </c>
      <c r="F65" s="23">
        <f t="shared" si="33"/>
        <v>0</v>
      </c>
      <c r="G65" s="23">
        <f t="shared" si="33"/>
        <v>0</v>
      </c>
      <c r="H65" s="23">
        <f t="shared" si="33"/>
        <v>0</v>
      </c>
      <c r="I65" s="23">
        <f t="shared" si="33"/>
        <v>0</v>
      </c>
      <c r="J65" s="23">
        <f t="shared" si="33"/>
        <v>0</v>
      </c>
      <c r="K65" s="23">
        <f t="shared" si="33"/>
        <v>0</v>
      </c>
      <c r="L65" s="23">
        <f t="shared" si="33"/>
        <v>0</v>
      </c>
      <c r="M65" s="23">
        <f t="shared" si="33"/>
        <v>0</v>
      </c>
      <c r="N65" s="23">
        <f>+SUM(N60:N64)</f>
        <v>7889</v>
      </c>
      <c r="O65" s="23">
        <f t="shared" ref="O65" si="34">+SUM(O60:O64)</f>
        <v>7800</v>
      </c>
      <c r="T65" s="23">
        <f t="shared" ref="T65:V65" si="35">+SUM(T60:T64)</f>
        <v>0</v>
      </c>
      <c r="U65" s="23">
        <f t="shared" si="35"/>
        <v>0</v>
      </c>
      <c r="V65" s="23">
        <f t="shared" si="35"/>
        <v>0</v>
      </c>
    </row>
    <row r="67" spans="2:22" s="23" customFormat="1" x14ac:dyDescent="0.2">
      <c r="B67" s="23" t="s">
        <v>71</v>
      </c>
      <c r="N67" s="23">
        <v>8345</v>
      </c>
      <c r="O67" s="23">
        <v>8624</v>
      </c>
    </row>
    <row r="68" spans="2:22" s="23" customFormat="1" x14ac:dyDescent="0.2">
      <c r="B68" s="23" t="s">
        <v>72</v>
      </c>
      <c r="N68" s="23">
        <f>+N67+N65</f>
        <v>16234</v>
      </c>
      <c r="O68" s="23">
        <f>+O67+O65</f>
        <v>16424</v>
      </c>
    </row>
    <row r="69" spans="2:22" s="23" customFormat="1" x14ac:dyDescent="0.2"/>
    <row r="70" spans="2:22" s="23" customFormat="1" x14ac:dyDescent="0.2">
      <c r="B70" s="23" t="s">
        <v>73</v>
      </c>
      <c r="N70" s="23">
        <f>+N53-N65</f>
        <v>8345</v>
      </c>
      <c r="O70" s="23">
        <f>+O53-O65</f>
        <v>8624</v>
      </c>
    </row>
    <row r="71" spans="2:22" x14ac:dyDescent="0.2">
      <c r="B71" s="1" t="s">
        <v>74</v>
      </c>
      <c r="N71" s="1">
        <f>+N70/N20</f>
        <v>31.452941198641625</v>
      </c>
      <c r="O71" s="1">
        <f>+O70/O20</f>
        <v>32.493001420438489</v>
      </c>
    </row>
    <row r="73" spans="2:22" x14ac:dyDescent="0.2">
      <c r="B73" s="1" t="s">
        <v>5</v>
      </c>
      <c r="N73" s="23">
        <f>+N40+N41</f>
        <v>7373</v>
      </c>
      <c r="O73" s="23">
        <f>+O40+O41</f>
        <v>7157</v>
      </c>
    </row>
    <row r="74" spans="2:22" x14ac:dyDescent="0.2">
      <c r="B74" s="1" t="s">
        <v>6</v>
      </c>
      <c r="N74" s="23">
        <f>+N61</f>
        <v>2982</v>
      </c>
      <c r="O74" s="23">
        <f>+O61</f>
        <v>2983</v>
      </c>
    </row>
    <row r="75" spans="2:22" x14ac:dyDescent="0.2">
      <c r="B75" s="1" t="s">
        <v>7</v>
      </c>
      <c r="N75" s="23">
        <f>+N73-N74</f>
        <v>4391</v>
      </c>
      <c r="O75" s="23">
        <f>+O73-O74</f>
        <v>4174</v>
      </c>
    </row>
    <row r="77" spans="2:22" x14ac:dyDescent="0.2">
      <c r="B77" s="1" t="s">
        <v>75</v>
      </c>
    </row>
    <row r="78" spans="2:22" x14ac:dyDescent="0.2">
      <c r="B78" s="1" t="s">
        <v>4</v>
      </c>
    </row>
    <row r="79" spans="2:22" x14ac:dyDescent="0.2">
      <c r="B79" s="1" t="s">
        <v>8</v>
      </c>
    </row>
    <row r="81" spans="2:22" x14ac:dyDescent="0.2">
      <c r="B81" s="1" t="s">
        <v>77</v>
      </c>
    </row>
    <row r="82" spans="2:22" x14ac:dyDescent="0.2">
      <c r="B82" s="1" t="s">
        <v>78</v>
      </c>
    </row>
    <row r="83" spans="2:22" x14ac:dyDescent="0.2">
      <c r="B83" s="1" t="s">
        <v>80</v>
      </c>
    </row>
    <row r="86" spans="2:22" x14ac:dyDescent="0.2">
      <c r="B86" s="28" t="s">
        <v>81</v>
      </c>
    </row>
    <row r="87" spans="2:22" s="23" customFormat="1" x14ac:dyDescent="0.2">
      <c r="B87" s="23" t="s">
        <v>82</v>
      </c>
      <c r="G87" s="23">
        <v>408.66800000000001</v>
      </c>
      <c r="I87" s="23">
        <v>277</v>
      </c>
      <c r="J87" s="23">
        <v>425</v>
      </c>
      <c r="K87" s="23">
        <v>450.77499999999998</v>
      </c>
      <c r="L87" s="23">
        <f>+V87-SUM(I87:K87)</f>
        <v>996.22499999999991</v>
      </c>
      <c r="M87" s="23">
        <v>372</v>
      </c>
      <c r="N87" s="23">
        <v>571</v>
      </c>
      <c r="O87" s="23">
        <v>406</v>
      </c>
      <c r="T87" s="23">
        <v>1651</v>
      </c>
      <c r="U87" s="23">
        <v>1657</v>
      </c>
      <c r="V87" s="23">
        <v>2149</v>
      </c>
    </row>
    <row r="88" spans="2:22" s="23" customFormat="1" x14ac:dyDescent="0.2">
      <c r="B88" s="23" t="s">
        <v>83</v>
      </c>
      <c r="G88" s="23">
        <v>58.664999999999999</v>
      </c>
      <c r="I88" s="23">
        <v>59</v>
      </c>
      <c r="J88" s="23">
        <v>25</v>
      </c>
      <c r="K88" s="23">
        <v>58.524000000000001</v>
      </c>
      <c r="L88" s="23">
        <f>+V88-SUM(I88:K88)</f>
        <v>85.475999999999999</v>
      </c>
      <c r="M88" s="23">
        <v>81</v>
      </c>
      <c r="N88" s="23">
        <v>51</v>
      </c>
      <c r="O88" s="23">
        <v>47</v>
      </c>
      <c r="T88" s="23">
        <v>264</v>
      </c>
      <c r="U88" s="23">
        <v>360</v>
      </c>
      <c r="V88" s="23">
        <v>228</v>
      </c>
    </row>
    <row r="89" spans="2:22" s="23" customFormat="1" x14ac:dyDescent="0.2">
      <c r="B89" s="23" t="s">
        <v>84</v>
      </c>
      <c r="G89" s="23">
        <f>+G87-G88</f>
        <v>350.00299999999999</v>
      </c>
      <c r="I89" s="23">
        <f t="shared" ref="I89:O89" si="36">+I87-I88</f>
        <v>218</v>
      </c>
      <c r="J89" s="23">
        <f t="shared" si="36"/>
        <v>400</v>
      </c>
      <c r="K89" s="23">
        <f t="shared" si="36"/>
        <v>392.25099999999998</v>
      </c>
      <c r="L89" s="23">
        <f t="shared" si="36"/>
        <v>910.74899999999991</v>
      </c>
      <c r="M89" s="23">
        <f t="shared" si="36"/>
        <v>291</v>
      </c>
      <c r="N89" s="23">
        <f t="shared" si="36"/>
        <v>520</v>
      </c>
      <c r="O89" s="23">
        <f t="shared" si="36"/>
        <v>359</v>
      </c>
      <c r="T89" s="23">
        <f>+T87-T88</f>
        <v>1387</v>
      </c>
      <c r="U89" s="23">
        <f>+U87-U88</f>
        <v>1297</v>
      </c>
      <c r="V89" s="23">
        <f>+V87-V88</f>
        <v>1921</v>
      </c>
    </row>
    <row r="91" spans="2:22" x14ac:dyDescent="0.2">
      <c r="B91" s="1" t="s">
        <v>107</v>
      </c>
      <c r="L91" s="23">
        <f>+SUM(I89:L89)</f>
        <v>1921</v>
      </c>
      <c r="M91" s="23">
        <f>+SUM(J89:M89)</f>
        <v>1994</v>
      </c>
      <c r="N91" s="23">
        <f>+SUM(K89:N89)</f>
        <v>2114</v>
      </c>
      <c r="O91" s="23">
        <f>+SUM(L89:O89)</f>
        <v>2080.7489999999998</v>
      </c>
    </row>
    <row r="92" spans="2:22" s="22" customFormat="1" x14ac:dyDescent="0.2">
      <c r="B92" s="22" t="s">
        <v>108</v>
      </c>
      <c r="M92" s="22">
        <f>+M91/M20</f>
        <v>7.5403488073089191</v>
      </c>
      <c r="N92" s="22">
        <f>+N91/N20</f>
        <v>7.9678271652400712</v>
      </c>
      <c r="O92" s="22">
        <f>+O91/O20</f>
        <v>7.8397240506233716</v>
      </c>
    </row>
    <row r="93" spans="2:22" x14ac:dyDescent="0.2">
      <c r="B93" s="1" t="s">
        <v>109</v>
      </c>
    </row>
  </sheetData>
  <hyperlinks>
    <hyperlink ref="N1" r:id="rId1" display="Q224" xr:uid="{9B1A298C-AA22-4C91-9B94-C78E7B6319DD}"/>
    <hyperlink ref="M1" r:id="rId2" display="Q124" xr:uid="{852AAF7F-70A9-4F60-B2E9-803C1B164DC0}"/>
    <hyperlink ref="V1" r:id="rId3" display="FY23" xr:uid="{FE8B3EB4-8D3B-4DB3-A57D-D8E0646365F5}"/>
    <hyperlink ref="K1" r:id="rId4" display="Q323" xr:uid="{F390845F-2603-4F30-8E2C-B4B1E22BD33D}"/>
    <hyperlink ref="O1" r:id="rId5" xr:uid="{E2777FB0-D067-4E69-B7AB-54FF22B9AF52}"/>
  </hyperlinks>
  <pageMargins left="0.7" right="0.7" top="0.75" bottom="0.75" header="0.3" footer="0.3"/>
  <ignoredErrors>
    <ignoredError sqref="L6:L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2024-11-25T19:31:34Z</dcterms:created>
  <dcterms:modified xsi:type="dcterms:W3CDTF">2024-11-26T22:25:03Z</dcterms:modified>
</cp:coreProperties>
</file>