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40A85BA-93D4-4424-B307-819B4768ACB2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2" i="1"/>
  <c r="AI12" i="1"/>
  <c r="AH12" i="1"/>
  <c r="AL12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2" i="1"/>
  <c r="L12" i="1"/>
  <c r="J12" i="1"/>
  <c r="I12" i="1"/>
  <c r="AA12" i="1"/>
  <c r="Y12" i="1"/>
  <c r="X12" i="1"/>
  <c r="W12" i="1"/>
  <c r="V12" i="1"/>
  <c r="Q12" i="1"/>
  <c r="F12" i="1"/>
  <c r="Q6" i="1" l="1"/>
  <c r="G12" i="1"/>
  <c r="H12" i="1"/>
  <c r="AA11" i="1"/>
  <c r="Y11" i="1"/>
  <c r="X11" i="1"/>
  <c r="W11" i="1"/>
  <c r="V11" i="1"/>
  <c r="R7" i="1" l="1"/>
  <c r="AC7" i="1"/>
  <c r="AB7" i="1"/>
  <c r="AI7" i="1"/>
  <c r="AG7" i="1"/>
  <c r="L7" i="1"/>
  <c r="K7" i="1"/>
  <c r="X7" i="1"/>
  <c r="AH7" i="1"/>
  <c r="AJ7" i="1"/>
  <c r="G7" i="1"/>
  <c r="F7" i="1"/>
  <c r="H7" i="1"/>
  <c r="I7" i="1" l="1"/>
  <c r="AA7" i="1"/>
  <c r="V7" i="1"/>
  <c r="Q7" i="1"/>
  <c r="J7" i="1"/>
  <c r="Y7" i="1"/>
  <c r="W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3" i="1" l="1"/>
  <c r="K16" i="1"/>
  <c r="L16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3" i="1" l="1"/>
  <c r="R13" i="1"/>
  <c r="Q13" i="1"/>
  <c r="Y13" i="1"/>
  <c r="X13" i="1"/>
  <c r="W13" i="1"/>
  <c r="V13" i="1"/>
  <c r="AA13" i="1"/>
  <c r="AC13" i="1"/>
  <c r="AB13" i="1"/>
  <c r="AG13" i="1"/>
  <c r="AJ13" i="1"/>
  <c r="AI13" i="1"/>
  <c r="AH13" i="1"/>
  <c r="L13" i="1"/>
  <c r="K13" i="1"/>
  <c r="G13" i="1"/>
  <c r="D4" i="2"/>
  <c r="D3" i="2"/>
  <c r="I13" i="1" s="1"/>
  <c r="H13" i="1" l="1"/>
  <c r="J13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</calcChain>
</file>

<file path=xl/sharedStrings.xml><?xml version="1.0" encoding="utf-8"?>
<sst xmlns="http://schemas.openxmlformats.org/spreadsheetml/2006/main" count="115" uniqueCount="94">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</sst>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O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6" sqref="K6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7.42578125" style="2" bestFit="1" customWidth="1"/>
    <col min="41" max="41" width="31.7109375" style="2" bestFit="1" customWidth="1"/>
    <col min="42" max="16384" width="9.140625" style="1"/>
  </cols>
  <sheetData>
    <row r="1" spans="2:41">
      <c r="F1" s="25" t="s">
        <v>60</v>
      </c>
      <c r="L1" s="2"/>
    </row>
    <row r="2" spans="2:41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93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90</v>
      </c>
      <c r="AM2" s="4"/>
      <c r="AN2" s="4" t="s">
        <v>29</v>
      </c>
      <c r="AO2" s="4" t="s">
        <v>30</v>
      </c>
    </row>
    <row r="3" spans="2:41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</row>
    <row r="4" spans="2:41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76</v>
      </c>
      <c r="AO4" s="2" t="s">
        <v>77</v>
      </c>
    </row>
    <row r="5" spans="2:41">
      <c r="B5" s="5" t="s">
        <v>91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92</v>
      </c>
    </row>
    <row r="6" spans="2:41">
      <c r="B6" s="5" t="s">
        <v>86</v>
      </c>
      <c r="C6" s="1" t="s">
        <v>87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89</v>
      </c>
      <c r="AO6" s="2" t="s">
        <v>88</v>
      </c>
    </row>
    <row r="7" spans="2:41">
      <c r="B7" s="5" t="s">
        <v>78</v>
      </c>
      <c r="C7" s="1" t="s">
        <v>79</v>
      </c>
      <c r="D7" s="2" t="s">
        <v>37</v>
      </c>
      <c r="E7" s="2" t="s">
        <v>33</v>
      </c>
      <c r="F7" s="10">
        <f>+[5]Main!$C$6</f>
        <v>130.24</v>
      </c>
      <c r="G7" s="8">
        <f>+[5]Main!$C$7</f>
        <v>334.07100000000003</v>
      </c>
      <c r="H7" s="8">
        <f>+[5]Main!$C$8</f>
        <v>43509.407040000006</v>
      </c>
      <c r="I7" s="8">
        <f>+[5]Main!$C$11</f>
        <v>3927.913</v>
      </c>
      <c r="J7" s="8">
        <f>+[5]Main!$C$12</f>
        <v>39581.494040000005</v>
      </c>
      <c r="K7" s="2" t="str">
        <f>+[5]Main!$C$29</f>
        <v>Q224</v>
      </c>
      <c r="L7" s="13">
        <f>+[5]Main!$D$29</f>
        <v>45533</v>
      </c>
      <c r="Q7" s="30">
        <f>+[5]Main!$C$34</f>
        <v>10.51564511498003</v>
      </c>
      <c r="R7" s="30">
        <f>+[5]Main!$C$35</f>
        <v>13.569715649610261</v>
      </c>
      <c r="V7" s="12">
        <f>+'[5]Financial Model'!$L$24</f>
        <v>0.66841087502014318</v>
      </c>
      <c r="W7" s="12">
        <f>+'[5]Financial Model'!$L$25</f>
        <v>-0.40901724257004091</v>
      </c>
      <c r="X7" s="12">
        <f>+'[5]Financial Model'!$L$26</f>
        <v>-0.36581528119892281</v>
      </c>
      <c r="Y7" s="12">
        <f>+'[5]Financial Model'!$L$27</f>
        <v>-1.2056288153566408E-2</v>
      </c>
      <c r="AA7" s="12">
        <f>+'[5]Financial Model'!$L$21</f>
        <v>0.28895667474755871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7630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N7" s="2" t="s">
        <v>81</v>
      </c>
      <c r="AO7" s="2" t="s">
        <v>80</v>
      </c>
    </row>
    <row r="8" spans="2:41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0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1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1">
      <c r="B10" s="5" t="s">
        <v>68</v>
      </c>
      <c r="C10" s="1" t="s">
        <v>71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O10" s="2" t="s">
        <v>69</v>
      </c>
    </row>
    <row r="11" spans="2:41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1">
      <c r="B12" s="5" t="s">
        <v>82</v>
      </c>
      <c r="C12" s="1" t="s">
        <v>83</v>
      </c>
      <c r="D12" s="2" t="s">
        <v>37</v>
      </c>
      <c r="E12" s="2" t="s">
        <v>33</v>
      </c>
      <c r="F12" s="10">
        <f>+[10]Main!$C$6</f>
        <v>93.15</v>
      </c>
      <c r="G12" s="8">
        <f>+[10]Main!$C$7</f>
        <v>103.23874000000001</v>
      </c>
      <c r="H12" s="8">
        <f>+[10]Main!$C$8</f>
        <v>9616.6886310000009</v>
      </c>
      <c r="I12" s="8">
        <f>+[10]Main!$C$11</f>
        <v>578.44299999999998</v>
      </c>
      <c r="J12" s="8">
        <f>+[10]Main!$C$12</f>
        <v>9038.2456310000016</v>
      </c>
      <c r="K12" s="18" t="str">
        <f>+[10]Main!$C$29</f>
        <v>Q225</v>
      </c>
      <c r="L12" s="13">
        <f>+[10]Main!$D$29</f>
        <v>45617</v>
      </c>
      <c r="Q12" s="30">
        <f>+[10]Main!$C$34</f>
        <v>12.550196094773931</v>
      </c>
      <c r="V12" s="12">
        <f>+'[10]Financial Model'!$K$29</f>
        <v>0.73589027689827868</v>
      </c>
      <c r="W12" s="12">
        <f>+'[10]Financial Model'!$K$30</f>
        <v>-9.7397962120775908E-2</v>
      </c>
      <c r="X12" s="12">
        <f>+'[10]Financial Model'!$K$31</f>
        <v>-0.141693051637787</v>
      </c>
      <c r="Y12" s="12">
        <f>+'[10]Financial Model'!$K$32</f>
        <v>-0.68840032926327432</v>
      </c>
      <c r="AA12" s="12">
        <f>+'[10]Financial Model'!$K$34</f>
        <v>0.18269430439859335</v>
      </c>
      <c r="AB12" s="12"/>
      <c r="AC12" s="12"/>
      <c r="AD12" s="12"/>
      <c r="AG12" s="18"/>
      <c r="AH12" s="29">
        <f>+[10]Main!$C$24</f>
        <v>2012</v>
      </c>
      <c r="AI12" s="29">
        <f>+[10]Main!$C$25</f>
        <v>2018</v>
      </c>
      <c r="AJ12" s="18" t="str">
        <f>+[10]Main!$C$23</f>
        <v>Mountain View, CA</v>
      </c>
      <c r="AL12" s="18">
        <f>+[10]Main!$C$38</f>
        <v>64</v>
      </c>
      <c r="AN12" s="2" t="s">
        <v>84</v>
      </c>
      <c r="AO12" s="2" t="s">
        <v>85</v>
      </c>
    </row>
    <row r="13" spans="2:41">
      <c r="B13" s="5" t="s">
        <v>61</v>
      </c>
      <c r="C13" s="1" t="s">
        <v>62</v>
      </c>
      <c r="D13" s="2" t="s">
        <v>50</v>
      </c>
      <c r="E13" s="2" t="s">
        <v>33</v>
      </c>
      <c r="F13" s="10">
        <f>+[11]Main!$C$6*Currencies!C3</f>
        <v>4.3290000000000006</v>
      </c>
      <c r="G13" s="8">
        <f>+[11]Main!$C$7</f>
        <v>193.41571500000001</v>
      </c>
      <c r="H13" s="8">
        <f>G13*F13</f>
        <v>837.29663023500018</v>
      </c>
      <c r="I13" s="8">
        <f>[11]Main!$C$11*Currencies!D3</f>
        <v>20.227692307692305</v>
      </c>
      <c r="J13" s="8">
        <f>H13-I13</f>
        <v>817.06893792730784</v>
      </c>
      <c r="K13" s="2" t="str">
        <f>[11]Main!$C$30</f>
        <v>H124</v>
      </c>
      <c r="L13" s="13">
        <f>[11]Main!$D$30</f>
        <v>45559</v>
      </c>
      <c r="Q13" s="30">
        <f>+[11]Main!$C$35</f>
        <v>3.1948131495535712</v>
      </c>
      <c r="R13" s="30">
        <f>+[11]Main!$C$36</f>
        <v>2.6442251407476842</v>
      </c>
      <c r="S13" s="30">
        <f>+[11]Main!$C$38</f>
        <v>15.436558542879432</v>
      </c>
      <c r="V13" s="12">
        <f>+'[11]Financial Model'!$F$42</f>
        <v>0.23750000000000002</v>
      </c>
      <c r="W13" s="12">
        <f>+'[11]Financial Model'!$F$43</f>
        <v>7.9166666666666677E-2</v>
      </c>
      <c r="X13" s="12">
        <f>+'[11]Financial Model'!$F$44</f>
        <v>5.2777777777777792E-2</v>
      </c>
      <c r="Y13" s="12">
        <f>+'[11]Financial Model'!$F$45</f>
        <v>0.29629629629629622</v>
      </c>
      <c r="AA13" s="12">
        <f>+'[11]Financial Model'!$F$30</f>
        <v>0.61254199328107539</v>
      </c>
      <c r="AB13" s="12">
        <f>+'[11]Financial Model'!$K$30</f>
        <v>0.41487498602675421</v>
      </c>
      <c r="AC13" s="12">
        <f>+'[11]Financial Model'!$J$30</f>
        <v>0.33624730593867169</v>
      </c>
      <c r="AD13" s="2" t="s">
        <v>46</v>
      </c>
      <c r="AG13" s="2">
        <f>+[11]Main!$C$27</f>
        <v>115</v>
      </c>
      <c r="AH13" s="2">
        <f>+[11]Main!$C$24</f>
        <v>2012</v>
      </c>
      <c r="AI13" s="28">
        <f>+[11]Main!$C$25</f>
        <v>45444</v>
      </c>
      <c r="AJ13" s="2" t="str">
        <f>[11]Main!$C$23</f>
        <v>Cambridge, UK</v>
      </c>
      <c r="AN13" s="2" t="s">
        <v>64</v>
      </c>
      <c r="AO13" s="2" t="s">
        <v>65</v>
      </c>
    </row>
    <row r="14" spans="2:41">
      <c r="F14" s="10" t="s">
        <v>66</v>
      </c>
    </row>
    <row r="16" spans="2:41">
      <c r="B16" s="5" t="s">
        <v>67</v>
      </c>
      <c r="C16" s="1" t="s">
        <v>70</v>
      </c>
      <c r="K16" s="2" t="str">
        <f>+[12]Main!$C$28</f>
        <v>Q123</v>
      </c>
      <c r="L16" s="13">
        <f>+[12]Main!$D$28</f>
        <v>45055</v>
      </c>
    </row>
    <row r="19" spans="2:4">
      <c r="B19" s="1" t="s">
        <v>56</v>
      </c>
      <c r="C19" s="1" t="s">
        <v>58</v>
      </c>
      <c r="D19" s="2" t="s">
        <v>57</v>
      </c>
    </row>
    <row r="21" spans="2:4">
      <c r="B21" s="1" t="s">
        <v>72</v>
      </c>
      <c r="C21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3" r:id="rId5" xr:uid="{9E99E74D-49BE-4AB2-9A4F-760C29667821}"/>
    <hyperlink ref="B16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2" r:id="rId10" xr:uid="{14914AE3-9BC8-4B00-947F-C4331DFB8EED}"/>
    <hyperlink ref="B6" r:id="rId11" xr:uid="{E635F2D9-F8A1-4114-ACFA-1F5C37840BC2}"/>
    <hyperlink ref="B5" r:id="rId12" xr:uid="{5EFB43D2-FEF7-4D4A-9ED9-38F476FBD5D7}"/>
  </hyperlinks>
  <pageMargins left="0.7" right="0.7" top="0.75" bottom="0.75" header="0.3" footer="0.3"/>
  <pageSetup orientation="portrait" r:id="rId13"/>
  <ignoredErrors>
    <ignoredError sqref="H12 J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2024-11-26T22:37:19Z</dcterms:modified>
</cp:coreProperties>
</file>