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1DF3E04-7F14-47C4-89C4-8F0F43E17EA9}" xr6:coauthVersionLast="36" xr6:coauthVersionMax="36" xr10:uidLastSave="{00000000-0000-0000-0000-000000000000}"/>
  <bookViews>
    <workbookView xWindow="0" yWindow="0" windowWidth="28800" windowHeight="12225" activeTab="1" xr2:uid="{CA5C391E-FF9C-4D76-A2B2-05E4025102B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2" i="2" l="1"/>
  <c r="AE89" i="2"/>
  <c r="AE87" i="2"/>
  <c r="AE86" i="2"/>
  <c r="AE85" i="2"/>
  <c r="AE75" i="2"/>
  <c r="AE71" i="2"/>
  <c r="AE68" i="2"/>
  <c r="AE67" i="2"/>
  <c r="AE64" i="2"/>
  <c r="AE63" i="2"/>
  <c r="AE65" i="2" s="1"/>
  <c r="AE61" i="2"/>
  <c r="AE58" i="2"/>
  <c r="AE57" i="2"/>
  <c r="AE56" i="2"/>
  <c r="AE55" i="2"/>
  <c r="AE54" i="2"/>
  <c r="AE52" i="2"/>
  <c r="AE51" i="2"/>
  <c r="AE53" i="2"/>
  <c r="AE66" i="2"/>
  <c r="AE62" i="2"/>
  <c r="AE50" i="2"/>
  <c r="AE49" i="2"/>
  <c r="AF78" i="2"/>
  <c r="AE78" i="2"/>
  <c r="AD78" i="2"/>
  <c r="AC78" i="2"/>
  <c r="AB78" i="2"/>
  <c r="AB79" i="2" s="1"/>
  <c r="AF77" i="2"/>
  <c r="AF79" i="2" s="1"/>
  <c r="AE77" i="2"/>
  <c r="AE79" i="2" s="1"/>
  <c r="AD77" i="2"/>
  <c r="AD79" i="2" s="1"/>
  <c r="AC77" i="2"/>
  <c r="AC79" i="2" s="1"/>
  <c r="AB77" i="2"/>
  <c r="AF72" i="2"/>
  <c r="AF69" i="2"/>
  <c r="AF65" i="2"/>
  <c r="AD65" i="2"/>
  <c r="AD69" i="2" s="1"/>
  <c r="AD72" i="2" s="1"/>
  <c r="AC65" i="2"/>
  <c r="AC69" i="2" s="1"/>
  <c r="AC72" i="2" s="1"/>
  <c r="AB65" i="2"/>
  <c r="AB69" i="2" s="1"/>
  <c r="AB72" i="2" s="1"/>
  <c r="AF59" i="2"/>
  <c r="AF74" i="2" s="1"/>
  <c r="AD59" i="2"/>
  <c r="AD74" i="2" s="1"/>
  <c r="AF53" i="2"/>
  <c r="AD53" i="2"/>
  <c r="AC53" i="2"/>
  <c r="AC59" i="2" s="1"/>
  <c r="AC74" i="2" s="1"/>
  <c r="AB53" i="2"/>
  <c r="AB59" i="2" s="1"/>
  <c r="AB74" i="2" s="1"/>
  <c r="AA78" i="2"/>
  <c r="AA79" i="2" s="1"/>
  <c r="AA77" i="2"/>
  <c r="AA65" i="2"/>
  <c r="AA69" i="2" s="1"/>
  <c r="AA72" i="2" s="1"/>
  <c r="AA53" i="2"/>
  <c r="AA59" i="2" s="1"/>
  <c r="AA74" i="2" s="1"/>
  <c r="U92" i="2"/>
  <c r="T92" i="2"/>
  <c r="S92" i="2"/>
  <c r="R92" i="2"/>
  <c r="V92" i="2"/>
  <c r="O89" i="2"/>
  <c r="S89" i="2"/>
  <c r="T89" i="2"/>
  <c r="S87" i="2"/>
  <c r="S86" i="2"/>
  <c r="O86" i="2"/>
  <c r="O87" i="2" s="1"/>
  <c r="T82" i="2"/>
  <c r="S82" i="2"/>
  <c r="S81" i="2"/>
  <c r="O75" i="2"/>
  <c r="S75" i="2"/>
  <c r="R83" i="2"/>
  <c r="S83" i="2"/>
  <c r="U83" i="2"/>
  <c r="T83" i="2"/>
  <c r="V83" i="2"/>
  <c r="C37" i="1"/>
  <c r="AE10" i="2"/>
  <c r="AE13" i="2"/>
  <c r="AE16" i="2" s="1"/>
  <c r="AE18" i="2" s="1"/>
  <c r="AE20" i="2" s="1"/>
  <c r="AE21" i="2" s="1"/>
  <c r="AE22" i="2"/>
  <c r="AE19" i="2"/>
  <c r="AE17" i="2"/>
  <c r="AE15" i="2"/>
  <c r="AE14" i="2"/>
  <c r="AE12" i="2"/>
  <c r="AE11" i="2"/>
  <c r="AE9" i="2"/>
  <c r="AE8" i="2"/>
  <c r="AE7" i="2"/>
  <c r="AE6" i="2"/>
  <c r="AE5" i="2"/>
  <c r="AE4" i="2"/>
  <c r="AE3" i="2"/>
  <c r="AE2" i="2"/>
  <c r="T28" i="2"/>
  <c r="S28" i="2"/>
  <c r="T27" i="2"/>
  <c r="S27" i="2"/>
  <c r="T26" i="2"/>
  <c r="S26" i="2"/>
  <c r="T25" i="2"/>
  <c r="S25" i="2"/>
  <c r="S34" i="2"/>
  <c r="S33" i="2"/>
  <c r="S32" i="2"/>
  <c r="S31" i="2"/>
  <c r="O34" i="2"/>
  <c r="O33" i="2"/>
  <c r="O32" i="2"/>
  <c r="O31" i="2"/>
  <c r="O21" i="2"/>
  <c r="O20" i="2"/>
  <c r="O18" i="2"/>
  <c r="O16" i="2"/>
  <c r="O13" i="2"/>
  <c r="O10" i="2"/>
  <c r="S20" i="2"/>
  <c r="S21" i="2" s="1"/>
  <c r="S18" i="2"/>
  <c r="S16" i="2"/>
  <c r="S13" i="2"/>
  <c r="S10" i="2"/>
  <c r="S44" i="2"/>
  <c r="T29" i="2"/>
  <c r="S29" i="2"/>
  <c r="P29" i="2"/>
  <c r="S24" i="2"/>
  <c r="O8" i="2"/>
  <c r="S8" i="2"/>
  <c r="P89" i="2"/>
  <c r="T86" i="2"/>
  <c r="T87" i="2" s="1"/>
  <c r="P86" i="2"/>
  <c r="P87" i="2" s="1"/>
  <c r="Q82" i="2"/>
  <c r="U82" i="2"/>
  <c r="T81" i="2"/>
  <c r="T75" i="2"/>
  <c r="P75" i="2"/>
  <c r="T34" i="2"/>
  <c r="T33" i="2"/>
  <c r="T32" i="2"/>
  <c r="T31" i="2"/>
  <c r="P34" i="2"/>
  <c r="P33" i="2"/>
  <c r="P32" i="2"/>
  <c r="P31" i="2"/>
  <c r="P21" i="2"/>
  <c r="P20" i="2"/>
  <c r="P18" i="2"/>
  <c r="P16" i="2"/>
  <c r="T20" i="2"/>
  <c r="T21" i="2" s="1"/>
  <c r="T18" i="2"/>
  <c r="T16" i="2"/>
  <c r="P13" i="2"/>
  <c r="T13" i="2"/>
  <c r="P10" i="2"/>
  <c r="T10" i="2"/>
  <c r="U29" i="2"/>
  <c r="Q29" i="2"/>
  <c r="T24" i="2"/>
  <c r="P8" i="2"/>
  <c r="T8" i="2"/>
  <c r="U81" i="2"/>
  <c r="D78" i="2"/>
  <c r="D77" i="2"/>
  <c r="D79" i="2" s="1"/>
  <c r="D65" i="2"/>
  <c r="D69" i="2" s="1"/>
  <c r="D72" i="2" s="1"/>
  <c r="D53" i="2"/>
  <c r="D59" i="2" s="1"/>
  <c r="D74" i="2" s="1"/>
  <c r="D38" i="2"/>
  <c r="Q86" i="2"/>
  <c r="U86" i="2"/>
  <c r="R82" i="2"/>
  <c r="V82" i="2"/>
  <c r="P38" i="2"/>
  <c r="T38" i="2"/>
  <c r="U28" i="2"/>
  <c r="U27" i="2"/>
  <c r="U26" i="2"/>
  <c r="U25" i="2"/>
  <c r="Q8" i="2"/>
  <c r="Q10" i="2" s="1"/>
  <c r="Q13" i="2" s="1"/>
  <c r="U8" i="2"/>
  <c r="AE69" i="2" l="1"/>
  <c r="AE72" i="2" s="1"/>
  <c r="AE59" i="2"/>
  <c r="AE74" i="2" s="1"/>
  <c r="U24" i="2"/>
  <c r="Q32" i="2"/>
  <c r="Q16" i="2"/>
  <c r="U10" i="2"/>
  <c r="Q31" i="2"/>
  <c r="D29" i="1"/>
  <c r="C27" i="1"/>
  <c r="C10" i="1"/>
  <c r="C9" i="1"/>
  <c r="C7" i="1"/>
  <c r="R86" i="2"/>
  <c r="V86" i="2"/>
  <c r="V81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C78" i="2"/>
  <c r="V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F79" i="2" s="1"/>
  <c r="E77" i="2"/>
  <c r="C77" i="2"/>
  <c r="V77" i="2"/>
  <c r="S79" i="2" l="1"/>
  <c r="L79" i="2"/>
  <c r="M79" i="2"/>
  <c r="N79" i="2"/>
  <c r="O79" i="2"/>
  <c r="V79" i="2"/>
  <c r="V87" i="2" s="1"/>
  <c r="K79" i="2"/>
  <c r="E79" i="2"/>
  <c r="G79" i="2"/>
  <c r="R79" i="2"/>
  <c r="R87" i="2" s="1"/>
  <c r="H79" i="2"/>
  <c r="T79" i="2"/>
  <c r="P79" i="2"/>
  <c r="I79" i="2"/>
  <c r="C79" i="2"/>
  <c r="J79" i="2"/>
  <c r="U31" i="2"/>
  <c r="U13" i="2"/>
  <c r="Q18" i="2"/>
  <c r="Q20" i="2" s="1"/>
  <c r="Q34" i="2"/>
  <c r="Q79" i="2"/>
  <c r="Q87" i="2" s="1"/>
  <c r="U79" i="2"/>
  <c r="U87" i="2" s="1"/>
  <c r="U65" i="2"/>
  <c r="U69" i="2" s="1"/>
  <c r="U72" i="2" s="1"/>
  <c r="T65" i="2"/>
  <c r="T69" i="2" s="1"/>
  <c r="T72" i="2" s="1"/>
  <c r="S65" i="2"/>
  <c r="S69" i="2" s="1"/>
  <c r="S72" i="2" s="1"/>
  <c r="R65" i="2"/>
  <c r="R69" i="2" s="1"/>
  <c r="R72" i="2" s="1"/>
  <c r="Q65" i="2"/>
  <c r="Q69" i="2" s="1"/>
  <c r="Q72" i="2" s="1"/>
  <c r="P65" i="2"/>
  <c r="P69" i="2" s="1"/>
  <c r="P72" i="2" s="1"/>
  <c r="O65" i="2"/>
  <c r="O69" i="2" s="1"/>
  <c r="O72" i="2" s="1"/>
  <c r="N65" i="2"/>
  <c r="N69" i="2" s="1"/>
  <c r="N72" i="2" s="1"/>
  <c r="M65" i="2"/>
  <c r="M69" i="2" s="1"/>
  <c r="M72" i="2" s="1"/>
  <c r="L65" i="2"/>
  <c r="L69" i="2" s="1"/>
  <c r="L72" i="2" s="1"/>
  <c r="K65" i="2"/>
  <c r="K69" i="2" s="1"/>
  <c r="K72" i="2" s="1"/>
  <c r="J65" i="2"/>
  <c r="J69" i="2" s="1"/>
  <c r="J72" i="2" s="1"/>
  <c r="I65" i="2"/>
  <c r="I69" i="2" s="1"/>
  <c r="I72" i="2" s="1"/>
  <c r="H65" i="2"/>
  <c r="H69" i="2" s="1"/>
  <c r="H72" i="2" s="1"/>
  <c r="G65" i="2"/>
  <c r="G69" i="2" s="1"/>
  <c r="G72" i="2" s="1"/>
  <c r="F65" i="2"/>
  <c r="F69" i="2" s="1"/>
  <c r="F72" i="2" s="1"/>
  <c r="E65" i="2"/>
  <c r="E69" i="2" s="1"/>
  <c r="E72" i="2" s="1"/>
  <c r="C65" i="2"/>
  <c r="C69" i="2" s="1"/>
  <c r="C72" i="2" s="1"/>
  <c r="U53" i="2"/>
  <c r="U59" i="2" s="1"/>
  <c r="T53" i="2"/>
  <c r="T59" i="2" s="1"/>
  <c r="S53" i="2"/>
  <c r="S59" i="2" s="1"/>
  <c r="R53" i="2"/>
  <c r="R59" i="2" s="1"/>
  <c r="Q53" i="2"/>
  <c r="Q59" i="2" s="1"/>
  <c r="P53" i="2"/>
  <c r="P59" i="2" s="1"/>
  <c r="O53" i="2"/>
  <c r="O59" i="2" s="1"/>
  <c r="N53" i="2"/>
  <c r="N59" i="2" s="1"/>
  <c r="M53" i="2"/>
  <c r="M59" i="2" s="1"/>
  <c r="L53" i="2"/>
  <c r="L59" i="2" s="1"/>
  <c r="K53" i="2"/>
  <c r="K59" i="2" s="1"/>
  <c r="J53" i="2"/>
  <c r="J59" i="2" s="1"/>
  <c r="I53" i="2"/>
  <c r="I59" i="2" s="1"/>
  <c r="H53" i="2"/>
  <c r="H59" i="2" s="1"/>
  <c r="G53" i="2"/>
  <c r="G59" i="2" s="1"/>
  <c r="G74" i="2" s="1"/>
  <c r="F53" i="2"/>
  <c r="F59" i="2" s="1"/>
  <c r="E53" i="2"/>
  <c r="E59" i="2" s="1"/>
  <c r="C53" i="2"/>
  <c r="C59" i="2" s="1"/>
  <c r="V65" i="2"/>
  <c r="V69" i="2" s="1"/>
  <c r="V72" i="2" s="1"/>
  <c r="V53" i="2"/>
  <c r="V59" i="2" s="1"/>
  <c r="V38" i="2"/>
  <c r="C26" i="1" s="1"/>
  <c r="R38" i="2"/>
  <c r="U38" i="2"/>
  <c r="S38" i="2"/>
  <c r="T44" i="2" s="1"/>
  <c r="Q38" i="2"/>
  <c r="O38" i="2"/>
  <c r="S43" i="2" s="1"/>
  <c r="N38" i="2"/>
  <c r="M38" i="2"/>
  <c r="L38" i="2"/>
  <c r="K38" i="2"/>
  <c r="J38" i="2"/>
  <c r="I38" i="2"/>
  <c r="H38" i="2"/>
  <c r="G38" i="2"/>
  <c r="F38" i="2"/>
  <c r="E38" i="2"/>
  <c r="C38" i="2"/>
  <c r="V28" i="2"/>
  <c r="V27" i="2"/>
  <c r="V26" i="2"/>
  <c r="V25" i="2"/>
  <c r="R8" i="2"/>
  <c r="V8" i="2"/>
  <c r="V29" i="2" s="1"/>
  <c r="T74" i="2" l="1"/>
  <c r="R74" i="2"/>
  <c r="R75" i="2" s="1"/>
  <c r="R89" i="2" s="1"/>
  <c r="V10" i="2"/>
  <c r="V74" i="2"/>
  <c r="V75" i="2" s="1"/>
  <c r="V89" i="2" s="1"/>
  <c r="S74" i="2"/>
  <c r="H74" i="2"/>
  <c r="F74" i="2"/>
  <c r="N74" i="2"/>
  <c r="M74" i="2"/>
  <c r="E74" i="2"/>
  <c r="L74" i="2"/>
  <c r="P74" i="2"/>
  <c r="C74" i="2"/>
  <c r="O74" i="2"/>
  <c r="C34" i="1"/>
  <c r="I74" i="2"/>
  <c r="J74" i="2"/>
  <c r="Q33" i="2"/>
  <c r="Q21" i="2"/>
  <c r="K74" i="2"/>
  <c r="R10" i="2"/>
  <c r="R13" i="2" s="1"/>
  <c r="R16" i="2" s="1"/>
  <c r="R18" i="2" s="1"/>
  <c r="R20" i="2" s="1"/>
  <c r="R21" i="2" s="1"/>
  <c r="R29" i="2"/>
  <c r="U32" i="2"/>
  <c r="U16" i="2"/>
  <c r="V44" i="2"/>
  <c r="U44" i="2"/>
  <c r="Q74" i="2"/>
  <c r="Q75" i="2" s="1"/>
  <c r="Q89" i="2" s="1"/>
  <c r="U74" i="2"/>
  <c r="U75" i="2" s="1"/>
  <c r="U89" i="2" s="1"/>
  <c r="V43" i="2"/>
  <c r="V13" i="2"/>
  <c r="V31" i="2"/>
  <c r="V24" i="2"/>
  <c r="C8" i="1"/>
  <c r="C35" i="1" s="1"/>
  <c r="C11" i="1"/>
  <c r="R34" i="2" l="1"/>
  <c r="R31" i="2"/>
  <c r="R32" i="2"/>
  <c r="R33" i="2"/>
  <c r="U18" i="2"/>
  <c r="U20" i="2" s="1"/>
  <c r="U34" i="2"/>
  <c r="V16" i="2"/>
  <c r="V32" i="2"/>
  <c r="C12" i="1"/>
  <c r="C38" i="1" l="1"/>
  <c r="C36" i="1"/>
  <c r="U21" i="2"/>
  <c r="U33" i="2"/>
  <c r="V18" i="2"/>
  <c r="V20" i="2" s="1"/>
  <c r="V34" i="2"/>
  <c r="V33" i="2" l="1"/>
  <c r="V21" i="2"/>
</calcChain>
</file>

<file path=xl/sharedStrings.xml><?xml version="1.0" encoding="utf-8"?>
<sst xmlns="http://schemas.openxmlformats.org/spreadsheetml/2006/main" count="165" uniqueCount="141">
  <si>
    <t>$GCO</t>
  </si>
  <si>
    <t>Genesco,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</si>
  <si>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</si>
  <si>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</si>
  <si>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</si>
  <si>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</si>
  <si>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</si>
  <si>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</si>
  <si>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</si>
  <si>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</si>
  <si>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</si>
  <si>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</si>
  <si>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COO</t>
  </si>
  <si>
    <t>CFO</t>
  </si>
  <si>
    <t>Profile</t>
  </si>
  <si>
    <t>HQ</t>
  </si>
  <si>
    <t>Founded</t>
  </si>
  <si>
    <t>Stores</t>
  </si>
  <si>
    <t>Inventory</t>
  </si>
  <si>
    <t>Update</t>
  </si>
  <si>
    <t>IR</t>
  </si>
  <si>
    <t>Key Metrics</t>
  </si>
  <si>
    <t>P/B</t>
  </si>
  <si>
    <t>P/S</t>
  </si>
  <si>
    <t>EV/S</t>
  </si>
  <si>
    <t>P/E</t>
  </si>
  <si>
    <t>EV/E</t>
  </si>
  <si>
    <t>ROCE</t>
  </si>
  <si>
    <t>Key Events</t>
  </si>
  <si>
    <t>Nashville, TN</t>
  </si>
  <si>
    <t>Chair&amp;Pres</t>
  </si>
  <si>
    <t>Ms. Mimi Vaugn</t>
  </si>
  <si>
    <t>Thomas George</t>
  </si>
  <si>
    <t>Brands, Stores</t>
  </si>
  <si>
    <t>Schuh</t>
  </si>
  <si>
    <t>Johnston &amp; Murphy</t>
  </si>
  <si>
    <t>Dockers</t>
  </si>
  <si>
    <t>Journeys</t>
  </si>
  <si>
    <t>VP</t>
  </si>
  <si>
    <t>Treasurer</t>
  </si>
  <si>
    <t>Matthew Johnson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</si>
  <si>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</si>
  <si>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</si>
  <si>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</si>
  <si>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</si>
  <si>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</si>
  <si>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</si>
  <si>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</si>
  <si>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</si>
  <si>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</si>
  <si>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</si>
  <si>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</si>
  <si>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</si>
  <si>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</si>
  <si>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</si>
  <si>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Link</t>
  </si>
  <si>
    <t>FQ123</t>
  </si>
  <si>
    <t>FQ323</t>
  </si>
  <si>
    <t>FQ423</t>
  </si>
  <si>
    <t>FQ124</t>
  </si>
  <si>
    <t>Revenue</t>
  </si>
  <si>
    <t>COGS</t>
  </si>
  <si>
    <t>Gross Margin</t>
  </si>
  <si>
    <t>SG&amp;A</t>
  </si>
  <si>
    <t>Impairment &amp; Other, net</t>
  </si>
  <si>
    <t>Operating Income</t>
  </si>
  <si>
    <t>Periodic Benefit Cost</t>
  </si>
  <si>
    <t>Interest Expense, net</t>
  </si>
  <si>
    <t>Pretax Income</t>
  </si>
  <si>
    <t>Taxes</t>
  </si>
  <si>
    <t>Net Income</t>
  </si>
  <si>
    <t>EPS</t>
  </si>
  <si>
    <t>Revenue Y/Y</t>
  </si>
  <si>
    <t>Revenue Q/Q</t>
  </si>
  <si>
    <t>Operating Margin</t>
  </si>
  <si>
    <t>Net Margin</t>
  </si>
  <si>
    <t>Tax Rate</t>
  </si>
  <si>
    <t>FQ223</t>
  </si>
  <si>
    <t>FQ422</t>
  </si>
  <si>
    <t>FQ322</t>
  </si>
  <si>
    <t>FQ222</t>
  </si>
  <si>
    <t>FQ122</t>
  </si>
  <si>
    <t>Loss from Discontinued</t>
  </si>
  <si>
    <t>Continuing Operations</t>
  </si>
  <si>
    <t>Journeys Group</t>
  </si>
  <si>
    <t>Schuh Group</t>
  </si>
  <si>
    <t>Johnston &amp; Murphy Group</t>
  </si>
  <si>
    <t>Licensed Brands</t>
  </si>
  <si>
    <t>Journeys Y/Y</t>
  </si>
  <si>
    <t>Schuh Y/Y</t>
  </si>
  <si>
    <t>Johnston &amp; Murphy Y/Y</t>
  </si>
  <si>
    <t>Licensed Brands Y/Y</t>
  </si>
  <si>
    <t>Non-Finance Metrics</t>
  </si>
  <si>
    <t>Store Count</t>
  </si>
  <si>
    <t>Store Count Y/Y</t>
  </si>
  <si>
    <t>Store Count Q/Q</t>
  </si>
  <si>
    <t>Balance Sheet</t>
  </si>
  <si>
    <t>A/R</t>
  </si>
  <si>
    <t>Inventories</t>
  </si>
  <si>
    <t>OCA</t>
  </si>
  <si>
    <t>TCA</t>
  </si>
  <si>
    <t>PP&amp;E</t>
  </si>
  <si>
    <t>Operating Lease ROU</t>
  </si>
  <si>
    <t>Goodwill+Intangibles</t>
  </si>
  <si>
    <t>Non-Current Prepaid Taxes</t>
  </si>
  <si>
    <t>ONCA</t>
  </si>
  <si>
    <t>Assets</t>
  </si>
  <si>
    <t>A/P</t>
  </si>
  <si>
    <t>Current Long-Term Debt</t>
  </si>
  <si>
    <t>OCL</t>
  </si>
  <si>
    <t>TCL</t>
  </si>
  <si>
    <t>Long-Term Debt</t>
  </si>
  <si>
    <t>Long-Term Operating Lease</t>
  </si>
  <si>
    <t>OLTL</t>
  </si>
  <si>
    <t>Liabilities</t>
  </si>
  <si>
    <t>S/E</t>
  </si>
  <si>
    <t>S/E+L</t>
  </si>
  <si>
    <t>Book Value</t>
  </si>
  <si>
    <t>Book Value per Share</t>
  </si>
  <si>
    <t>Inventory Y/Y</t>
  </si>
  <si>
    <t>Inventory Q/Q</t>
  </si>
  <si>
    <t>Inventory/Revneue</t>
  </si>
  <si>
    <t>Share Price</t>
  </si>
  <si>
    <t>FQ421</t>
  </si>
  <si>
    <t>FQ420</t>
  </si>
  <si>
    <t>FQ419</t>
  </si>
  <si>
    <t>FQ119</t>
  </si>
  <si>
    <t>FQ219</t>
  </si>
  <si>
    <t>FQ319</t>
  </si>
  <si>
    <t>FQ120</t>
  </si>
  <si>
    <t>FQ220</t>
  </si>
  <si>
    <t>FQ320</t>
  </si>
  <si>
    <t>FQ118</t>
  </si>
  <si>
    <t>FQ218</t>
  </si>
  <si>
    <t>FQ318</t>
  </si>
  <si>
    <t>FQ418</t>
  </si>
  <si>
    <t>Current Operating Lease</t>
  </si>
  <si>
    <t>Cashflow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</si>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</sst>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9" formatCode="0.0"/>
  </numFmts>
  <fonts count="14">
    <font>
      <sz val="11"/>
      <color theme="1"/>
      <name val="Calibri"/>
      <family val="2"/>
      <scheme val="minor"/>
    </font>
    <font>
      <sz val="10"/>
      <color theme="1"/>
      <name val="Airal"/>
    </font>
    <font>
      <b/>
      <sz val="10"/>
      <color theme="1"/>
      <name val="Airal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3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4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7" fillId="0" borderId="0" xfId="1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5" fillId="0" borderId="0" xfId="0" applyFont="1"/>
    <xf numFmtId="4" fontId="3" fillId="0" borderId="0" xfId="0" applyNumberFormat="1" applyFont="1"/>
    <xf numFmtId="164" fontId="3" fillId="0" borderId="0" xfId="0" applyNumberFormat="1" applyFont="1"/>
    <xf numFmtId="164" fontId="5" fillId="0" borderId="0" xfId="0" applyNumberFormat="1" applyFont="1"/>
    <xf numFmtId="9" fontId="3" fillId="0" borderId="0" xfId="0" applyNumberFormat="1" applyFont="1"/>
    <xf numFmtId="9" fontId="5" fillId="0" borderId="0" xfId="0" applyNumberFormat="1" applyFont="1"/>
    <xf numFmtId="164" fontId="10" fillId="0" borderId="0" xfId="0" applyNumberFormat="1" applyFont="1"/>
    <xf numFmtId="0" fontId="10" fillId="0" borderId="0" xfId="0" applyFont="1" applyAlignment="1">
      <alignment horizontal="left" indent="1"/>
    </xf>
    <xf numFmtId="0" fontId="10" fillId="0" borderId="0" xfId="0" applyFont="1"/>
    <xf numFmtId="9" fontId="10" fillId="0" borderId="0" xfId="0" applyNumberFormat="1" applyFont="1"/>
    <xf numFmtId="0" fontId="11" fillId="0" borderId="0" xfId="0" applyFont="1"/>
    <xf numFmtId="0" fontId="3" fillId="0" borderId="0" xfId="0" applyFont="1" applyAlignment="1">
      <alignment horizontal="left" indent="1"/>
    </xf>
    <xf numFmtId="3" fontId="5" fillId="0" borderId="0" xfId="0" applyNumberFormat="1" applyFont="1"/>
    <xf numFmtId="3" fontId="3" fillId="0" borderId="0" xfId="0" applyNumberFormat="1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/>
    <xf numFmtId="3" fontId="13" fillId="0" borderId="0" xfId="0" applyNumberFormat="1" applyFont="1"/>
    <xf numFmtId="164" fontId="10" fillId="0" borderId="0" xfId="0" applyNumberFormat="1" applyFont="1" applyAlignment="1">
      <alignment horizontal="left" indent="1"/>
    </xf>
    <xf numFmtId="165" fontId="3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9" fontId="5" fillId="0" borderId="0" xfId="0" applyNumberFormat="1" applyFont="1"/>
    <xf numFmtId="16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66675</xdr:rowOff>
    </xdr:from>
    <xdr:to>
      <xdr:col>5</xdr:col>
      <xdr:colOff>443585</xdr:colOff>
      <xdr:row>3</xdr:row>
      <xdr:rowOff>47625</xdr:rowOff>
    </xdr:to>
    <xdr:pic>
      <xdr:nvPicPr>
        <xdr:cNvPr id="5" name="Picture 4" descr="Genesco Inc. (@Genesco_Inc) / Twitter">
          <a:extLst>
            <a:ext uri="{FF2B5EF4-FFF2-40B4-BE49-F238E27FC236}">
              <a16:creationId xmlns:a16="http://schemas.microsoft.com/office/drawing/2014/main" id="{D6156078-EA18-426A-98B0-EED36E5702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086" b="31305"/>
        <a:stretch/>
      </xdr:blipFill>
      <xdr:spPr bwMode="auto">
        <a:xfrm>
          <a:off x="1828800" y="66675"/>
          <a:ext cx="166278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0</xdr:row>
      <xdr:rowOff>0</xdr:rowOff>
    </xdr:from>
    <xdr:to>
      <xdr:col>22</xdr:col>
      <xdr:colOff>19050</xdr:colOff>
      <xdr:row>116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B0E8F34-6A6E-4EBE-8ECB-A3CA4BEB7D62}"/>
            </a:ext>
          </a:extLst>
        </xdr:cNvPr>
        <xdr:cNvCxnSpPr/>
      </xdr:nvCxnSpPr>
      <xdr:spPr>
        <a:xfrm>
          <a:off x="14144625" y="0"/>
          <a:ext cx="0" cy="18849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0</xdr:row>
      <xdr:rowOff>0</xdr:rowOff>
    </xdr:from>
    <xdr:to>
      <xdr:col>32</xdr:col>
      <xdr:colOff>9525</xdr:colOff>
      <xdr:row>115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5070A6A-805F-4298-A422-5A7C1E10F999}"/>
            </a:ext>
          </a:extLst>
        </xdr:cNvPr>
        <xdr:cNvCxnSpPr/>
      </xdr:nvCxnSpPr>
      <xdr:spPr>
        <a:xfrm>
          <a:off x="20231100" y="0"/>
          <a:ext cx="0" cy="1872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enesco.com/investor-relations/financial-informa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nesco.com/news-releases/news-release-details/genesco-inc-reports-fiscal-2023-first-quarter-results" TargetMode="External"/><Relationship Id="rId2" Type="http://schemas.openxmlformats.org/officeDocument/2006/relationships/hyperlink" Target="https://www.genesco.com/news-releases/news-release-details/genesco-inc-reports-fiscal-2023-second-quarter-results" TargetMode="External"/><Relationship Id="rId1" Type="http://schemas.openxmlformats.org/officeDocument/2006/relationships/hyperlink" Target="genesco.com/news-releases/news-release-details/genesco-inc-reports-fiscal-2023-third-quarter-results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enesco.com/news-releases/news-release-details/genesco-inc-reports-fiscal-2022-fourth-quarter-and-full-y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2C76-B086-496E-A2E3-80FB116F05D0}">
  <dimension ref="A2:U40"/>
  <sheetViews>
    <sheetView workbookViewId="0">
      <selection activeCell="I34" sqref="I34"/>
    </sheetView>
  </sheetViews>
  <sheetFormatPr defaultRowHeight="12.75"/>
  <cols>
    <col min="1" max="16384" width="9.140625" style="1"/>
  </cols>
  <sheetData>
    <row r="2" spans="1:21">
      <c r="B2" s="2" t="s">
        <v>0</v>
      </c>
      <c r="E2" s="14"/>
    </row>
    <row r="3" spans="1:21">
      <c r="B3" s="2" t="s">
        <v>1</v>
      </c>
    </row>
    <row r="5" spans="1:21">
      <c r="B5" s="58" t="s">
        <v>2</v>
      </c>
      <c r="C5" s="59"/>
      <c r="D5" s="60"/>
      <c r="G5" s="58" t="s">
        <v>28</v>
      </c>
      <c r="H5" s="59"/>
      <c r="I5" s="59"/>
      <c r="J5" s="59"/>
      <c r="K5" s="59"/>
      <c r="L5" s="59"/>
      <c r="M5" s="59"/>
      <c r="N5" s="59"/>
      <c r="O5" s="60"/>
      <c r="R5" s="58" t="s">
        <v>33</v>
      </c>
      <c r="S5" s="59"/>
      <c r="T5" s="59"/>
      <c r="U5" s="60"/>
    </row>
    <row r="6" spans="1:21">
      <c r="B6" s="5" t="s">
        <v>3</v>
      </c>
      <c r="C6" s="3">
        <v>47.76</v>
      </c>
      <c r="D6" s="28"/>
      <c r="G6" s="19"/>
      <c r="H6" s="8"/>
      <c r="I6" s="8"/>
      <c r="J6" s="8"/>
      <c r="K6" s="8"/>
      <c r="L6" s="8"/>
      <c r="M6" s="8"/>
      <c r="N6" s="8"/>
      <c r="O6" s="9"/>
      <c r="R6" s="23" t="s">
        <v>37</v>
      </c>
      <c r="S6" s="8"/>
      <c r="T6" s="8"/>
      <c r="U6" s="9"/>
    </row>
    <row r="7" spans="1:21">
      <c r="B7" s="5" t="s">
        <v>4</v>
      </c>
      <c r="C7" s="3">
        <f>'Financial Model'!V22</f>
        <v>12.138</v>
      </c>
      <c r="D7" s="28" t="s">
        <v>57</v>
      </c>
      <c r="G7" s="19"/>
      <c r="H7" s="8"/>
      <c r="I7" s="8"/>
      <c r="J7" s="8"/>
      <c r="K7" s="8"/>
      <c r="L7" s="8"/>
      <c r="M7" s="8"/>
      <c r="N7" s="8"/>
      <c r="O7" s="9"/>
      <c r="R7" s="23" t="s">
        <v>34</v>
      </c>
      <c r="S7" s="8"/>
      <c r="T7" s="8"/>
      <c r="U7" s="9"/>
    </row>
    <row r="8" spans="1:21">
      <c r="B8" s="5" t="s">
        <v>5</v>
      </c>
      <c r="C8" s="21">
        <f>C6*C7</f>
        <v>579.71087999999997</v>
      </c>
      <c r="D8" s="28"/>
      <c r="E8" s="3"/>
      <c r="G8" s="19"/>
      <c r="H8" s="8"/>
      <c r="I8" s="8"/>
      <c r="J8" s="8"/>
      <c r="K8" s="8"/>
      <c r="L8" s="8"/>
      <c r="M8" s="8"/>
      <c r="N8" s="8"/>
      <c r="O8" s="9"/>
      <c r="R8" s="23" t="s">
        <v>35</v>
      </c>
      <c r="S8" s="8"/>
      <c r="T8" s="8"/>
      <c r="U8" s="9"/>
    </row>
    <row r="9" spans="1:21">
      <c r="B9" s="5" t="s">
        <v>6</v>
      </c>
      <c r="C9" s="21">
        <f>'Financial Model'!V77</f>
        <v>32.113</v>
      </c>
      <c r="D9" s="28" t="s">
        <v>57</v>
      </c>
      <c r="E9" s="3"/>
      <c r="G9" s="19"/>
      <c r="H9" s="8"/>
      <c r="I9" s="8"/>
      <c r="J9" s="8"/>
      <c r="K9" s="8"/>
      <c r="L9" s="8"/>
      <c r="M9" s="8"/>
      <c r="N9" s="8"/>
      <c r="O9" s="9"/>
      <c r="R9" s="23" t="s">
        <v>36</v>
      </c>
      <c r="S9" s="8"/>
      <c r="T9" s="8"/>
      <c r="U9" s="9"/>
    </row>
    <row r="10" spans="1:21">
      <c r="B10" s="5" t="s">
        <v>7</v>
      </c>
      <c r="C10" s="21">
        <f>'Financial Model'!V78</f>
        <v>89.387999999999991</v>
      </c>
      <c r="D10" s="28" t="s">
        <v>57</v>
      </c>
      <c r="E10" s="3"/>
      <c r="G10" s="19"/>
      <c r="H10" s="8"/>
      <c r="I10" s="8"/>
      <c r="J10" s="8"/>
      <c r="K10" s="8"/>
      <c r="L10" s="8"/>
      <c r="M10" s="8"/>
      <c r="N10" s="8"/>
      <c r="O10" s="9"/>
      <c r="R10" s="24"/>
      <c r="S10" s="8"/>
      <c r="T10" s="8"/>
      <c r="U10" s="9"/>
    </row>
    <row r="11" spans="1:21">
      <c r="B11" s="5" t="s">
        <v>8</v>
      </c>
      <c r="C11" s="21">
        <f>C9-C10</f>
        <v>-57.274999999999991</v>
      </c>
      <c r="D11" s="28" t="s">
        <v>57</v>
      </c>
      <c r="E11" s="3"/>
      <c r="G11" s="19"/>
      <c r="H11" s="8"/>
      <c r="I11" s="8"/>
      <c r="J11" s="8"/>
      <c r="K11" s="8"/>
      <c r="L11" s="8"/>
      <c r="M11" s="8"/>
      <c r="N11" s="8"/>
      <c r="O11" s="9"/>
      <c r="R11" s="24"/>
      <c r="S11" s="8"/>
      <c r="T11" s="8"/>
      <c r="U11" s="9"/>
    </row>
    <row r="12" spans="1:21">
      <c r="B12" s="6" t="s">
        <v>9</v>
      </c>
      <c r="C12" s="22">
        <f>C8-C11</f>
        <v>636.98587999999995</v>
      </c>
      <c r="D12" s="29"/>
      <c r="E12" s="3"/>
      <c r="G12" s="19"/>
      <c r="H12" s="8"/>
      <c r="I12" s="8"/>
      <c r="J12" s="8"/>
      <c r="K12" s="8"/>
      <c r="L12" s="8"/>
      <c r="M12" s="8"/>
      <c r="N12" s="8"/>
      <c r="O12" s="9"/>
      <c r="R12" s="24"/>
      <c r="S12" s="8"/>
      <c r="T12" s="8"/>
      <c r="U12" s="9"/>
    </row>
    <row r="13" spans="1:21">
      <c r="B13" s="3"/>
      <c r="C13" s="3"/>
      <c r="D13" s="3"/>
      <c r="E13" s="3"/>
      <c r="G13" s="19"/>
      <c r="H13" s="8"/>
      <c r="I13" s="8"/>
      <c r="J13" s="8"/>
      <c r="K13" s="8"/>
      <c r="L13" s="8"/>
      <c r="M13" s="8"/>
      <c r="N13" s="8"/>
      <c r="O13" s="9"/>
      <c r="R13" s="25"/>
      <c r="S13" s="11"/>
      <c r="T13" s="11"/>
      <c r="U13" s="12"/>
    </row>
    <row r="14" spans="1:21">
      <c r="B14" s="3"/>
      <c r="C14" s="3"/>
      <c r="D14" s="3"/>
      <c r="E14" s="3"/>
      <c r="G14" s="19"/>
      <c r="H14" s="8"/>
      <c r="I14" s="8"/>
      <c r="J14" s="8"/>
      <c r="K14" s="8"/>
      <c r="L14" s="8"/>
      <c r="M14" s="8"/>
      <c r="N14" s="8"/>
      <c r="O14" s="9"/>
    </row>
    <row r="15" spans="1:21">
      <c r="B15" s="58" t="s">
        <v>10</v>
      </c>
      <c r="C15" s="59"/>
      <c r="D15" s="60"/>
      <c r="E15" s="3"/>
      <c r="G15" s="19"/>
      <c r="H15" s="8"/>
      <c r="I15" s="8"/>
      <c r="J15" s="8"/>
      <c r="K15" s="8"/>
      <c r="L15" s="8"/>
      <c r="M15" s="8"/>
      <c r="N15" s="8"/>
      <c r="O15" s="9"/>
    </row>
    <row r="16" spans="1:21">
      <c r="A16" s="1" t="s">
        <v>30</v>
      </c>
      <c r="B16" s="7" t="s">
        <v>11</v>
      </c>
      <c r="C16" s="61" t="s">
        <v>31</v>
      </c>
      <c r="D16" s="62"/>
      <c r="G16" s="19"/>
      <c r="H16" s="8"/>
      <c r="I16" s="8"/>
      <c r="J16" s="8"/>
      <c r="K16" s="8"/>
      <c r="L16" s="8"/>
      <c r="M16" s="8"/>
      <c r="N16" s="8"/>
      <c r="O16" s="9"/>
    </row>
    <row r="17" spans="1:15">
      <c r="B17" s="7" t="s">
        <v>13</v>
      </c>
      <c r="C17" s="61" t="s">
        <v>32</v>
      </c>
      <c r="D17" s="62"/>
      <c r="G17" s="19"/>
      <c r="H17" s="8"/>
      <c r="I17" s="8"/>
      <c r="J17" s="8"/>
      <c r="K17" s="8"/>
      <c r="L17" s="8"/>
      <c r="M17" s="8"/>
      <c r="N17" s="8"/>
      <c r="O17" s="9"/>
    </row>
    <row r="18" spans="1:15">
      <c r="B18" s="7" t="s">
        <v>12</v>
      </c>
      <c r="C18" s="61"/>
      <c r="D18" s="62"/>
      <c r="G18" s="19"/>
      <c r="H18" s="8"/>
      <c r="I18" s="8"/>
      <c r="J18" s="8"/>
      <c r="K18" s="8"/>
      <c r="L18" s="8"/>
      <c r="M18" s="8"/>
      <c r="N18" s="8"/>
      <c r="O18" s="9"/>
    </row>
    <row r="19" spans="1:15">
      <c r="A19" s="26" t="s">
        <v>39</v>
      </c>
      <c r="B19" s="10" t="s">
        <v>38</v>
      </c>
      <c r="C19" s="56" t="s">
        <v>40</v>
      </c>
      <c r="D19" s="57"/>
      <c r="G19" s="19"/>
      <c r="H19" s="8"/>
      <c r="I19" s="8"/>
      <c r="J19" s="8"/>
      <c r="K19" s="8"/>
      <c r="L19" s="8"/>
      <c r="M19" s="8"/>
      <c r="N19" s="8"/>
      <c r="O19" s="9"/>
    </row>
    <row r="20" spans="1:15">
      <c r="G20" s="19"/>
      <c r="H20" s="8"/>
      <c r="I20" s="8"/>
      <c r="J20" s="8"/>
      <c r="K20" s="8"/>
      <c r="L20" s="8"/>
      <c r="M20" s="8"/>
      <c r="N20" s="8"/>
      <c r="O20" s="9"/>
    </row>
    <row r="21" spans="1:15">
      <c r="G21" s="19"/>
      <c r="H21" s="8"/>
      <c r="I21" s="8"/>
      <c r="J21" s="8"/>
      <c r="K21" s="8"/>
      <c r="L21" s="8"/>
      <c r="M21" s="8"/>
      <c r="N21" s="8"/>
      <c r="O21" s="9"/>
    </row>
    <row r="22" spans="1:15">
      <c r="B22" s="58" t="s">
        <v>14</v>
      </c>
      <c r="C22" s="59"/>
      <c r="D22" s="60"/>
      <c r="G22" s="19"/>
      <c r="H22" s="8"/>
      <c r="I22" s="8"/>
      <c r="J22" s="8"/>
      <c r="K22" s="8"/>
      <c r="L22" s="8"/>
      <c r="M22" s="8"/>
      <c r="N22" s="8"/>
      <c r="O22" s="9"/>
    </row>
    <row r="23" spans="1:15">
      <c r="B23" s="15" t="s">
        <v>15</v>
      </c>
      <c r="C23" s="61" t="s">
        <v>29</v>
      </c>
      <c r="D23" s="62"/>
      <c r="G23" s="19"/>
      <c r="H23" s="8"/>
      <c r="I23" s="8"/>
      <c r="J23" s="8"/>
      <c r="K23" s="8"/>
      <c r="L23" s="8"/>
      <c r="M23" s="8"/>
      <c r="N23" s="8"/>
      <c r="O23" s="9"/>
    </row>
    <row r="24" spans="1:15">
      <c r="B24" s="15" t="s">
        <v>16</v>
      </c>
      <c r="C24" s="61">
        <v>1924</v>
      </c>
      <c r="D24" s="62"/>
      <c r="G24" s="19"/>
      <c r="H24" s="8"/>
      <c r="I24" s="8"/>
      <c r="J24" s="8"/>
      <c r="K24" s="8"/>
      <c r="L24" s="8"/>
      <c r="M24" s="8"/>
      <c r="N24" s="8"/>
      <c r="O24" s="9"/>
    </row>
    <row r="25" spans="1:15">
      <c r="B25" s="15"/>
      <c r="C25" s="61"/>
      <c r="D25" s="62"/>
      <c r="G25" s="19"/>
      <c r="H25" s="8"/>
      <c r="I25" s="8"/>
      <c r="J25" s="8"/>
      <c r="K25" s="8"/>
      <c r="L25" s="8"/>
      <c r="M25" s="8"/>
      <c r="N25" s="8"/>
      <c r="O25" s="9"/>
    </row>
    <row r="26" spans="1:15">
      <c r="B26" s="15" t="s">
        <v>17</v>
      </c>
      <c r="C26" s="67">
        <f>'Financial Model'!V38</f>
        <v>1404</v>
      </c>
      <c r="D26" s="62"/>
      <c r="E26" s="1" t="s">
        <v>57</v>
      </c>
      <c r="G26" s="19"/>
      <c r="H26" s="8"/>
      <c r="I26" s="8"/>
      <c r="J26" s="8"/>
      <c r="K26" s="8"/>
      <c r="L26" s="8"/>
      <c r="M26" s="8"/>
      <c r="N26" s="8"/>
      <c r="O26" s="9"/>
    </row>
    <row r="27" spans="1:15">
      <c r="B27" s="15" t="s">
        <v>18</v>
      </c>
      <c r="C27" s="68">
        <f>'Financial Model'!V51</f>
        <v>563.49</v>
      </c>
      <c r="D27" s="69"/>
      <c r="E27" s="1" t="s">
        <v>57</v>
      </c>
      <c r="G27" s="19"/>
      <c r="H27" s="8"/>
      <c r="I27" s="8"/>
      <c r="J27" s="8"/>
      <c r="K27" s="8"/>
      <c r="L27" s="8"/>
      <c r="M27" s="8"/>
      <c r="N27" s="8"/>
      <c r="O27" s="9"/>
    </row>
    <row r="28" spans="1:15">
      <c r="B28" s="15"/>
      <c r="C28" s="61"/>
      <c r="D28" s="62"/>
      <c r="G28" s="19"/>
      <c r="H28" s="8"/>
      <c r="I28" s="8"/>
      <c r="J28" s="8"/>
      <c r="K28" s="8"/>
      <c r="L28" s="8"/>
      <c r="M28" s="8"/>
      <c r="N28" s="8"/>
      <c r="O28" s="9"/>
    </row>
    <row r="29" spans="1:15">
      <c r="B29" s="15" t="s">
        <v>19</v>
      </c>
      <c r="C29" s="13" t="s">
        <v>57</v>
      </c>
      <c r="D29" s="55">
        <f>'Financial Model'!V3</f>
        <v>37591</v>
      </c>
      <c r="G29" s="19"/>
      <c r="H29" s="8"/>
      <c r="I29" s="8"/>
      <c r="J29" s="8"/>
      <c r="K29" s="8"/>
      <c r="L29" s="8"/>
      <c r="M29" s="8"/>
      <c r="N29" s="8"/>
      <c r="O29" s="9"/>
    </row>
    <row r="30" spans="1:15">
      <c r="B30" s="16" t="s">
        <v>20</v>
      </c>
      <c r="C30" s="63" t="s">
        <v>55</v>
      </c>
      <c r="D30" s="64"/>
      <c r="G30" s="20"/>
      <c r="H30" s="11"/>
      <c r="I30" s="11"/>
      <c r="J30" s="11"/>
      <c r="K30" s="11"/>
      <c r="L30" s="11"/>
      <c r="M30" s="11"/>
      <c r="N30" s="11"/>
      <c r="O30" s="12"/>
    </row>
    <row r="33" spans="2:4">
      <c r="B33" s="58" t="s">
        <v>21</v>
      </c>
      <c r="C33" s="59"/>
      <c r="D33" s="60"/>
    </row>
    <row r="34" spans="2:4">
      <c r="B34" s="17" t="s">
        <v>22</v>
      </c>
      <c r="C34" s="65">
        <f>C6/'Financial Model'!V75</f>
        <v>1.0364139356352007</v>
      </c>
      <c r="D34" s="66"/>
    </row>
    <row r="35" spans="2:4">
      <c r="B35" s="17" t="s">
        <v>23</v>
      </c>
      <c r="C35" s="65">
        <f>C8/SUM('Financial Model'!S8:V8)</f>
        <v>0.24280799219946317</v>
      </c>
      <c r="D35" s="66"/>
    </row>
    <row r="36" spans="2:4">
      <c r="B36" s="17" t="s">
        <v>24</v>
      </c>
      <c r="C36" s="65">
        <f>C12/SUM('Financial Model'!S8:V8)</f>
        <v>0.26679723965540925</v>
      </c>
      <c r="D36" s="66"/>
    </row>
    <row r="37" spans="2:4">
      <c r="B37" s="17" t="s">
        <v>25</v>
      </c>
      <c r="C37" s="65">
        <f>C6/SUM('Financial Model'!S21:V21)</f>
        <v>6.6517157789899475</v>
      </c>
      <c r="D37" s="66"/>
    </row>
    <row r="38" spans="2:4">
      <c r="B38" s="17" t="s">
        <v>26</v>
      </c>
      <c r="C38" s="65">
        <f>C12/SUM('Financial Model'!S20:V20)</f>
        <v>6.6976413685782017</v>
      </c>
      <c r="D38" s="66"/>
    </row>
    <row r="39" spans="2:4">
      <c r="B39" s="17" t="s">
        <v>27</v>
      </c>
      <c r="C39" s="61"/>
      <c r="D39" s="62"/>
    </row>
    <row r="40" spans="2:4">
      <c r="B40" s="18"/>
      <c r="C40" s="56"/>
      <c r="D40" s="57"/>
    </row>
  </sheetData>
  <mergeCells count="24">
    <mergeCell ref="R5:U5"/>
    <mergeCell ref="C36:D36"/>
    <mergeCell ref="C37:D37"/>
    <mergeCell ref="C38:D38"/>
    <mergeCell ref="C39:D39"/>
    <mergeCell ref="C17:D17"/>
    <mergeCell ref="C18:D18"/>
    <mergeCell ref="C19:D19"/>
    <mergeCell ref="C40:D40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</mergeCells>
  <hyperlinks>
    <hyperlink ref="C30:D30" r:id="rId1" display="Link" xr:uid="{9FF57519-0B0C-4432-B9C7-9CEE6C3FEDF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8C1E-DE13-4380-A4BA-C34811881AF9}">
  <dimension ref="B1:AN10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12" sqref="P12"/>
    </sheetView>
  </sheetViews>
  <sheetFormatPr defaultRowHeight="12.75"/>
  <cols>
    <col min="1" max="1" width="4.28515625" style="4" customWidth="1"/>
    <col min="2" max="2" width="24.28515625" style="4" bestFit="1" customWidth="1"/>
    <col min="3" max="17" width="9.140625" style="4"/>
    <col min="18" max="18" width="9.5703125" style="4" bestFit="1" customWidth="1"/>
    <col min="19" max="16384" width="9.140625" style="4"/>
  </cols>
  <sheetData>
    <row r="1" spans="2:40" s="27" customFormat="1">
      <c r="C1" s="27" t="s">
        <v>132</v>
      </c>
      <c r="D1" s="27" t="s">
        <v>133</v>
      </c>
      <c r="E1" s="27" t="s">
        <v>134</v>
      </c>
      <c r="F1" s="27" t="s">
        <v>135</v>
      </c>
      <c r="G1" s="27" t="s">
        <v>126</v>
      </c>
      <c r="H1" s="27" t="s">
        <v>127</v>
      </c>
      <c r="I1" s="27" t="s">
        <v>128</v>
      </c>
      <c r="J1" s="27" t="s">
        <v>125</v>
      </c>
      <c r="K1" s="27" t="s">
        <v>129</v>
      </c>
      <c r="L1" s="27" t="s">
        <v>130</v>
      </c>
      <c r="M1" s="27" t="s">
        <v>131</v>
      </c>
      <c r="N1" s="27" t="s">
        <v>124</v>
      </c>
      <c r="O1" s="27" t="s">
        <v>123</v>
      </c>
      <c r="P1" s="27" t="s">
        <v>81</v>
      </c>
      <c r="Q1" s="27" t="s">
        <v>80</v>
      </c>
      <c r="R1" s="27" t="s">
        <v>79</v>
      </c>
      <c r="S1" s="30" t="s">
        <v>78</v>
      </c>
      <c r="T1" s="30" t="s">
        <v>56</v>
      </c>
      <c r="U1" s="30" t="s">
        <v>77</v>
      </c>
      <c r="V1" s="30" t="s">
        <v>57</v>
      </c>
      <c r="W1" s="27" t="s">
        <v>58</v>
      </c>
      <c r="X1" s="27" t="s">
        <v>59</v>
      </c>
      <c r="AA1" s="27" t="s">
        <v>41</v>
      </c>
      <c r="AB1" s="27" t="s">
        <v>42</v>
      </c>
      <c r="AC1" s="27" t="s">
        <v>43</v>
      </c>
      <c r="AD1" s="27" t="s">
        <v>44</v>
      </c>
      <c r="AE1" s="27" t="s">
        <v>45</v>
      </c>
      <c r="AF1" s="27" t="s">
        <v>46</v>
      </c>
      <c r="AG1" s="27" t="s">
        <v>47</v>
      </c>
      <c r="AH1" s="27" t="s">
        <v>48</v>
      </c>
      <c r="AI1" s="27" t="s">
        <v>49</v>
      </c>
      <c r="AJ1" s="27" t="s">
        <v>50</v>
      </c>
      <c r="AK1" s="27" t="s">
        <v>51</v>
      </c>
      <c r="AL1" s="27" t="s">
        <v>52</v>
      </c>
      <c r="AM1" s="27" t="s">
        <v>53</v>
      </c>
      <c r="AN1" s="27" t="s">
        <v>54</v>
      </c>
    </row>
    <row r="2" spans="2:40" s="32" customFormat="1">
      <c r="B2" s="31"/>
      <c r="O2" s="34">
        <v>44226</v>
      </c>
      <c r="P2" s="34">
        <v>44317</v>
      </c>
      <c r="Q2" s="34">
        <v>44408</v>
      </c>
      <c r="R2" s="34">
        <v>44499</v>
      </c>
      <c r="S2" s="34">
        <v>44590</v>
      </c>
      <c r="T2" s="34">
        <v>44681</v>
      </c>
      <c r="U2" s="34">
        <v>44772</v>
      </c>
      <c r="V2" s="34">
        <v>44863</v>
      </c>
      <c r="AE2" s="34">
        <f>S2</f>
        <v>44590</v>
      </c>
    </row>
    <row r="3" spans="2:40" s="32" customFormat="1">
      <c r="B3" s="31"/>
      <c r="S3" s="33">
        <v>40238</v>
      </c>
      <c r="T3" s="33">
        <v>46143</v>
      </c>
      <c r="U3" s="33">
        <v>37135</v>
      </c>
      <c r="V3" s="33">
        <v>37591</v>
      </c>
      <c r="AE3" s="33">
        <f>S3</f>
        <v>40238</v>
      </c>
    </row>
    <row r="4" spans="2:40" s="41" customFormat="1">
      <c r="B4" s="53" t="s">
        <v>84</v>
      </c>
      <c r="O4" s="41">
        <v>464.71600000000001</v>
      </c>
      <c r="P4" s="41">
        <v>376.548</v>
      </c>
      <c r="Q4" s="41">
        <v>346.27499999999998</v>
      </c>
      <c r="R4" s="41">
        <v>379.92700000000002</v>
      </c>
      <c r="S4" s="41">
        <v>473.72500000000002</v>
      </c>
      <c r="T4" s="41">
        <v>314.44499999999999</v>
      </c>
      <c r="U4" s="41">
        <v>321.33199999999999</v>
      </c>
      <c r="V4" s="41">
        <v>380.61900000000003</v>
      </c>
      <c r="AE4" s="41">
        <f>SUM(P4:S4)</f>
        <v>1576.4749999999999</v>
      </c>
    </row>
    <row r="5" spans="2:40" s="41" customFormat="1">
      <c r="B5" s="53" t="s">
        <v>85</v>
      </c>
      <c r="O5" s="41">
        <v>97.022999999999996</v>
      </c>
      <c r="P5" s="41">
        <v>68.710999999999999</v>
      </c>
      <c r="Q5" s="41">
        <v>106.07899999999999</v>
      </c>
      <c r="R5" s="41">
        <v>119.791</v>
      </c>
      <c r="S5" s="41">
        <v>128.97900000000001</v>
      </c>
      <c r="T5" s="41">
        <v>88.159000000000006</v>
      </c>
      <c r="U5" s="41">
        <v>101.518</v>
      </c>
      <c r="V5" s="41">
        <v>104.809</v>
      </c>
      <c r="AE5" s="41">
        <f t="shared" ref="AE5:AE7" si="0">SUM(P5:S5)</f>
        <v>423.56000000000006</v>
      </c>
    </row>
    <row r="6" spans="2:40" s="41" customFormat="1">
      <c r="B6" s="53" t="s">
        <v>86</v>
      </c>
      <c r="O6" s="41">
        <v>50.34</v>
      </c>
      <c r="P6" s="41">
        <v>48.762</v>
      </c>
      <c r="Q6" s="41">
        <v>61.158999999999999</v>
      </c>
      <c r="R6" s="41">
        <v>66.834999999999994</v>
      </c>
      <c r="S6" s="41">
        <v>76.099000000000004</v>
      </c>
      <c r="T6" s="41">
        <v>71.016000000000005</v>
      </c>
      <c r="U6" s="41">
        <v>74.817999999999998</v>
      </c>
      <c r="V6" s="41">
        <v>79.614000000000004</v>
      </c>
      <c r="AE6" s="41">
        <f t="shared" si="0"/>
        <v>252.85499999999996</v>
      </c>
    </row>
    <row r="7" spans="2:40" s="41" customFormat="1">
      <c r="B7" s="53" t="s">
        <v>87</v>
      </c>
      <c r="O7" s="41">
        <v>24.722000000000001</v>
      </c>
      <c r="P7" s="41">
        <v>44.673999999999999</v>
      </c>
      <c r="Q7" s="41">
        <v>41.67</v>
      </c>
      <c r="R7" s="41">
        <v>33.993000000000002</v>
      </c>
      <c r="S7" s="41">
        <v>48.856999999999999</v>
      </c>
      <c r="T7" s="41">
        <v>47.128</v>
      </c>
      <c r="U7" s="41">
        <v>37.664000000000001</v>
      </c>
      <c r="V7" s="41">
        <v>38.746000000000002</v>
      </c>
      <c r="AE7" s="41">
        <f t="shared" si="0"/>
        <v>169.19399999999999</v>
      </c>
    </row>
    <row r="8" spans="2:40" s="38" customFormat="1">
      <c r="B8" s="38" t="s">
        <v>60</v>
      </c>
      <c r="O8" s="38">
        <f>SUM(O4:O7)</f>
        <v>636.80100000000004</v>
      </c>
      <c r="P8" s="38">
        <f>SUM(P4:P7)</f>
        <v>538.69500000000005</v>
      </c>
      <c r="Q8" s="38">
        <f>SUM(Q4:Q7)</f>
        <v>555.18299999999999</v>
      </c>
      <c r="R8" s="38">
        <f>SUM(R4:R7)</f>
        <v>600.54600000000005</v>
      </c>
      <c r="S8" s="38">
        <f>SUM(S4:S7)</f>
        <v>727.66000000000008</v>
      </c>
      <c r="T8" s="38">
        <f>SUM(T4:T7)</f>
        <v>520.74800000000005</v>
      </c>
      <c r="U8" s="38">
        <f>SUM(U4:U7)</f>
        <v>535.33199999999999</v>
      </c>
      <c r="V8" s="38">
        <f>SUM(V4:V7)</f>
        <v>603.78800000000001</v>
      </c>
      <c r="AE8" s="38">
        <f>SUM(AE4:AE7)</f>
        <v>2422.0839999999998</v>
      </c>
    </row>
    <row r="9" spans="2:40" s="37" customFormat="1">
      <c r="B9" s="37" t="s">
        <v>61</v>
      </c>
      <c r="O9" s="37">
        <v>344.98200000000003</v>
      </c>
      <c r="P9" s="37">
        <v>281.03300000000002</v>
      </c>
      <c r="Q9" s="37">
        <v>282.661</v>
      </c>
      <c r="R9" s="37">
        <v>305.34500000000003</v>
      </c>
      <c r="S9" s="37">
        <v>371.90899999999999</v>
      </c>
      <c r="T9" s="37">
        <v>269.30399999999997</v>
      </c>
      <c r="U9" s="37">
        <v>281.01799999999997</v>
      </c>
      <c r="V9" s="37">
        <v>309.98099999999999</v>
      </c>
      <c r="AE9" s="37">
        <f>SUM(P9:S9)</f>
        <v>1240.9479999999999</v>
      </c>
    </row>
    <row r="10" spans="2:40" s="38" customFormat="1">
      <c r="B10" s="38" t="s">
        <v>62</v>
      </c>
      <c r="O10" s="38">
        <f>O8-O9</f>
        <v>291.81900000000002</v>
      </c>
      <c r="P10" s="38">
        <f>P8-P9</f>
        <v>257.66200000000003</v>
      </c>
      <c r="Q10" s="38">
        <f>Q8-Q9</f>
        <v>272.52199999999999</v>
      </c>
      <c r="R10" s="38">
        <f>R8-R9</f>
        <v>295.20100000000002</v>
      </c>
      <c r="S10" s="38">
        <f>S8-S9</f>
        <v>355.75100000000009</v>
      </c>
      <c r="T10" s="38">
        <f>T8-T9</f>
        <v>251.44400000000007</v>
      </c>
      <c r="U10" s="38">
        <f>U8-U9</f>
        <v>254.31400000000002</v>
      </c>
      <c r="V10" s="38">
        <f>V8-V9</f>
        <v>293.80700000000002</v>
      </c>
      <c r="AE10" s="38">
        <f>AE8-AE9</f>
        <v>1181.136</v>
      </c>
    </row>
    <row r="11" spans="2:40" s="37" customFormat="1">
      <c r="B11" s="37" t="s">
        <v>63</v>
      </c>
      <c r="O11" s="37">
        <v>226.55099999999999</v>
      </c>
      <c r="P11" s="37">
        <v>239.465</v>
      </c>
      <c r="Q11" s="37">
        <v>252.55099999999999</v>
      </c>
      <c r="R11" s="37">
        <v>251.131</v>
      </c>
      <c r="S11" s="37">
        <v>290.47800000000001</v>
      </c>
      <c r="T11" s="37">
        <v>243.48099999999999</v>
      </c>
      <c r="U11" s="37">
        <v>245.10300000000001</v>
      </c>
      <c r="V11" s="37">
        <v>267.73399999999998</v>
      </c>
      <c r="AE11" s="37">
        <f t="shared" ref="AE11:AE12" si="1">SUM(P11:S11)</f>
        <v>1033.625</v>
      </c>
    </row>
    <row r="12" spans="2:40" s="37" customFormat="1">
      <c r="B12" s="37" t="s">
        <v>64</v>
      </c>
      <c r="O12" s="37">
        <v>2.7290000000000001</v>
      </c>
      <c r="P12" s="37">
        <v>2.67</v>
      </c>
      <c r="Q12" s="37">
        <v>7.07</v>
      </c>
      <c r="R12" s="37">
        <v>0.314</v>
      </c>
      <c r="S12" s="37">
        <v>-18.11</v>
      </c>
      <c r="T12" s="37">
        <v>-0.28299999999999997</v>
      </c>
      <c r="U12" s="37">
        <v>0.129</v>
      </c>
      <c r="V12" s="37">
        <v>0</v>
      </c>
      <c r="AE12" s="37">
        <f t="shared" si="1"/>
        <v>-8.0559999999999992</v>
      </c>
    </row>
    <row r="13" spans="2:40" s="38" customFormat="1">
      <c r="B13" s="38" t="s">
        <v>65</v>
      </c>
      <c r="O13" s="38">
        <f>O10-O11-O12</f>
        <v>62.53900000000003</v>
      </c>
      <c r="P13" s="38">
        <f>P10-P11-P12</f>
        <v>15.527000000000031</v>
      </c>
      <c r="Q13" s="38">
        <f>Q10-Q11-Q12</f>
        <v>12.901000000000003</v>
      </c>
      <c r="R13" s="38">
        <f>R10-R11-R12</f>
        <v>43.756000000000022</v>
      </c>
      <c r="S13" s="38">
        <f>S10-S11-S12</f>
        <v>83.383000000000081</v>
      </c>
      <c r="T13" s="38">
        <f>T10-T11-T12</f>
        <v>8.2460000000000786</v>
      </c>
      <c r="U13" s="38">
        <f>U10-U11-U12</f>
        <v>9.0820000000000132</v>
      </c>
      <c r="V13" s="38">
        <f>V10-V11-V12</f>
        <v>26.073000000000036</v>
      </c>
      <c r="AE13" s="38">
        <f>AE10-AE11-AE12</f>
        <v>155.56699999999998</v>
      </c>
    </row>
    <row r="14" spans="2:40" s="37" customFormat="1">
      <c r="B14" s="37" t="s">
        <v>66</v>
      </c>
      <c r="O14" s="37">
        <v>-0.182</v>
      </c>
      <c r="P14" s="37">
        <v>-3.9E-2</v>
      </c>
      <c r="Q14" s="37">
        <v>5.6000000000000001E-2</v>
      </c>
      <c r="R14" s="37">
        <v>5.5E-2</v>
      </c>
      <c r="S14" s="37">
        <v>5.6000000000000001E-2</v>
      </c>
      <c r="T14" s="37">
        <v>9.8000000000000004E-2</v>
      </c>
      <c r="U14" s="37">
        <v>0.05</v>
      </c>
      <c r="V14" s="37">
        <v>0.05</v>
      </c>
      <c r="AE14" s="37">
        <f>SUM(P14:S14)</f>
        <v>0.128</v>
      </c>
    </row>
    <row r="15" spans="2:40" s="37" customFormat="1">
      <c r="B15" s="37" t="s">
        <v>67</v>
      </c>
      <c r="O15" s="37">
        <v>0.91200000000000003</v>
      </c>
      <c r="P15" s="37">
        <v>0.72899999999999998</v>
      </c>
      <c r="Q15" s="37">
        <v>0.61699999999999999</v>
      </c>
      <c r="R15" s="37">
        <v>0.58499999999999996</v>
      </c>
      <c r="S15" s="37">
        <v>0.51700000000000002</v>
      </c>
      <c r="T15" s="37">
        <v>0.29699999999999999</v>
      </c>
      <c r="U15" s="37">
        <v>0.40500000000000003</v>
      </c>
      <c r="V15" s="37">
        <v>0.90600000000000003</v>
      </c>
      <c r="AE15" s="37">
        <f>SUM(P15:S15)</f>
        <v>2.448</v>
      </c>
    </row>
    <row r="16" spans="2:40" s="37" customFormat="1">
      <c r="B16" s="37" t="s">
        <v>68</v>
      </c>
      <c r="O16" s="37">
        <f>O13-O14-O15</f>
        <v>61.809000000000033</v>
      </c>
      <c r="P16" s="37">
        <f>P13-P14-P15</f>
        <v>14.837000000000032</v>
      </c>
      <c r="Q16" s="37">
        <f>Q13-Q14-Q15</f>
        <v>12.228000000000005</v>
      </c>
      <c r="R16" s="37">
        <f>R13-R14-R15</f>
        <v>43.116000000000021</v>
      </c>
      <c r="S16" s="37">
        <f>S13-S14-S15</f>
        <v>82.810000000000088</v>
      </c>
      <c r="T16" s="37">
        <f>T13-T14-T15</f>
        <v>7.8510000000000781</v>
      </c>
      <c r="U16" s="37">
        <f>U13-U14-U15</f>
        <v>8.6270000000000131</v>
      </c>
      <c r="V16" s="37">
        <f>V13-V14-V15</f>
        <v>25.117000000000036</v>
      </c>
      <c r="AE16" s="37">
        <f>AE13-AE14-AE15</f>
        <v>152.99099999999999</v>
      </c>
    </row>
    <row r="17" spans="2:31" s="37" customFormat="1">
      <c r="B17" s="37" t="s">
        <v>69</v>
      </c>
      <c r="O17" s="37">
        <v>-28.195</v>
      </c>
      <c r="P17" s="37">
        <v>5.9429999999999996</v>
      </c>
      <c r="Q17" s="37">
        <v>1.3540000000000001</v>
      </c>
      <c r="R17" s="37">
        <v>10.135</v>
      </c>
      <c r="S17" s="37">
        <v>20.611999999999998</v>
      </c>
      <c r="T17" s="37">
        <v>2.8820000000000001</v>
      </c>
      <c r="U17" s="37">
        <v>0.97599999999999998</v>
      </c>
      <c r="V17" s="37">
        <v>4.6929999999999996</v>
      </c>
      <c r="AE17" s="37">
        <f>SUM(P17:S17)</f>
        <v>38.043999999999997</v>
      </c>
    </row>
    <row r="18" spans="2:31" s="37" customFormat="1">
      <c r="B18" s="37" t="s">
        <v>83</v>
      </c>
      <c r="O18" s="37">
        <f>O16-O17</f>
        <v>90.004000000000033</v>
      </c>
      <c r="P18" s="37">
        <f>P16-P17</f>
        <v>8.8940000000000321</v>
      </c>
      <c r="Q18" s="37">
        <f>Q16-Q17</f>
        <v>10.874000000000006</v>
      </c>
      <c r="R18" s="37">
        <f>R16-R17</f>
        <v>32.981000000000023</v>
      </c>
      <c r="S18" s="37">
        <f>S16-S17</f>
        <v>62.198000000000093</v>
      </c>
      <c r="T18" s="37">
        <f>T16-T17</f>
        <v>4.9690000000000776</v>
      </c>
      <c r="U18" s="37">
        <f>U16-U17</f>
        <v>7.6510000000000131</v>
      </c>
      <c r="V18" s="37">
        <f>V16-V17</f>
        <v>20.424000000000035</v>
      </c>
      <c r="AE18" s="37">
        <f>AE16-AE17</f>
        <v>114.94699999999999</v>
      </c>
    </row>
    <row r="19" spans="2:31" s="37" customFormat="1">
      <c r="B19" s="37" t="s">
        <v>82</v>
      </c>
      <c r="O19" s="37">
        <v>0.126</v>
      </c>
      <c r="P19" s="37">
        <v>-1.6E-2</v>
      </c>
      <c r="Q19" s="37">
        <v>-6.3E-2</v>
      </c>
      <c r="R19" s="37">
        <v>8.5999999999999993E-2</v>
      </c>
      <c r="S19" s="37">
        <v>5.8000000000000003E-2</v>
      </c>
      <c r="T19" s="37">
        <v>2.1999999999999999E-2</v>
      </c>
      <c r="U19" s="37">
        <v>8.0000000000000002E-3</v>
      </c>
      <c r="V19" s="37">
        <v>4.8000000000000001E-2</v>
      </c>
      <c r="AE19" s="37">
        <f>SUM(P19:S19)</f>
        <v>6.5000000000000002E-2</v>
      </c>
    </row>
    <row r="20" spans="2:31" s="38" customFormat="1">
      <c r="B20" s="38" t="s">
        <v>70</v>
      </c>
      <c r="O20" s="38">
        <f>O18-O19</f>
        <v>89.878000000000029</v>
      </c>
      <c r="P20" s="38">
        <f>P18-P19</f>
        <v>8.9100000000000321</v>
      </c>
      <c r="Q20" s="38">
        <f>Q18-Q19</f>
        <v>10.937000000000006</v>
      </c>
      <c r="R20" s="38">
        <f>R18-R19</f>
        <v>32.895000000000024</v>
      </c>
      <c r="S20" s="38">
        <f>S18-S19</f>
        <v>62.140000000000093</v>
      </c>
      <c r="T20" s="38">
        <f>T18-T19</f>
        <v>4.9470000000000773</v>
      </c>
      <c r="U20" s="38">
        <f>U18-U19</f>
        <v>7.6430000000000131</v>
      </c>
      <c r="V20" s="38">
        <f>V18-V19</f>
        <v>20.376000000000037</v>
      </c>
      <c r="AE20" s="38">
        <f>AE18-AE19</f>
        <v>114.88199999999999</v>
      </c>
    </row>
    <row r="21" spans="2:31" s="36" customFormat="1">
      <c r="B21" s="36" t="s">
        <v>71</v>
      </c>
      <c r="O21" s="36">
        <f>O20/O22</f>
        <v>6.2882529909746054</v>
      </c>
      <c r="P21" s="36">
        <f>P20/P22</f>
        <v>0.62364387205151761</v>
      </c>
      <c r="Q21" s="36">
        <f>Q20/Q22</f>
        <v>0.76274496129437241</v>
      </c>
      <c r="R21" s="36">
        <f>R20/R22</f>
        <v>2.2980997624703106</v>
      </c>
      <c r="S21" s="36">
        <f>S20/S22</f>
        <v>4.5232202649585158</v>
      </c>
      <c r="T21" s="36">
        <f>T20/T22</f>
        <v>0.38168351207469153</v>
      </c>
      <c r="U21" s="36">
        <f>U20/U22</f>
        <v>0.59650355108093445</v>
      </c>
      <c r="V21" s="36">
        <f>V20/V22</f>
        <v>1.6786950074147335</v>
      </c>
      <c r="AE21" s="36">
        <f>AE20/AE22</f>
        <v>8.3623525986315332</v>
      </c>
    </row>
    <row r="22" spans="2:31" s="37" customFormat="1">
      <c r="B22" s="37" t="s">
        <v>4</v>
      </c>
      <c r="O22" s="37">
        <v>14.292999999999999</v>
      </c>
      <c r="P22" s="37">
        <v>14.287000000000001</v>
      </c>
      <c r="Q22" s="37">
        <v>14.339</v>
      </c>
      <c r="R22" s="37">
        <v>14.314</v>
      </c>
      <c r="S22" s="37">
        <v>13.738</v>
      </c>
      <c r="T22" s="37">
        <v>12.961</v>
      </c>
      <c r="U22" s="37">
        <v>12.813000000000001</v>
      </c>
      <c r="V22" s="37">
        <v>12.138</v>
      </c>
      <c r="AE22" s="37">
        <f>S22</f>
        <v>13.738</v>
      </c>
    </row>
    <row r="24" spans="2:31" s="35" customFormat="1">
      <c r="B24" s="35" t="s">
        <v>72</v>
      </c>
      <c r="S24" s="40">
        <f t="shared" ref="S24:U24" si="2">S8/O8-1</f>
        <v>0.14268036639389714</v>
      </c>
      <c r="T24" s="40">
        <f t="shared" si="2"/>
        <v>-3.3315698122314163E-2</v>
      </c>
      <c r="U24" s="40">
        <f t="shared" si="2"/>
        <v>-3.5755777824609147E-2</v>
      </c>
      <c r="V24" s="40">
        <f>V8/R8-1</f>
        <v>5.3984207704320664E-3</v>
      </c>
    </row>
    <row r="25" spans="2:31" s="43" customFormat="1">
      <c r="B25" s="42" t="s">
        <v>88</v>
      </c>
      <c r="S25" s="44">
        <f t="shared" ref="S25:S28" si="3">S4/O4-1</f>
        <v>1.9386033620533816E-2</v>
      </c>
      <c r="T25" s="44">
        <f t="shared" ref="T25:T28" si="4">T4/P4-1</f>
        <v>-0.16492718059848943</v>
      </c>
      <c r="U25" s="44">
        <f t="shared" ref="U25:U28" si="5">U4/Q4-1</f>
        <v>-7.2032344235073209E-2</v>
      </c>
      <c r="V25" s="44">
        <f>V4/R4-1</f>
        <v>1.821402532591776E-3</v>
      </c>
    </row>
    <row r="26" spans="2:31" s="43" customFormat="1">
      <c r="B26" s="42" t="s">
        <v>89</v>
      </c>
      <c r="S26" s="44">
        <f t="shared" si="3"/>
        <v>0.3293652020654898</v>
      </c>
      <c r="T26" s="44">
        <f t="shared" si="4"/>
        <v>0.28304056119107579</v>
      </c>
      <c r="U26" s="44">
        <f t="shared" si="5"/>
        <v>-4.2996257506198177E-2</v>
      </c>
      <c r="V26" s="44">
        <f t="shared" ref="V26:V28" si="6">V5/R5-1</f>
        <v>-0.12506782646442549</v>
      </c>
    </row>
    <row r="27" spans="2:31" s="43" customFormat="1">
      <c r="B27" s="42" t="s">
        <v>90</v>
      </c>
      <c r="S27" s="44">
        <f t="shared" si="3"/>
        <v>0.51170043702820811</v>
      </c>
      <c r="T27" s="44">
        <f t="shared" si="4"/>
        <v>0.45637996800787506</v>
      </c>
      <c r="U27" s="44">
        <f t="shared" si="5"/>
        <v>0.22333589496231143</v>
      </c>
      <c r="V27" s="44">
        <f t="shared" si="6"/>
        <v>0.19120221440861851</v>
      </c>
    </row>
    <row r="28" spans="2:31" s="43" customFormat="1">
      <c r="B28" s="42" t="s">
        <v>91</v>
      </c>
      <c r="S28" s="44">
        <f t="shared" si="3"/>
        <v>0.97625596634576484</v>
      </c>
      <c r="T28" s="44">
        <f t="shared" si="4"/>
        <v>5.4931279939114397E-2</v>
      </c>
      <c r="U28" s="44">
        <f t="shared" si="5"/>
        <v>-9.6136309095272376E-2</v>
      </c>
      <c r="V28" s="44">
        <f t="shared" si="6"/>
        <v>0.13982290471567671</v>
      </c>
    </row>
    <row r="29" spans="2:31" s="40" customFormat="1">
      <c r="B29" s="40" t="s">
        <v>73</v>
      </c>
      <c r="P29" s="40">
        <f>P8/O8-1</f>
        <v>-0.15406068771876924</v>
      </c>
      <c r="Q29" s="40">
        <f>Q8/P8-1</f>
        <v>3.0607300977361751E-2</v>
      </c>
      <c r="R29" s="40">
        <f>R8/Q8-1</f>
        <v>8.1708193514570926E-2</v>
      </c>
      <c r="S29" s="40">
        <f t="shared" ref="S29:T29" si="7">S8/R8-1</f>
        <v>0.21166405237900188</v>
      </c>
      <c r="T29" s="40">
        <f t="shared" si="7"/>
        <v>-0.28435258224995197</v>
      </c>
      <c r="U29" s="40">
        <f>U8/T8-1</f>
        <v>2.8005868481491891E-2</v>
      </c>
      <c r="V29" s="40">
        <f>V8/U8-1</f>
        <v>0.12787578549386169</v>
      </c>
    </row>
    <row r="31" spans="2:31">
      <c r="B31" s="4" t="s">
        <v>62</v>
      </c>
      <c r="O31" s="39">
        <f t="shared" ref="O31:P31" si="8">O10/O8</f>
        <v>0.45825776027361764</v>
      </c>
      <c r="P31" s="39">
        <f t="shared" ref="P31:Q31" si="9">P10/P8</f>
        <v>0.4783077622773555</v>
      </c>
      <c r="Q31" s="39">
        <f t="shared" ref="Q31:R31" si="10">Q10/Q8</f>
        <v>0.49086877660158901</v>
      </c>
      <c r="R31" s="39">
        <f>R10/R8</f>
        <v>0.49155435220615906</v>
      </c>
      <c r="S31" s="39">
        <f t="shared" ref="S31" si="11">S10/S8</f>
        <v>0.48889728719456899</v>
      </c>
      <c r="T31" s="39">
        <f t="shared" ref="T31:U31" si="12">T10/T8</f>
        <v>0.48285159040457198</v>
      </c>
      <c r="U31" s="39">
        <f t="shared" ref="U31:V31" si="13">U10/U8</f>
        <v>0.47505846838970961</v>
      </c>
      <c r="V31" s="39">
        <f>V10/V8</f>
        <v>0.48660622602635362</v>
      </c>
    </row>
    <row r="32" spans="2:31">
      <c r="B32" s="4" t="s">
        <v>74</v>
      </c>
      <c r="O32" s="39">
        <f t="shared" ref="O32:P32" si="14">O13/O8</f>
        <v>9.8208074421993724E-2</v>
      </c>
      <c r="P32" s="39">
        <f t="shared" ref="P32:Q32" si="15">P13/P8</f>
        <v>2.8823360157417519E-2</v>
      </c>
      <c r="Q32" s="39">
        <f t="shared" ref="Q32:R32" si="16">Q13/Q8</f>
        <v>2.3237382989032451E-2</v>
      </c>
      <c r="R32" s="39">
        <f>R13/R8</f>
        <v>7.2860363735667233E-2</v>
      </c>
      <c r="S32" s="39">
        <f t="shared" ref="S32" si="17">S13/S8</f>
        <v>0.11459060550256998</v>
      </c>
      <c r="T32" s="39">
        <f t="shared" ref="T32:U32" si="18">T13/T8</f>
        <v>1.5834914392374198E-2</v>
      </c>
      <c r="U32" s="39">
        <f t="shared" ref="U32:V32" si="19">U13/U8</f>
        <v>1.6965173014129576E-2</v>
      </c>
      <c r="V32" s="39">
        <f>V13/V8</f>
        <v>4.3182375270790468E-2</v>
      </c>
    </row>
    <row r="33" spans="2:22">
      <c r="B33" s="4" t="s">
        <v>75</v>
      </c>
      <c r="O33" s="39">
        <f t="shared" ref="O33:P33" si="20">O20/O8</f>
        <v>0.14113985373766691</v>
      </c>
      <c r="P33" s="39">
        <f t="shared" ref="P33:Q33" si="21">P20/P8</f>
        <v>1.6539971598028627E-2</v>
      </c>
      <c r="Q33" s="39">
        <f t="shared" ref="Q33:R33" si="22">Q20/Q8</f>
        <v>1.9699810693050771E-2</v>
      </c>
      <c r="R33" s="39">
        <f>R20/R8</f>
        <v>5.4775154609305571E-2</v>
      </c>
      <c r="S33" s="39">
        <f t="shared" ref="S33" si="23">S20/S8</f>
        <v>8.5397026083610592E-2</v>
      </c>
      <c r="T33" s="39">
        <f t="shared" ref="T33:U33" si="24">T20/T8</f>
        <v>9.4997964466499666E-3</v>
      </c>
      <c r="U33" s="39">
        <f t="shared" ref="U33:V33" si="25">U20/U8</f>
        <v>1.4277121487226643E-2</v>
      </c>
      <c r="V33" s="39">
        <f>V20/V8</f>
        <v>3.3746944291705099E-2</v>
      </c>
    </row>
    <row r="34" spans="2:22">
      <c r="B34" s="4" t="s">
        <v>76</v>
      </c>
      <c r="O34" s="39">
        <f t="shared" ref="O34:P34" si="26">O17/O16</f>
        <v>-0.45616334190813612</v>
      </c>
      <c r="P34" s="39">
        <f t="shared" ref="P34:Q34" si="27">P17/P16</f>
        <v>0.40055267237312037</v>
      </c>
      <c r="Q34" s="39">
        <f t="shared" ref="Q34:R34" si="28">Q17/Q16</f>
        <v>0.11072947333987565</v>
      </c>
      <c r="R34" s="39">
        <f>R17/R16</f>
        <v>0.23506354949438713</v>
      </c>
      <c r="S34" s="39">
        <f t="shared" ref="S34" si="29">S17/S16</f>
        <v>0.24890713681922444</v>
      </c>
      <c r="T34" s="39">
        <f t="shared" ref="T34:U34" si="30">T17/T16</f>
        <v>0.36708699528722094</v>
      </c>
      <c r="U34" s="39">
        <f t="shared" ref="U34:V34" si="31">U17/U16</f>
        <v>0.11313318650747635</v>
      </c>
      <c r="V34" s="39">
        <f>V17/V16</f>
        <v>0.18684556276625364</v>
      </c>
    </row>
    <row r="37" spans="2:22">
      <c r="B37" s="45" t="s">
        <v>92</v>
      </c>
    </row>
    <row r="38" spans="2:22" s="35" customFormat="1">
      <c r="B38" s="35" t="s">
        <v>93</v>
      </c>
      <c r="C38" s="47">
        <f t="shared" ref="C38:V38" si="32">SUM(C39:C41)</f>
        <v>0</v>
      </c>
      <c r="D38" s="47">
        <f t="shared" ref="D38:E38" si="33">SUM(D39:D41)</f>
        <v>0</v>
      </c>
      <c r="E38" s="47">
        <f t="shared" si="32"/>
        <v>0</v>
      </c>
      <c r="F38" s="47">
        <f t="shared" si="32"/>
        <v>0</v>
      </c>
      <c r="G38" s="47">
        <f t="shared" si="32"/>
        <v>0</v>
      </c>
      <c r="H38" s="47">
        <f t="shared" si="32"/>
        <v>0</v>
      </c>
      <c r="I38" s="47">
        <f t="shared" si="32"/>
        <v>0</v>
      </c>
      <c r="J38" s="47">
        <f t="shared" si="32"/>
        <v>0</v>
      </c>
      <c r="K38" s="47">
        <f t="shared" si="32"/>
        <v>0</v>
      </c>
      <c r="L38" s="47">
        <f t="shared" si="32"/>
        <v>0</v>
      </c>
      <c r="M38" s="47">
        <f t="shared" si="32"/>
        <v>0</v>
      </c>
      <c r="N38" s="47">
        <f t="shared" si="32"/>
        <v>0</v>
      </c>
      <c r="O38" s="47">
        <f>SUM(O39:O41)</f>
        <v>1460</v>
      </c>
      <c r="P38" s="47">
        <f t="shared" si="32"/>
        <v>0</v>
      </c>
      <c r="Q38" s="47">
        <f t="shared" si="32"/>
        <v>0</v>
      </c>
      <c r="R38" s="47">
        <f t="shared" si="32"/>
        <v>1434</v>
      </c>
      <c r="S38" s="47">
        <f>SUM(S39:S41)</f>
        <v>1425</v>
      </c>
      <c r="T38" s="47">
        <f t="shared" si="32"/>
        <v>1414</v>
      </c>
      <c r="U38" s="47">
        <f t="shared" si="32"/>
        <v>1412</v>
      </c>
      <c r="V38" s="47">
        <f t="shared" si="32"/>
        <v>1404</v>
      </c>
    </row>
    <row r="39" spans="2:22">
      <c r="B39" s="46" t="s">
        <v>84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>
        <v>1159</v>
      </c>
      <c r="Q39" s="48"/>
      <c r="R39" s="48">
        <v>1137</v>
      </c>
      <c r="S39" s="48">
        <v>1135</v>
      </c>
      <c r="T39" s="4">
        <v>1130</v>
      </c>
      <c r="U39" s="48">
        <v>1131</v>
      </c>
      <c r="V39" s="48">
        <v>1123</v>
      </c>
    </row>
    <row r="40" spans="2:22">
      <c r="B40" s="46" t="s">
        <v>85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>
        <v>123</v>
      </c>
      <c r="Q40" s="48"/>
      <c r="R40" s="48">
        <v>123</v>
      </c>
      <c r="S40" s="48">
        <v>123</v>
      </c>
      <c r="T40" s="4">
        <v>122</v>
      </c>
      <c r="U40" s="48">
        <v>122</v>
      </c>
      <c r="V40" s="48">
        <v>122</v>
      </c>
    </row>
    <row r="41" spans="2:22">
      <c r="B41" s="46" t="s">
        <v>86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>
        <v>178</v>
      </c>
      <c r="Q41" s="48"/>
      <c r="R41" s="48">
        <v>174</v>
      </c>
      <c r="S41" s="48">
        <v>167</v>
      </c>
      <c r="T41" s="4">
        <v>162</v>
      </c>
      <c r="U41" s="48">
        <v>159</v>
      </c>
      <c r="V41" s="48">
        <v>159</v>
      </c>
    </row>
    <row r="43" spans="2:22" s="49" customFormat="1">
      <c r="B43" s="49" t="s">
        <v>94</v>
      </c>
      <c r="S43" s="51">
        <f>S38-O38</f>
        <v>-35</v>
      </c>
      <c r="V43" s="51">
        <f>V38-R38</f>
        <v>-30</v>
      </c>
    </row>
    <row r="44" spans="2:22" s="50" customFormat="1">
      <c r="B44" s="50" t="s">
        <v>95</v>
      </c>
      <c r="S44" s="52">
        <f t="shared" ref="S44:V44" si="34">S38-R38</f>
        <v>-9</v>
      </c>
      <c r="T44" s="52">
        <f t="shared" si="34"/>
        <v>-11</v>
      </c>
      <c r="U44" s="52">
        <f t="shared" si="34"/>
        <v>-2</v>
      </c>
      <c r="V44" s="52">
        <f>V38-U38</f>
        <v>-8</v>
      </c>
    </row>
    <row r="48" spans="2:22">
      <c r="B48" s="45" t="s">
        <v>96</v>
      </c>
    </row>
    <row r="49" spans="2:32" s="35" customFormat="1">
      <c r="B49" s="35" t="s">
        <v>6</v>
      </c>
      <c r="O49" s="38">
        <v>215.09100000000001</v>
      </c>
      <c r="P49" s="38">
        <v>258.04399999999998</v>
      </c>
      <c r="Q49" s="38">
        <v>304.03899999999999</v>
      </c>
      <c r="R49" s="38">
        <v>282.76400000000001</v>
      </c>
      <c r="S49" s="38">
        <v>320.52499999999998</v>
      </c>
      <c r="T49" s="70">
        <v>200.62299999999999</v>
      </c>
      <c r="U49" s="38">
        <v>44.939</v>
      </c>
      <c r="V49" s="38">
        <v>32.113</v>
      </c>
      <c r="AE49" s="38">
        <f>S49</f>
        <v>320.52499999999998</v>
      </c>
    </row>
    <row r="50" spans="2:32">
      <c r="B50" s="4" t="s">
        <v>97</v>
      </c>
      <c r="O50" s="37">
        <v>31.41</v>
      </c>
      <c r="P50" s="37">
        <v>45.890999999999998</v>
      </c>
      <c r="Q50" s="37">
        <v>31.872</v>
      </c>
      <c r="R50" s="37">
        <v>36.991</v>
      </c>
      <c r="S50" s="37">
        <v>39.509</v>
      </c>
      <c r="T50" s="71">
        <v>48.868000000000002</v>
      </c>
      <c r="U50" s="37">
        <v>42.781999999999996</v>
      </c>
      <c r="V50" s="37">
        <v>48.67</v>
      </c>
      <c r="AE50" s="37">
        <f>S50</f>
        <v>39.509</v>
      </c>
    </row>
    <row r="51" spans="2:32" s="35" customFormat="1">
      <c r="B51" s="35" t="s">
        <v>98</v>
      </c>
      <c r="O51" s="38">
        <v>290.96600000000001</v>
      </c>
      <c r="P51" s="38">
        <v>301.017</v>
      </c>
      <c r="Q51" s="38">
        <v>326.47699999999998</v>
      </c>
      <c r="R51" s="38">
        <v>339.19799999999998</v>
      </c>
      <c r="S51" s="38">
        <v>278.2</v>
      </c>
      <c r="T51" s="70">
        <v>401.47899999999998</v>
      </c>
      <c r="U51" s="38">
        <v>507.23599999999999</v>
      </c>
      <c r="V51" s="38">
        <v>563.49</v>
      </c>
      <c r="AE51" s="38">
        <f>S51</f>
        <v>278.2</v>
      </c>
    </row>
    <row r="52" spans="2:32">
      <c r="B52" s="4" t="s">
        <v>99</v>
      </c>
      <c r="O52" s="37">
        <v>130.12799999999999</v>
      </c>
      <c r="P52" s="37">
        <v>117.467</v>
      </c>
      <c r="Q52" s="37">
        <v>91.554000000000002</v>
      </c>
      <c r="R52" s="37">
        <v>85.475999999999999</v>
      </c>
      <c r="S52" s="37">
        <v>71.563999999999993</v>
      </c>
      <c r="T52" s="71">
        <v>74.608999999999995</v>
      </c>
      <c r="U52" s="37">
        <v>99.454999999999998</v>
      </c>
      <c r="V52" s="37">
        <v>37.575000000000003</v>
      </c>
      <c r="AE52" s="37">
        <f>S52</f>
        <v>71.563999999999993</v>
      </c>
    </row>
    <row r="53" spans="2:32">
      <c r="B53" s="4" t="s">
        <v>100</v>
      </c>
      <c r="C53" s="4">
        <f t="shared" ref="C53:U53" si="35">SUM(C49:C52)</f>
        <v>0</v>
      </c>
      <c r="D53" s="4">
        <f t="shared" ref="D53:E53" si="36">SUM(D49:D52)</f>
        <v>0</v>
      </c>
      <c r="E53" s="4">
        <f t="shared" si="35"/>
        <v>0</v>
      </c>
      <c r="F53" s="4">
        <f t="shared" si="35"/>
        <v>0</v>
      </c>
      <c r="G53" s="4">
        <f t="shared" si="35"/>
        <v>0</v>
      </c>
      <c r="H53" s="4">
        <f t="shared" si="35"/>
        <v>0</v>
      </c>
      <c r="I53" s="4">
        <f t="shared" si="35"/>
        <v>0</v>
      </c>
      <c r="J53" s="4">
        <f t="shared" si="35"/>
        <v>0</v>
      </c>
      <c r="K53" s="4">
        <f t="shared" si="35"/>
        <v>0</v>
      </c>
      <c r="L53" s="4">
        <f t="shared" si="35"/>
        <v>0</v>
      </c>
      <c r="M53" s="4">
        <f t="shared" si="35"/>
        <v>0</v>
      </c>
      <c r="N53" s="4">
        <f t="shared" si="35"/>
        <v>0</v>
      </c>
      <c r="O53" s="37">
        <f t="shared" si="35"/>
        <v>667.59500000000003</v>
      </c>
      <c r="P53" s="37">
        <f t="shared" si="35"/>
        <v>722.41899999999998</v>
      </c>
      <c r="Q53" s="37">
        <f t="shared" si="35"/>
        <v>753.94199999999989</v>
      </c>
      <c r="R53" s="37">
        <f t="shared" si="35"/>
        <v>744.42899999999997</v>
      </c>
      <c r="S53" s="37">
        <f t="shared" si="35"/>
        <v>709.79799999999989</v>
      </c>
      <c r="T53" s="71">
        <f t="shared" si="35"/>
        <v>725.57900000000006</v>
      </c>
      <c r="U53" s="37">
        <f t="shared" si="35"/>
        <v>694.41200000000003</v>
      </c>
      <c r="V53" s="37">
        <f>SUM(V49:V52)</f>
        <v>681.84800000000007</v>
      </c>
      <c r="AA53" s="4">
        <f t="shared" ref="AA53:AF53" si="37">SUM(AA49:AA52)</f>
        <v>0</v>
      </c>
      <c r="AB53" s="4">
        <f t="shared" si="37"/>
        <v>0</v>
      </c>
      <c r="AC53" s="4">
        <f t="shared" si="37"/>
        <v>0</v>
      </c>
      <c r="AD53" s="4">
        <f t="shared" si="37"/>
        <v>0</v>
      </c>
      <c r="AE53" s="37">
        <f t="shared" si="37"/>
        <v>709.79799999999989</v>
      </c>
      <c r="AF53" s="4">
        <f t="shared" si="37"/>
        <v>0</v>
      </c>
    </row>
    <row r="54" spans="2:32">
      <c r="B54" s="4" t="s">
        <v>101</v>
      </c>
      <c r="O54" s="37">
        <v>207.84200000000001</v>
      </c>
      <c r="P54" s="37">
        <v>208.75899999999999</v>
      </c>
      <c r="Q54" s="37">
        <v>202.71100000000001</v>
      </c>
      <c r="R54" s="37">
        <v>207.489</v>
      </c>
      <c r="S54" s="37">
        <v>216.30799999999999</v>
      </c>
      <c r="T54" s="71">
        <v>219.42099999999999</v>
      </c>
      <c r="U54" s="37">
        <v>220.74199999999999</v>
      </c>
      <c r="V54" s="37">
        <v>221.20699999999999</v>
      </c>
      <c r="AE54" s="37">
        <f>S54</f>
        <v>216.30799999999999</v>
      </c>
    </row>
    <row r="55" spans="2:32">
      <c r="B55" s="4" t="s">
        <v>102</v>
      </c>
      <c r="O55" s="37">
        <v>621.72699999999998</v>
      </c>
      <c r="P55" s="37">
        <v>639.57500000000005</v>
      </c>
      <c r="Q55" s="37">
        <v>610.18799999999999</v>
      </c>
      <c r="R55" s="37">
        <v>573.84199999999998</v>
      </c>
      <c r="S55" s="37">
        <v>543.78899999999999</v>
      </c>
      <c r="T55" s="71">
        <v>508.98599999999999</v>
      </c>
      <c r="U55" s="37">
        <v>491.41199999999998</v>
      </c>
      <c r="V55" s="37">
        <v>483.40300000000002</v>
      </c>
      <c r="AE55" s="37">
        <f>S55</f>
        <v>543.78899999999999</v>
      </c>
    </row>
    <row r="56" spans="2:32">
      <c r="B56" s="4" t="s">
        <v>103</v>
      </c>
      <c r="O56" s="37">
        <v>69.478999999999999</v>
      </c>
      <c r="P56" s="37">
        <v>70.055999999999997</v>
      </c>
      <c r="Q56" s="37">
        <v>69.849999999999994</v>
      </c>
      <c r="R56" s="37">
        <v>69.456000000000003</v>
      </c>
      <c r="S56" s="37">
        <v>68.411000000000001</v>
      </c>
      <c r="T56" s="71">
        <v>66.784999999999997</v>
      </c>
      <c r="U56" s="37">
        <v>66.028999999999996</v>
      </c>
      <c r="V56" s="37">
        <v>64.111000000000004</v>
      </c>
      <c r="AE56" s="37">
        <f>S56</f>
        <v>68.411000000000001</v>
      </c>
    </row>
    <row r="57" spans="2:32">
      <c r="B57" s="4" t="s">
        <v>104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71">
        <v>0</v>
      </c>
      <c r="U57" s="37">
        <v>0</v>
      </c>
      <c r="V57" s="37">
        <v>52.319000000000003</v>
      </c>
      <c r="AE57" s="37">
        <f>S57</f>
        <v>0</v>
      </c>
    </row>
    <row r="58" spans="2:32">
      <c r="B58" s="4" t="s">
        <v>105</v>
      </c>
      <c r="O58" s="37">
        <v>20.725000000000001</v>
      </c>
      <c r="P58" s="37">
        <v>21.558</v>
      </c>
      <c r="Q58" s="37">
        <v>21.928999999999998</v>
      </c>
      <c r="R58" s="37">
        <v>21.593</v>
      </c>
      <c r="S58" s="37">
        <v>23.792999999999999</v>
      </c>
      <c r="T58" s="71">
        <v>27.670999999999999</v>
      </c>
      <c r="U58" s="37">
        <v>27.125</v>
      </c>
      <c r="V58" s="37">
        <v>34.104999999999997</v>
      </c>
      <c r="AE58" s="37">
        <f>S58</f>
        <v>23.792999999999999</v>
      </c>
    </row>
    <row r="59" spans="2:32">
      <c r="B59" s="4" t="s">
        <v>106</v>
      </c>
      <c r="C59" s="4">
        <f t="shared" ref="C59:U59" si="38">C53+SUM(C54:C58)</f>
        <v>0</v>
      </c>
      <c r="D59" s="4">
        <f t="shared" ref="D59:E59" si="39">D53+SUM(D54:D58)</f>
        <v>0</v>
      </c>
      <c r="E59" s="4">
        <f t="shared" si="38"/>
        <v>0</v>
      </c>
      <c r="F59" s="4">
        <f t="shared" si="38"/>
        <v>0</v>
      </c>
      <c r="G59" s="4">
        <f t="shared" si="38"/>
        <v>0</v>
      </c>
      <c r="H59" s="4">
        <f t="shared" si="38"/>
        <v>0</v>
      </c>
      <c r="I59" s="4">
        <f t="shared" si="38"/>
        <v>0</v>
      </c>
      <c r="J59" s="4">
        <f t="shared" si="38"/>
        <v>0</v>
      </c>
      <c r="K59" s="4">
        <f t="shared" si="38"/>
        <v>0</v>
      </c>
      <c r="L59" s="4">
        <f t="shared" si="38"/>
        <v>0</v>
      </c>
      <c r="M59" s="4">
        <f t="shared" si="38"/>
        <v>0</v>
      </c>
      <c r="N59" s="4">
        <f t="shared" si="38"/>
        <v>0</v>
      </c>
      <c r="O59" s="37">
        <f t="shared" si="38"/>
        <v>1587.3679999999999</v>
      </c>
      <c r="P59" s="37">
        <f t="shared" si="38"/>
        <v>1662.3670000000002</v>
      </c>
      <c r="Q59" s="37">
        <f t="shared" si="38"/>
        <v>1658.62</v>
      </c>
      <c r="R59" s="37">
        <f t="shared" si="38"/>
        <v>1616.809</v>
      </c>
      <c r="S59" s="37">
        <f t="shared" si="38"/>
        <v>1562.0989999999999</v>
      </c>
      <c r="T59" s="71">
        <f t="shared" si="38"/>
        <v>1548.442</v>
      </c>
      <c r="U59" s="37">
        <f t="shared" si="38"/>
        <v>1499.72</v>
      </c>
      <c r="V59" s="37">
        <f>V53+SUM(V54:V58)</f>
        <v>1536.9929999999999</v>
      </c>
      <c r="AA59" s="4">
        <f t="shared" ref="AA59:AF59" si="40">AA53+SUM(AA54:AA58)</f>
        <v>0</v>
      </c>
      <c r="AB59" s="4">
        <f t="shared" si="40"/>
        <v>0</v>
      </c>
      <c r="AC59" s="4">
        <f t="shared" si="40"/>
        <v>0</v>
      </c>
      <c r="AD59" s="4">
        <f t="shared" si="40"/>
        <v>0</v>
      </c>
      <c r="AE59" s="37">
        <f t="shared" si="40"/>
        <v>1562.0989999999999</v>
      </c>
      <c r="AF59" s="4">
        <f t="shared" si="40"/>
        <v>0</v>
      </c>
    </row>
    <row r="60" spans="2:32">
      <c r="O60" s="37"/>
      <c r="P60" s="37"/>
      <c r="Q60" s="37"/>
      <c r="R60" s="37"/>
      <c r="S60" s="37"/>
      <c r="T60" s="71"/>
      <c r="U60" s="37"/>
      <c r="V60" s="37"/>
      <c r="AE60" s="37"/>
    </row>
    <row r="61" spans="2:32">
      <c r="B61" s="4" t="s">
        <v>107</v>
      </c>
      <c r="O61" s="37">
        <v>150.43700000000001</v>
      </c>
      <c r="P61" s="37">
        <v>164.97499999999999</v>
      </c>
      <c r="Q61" s="37">
        <v>186.59299999999999</v>
      </c>
      <c r="R61" s="37">
        <v>196.024</v>
      </c>
      <c r="S61" s="37">
        <v>152.48400000000001</v>
      </c>
      <c r="T61" s="71">
        <v>243.22399999999999</v>
      </c>
      <c r="U61" s="37">
        <v>226.779</v>
      </c>
      <c r="V61" s="37">
        <v>223.404</v>
      </c>
      <c r="AE61" s="37">
        <f>S61</f>
        <v>152.48400000000001</v>
      </c>
    </row>
    <row r="62" spans="2:32" s="35" customFormat="1">
      <c r="B62" s="35" t="s">
        <v>108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70">
        <v>0</v>
      </c>
      <c r="U62" s="38">
        <v>0</v>
      </c>
      <c r="V62" s="38">
        <v>3.484</v>
      </c>
      <c r="AE62" s="38">
        <f>S62</f>
        <v>0</v>
      </c>
    </row>
    <row r="63" spans="2:32">
      <c r="B63" s="4" t="s">
        <v>136</v>
      </c>
      <c r="O63" s="37">
        <v>173.505</v>
      </c>
      <c r="P63" s="37">
        <v>158.29499999999999</v>
      </c>
      <c r="Q63" s="37">
        <v>156.56200000000001</v>
      </c>
      <c r="R63" s="37">
        <v>144.453</v>
      </c>
      <c r="S63" s="37">
        <v>145.08799999999999</v>
      </c>
      <c r="T63" s="71">
        <v>137.77000000000001</v>
      </c>
      <c r="U63" s="37">
        <v>135.571</v>
      </c>
      <c r="V63" s="37">
        <v>136.29400000000001</v>
      </c>
      <c r="AE63" s="37">
        <f>S63</f>
        <v>145.08799999999999</v>
      </c>
    </row>
    <row r="64" spans="2:32">
      <c r="B64" s="4" t="s">
        <v>109</v>
      </c>
      <c r="O64" s="37">
        <v>78.991</v>
      </c>
      <c r="P64" s="37">
        <v>112.648</v>
      </c>
      <c r="Q64" s="37">
        <v>134.40700000000001</v>
      </c>
      <c r="R64" s="37">
        <v>133.56899999999999</v>
      </c>
      <c r="S64" s="37">
        <v>134.15600000000001</v>
      </c>
      <c r="T64" s="71">
        <v>83.882000000000005</v>
      </c>
      <c r="U64" s="37">
        <v>80.266000000000005</v>
      </c>
      <c r="V64" s="37">
        <v>82.192999999999998</v>
      </c>
      <c r="AE64" s="37">
        <f>S64</f>
        <v>134.15600000000001</v>
      </c>
    </row>
    <row r="65" spans="2:32">
      <c r="B65" s="4" t="s">
        <v>110</v>
      </c>
      <c r="C65" s="4">
        <f t="shared" ref="C65:U65" si="41">SUM(C61:C64)</f>
        <v>0</v>
      </c>
      <c r="D65" s="4">
        <f t="shared" ref="D65:E65" si="42">SUM(D61:D64)</f>
        <v>0</v>
      </c>
      <c r="E65" s="4">
        <f t="shared" si="41"/>
        <v>0</v>
      </c>
      <c r="F65" s="4">
        <f t="shared" si="41"/>
        <v>0</v>
      </c>
      <c r="G65" s="4">
        <f t="shared" si="41"/>
        <v>0</v>
      </c>
      <c r="H65" s="4">
        <f t="shared" si="41"/>
        <v>0</v>
      </c>
      <c r="I65" s="4">
        <f t="shared" si="41"/>
        <v>0</v>
      </c>
      <c r="J65" s="4">
        <f t="shared" si="41"/>
        <v>0</v>
      </c>
      <c r="K65" s="4">
        <f t="shared" si="41"/>
        <v>0</v>
      </c>
      <c r="L65" s="4">
        <f t="shared" si="41"/>
        <v>0</v>
      </c>
      <c r="M65" s="4">
        <f t="shared" si="41"/>
        <v>0</v>
      </c>
      <c r="N65" s="4">
        <f t="shared" si="41"/>
        <v>0</v>
      </c>
      <c r="O65" s="37">
        <f t="shared" si="41"/>
        <v>402.93299999999999</v>
      </c>
      <c r="P65" s="37">
        <f t="shared" si="41"/>
        <v>435.91800000000001</v>
      </c>
      <c r="Q65" s="37">
        <f t="shared" si="41"/>
        <v>477.56200000000001</v>
      </c>
      <c r="R65" s="37">
        <f t="shared" si="41"/>
        <v>474.04599999999994</v>
      </c>
      <c r="S65" s="37">
        <f t="shared" si="41"/>
        <v>431.72800000000001</v>
      </c>
      <c r="T65" s="71">
        <f t="shared" si="41"/>
        <v>464.87600000000003</v>
      </c>
      <c r="U65" s="37">
        <f t="shared" si="41"/>
        <v>442.61600000000004</v>
      </c>
      <c r="V65" s="37">
        <f>SUM(V61:V64)</f>
        <v>445.375</v>
      </c>
      <c r="AA65" s="4">
        <f t="shared" ref="AA65:AF65" si="43">SUM(AA61:AA64)</f>
        <v>0</v>
      </c>
      <c r="AB65" s="4">
        <f t="shared" si="43"/>
        <v>0</v>
      </c>
      <c r="AC65" s="4">
        <f t="shared" si="43"/>
        <v>0</v>
      </c>
      <c r="AD65" s="4">
        <f t="shared" si="43"/>
        <v>0</v>
      </c>
      <c r="AE65" s="37">
        <f t="shared" si="43"/>
        <v>431.72800000000001</v>
      </c>
      <c r="AF65" s="4">
        <f t="shared" si="43"/>
        <v>0</v>
      </c>
    </row>
    <row r="66" spans="2:32" s="35" customFormat="1">
      <c r="B66" s="35" t="s">
        <v>111</v>
      </c>
      <c r="O66" s="38">
        <v>32.985999999999997</v>
      </c>
      <c r="P66" s="38">
        <v>44.168999999999997</v>
      </c>
      <c r="Q66" s="38">
        <v>20.021999999999998</v>
      </c>
      <c r="R66" s="38">
        <v>15.61</v>
      </c>
      <c r="S66" s="38">
        <v>15.679</v>
      </c>
      <c r="T66" s="70">
        <v>14.712</v>
      </c>
      <c r="U66" s="38">
        <v>48.872</v>
      </c>
      <c r="V66" s="38">
        <v>85.903999999999996</v>
      </c>
      <c r="AE66" s="38">
        <f>S66</f>
        <v>15.679</v>
      </c>
    </row>
    <row r="67" spans="2:32">
      <c r="B67" s="4" t="s">
        <v>112</v>
      </c>
      <c r="O67" s="37">
        <v>527.54899999999998</v>
      </c>
      <c r="P67" s="37">
        <v>555.20399999999995</v>
      </c>
      <c r="Q67" s="37">
        <v>524.85699999999997</v>
      </c>
      <c r="R67" s="37">
        <v>490.33</v>
      </c>
      <c r="S67" s="37">
        <v>471.87799999999999</v>
      </c>
      <c r="T67" s="71">
        <v>430.60599999999999</v>
      </c>
      <c r="U67" s="37">
        <v>413.416</v>
      </c>
      <c r="V67" s="37">
        <v>413.096</v>
      </c>
      <c r="AE67" s="37">
        <f>S67</f>
        <v>471.87799999999999</v>
      </c>
    </row>
    <row r="68" spans="2:32">
      <c r="B68" s="4" t="s">
        <v>113</v>
      </c>
      <c r="O68" s="37">
        <v>57.140999999999998</v>
      </c>
      <c r="P68" s="37">
        <v>48.067999999999998</v>
      </c>
      <c r="Q68" s="37">
        <v>48.082000000000001</v>
      </c>
      <c r="R68" s="37">
        <v>44.399000000000001</v>
      </c>
      <c r="S68" s="37">
        <v>40.345999999999997</v>
      </c>
      <c r="T68" s="71">
        <v>37.909999999999997</v>
      </c>
      <c r="U68" s="37">
        <v>34.283000000000001</v>
      </c>
      <c r="V68" s="37">
        <v>33.274999999999999</v>
      </c>
      <c r="AE68" s="37">
        <f>S68</f>
        <v>40.345999999999997</v>
      </c>
    </row>
    <row r="69" spans="2:32">
      <c r="B69" s="4" t="s">
        <v>114</v>
      </c>
      <c r="C69" s="4">
        <f t="shared" ref="C69:U69" si="44">C65+SUM(C66:C68)</f>
        <v>0</v>
      </c>
      <c r="D69" s="4">
        <f t="shared" ref="D69:E69" si="45">D65+SUM(D66:D68)</f>
        <v>0</v>
      </c>
      <c r="E69" s="4">
        <f t="shared" si="44"/>
        <v>0</v>
      </c>
      <c r="F69" s="4">
        <f t="shared" si="44"/>
        <v>0</v>
      </c>
      <c r="G69" s="4">
        <f t="shared" si="44"/>
        <v>0</v>
      </c>
      <c r="H69" s="4">
        <f t="shared" si="44"/>
        <v>0</v>
      </c>
      <c r="I69" s="4">
        <f t="shared" si="44"/>
        <v>0</v>
      </c>
      <c r="J69" s="4">
        <f t="shared" si="44"/>
        <v>0</v>
      </c>
      <c r="K69" s="4">
        <f t="shared" si="44"/>
        <v>0</v>
      </c>
      <c r="L69" s="4">
        <f t="shared" si="44"/>
        <v>0</v>
      </c>
      <c r="M69" s="4">
        <f t="shared" si="44"/>
        <v>0</v>
      </c>
      <c r="N69" s="4">
        <f t="shared" si="44"/>
        <v>0</v>
      </c>
      <c r="O69" s="37">
        <f t="shared" si="44"/>
        <v>1020.6089999999999</v>
      </c>
      <c r="P69" s="37">
        <f t="shared" si="44"/>
        <v>1083.3589999999999</v>
      </c>
      <c r="Q69" s="37">
        <f t="shared" si="44"/>
        <v>1070.5230000000001</v>
      </c>
      <c r="R69" s="37">
        <f t="shared" si="44"/>
        <v>1024.3849999999998</v>
      </c>
      <c r="S69" s="37">
        <f t="shared" si="44"/>
        <v>959.63099999999986</v>
      </c>
      <c r="T69" s="71">
        <f t="shared" si="44"/>
        <v>948.10400000000004</v>
      </c>
      <c r="U69" s="37">
        <f t="shared" si="44"/>
        <v>939.18700000000013</v>
      </c>
      <c r="V69" s="37">
        <f>V65+SUM(V66:V68)</f>
        <v>977.65</v>
      </c>
      <c r="AA69" s="4">
        <f t="shared" ref="AA69:AF69" si="46">AA65+SUM(AA66:AA68)</f>
        <v>0</v>
      </c>
      <c r="AB69" s="4">
        <f t="shared" si="46"/>
        <v>0</v>
      </c>
      <c r="AC69" s="4">
        <f t="shared" si="46"/>
        <v>0</v>
      </c>
      <c r="AD69" s="4">
        <f t="shared" si="46"/>
        <v>0</v>
      </c>
      <c r="AE69" s="37">
        <f t="shared" si="46"/>
        <v>959.63099999999986</v>
      </c>
      <c r="AF69" s="4">
        <f t="shared" si="46"/>
        <v>0</v>
      </c>
    </row>
    <row r="70" spans="2:32">
      <c r="O70" s="37"/>
      <c r="P70" s="37"/>
      <c r="Q70" s="37"/>
      <c r="R70" s="37"/>
      <c r="S70" s="37"/>
      <c r="T70" s="71"/>
      <c r="U70" s="37"/>
      <c r="V70" s="37"/>
      <c r="AE70" s="37"/>
    </row>
    <row r="71" spans="2:32">
      <c r="B71" s="4" t="s">
        <v>115</v>
      </c>
      <c r="O71" s="37">
        <v>566.75900000000001</v>
      </c>
      <c r="P71" s="37">
        <v>579.00800000000004</v>
      </c>
      <c r="Q71" s="37">
        <v>588.09699999999998</v>
      </c>
      <c r="R71" s="37">
        <v>592.42399999999998</v>
      </c>
      <c r="S71" s="37">
        <v>602.46799999999996</v>
      </c>
      <c r="T71" s="71">
        <v>600.33799999999997</v>
      </c>
      <c r="U71" s="37">
        <v>560.53300000000002</v>
      </c>
      <c r="V71" s="37">
        <v>559.34299999999996</v>
      </c>
      <c r="AE71" s="37">
        <f>S71</f>
        <v>602.46799999999996</v>
      </c>
    </row>
    <row r="72" spans="2:32">
      <c r="B72" s="4" t="s">
        <v>116</v>
      </c>
      <c r="C72" s="4">
        <f t="shared" ref="C72:U72" si="47">C71+C69</f>
        <v>0</v>
      </c>
      <c r="D72" s="4">
        <f t="shared" ref="D72:E72" si="48">D71+D69</f>
        <v>0</v>
      </c>
      <c r="E72" s="4">
        <f t="shared" si="47"/>
        <v>0</v>
      </c>
      <c r="F72" s="4">
        <f t="shared" si="47"/>
        <v>0</v>
      </c>
      <c r="G72" s="4">
        <f t="shared" si="47"/>
        <v>0</v>
      </c>
      <c r="H72" s="4">
        <f t="shared" si="47"/>
        <v>0</v>
      </c>
      <c r="I72" s="4">
        <f t="shared" si="47"/>
        <v>0</v>
      </c>
      <c r="J72" s="4">
        <f t="shared" si="47"/>
        <v>0</v>
      </c>
      <c r="K72" s="4">
        <f t="shared" si="47"/>
        <v>0</v>
      </c>
      <c r="L72" s="4">
        <f t="shared" si="47"/>
        <v>0</v>
      </c>
      <c r="M72" s="4">
        <f t="shared" si="47"/>
        <v>0</v>
      </c>
      <c r="N72" s="4">
        <f t="shared" si="47"/>
        <v>0</v>
      </c>
      <c r="O72" s="37">
        <f t="shared" si="47"/>
        <v>1587.3679999999999</v>
      </c>
      <c r="P72" s="37">
        <f t="shared" si="47"/>
        <v>1662.367</v>
      </c>
      <c r="Q72" s="37">
        <f t="shared" si="47"/>
        <v>1658.6200000000001</v>
      </c>
      <c r="R72" s="37">
        <f t="shared" si="47"/>
        <v>1616.8089999999997</v>
      </c>
      <c r="S72" s="37">
        <f t="shared" si="47"/>
        <v>1562.0989999999997</v>
      </c>
      <c r="T72" s="71">
        <f t="shared" si="47"/>
        <v>1548.442</v>
      </c>
      <c r="U72" s="37">
        <f t="shared" si="47"/>
        <v>1499.7200000000003</v>
      </c>
      <c r="V72" s="37">
        <f>V71+V69</f>
        <v>1536.9929999999999</v>
      </c>
      <c r="AA72" s="4">
        <f t="shared" ref="AA72:AF72" si="49">AA71+AA69</f>
        <v>0</v>
      </c>
      <c r="AB72" s="4">
        <f t="shared" si="49"/>
        <v>0</v>
      </c>
      <c r="AC72" s="4">
        <f t="shared" si="49"/>
        <v>0</v>
      </c>
      <c r="AD72" s="4">
        <f t="shared" si="49"/>
        <v>0</v>
      </c>
      <c r="AE72" s="37">
        <f t="shared" si="49"/>
        <v>1562.0989999999997</v>
      </c>
      <c r="AF72" s="4">
        <f t="shared" si="49"/>
        <v>0</v>
      </c>
    </row>
    <row r="74" spans="2:32">
      <c r="B74" s="4" t="s">
        <v>117</v>
      </c>
      <c r="C74" s="37">
        <f t="shared" ref="C74:U74" si="50">C59-C69</f>
        <v>0</v>
      </c>
      <c r="D74" s="37">
        <f t="shared" ref="D74:E74" si="51">D59-D69</f>
        <v>0</v>
      </c>
      <c r="E74" s="37">
        <f t="shared" si="50"/>
        <v>0</v>
      </c>
      <c r="F74" s="37">
        <f t="shared" si="50"/>
        <v>0</v>
      </c>
      <c r="G74" s="37">
        <f t="shared" si="50"/>
        <v>0</v>
      </c>
      <c r="H74" s="37">
        <f t="shared" si="50"/>
        <v>0</v>
      </c>
      <c r="I74" s="37">
        <f t="shared" si="50"/>
        <v>0</v>
      </c>
      <c r="J74" s="37">
        <f t="shared" si="50"/>
        <v>0</v>
      </c>
      <c r="K74" s="37">
        <f t="shared" si="50"/>
        <v>0</v>
      </c>
      <c r="L74" s="37">
        <f t="shared" si="50"/>
        <v>0</v>
      </c>
      <c r="M74" s="37">
        <f t="shared" si="50"/>
        <v>0</v>
      </c>
      <c r="N74" s="37">
        <f t="shared" si="50"/>
        <v>0</v>
      </c>
      <c r="O74" s="37">
        <f t="shared" si="50"/>
        <v>566.75900000000001</v>
      </c>
      <c r="P74" s="37">
        <f t="shared" si="50"/>
        <v>579.00800000000027</v>
      </c>
      <c r="Q74" s="37">
        <f t="shared" si="50"/>
        <v>588.09699999999975</v>
      </c>
      <c r="R74" s="37">
        <f t="shared" si="50"/>
        <v>592.42400000000021</v>
      </c>
      <c r="S74" s="37">
        <f t="shared" si="50"/>
        <v>602.46800000000007</v>
      </c>
      <c r="T74" s="37">
        <f t="shared" si="50"/>
        <v>600.33799999999997</v>
      </c>
      <c r="U74" s="37">
        <f t="shared" si="50"/>
        <v>560.5329999999999</v>
      </c>
      <c r="V74" s="37">
        <f>V59-V69</f>
        <v>559.34299999999996</v>
      </c>
      <c r="AA74" s="37">
        <f t="shared" ref="AA74:AF74" si="52">AA59-AA69</f>
        <v>0</v>
      </c>
      <c r="AB74" s="37">
        <f t="shared" si="52"/>
        <v>0</v>
      </c>
      <c r="AC74" s="37">
        <f t="shared" si="52"/>
        <v>0</v>
      </c>
      <c r="AD74" s="37">
        <f t="shared" si="52"/>
        <v>0</v>
      </c>
      <c r="AE74" s="37">
        <f t="shared" si="52"/>
        <v>602.46800000000007</v>
      </c>
      <c r="AF74" s="37">
        <f t="shared" si="52"/>
        <v>0</v>
      </c>
    </row>
    <row r="75" spans="2:32">
      <c r="B75" s="4" t="s">
        <v>118</v>
      </c>
      <c r="O75" s="4">
        <f>O74/O22</f>
        <v>39.652907017421121</v>
      </c>
      <c r="P75" s="4">
        <f>P74/P22</f>
        <v>40.526912577868011</v>
      </c>
      <c r="Q75" s="4">
        <f>Q74/Q22</f>
        <v>41.01380849431618</v>
      </c>
      <c r="R75" s="4">
        <f>R74/R22</f>
        <v>41.387732290065685</v>
      </c>
      <c r="S75" s="4">
        <f>S74/S22</f>
        <v>43.854127238317083</v>
      </c>
      <c r="T75" s="4">
        <f>T74/T22</f>
        <v>46.318802561530745</v>
      </c>
      <c r="U75" s="4">
        <f>U74/U22</f>
        <v>43.747209864980867</v>
      </c>
      <c r="V75" s="4">
        <f>V74/V22</f>
        <v>46.081973966057006</v>
      </c>
      <c r="AE75" s="4">
        <f>AE74/AE22</f>
        <v>43.854127238317083</v>
      </c>
    </row>
    <row r="77" spans="2:32">
      <c r="B77" s="43" t="s">
        <v>6</v>
      </c>
      <c r="C77" s="37">
        <f t="shared" ref="C77:U77" si="53">C49</f>
        <v>0</v>
      </c>
      <c r="D77" s="37">
        <f t="shared" ref="D77:E77" si="54">D49</f>
        <v>0</v>
      </c>
      <c r="E77" s="37">
        <f t="shared" si="53"/>
        <v>0</v>
      </c>
      <c r="F77" s="37">
        <f t="shared" si="53"/>
        <v>0</v>
      </c>
      <c r="G77" s="37">
        <f t="shared" si="53"/>
        <v>0</v>
      </c>
      <c r="H77" s="37">
        <f t="shared" si="53"/>
        <v>0</v>
      </c>
      <c r="I77" s="37">
        <f t="shared" si="53"/>
        <v>0</v>
      </c>
      <c r="J77" s="37">
        <f t="shared" si="53"/>
        <v>0</v>
      </c>
      <c r="K77" s="37">
        <f t="shared" si="53"/>
        <v>0</v>
      </c>
      <c r="L77" s="37">
        <f t="shared" si="53"/>
        <v>0</v>
      </c>
      <c r="M77" s="37">
        <f t="shared" si="53"/>
        <v>0</v>
      </c>
      <c r="N77" s="37">
        <f t="shared" si="53"/>
        <v>0</v>
      </c>
      <c r="O77" s="37">
        <f t="shared" si="53"/>
        <v>215.09100000000001</v>
      </c>
      <c r="P77" s="37">
        <f t="shared" si="53"/>
        <v>258.04399999999998</v>
      </c>
      <c r="Q77" s="37">
        <f t="shared" si="53"/>
        <v>304.03899999999999</v>
      </c>
      <c r="R77" s="37">
        <f t="shared" si="53"/>
        <v>282.76400000000001</v>
      </c>
      <c r="S77" s="37">
        <f t="shared" si="53"/>
        <v>320.52499999999998</v>
      </c>
      <c r="T77" s="37">
        <f t="shared" si="53"/>
        <v>200.62299999999999</v>
      </c>
      <c r="U77" s="37">
        <f t="shared" si="53"/>
        <v>44.939</v>
      </c>
      <c r="V77" s="37">
        <f>V49</f>
        <v>32.113</v>
      </c>
      <c r="AA77" s="37">
        <f t="shared" ref="AA77:AF77" si="55">AA49</f>
        <v>0</v>
      </c>
      <c r="AB77" s="37">
        <f t="shared" si="55"/>
        <v>0</v>
      </c>
      <c r="AC77" s="37">
        <f t="shared" si="55"/>
        <v>0</v>
      </c>
      <c r="AD77" s="37">
        <f t="shared" si="55"/>
        <v>0</v>
      </c>
      <c r="AE77" s="37">
        <f t="shared" si="55"/>
        <v>320.52499999999998</v>
      </c>
      <c r="AF77" s="37">
        <f t="shared" si="55"/>
        <v>0</v>
      </c>
    </row>
    <row r="78" spans="2:32">
      <c r="B78" s="43" t="s">
        <v>7</v>
      </c>
      <c r="C78" s="37">
        <f t="shared" ref="C78:U78" si="56">C62+C66</f>
        <v>0</v>
      </c>
      <c r="D78" s="37">
        <f t="shared" ref="D78:E78" si="57">D62+D66</f>
        <v>0</v>
      </c>
      <c r="E78" s="37">
        <f t="shared" si="56"/>
        <v>0</v>
      </c>
      <c r="F78" s="37">
        <f t="shared" si="56"/>
        <v>0</v>
      </c>
      <c r="G78" s="37">
        <f t="shared" si="56"/>
        <v>0</v>
      </c>
      <c r="H78" s="37">
        <f t="shared" si="56"/>
        <v>0</v>
      </c>
      <c r="I78" s="37">
        <f t="shared" si="56"/>
        <v>0</v>
      </c>
      <c r="J78" s="37">
        <f t="shared" si="56"/>
        <v>0</v>
      </c>
      <c r="K78" s="37">
        <f t="shared" si="56"/>
        <v>0</v>
      </c>
      <c r="L78" s="37">
        <f t="shared" si="56"/>
        <v>0</v>
      </c>
      <c r="M78" s="37">
        <f t="shared" si="56"/>
        <v>0</v>
      </c>
      <c r="N78" s="37">
        <f t="shared" si="56"/>
        <v>0</v>
      </c>
      <c r="O78" s="37">
        <f t="shared" si="56"/>
        <v>32.985999999999997</v>
      </c>
      <c r="P78" s="37">
        <f t="shared" si="56"/>
        <v>44.168999999999997</v>
      </c>
      <c r="Q78" s="37">
        <f t="shared" si="56"/>
        <v>20.021999999999998</v>
      </c>
      <c r="R78" s="37">
        <f t="shared" si="56"/>
        <v>15.61</v>
      </c>
      <c r="S78" s="37">
        <f t="shared" si="56"/>
        <v>15.679</v>
      </c>
      <c r="T78" s="37">
        <f t="shared" si="56"/>
        <v>14.712</v>
      </c>
      <c r="U78" s="37">
        <f t="shared" si="56"/>
        <v>48.872</v>
      </c>
      <c r="V78" s="37">
        <f>V62+V66</f>
        <v>89.387999999999991</v>
      </c>
      <c r="AA78" s="37">
        <f t="shared" ref="AA78:AF78" si="58">AA62+AA66</f>
        <v>0</v>
      </c>
      <c r="AB78" s="37">
        <f t="shared" si="58"/>
        <v>0</v>
      </c>
      <c r="AC78" s="37">
        <f t="shared" si="58"/>
        <v>0</v>
      </c>
      <c r="AD78" s="37">
        <f t="shared" si="58"/>
        <v>0</v>
      </c>
      <c r="AE78" s="37">
        <f t="shared" si="58"/>
        <v>15.679</v>
      </c>
      <c r="AF78" s="37">
        <f t="shared" si="58"/>
        <v>0</v>
      </c>
    </row>
    <row r="79" spans="2:32">
      <c r="B79" s="4" t="s">
        <v>8</v>
      </c>
      <c r="C79" s="37">
        <f t="shared" ref="C79:U79" si="59">C77-C78</f>
        <v>0</v>
      </c>
      <c r="D79" s="37">
        <f t="shared" ref="D79:E79" si="60">D77-D78</f>
        <v>0</v>
      </c>
      <c r="E79" s="37">
        <f t="shared" si="59"/>
        <v>0</v>
      </c>
      <c r="F79" s="37">
        <f t="shared" si="59"/>
        <v>0</v>
      </c>
      <c r="G79" s="37">
        <f t="shared" si="59"/>
        <v>0</v>
      </c>
      <c r="H79" s="37">
        <f t="shared" si="59"/>
        <v>0</v>
      </c>
      <c r="I79" s="37">
        <f t="shared" si="59"/>
        <v>0</v>
      </c>
      <c r="J79" s="37">
        <f t="shared" si="59"/>
        <v>0</v>
      </c>
      <c r="K79" s="37">
        <f t="shared" si="59"/>
        <v>0</v>
      </c>
      <c r="L79" s="37">
        <f t="shared" si="59"/>
        <v>0</v>
      </c>
      <c r="M79" s="37">
        <f t="shared" si="59"/>
        <v>0</v>
      </c>
      <c r="N79" s="37">
        <f t="shared" si="59"/>
        <v>0</v>
      </c>
      <c r="O79" s="37">
        <f t="shared" si="59"/>
        <v>182.10500000000002</v>
      </c>
      <c r="P79" s="37">
        <f t="shared" si="59"/>
        <v>213.875</v>
      </c>
      <c r="Q79" s="37">
        <f t="shared" si="59"/>
        <v>284.017</v>
      </c>
      <c r="R79" s="37">
        <f t="shared" si="59"/>
        <v>267.154</v>
      </c>
      <c r="S79" s="37">
        <f t="shared" si="59"/>
        <v>304.846</v>
      </c>
      <c r="T79" s="37">
        <f t="shared" si="59"/>
        <v>185.911</v>
      </c>
      <c r="U79" s="37">
        <f t="shared" si="59"/>
        <v>-3.9329999999999998</v>
      </c>
      <c r="V79" s="37">
        <f>V77-V78</f>
        <v>-57.274999999999991</v>
      </c>
      <c r="AA79" s="37">
        <f t="shared" ref="AA79:AF79" si="61">AA77-AA78</f>
        <v>0</v>
      </c>
      <c r="AB79" s="37">
        <f t="shared" si="61"/>
        <v>0</v>
      </c>
      <c r="AC79" s="37">
        <f t="shared" si="61"/>
        <v>0</v>
      </c>
      <c r="AD79" s="37">
        <f t="shared" si="61"/>
        <v>0</v>
      </c>
      <c r="AE79" s="37">
        <f t="shared" si="61"/>
        <v>304.846</v>
      </c>
      <c r="AF79" s="37">
        <f t="shared" si="61"/>
        <v>0</v>
      </c>
    </row>
    <row r="81" spans="2:31" s="35" customFormat="1">
      <c r="B81" s="35" t="s">
        <v>119</v>
      </c>
      <c r="S81" s="40">
        <f t="shared" ref="S81" si="62">S51/O51-1</f>
        <v>-4.3874542042712905E-2</v>
      </c>
      <c r="T81" s="40">
        <f t="shared" ref="T81:U81" si="63">T51/P51-1</f>
        <v>0.33374194812917546</v>
      </c>
      <c r="U81" s="40">
        <f t="shared" si="63"/>
        <v>0.55366534242841015</v>
      </c>
      <c r="V81" s="40">
        <f>V51/R51-1</f>
        <v>0.66124210638034442</v>
      </c>
    </row>
    <row r="82" spans="2:31">
      <c r="B82" s="39" t="s">
        <v>120</v>
      </c>
      <c r="Q82" s="39">
        <f>Q51/P51-1</f>
        <v>8.4579940667802722E-2</v>
      </c>
      <c r="R82" s="39">
        <f>R51/Q51-1</f>
        <v>3.8964459977272492E-2</v>
      </c>
      <c r="S82" s="39">
        <f t="shared" ref="S82:U82" si="64">S51/R51-1</f>
        <v>-0.17983006975276972</v>
      </c>
      <c r="T82" s="39">
        <f t="shared" si="64"/>
        <v>0.44313084112149537</v>
      </c>
      <c r="U82" s="39">
        <f>U51/T51-1</f>
        <v>0.2634185100590567</v>
      </c>
      <c r="V82" s="39">
        <f>V51/U51-1</f>
        <v>0.11090301161589489</v>
      </c>
    </row>
    <row r="83" spans="2:31" s="39" customFormat="1">
      <c r="B83" s="39" t="s">
        <v>121</v>
      </c>
      <c r="R83" s="39">
        <f t="shared" ref="R83:U83" si="65">R51/SUM(O8:R8)</f>
        <v>0.14550204291735028</v>
      </c>
      <c r="S83" s="39">
        <f t="shared" si="65"/>
        <v>0.11485976539211686</v>
      </c>
      <c r="T83" s="39">
        <f t="shared" si="65"/>
        <v>0.16699505893382946</v>
      </c>
      <c r="U83" s="39">
        <f t="shared" si="65"/>
        <v>0.21274125671165287</v>
      </c>
      <c r="V83" s="39">
        <f>V51/SUM(S8:V8)</f>
        <v>0.23601398601398599</v>
      </c>
    </row>
    <row r="85" spans="2:31">
      <c r="B85" s="36" t="s">
        <v>122</v>
      </c>
      <c r="O85" s="4">
        <v>38.81</v>
      </c>
      <c r="P85" s="4">
        <v>52.92</v>
      </c>
      <c r="Q85" s="4">
        <v>57.45</v>
      </c>
      <c r="R85" s="4">
        <v>60.59</v>
      </c>
      <c r="S85" s="4">
        <v>62.94</v>
      </c>
      <c r="T85" s="4">
        <v>64.33</v>
      </c>
      <c r="U85" s="4">
        <v>56.05</v>
      </c>
      <c r="V85" s="4">
        <v>47.82</v>
      </c>
      <c r="AE85" s="4">
        <f>S85</f>
        <v>62.94</v>
      </c>
    </row>
    <row r="86" spans="2:31">
      <c r="B86" s="4" t="s">
        <v>5</v>
      </c>
      <c r="O86" s="37">
        <f t="shared" ref="O86" si="66">O85*O22</f>
        <v>554.71132999999998</v>
      </c>
      <c r="P86" s="37">
        <f t="shared" ref="P86:Q86" si="67">P85*P22</f>
        <v>756.06804000000011</v>
      </c>
      <c r="Q86" s="37">
        <f t="shared" si="67"/>
        <v>823.77555000000007</v>
      </c>
      <c r="R86" s="37">
        <f>R85*R22</f>
        <v>867.28526000000011</v>
      </c>
      <c r="S86" s="37">
        <f t="shared" ref="S86" si="68">S85*S22</f>
        <v>864.66971999999998</v>
      </c>
      <c r="T86" s="37">
        <f t="shared" ref="T86" si="69">T85*T22</f>
        <v>833.78112999999996</v>
      </c>
      <c r="U86" s="37">
        <f t="shared" ref="U86" si="70">U85*U22</f>
        <v>718.16864999999996</v>
      </c>
      <c r="V86" s="37">
        <f>V85*V22</f>
        <v>580.43916000000002</v>
      </c>
      <c r="AE86" s="37">
        <f t="shared" ref="AE86" si="71">AE85*AE22</f>
        <v>864.66971999999998</v>
      </c>
    </row>
    <row r="87" spans="2:31">
      <c r="B87" s="4" t="s">
        <v>9</v>
      </c>
      <c r="O87" s="37">
        <f t="shared" ref="O87" si="72">O86-O79</f>
        <v>372.60632999999996</v>
      </c>
      <c r="P87" s="37">
        <f t="shared" ref="P87:Q87" si="73">P86-P79</f>
        <v>542.19304000000011</v>
      </c>
      <c r="Q87" s="37">
        <f t="shared" si="73"/>
        <v>539.75855000000001</v>
      </c>
      <c r="R87" s="37">
        <f>R86-R79</f>
        <v>600.13126000000011</v>
      </c>
      <c r="S87" s="37">
        <f t="shared" ref="S87" si="74">S86-S79</f>
        <v>559.82371999999998</v>
      </c>
      <c r="T87" s="37">
        <f t="shared" ref="T87" si="75">T86-T79</f>
        <v>647.87013000000002</v>
      </c>
      <c r="U87" s="37">
        <f t="shared" ref="U87" si="76">U86-U79</f>
        <v>722.10164999999995</v>
      </c>
      <c r="V87" s="37">
        <f>V86-V79</f>
        <v>637.71415999999999</v>
      </c>
      <c r="AE87" s="37">
        <f t="shared" ref="AE87" si="77">AE86-AE79</f>
        <v>559.82371999999998</v>
      </c>
    </row>
    <row r="89" spans="2:31" s="54" customFormat="1">
      <c r="B89" s="54" t="s">
        <v>22</v>
      </c>
      <c r="O89" s="54">
        <f t="shared" ref="O89:R89" si="78">O85/O75</f>
        <v>0.97874286954419776</v>
      </c>
      <c r="P89" s="54">
        <f t="shared" si="78"/>
        <v>1.3057989526914995</v>
      </c>
      <c r="Q89" s="54">
        <f t="shared" si="78"/>
        <v>1.4007477507962129</v>
      </c>
      <c r="R89" s="54">
        <f>R85/R75</f>
        <v>1.4639603729761113</v>
      </c>
      <c r="S89" s="54">
        <f>S85/S75</f>
        <v>1.4352126917944188</v>
      </c>
      <c r="T89" s="54">
        <f>T85/T75</f>
        <v>1.3888528295726741</v>
      </c>
      <c r="U89" s="54">
        <f>U85/U75</f>
        <v>1.2812245666178443</v>
      </c>
      <c r="V89" s="54">
        <f>V85/V75</f>
        <v>1.0377159631925315</v>
      </c>
      <c r="AE89" s="54">
        <f>AE85/AE75</f>
        <v>1.4352126917944188</v>
      </c>
    </row>
    <row r="90" spans="2:31">
      <c r="B90" s="4" t="s">
        <v>23</v>
      </c>
    </row>
    <row r="91" spans="2:31">
      <c r="B91" s="4" t="s">
        <v>24</v>
      </c>
    </row>
    <row r="92" spans="2:31">
      <c r="B92" s="4" t="s">
        <v>25</v>
      </c>
      <c r="R92" s="54">
        <f t="shared" ref="R92:U92" si="79">R85/SUM(O21:R21)</f>
        <v>6.0755610152631707</v>
      </c>
      <c r="S92" s="54">
        <f t="shared" si="79"/>
        <v>7.6684006545109309</v>
      </c>
      <c r="T92" s="54">
        <f t="shared" si="79"/>
        <v>8.075826144091339</v>
      </c>
      <c r="U92" s="54">
        <f t="shared" si="79"/>
        <v>7.1863515667116236</v>
      </c>
      <c r="V92" s="54">
        <f>V85/SUM(S21:V21)</f>
        <v>6.6600722058479755</v>
      </c>
      <c r="AE92" s="54">
        <f>AE85/AE21</f>
        <v>7.5265900663289287</v>
      </c>
    </row>
    <row r="93" spans="2:31">
      <c r="B93" s="4" t="s">
        <v>26</v>
      </c>
    </row>
    <row r="94" spans="2:31">
      <c r="B94" s="4" t="s">
        <v>27</v>
      </c>
    </row>
    <row r="98" spans="2:2">
      <c r="B98" s="45" t="s">
        <v>137</v>
      </c>
    </row>
    <row r="101" spans="2:2">
      <c r="B101" s="4" t="s">
        <v>138</v>
      </c>
    </row>
    <row r="104" spans="2:2">
      <c r="B104" s="4" t="s">
        <v>139</v>
      </c>
    </row>
    <row r="106" spans="2:2" s="35" customFormat="1">
      <c r="B106" s="35" t="s">
        <v>140</v>
      </c>
    </row>
  </sheetData>
  <hyperlinks>
    <hyperlink ref="V1" r:id="rId1" xr:uid="{60A3BD83-6E80-4D7D-9202-B959033B5516}"/>
    <hyperlink ref="U1" r:id="rId2" xr:uid="{BD00DA4B-97A7-46A3-87E5-893B10F5809A}"/>
    <hyperlink ref="T1" r:id="rId3" xr:uid="{595EE6D6-AEE1-4265-8D75-38AED39C4464}"/>
    <hyperlink ref="S1" r:id="rId4" xr:uid="{CECFF7AC-5D18-4338-8356-59BCBA9DD7B2}"/>
  </hyperlinks>
  <pageMargins left="0.7" right="0.7" top="0.75" bottom="0.75" header="0.3" footer="0.3"/>
  <pageSetup paperSize="256" orientation="portrait" horizontalDpi="203" verticalDpi="203" r:id="rId5"/>
  <ignoredErrors>
    <ignoredError sqref="S8:V8 AE4:AE7" formulaRange="1"/>
    <ignoredError sqref="AE8:AE21" formula="1" formulaRange="1"/>
    <ignoredError sqref="AE53:AE74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2023-01-26T19:44:17Z</dcterms:created>
  <dcterms:modified xsi:type="dcterms:W3CDTF">2023-01-30T12:28:42Z</dcterms:modified>
</cp:coreProperties>
</file>