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76AADDDC-38D2-47F3-B263-7474DB19095B}" xr6:coauthVersionLast="47" xr6:coauthVersionMax="47" xr10:uidLastSave="{00000000-0000-0000-0000-000000000000}"/>
  <bookViews>
    <workbookView xWindow="-120" yWindow="-120" windowWidth="29040" windowHeight="15720" xr2:uid="{DBC686BB-2718-4D0D-A16A-D84819AF3AE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D11" i="1"/>
  <c r="D10" i="1"/>
  <c r="D9" i="1"/>
  <c r="D7" i="1"/>
  <c r="C10" i="1"/>
  <c r="C9" i="1"/>
  <c r="L75" i="2"/>
  <c r="L74" i="2"/>
  <c r="L73" i="2"/>
  <c r="L71" i="2"/>
  <c r="L70" i="2"/>
  <c r="L68" i="2"/>
  <c r="L65" i="2"/>
  <c r="L58" i="2"/>
  <c r="L46" i="2"/>
  <c r="L42" i="2"/>
  <c r="L49" i="2" s="1"/>
  <c r="H25" i="2"/>
  <c r="H11" i="2"/>
  <c r="H7" i="2"/>
  <c r="L11" i="2"/>
  <c r="L7" i="2"/>
  <c r="L30" i="2" s="1"/>
  <c r="H17" i="2" l="1"/>
  <c r="L12" i="2"/>
  <c r="L25" i="2" l="1"/>
  <c r="L17" i="2"/>
  <c r="H19" i="2"/>
  <c r="H26" i="2"/>
  <c r="H21" i="2" l="1"/>
  <c r="H28" i="2"/>
  <c r="L19" i="2"/>
  <c r="L26" i="2"/>
  <c r="H27" i="2" l="1"/>
  <c r="H22" i="2"/>
  <c r="L28" i="2"/>
  <c r="L21" i="2"/>
  <c r="L22" i="2" l="1"/>
  <c r="L27" i="2"/>
  <c r="C8" i="1" l="1"/>
  <c r="C11" i="1"/>
  <c r="C12" i="1" l="1"/>
</calcChain>
</file>

<file path=xl/sharedStrings.xml><?xml version="1.0" encoding="utf-8"?>
<sst xmlns="http://schemas.openxmlformats.org/spreadsheetml/2006/main" count="103" uniqueCount="96">
  <si>
    <t>$ADSK</t>
  </si>
  <si>
    <t>Autodesk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</si>
  <si>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</si>
  <si>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</si>
  <si>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</si>
  <si>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</si>
  <si>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</si>
  <si>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</si>
  <si>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</si>
  <si>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</si>
  <si>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</si>
  <si>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</si>
  <si>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</si>
  <si>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</si>
  <si>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</si>
  <si>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Key Events</t>
  </si>
  <si>
    <t>Profile</t>
  </si>
  <si>
    <t>HQ</t>
  </si>
  <si>
    <t>IPO</t>
  </si>
  <si>
    <t>Founded</t>
  </si>
  <si>
    <t>Update</t>
  </si>
  <si>
    <t>IR</t>
  </si>
  <si>
    <t>Link</t>
  </si>
  <si>
    <t>Employe.</t>
  </si>
  <si>
    <t>Valuation Metrics</t>
  </si>
  <si>
    <t>`</t>
  </si>
  <si>
    <t>P/B</t>
  </si>
  <si>
    <t>P/S</t>
  </si>
  <si>
    <t>P/E</t>
  </si>
  <si>
    <t>Stockopedia</t>
  </si>
  <si>
    <t>San Fransisco, CA</t>
  </si>
  <si>
    <t>Q224</t>
  </si>
  <si>
    <t>Q124</t>
  </si>
  <si>
    <t>Q423</t>
  </si>
  <si>
    <t>Q323</t>
  </si>
  <si>
    <t>Q223</t>
  </si>
  <si>
    <t>Q123</t>
  </si>
  <si>
    <t>Q122</t>
  </si>
  <si>
    <t>Q22</t>
  </si>
  <si>
    <t>Q322</t>
  </si>
  <si>
    <t>Subscription Revenue</t>
  </si>
  <si>
    <t>Maintenance Revenue</t>
  </si>
  <si>
    <t>Revenue</t>
  </si>
  <si>
    <t>Other Revenue</t>
  </si>
  <si>
    <t>Subscription COGS</t>
  </si>
  <si>
    <t>Other COGS</t>
  </si>
  <si>
    <t>COGS</t>
  </si>
  <si>
    <t>Amortization</t>
  </si>
  <si>
    <t>Gross Profit</t>
  </si>
  <si>
    <t>M&amp;S</t>
  </si>
  <si>
    <t>R&amp;D</t>
  </si>
  <si>
    <t>G&amp;A</t>
  </si>
  <si>
    <t>Amortization of Intangibles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</si>
  <si>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</si>
  <si>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</si>
  <si>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</si>
  <si>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</si>
  <si>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</si>
  <si>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</si>
  <si>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</si>
  <si>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</si>
  <si>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</si>
  <si>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</si>
  <si>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</si>
  <si>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</si>
  <si>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</si>
  <si>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</si>
  <si>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</si>
  <si>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</si>
  <si>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</si>
  <si>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Long-Term Marketable Securities</t>
  </si>
  <si>
    <t>Operating Lease ROU</t>
  </si>
  <si>
    <t>PP&amp;E</t>
  </si>
  <si>
    <t>Goodwill+Intangibles</t>
  </si>
  <si>
    <t>Deferred Taxes</t>
  </si>
  <si>
    <t>Long-Term Other Assets</t>
  </si>
  <si>
    <t>Assets</t>
  </si>
  <si>
    <t>A/P</t>
  </si>
  <si>
    <t>Accrued Compensation</t>
  </si>
  <si>
    <t>Accrued Taxes</t>
  </si>
  <si>
    <t>Deferred Revenue</t>
  </si>
  <si>
    <t>Operating Lease Liabilities</t>
  </si>
  <si>
    <t>Other Liabilities</t>
  </si>
  <si>
    <t>TCL</t>
  </si>
  <si>
    <t>Current portion of Notes</t>
  </si>
  <si>
    <t>Long-Term Deferred Revenue</t>
  </si>
  <si>
    <t>Long-Term Operating Lease</t>
  </si>
  <si>
    <t>Long-Term Income Tax</t>
  </si>
  <si>
    <t>Long-Term Notes Payable</t>
  </si>
  <si>
    <t>Long-Term Other Liabilities</t>
  </si>
  <si>
    <t>Liabilities</t>
  </si>
  <si>
    <t>S/E</t>
  </si>
  <si>
    <t>S/E+L</t>
  </si>
  <si>
    <t>Long-Term Deferred Taxes</t>
  </si>
  <si>
    <t>Book Value</t>
  </si>
  <si>
    <t>Book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</si>
</sst>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\x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/>
    <xf numFmtId="0" fontId="2" fillId="0" borderId="0" xfId="0" applyFont="1" applyBorder="1"/>
    <xf numFmtId="0" fontId="1" fillId="2" borderId="6" xfId="0" applyFont="1" applyFill="1" applyBorder="1"/>
    <xf numFmtId="0" fontId="1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2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2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3" fontId="2" fillId="0" borderId="0" xfId="0" applyNumberFormat="1" applyFont="1" applyBorder="1"/>
    <xf numFmtId="3" fontId="2" fillId="0" borderId="7" xfId="0" applyNumberFormat="1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14" fontId="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 indent="1"/>
    </xf>
    <xf numFmtId="3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5" fontId="2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70" fontId="2" fillId="4" borderId="0" xfId="0" applyNumberFormat="1" applyFont="1" applyFill="1" applyBorder="1" applyAlignment="1">
      <alignment horizontal="center"/>
    </xf>
    <xf numFmtId="170" fontId="2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47625</xdr:rowOff>
    </xdr:from>
    <xdr:to>
      <xdr:col>3</xdr:col>
      <xdr:colOff>533400</xdr:colOff>
      <xdr:row>3</xdr:row>
      <xdr:rowOff>104775</xdr:rowOff>
    </xdr:to>
    <xdr:pic>
      <xdr:nvPicPr>
        <xdr:cNvPr id="2" name="Picture 1" descr="Autodesk logo">
          <a:extLst>
            <a:ext uri="{FF2B5EF4-FFF2-40B4-BE49-F238E27FC236}">
              <a16:creationId xmlns:a16="http://schemas.microsoft.com/office/drawing/2014/main" id="{66826965-404F-C3AC-92DA-5C6362E9C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476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Archives/edgar/data/769397/000076939724000150/adsk-202407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D011-71B1-4504-B133-A0FB7BFF1926}">
  <dimension ref="B2:O40"/>
  <sheetViews>
    <sheetView tabSelected="1" workbookViewId="0">
      <selection activeCell="C34" sqref="C34:D34"/>
    </sheetView>
  </sheetViews>
  <sheetFormatPr defaultRowHeight="12.75" x14ac:dyDescent="0.2"/>
  <cols>
    <col min="1" max="3" width="9.140625" style="2"/>
    <col min="4" max="4" width="9.42578125" style="2" bestFit="1" customWidth="1"/>
    <col min="5" max="16384" width="9.140625" style="2"/>
  </cols>
  <sheetData>
    <row r="2" spans="2:15" x14ac:dyDescent="0.2">
      <c r="B2" s="1" t="s">
        <v>0</v>
      </c>
    </row>
    <row r="3" spans="2:15" x14ac:dyDescent="0.2">
      <c r="B3" s="1" t="s">
        <v>1</v>
      </c>
    </row>
    <row r="5" spans="2:15" x14ac:dyDescent="0.2">
      <c r="B5" s="3" t="s">
        <v>2</v>
      </c>
      <c r="C5" s="4"/>
      <c r="D5" s="5"/>
      <c r="G5" s="3" t="s">
        <v>15</v>
      </c>
      <c r="H5" s="4"/>
      <c r="I5" s="4"/>
      <c r="J5" s="4"/>
      <c r="K5" s="4"/>
      <c r="L5" s="4"/>
      <c r="M5" s="4"/>
      <c r="N5" s="4"/>
      <c r="O5" s="5"/>
    </row>
    <row r="6" spans="2:15" x14ac:dyDescent="0.2">
      <c r="B6" s="6" t="s">
        <v>3</v>
      </c>
      <c r="C6" s="7">
        <v>321.27</v>
      </c>
      <c r="D6" s="39"/>
      <c r="G6" s="15"/>
      <c r="H6" s="16"/>
      <c r="I6" s="16"/>
      <c r="J6" s="16"/>
      <c r="K6" s="16"/>
      <c r="L6" s="16"/>
      <c r="M6" s="16"/>
      <c r="N6" s="16"/>
      <c r="O6" s="17"/>
    </row>
    <row r="7" spans="2:15" x14ac:dyDescent="0.2">
      <c r="B7" s="6" t="s">
        <v>4</v>
      </c>
      <c r="C7" s="7">
        <v>216</v>
      </c>
      <c r="D7" s="39" t="str">
        <f>+$C$29</f>
        <v>Q224</v>
      </c>
      <c r="G7" s="15"/>
      <c r="H7" s="16"/>
      <c r="I7" s="16"/>
      <c r="J7" s="16"/>
      <c r="K7" s="16"/>
      <c r="L7" s="16"/>
      <c r="M7" s="16"/>
      <c r="N7" s="16"/>
      <c r="O7" s="17"/>
    </row>
    <row r="8" spans="2:15" x14ac:dyDescent="0.2">
      <c r="B8" s="6" t="s">
        <v>5</v>
      </c>
      <c r="C8" s="23">
        <f>C6*C7</f>
        <v>69394.319999999992</v>
      </c>
      <c r="D8" s="39"/>
      <c r="G8" s="15"/>
      <c r="H8" s="16"/>
      <c r="I8" s="16"/>
      <c r="J8" s="16"/>
      <c r="K8" s="16"/>
      <c r="L8" s="16"/>
      <c r="M8" s="16"/>
      <c r="N8" s="16"/>
      <c r="O8" s="17"/>
    </row>
    <row r="9" spans="2:15" x14ac:dyDescent="0.2">
      <c r="B9" s="6" t="s">
        <v>6</v>
      </c>
      <c r="C9" s="23">
        <f>+'Financial Model'!L73</f>
        <v>2109</v>
      </c>
      <c r="D9" s="39" t="str">
        <f t="shared" ref="D9:D11" si="0">+$C$29</f>
        <v>Q224</v>
      </c>
      <c r="G9" s="15"/>
      <c r="H9" s="16"/>
      <c r="I9" s="16"/>
      <c r="J9" s="16"/>
      <c r="K9" s="16"/>
      <c r="L9" s="16"/>
      <c r="M9" s="16"/>
      <c r="N9" s="16"/>
      <c r="O9" s="17"/>
    </row>
    <row r="10" spans="2:15" x14ac:dyDescent="0.2">
      <c r="B10" s="6" t="s">
        <v>7</v>
      </c>
      <c r="C10" s="23">
        <f>+'Financial Model'!L74</f>
        <v>2286</v>
      </c>
      <c r="D10" s="39" t="str">
        <f t="shared" si="0"/>
        <v>Q224</v>
      </c>
      <c r="G10" s="15"/>
      <c r="H10" s="16"/>
      <c r="I10" s="16"/>
      <c r="J10" s="16"/>
      <c r="K10" s="16"/>
      <c r="L10" s="16"/>
      <c r="M10" s="16"/>
      <c r="N10" s="16"/>
      <c r="O10" s="17"/>
    </row>
    <row r="11" spans="2:15" x14ac:dyDescent="0.2">
      <c r="B11" s="6" t="s">
        <v>8</v>
      </c>
      <c r="C11" s="23">
        <f>C9-C10</f>
        <v>-177</v>
      </c>
      <c r="D11" s="39" t="str">
        <f t="shared" si="0"/>
        <v>Q224</v>
      </c>
      <c r="G11" s="15"/>
      <c r="H11" s="16"/>
      <c r="I11" s="16"/>
      <c r="J11" s="16"/>
      <c r="K11" s="16"/>
      <c r="L11" s="16"/>
      <c r="M11" s="16"/>
      <c r="N11" s="16"/>
      <c r="O11" s="17"/>
    </row>
    <row r="12" spans="2:15" x14ac:dyDescent="0.2">
      <c r="B12" s="8" t="s">
        <v>9</v>
      </c>
      <c r="C12" s="24">
        <f>C8-C11</f>
        <v>69571.319999999992</v>
      </c>
      <c r="D12" s="40"/>
      <c r="G12" s="15"/>
      <c r="H12" s="16"/>
      <c r="I12" s="16"/>
      <c r="J12" s="16"/>
      <c r="K12" s="16"/>
      <c r="L12" s="16"/>
      <c r="M12" s="16"/>
      <c r="N12" s="16"/>
      <c r="O12" s="17"/>
    </row>
    <row r="13" spans="2:15" x14ac:dyDescent="0.2">
      <c r="G13" s="15"/>
      <c r="H13" s="16"/>
      <c r="I13" s="16"/>
      <c r="J13" s="16"/>
      <c r="K13" s="16"/>
      <c r="L13" s="16"/>
      <c r="M13" s="16"/>
      <c r="N13" s="16"/>
      <c r="O13" s="17"/>
    </row>
    <row r="14" spans="2:15" x14ac:dyDescent="0.2">
      <c r="G14" s="15"/>
      <c r="H14" s="16"/>
      <c r="I14" s="16"/>
      <c r="J14" s="16"/>
      <c r="K14" s="16"/>
      <c r="L14" s="16"/>
      <c r="M14" s="16"/>
      <c r="N14" s="16"/>
      <c r="O14" s="17"/>
    </row>
    <row r="15" spans="2:15" x14ac:dyDescent="0.2">
      <c r="B15" s="3" t="s">
        <v>10</v>
      </c>
      <c r="C15" s="4"/>
      <c r="D15" s="5"/>
      <c r="G15" s="15"/>
      <c r="H15" s="16"/>
      <c r="I15" s="16"/>
      <c r="J15" s="16"/>
      <c r="K15" s="16"/>
      <c r="L15" s="16"/>
      <c r="M15" s="16"/>
      <c r="N15" s="16"/>
      <c r="O15" s="17"/>
    </row>
    <row r="16" spans="2:15" x14ac:dyDescent="0.2">
      <c r="B16" s="9" t="s">
        <v>11</v>
      </c>
      <c r="C16" s="10"/>
      <c r="D16" s="11"/>
      <c r="G16" s="15"/>
      <c r="H16" s="16"/>
      <c r="I16" s="16"/>
      <c r="J16" s="16"/>
      <c r="K16" s="16"/>
      <c r="L16" s="16"/>
      <c r="M16" s="16"/>
      <c r="N16" s="16"/>
      <c r="O16" s="17"/>
    </row>
    <row r="17" spans="2:15" x14ac:dyDescent="0.2">
      <c r="B17" s="9" t="s">
        <v>12</v>
      </c>
      <c r="C17" s="10"/>
      <c r="D17" s="11"/>
      <c r="G17" s="15"/>
      <c r="H17" s="16"/>
      <c r="I17" s="16"/>
      <c r="J17" s="16"/>
      <c r="K17" s="16"/>
      <c r="L17" s="16"/>
      <c r="M17" s="16"/>
      <c r="N17" s="16"/>
      <c r="O17" s="17"/>
    </row>
    <row r="18" spans="2:15" x14ac:dyDescent="0.2">
      <c r="B18" s="9" t="s">
        <v>13</v>
      </c>
      <c r="C18" s="10"/>
      <c r="D18" s="11"/>
      <c r="G18" s="15"/>
      <c r="H18" s="16"/>
      <c r="I18" s="16"/>
      <c r="J18" s="16"/>
      <c r="K18" s="16"/>
      <c r="L18" s="16"/>
      <c r="M18" s="16"/>
      <c r="N18" s="16"/>
      <c r="O18" s="17"/>
    </row>
    <row r="19" spans="2:15" x14ac:dyDescent="0.2">
      <c r="B19" s="12" t="s">
        <v>14</v>
      </c>
      <c r="C19" s="13"/>
      <c r="D19" s="14"/>
      <c r="G19" s="15"/>
      <c r="H19" s="16"/>
      <c r="I19" s="16"/>
      <c r="J19" s="16"/>
      <c r="K19" s="16"/>
      <c r="L19" s="16"/>
      <c r="M19" s="16"/>
      <c r="N19" s="16"/>
      <c r="O19" s="17"/>
    </row>
    <row r="20" spans="2:15" x14ac:dyDescent="0.2">
      <c r="G20" s="15"/>
      <c r="H20" s="16"/>
      <c r="I20" s="16"/>
      <c r="J20" s="16"/>
      <c r="K20" s="16"/>
      <c r="L20" s="16"/>
      <c r="M20" s="16"/>
      <c r="N20" s="16"/>
      <c r="O20" s="17"/>
    </row>
    <row r="21" spans="2:15" x14ac:dyDescent="0.2">
      <c r="G21" s="15"/>
      <c r="H21" s="16"/>
      <c r="I21" s="16"/>
      <c r="J21" s="16"/>
      <c r="K21" s="16"/>
      <c r="L21" s="16"/>
      <c r="M21" s="16"/>
      <c r="N21" s="16"/>
      <c r="O21" s="17"/>
    </row>
    <row r="22" spans="2:15" x14ac:dyDescent="0.2">
      <c r="B22" s="3" t="s">
        <v>16</v>
      </c>
      <c r="C22" s="4"/>
      <c r="D22" s="5"/>
      <c r="G22" s="15"/>
      <c r="H22" s="16"/>
      <c r="I22" s="16"/>
      <c r="J22" s="16"/>
      <c r="K22" s="16"/>
      <c r="L22" s="16"/>
      <c r="M22" s="16"/>
      <c r="N22" s="16"/>
      <c r="O22" s="17"/>
    </row>
    <row r="23" spans="2:15" x14ac:dyDescent="0.2">
      <c r="B23" s="21" t="s">
        <v>17</v>
      </c>
      <c r="C23" s="10">
        <v>1982</v>
      </c>
      <c r="D23" s="11"/>
      <c r="G23" s="15"/>
      <c r="H23" s="16"/>
      <c r="I23" s="16"/>
      <c r="J23" s="16"/>
      <c r="K23" s="16"/>
      <c r="L23" s="16"/>
      <c r="M23" s="16"/>
      <c r="N23" s="16"/>
      <c r="O23" s="17"/>
    </row>
    <row r="24" spans="2:15" x14ac:dyDescent="0.2">
      <c r="B24" s="21" t="s">
        <v>19</v>
      </c>
      <c r="C24" s="10" t="s">
        <v>30</v>
      </c>
      <c r="D24" s="11"/>
      <c r="G24" s="15"/>
      <c r="H24" s="16"/>
      <c r="I24" s="16"/>
      <c r="J24" s="16"/>
      <c r="K24" s="16"/>
      <c r="L24" s="16"/>
      <c r="M24" s="16"/>
      <c r="N24" s="16"/>
      <c r="O24" s="17"/>
    </row>
    <row r="25" spans="2:15" x14ac:dyDescent="0.2">
      <c r="B25" s="21" t="s">
        <v>18</v>
      </c>
      <c r="C25" s="10">
        <v>1985</v>
      </c>
      <c r="D25" s="11"/>
      <c r="G25" s="15"/>
      <c r="H25" s="16"/>
      <c r="I25" s="16"/>
      <c r="J25" s="16"/>
      <c r="K25" s="16"/>
      <c r="L25" s="16"/>
      <c r="M25" s="16"/>
      <c r="N25" s="16"/>
      <c r="O25" s="17"/>
    </row>
    <row r="26" spans="2:15" x14ac:dyDescent="0.2">
      <c r="B26" s="21"/>
      <c r="C26" s="10"/>
      <c r="D26" s="11"/>
      <c r="G26" s="15"/>
      <c r="H26" s="16"/>
      <c r="I26" s="16"/>
      <c r="J26" s="16"/>
      <c r="K26" s="16"/>
      <c r="L26" s="16"/>
      <c r="M26" s="16"/>
      <c r="N26" s="16"/>
      <c r="O26" s="17"/>
    </row>
    <row r="27" spans="2:15" x14ac:dyDescent="0.2">
      <c r="B27" s="21" t="s">
        <v>23</v>
      </c>
      <c r="C27" s="10"/>
      <c r="D27" s="11"/>
      <c r="G27" s="15"/>
      <c r="H27" s="16"/>
      <c r="I27" s="16"/>
      <c r="J27" s="16"/>
      <c r="K27" s="16"/>
      <c r="L27" s="16"/>
      <c r="M27" s="16"/>
      <c r="N27" s="16"/>
      <c r="O27" s="17"/>
    </row>
    <row r="28" spans="2:15" x14ac:dyDescent="0.2">
      <c r="B28" s="21"/>
      <c r="C28" s="10"/>
      <c r="D28" s="11"/>
      <c r="G28" s="15"/>
      <c r="H28" s="16"/>
      <c r="I28" s="16"/>
      <c r="J28" s="16"/>
      <c r="K28" s="16"/>
      <c r="L28" s="16"/>
      <c r="M28" s="16"/>
      <c r="N28" s="16"/>
      <c r="O28" s="17"/>
    </row>
    <row r="29" spans="2:15" x14ac:dyDescent="0.2">
      <c r="B29" s="21" t="s">
        <v>20</v>
      </c>
      <c r="C29" s="22" t="s">
        <v>31</v>
      </c>
      <c r="D29" s="37">
        <v>45538</v>
      </c>
      <c r="G29" s="15"/>
      <c r="H29" s="16"/>
      <c r="I29" s="16"/>
      <c r="J29" s="16"/>
      <c r="K29" s="16"/>
      <c r="L29" s="16"/>
      <c r="M29" s="16"/>
      <c r="N29" s="16"/>
      <c r="O29" s="17"/>
    </row>
    <row r="30" spans="2:15" x14ac:dyDescent="0.2">
      <c r="B30" s="21" t="s">
        <v>21</v>
      </c>
      <c r="C30" s="10" t="s">
        <v>22</v>
      </c>
      <c r="D30" s="11"/>
      <c r="G30" s="15"/>
      <c r="H30" s="16"/>
      <c r="I30" s="16"/>
      <c r="J30" s="16"/>
      <c r="K30" s="16"/>
      <c r="L30" s="16"/>
      <c r="M30" s="16"/>
      <c r="N30" s="16"/>
      <c r="O30" s="17"/>
    </row>
    <row r="31" spans="2:15" x14ac:dyDescent="0.2">
      <c r="G31" s="15"/>
      <c r="H31" s="16"/>
      <c r="I31" s="16"/>
      <c r="J31" s="16"/>
      <c r="K31" s="16"/>
      <c r="L31" s="16"/>
      <c r="M31" s="16"/>
      <c r="N31" s="16"/>
      <c r="O31" s="17"/>
    </row>
    <row r="32" spans="2:15" x14ac:dyDescent="0.2">
      <c r="G32" s="15"/>
      <c r="H32" s="16"/>
      <c r="I32" s="16"/>
      <c r="J32" s="16"/>
      <c r="K32" s="16"/>
      <c r="L32" s="16"/>
      <c r="M32" s="16"/>
      <c r="N32" s="16"/>
      <c r="O32" s="17"/>
    </row>
    <row r="33" spans="2:15" x14ac:dyDescent="0.2">
      <c r="B33" s="3" t="s">
        <v>24</v>
      </c>
      <c r="C33" s="4"/>
      <c r="D33" s="5"/>
      <c r="G33" s="15"/>
      <c r="H33" s="16"/>
      <c r="I33" s="16"/>
      <c r="J33" s="16"/>
      <c r="K33" s="16"/>
      <c r="L33" s="16"/>
      <c r="M33" s="16"/>
      <c r="N33" s="16"/>
      <c r="O33" s="17"/>
    </row>
    <row r="34" spans="2:15" x14ac:dyDescent="0.2">
      <c r="B34" s="21" t="s">
        <v>26</v>
      </c>
      <c r="C34" s="41">
        <f>+C6/'Financial Model'!L71</f>
        <v>28.049442198868228</v>
      </c>
      <c r="D34" s="42"/>
      <c r="G34" s="15"/>
      <c r="H34" s="16"/>
      <c r="I34" s="16"/>
      <c r="J34" s="16"/>
      <c r="K34" s="16"/>
      <c r="L34" s="16"/>
      <c r="M34" s="16"/>
      <c r="N34" s="16"/>
      <c r="O34" s="17"/>
    </row>
    <row r="35" spans="2:15" x14ac:dyDescent="0.2">
      <c r="B35" s="21" t="s">
        <v>27</v>
      </c>
      <c r="C35" s="10"/>
      <c r="D35" s="11"/>
      <c r="G35" s="15"/>
      <c r="H35" s="16"/>
      <c r="I35" s="16"/>
      <c r="J35" s="16"/>
      <c r="K35" s="16"/>
      <c r="L35" s="16"/>
      <c r="M35" s="16"/>
      <c r="N35" s="16"/>
      <c r="O35" s="17"/>
    </row>
    <row r="36" spans="2:15" x14ac:dyDescent="0.2">
      <c r="B36" s="21" t="s">
        <v>28</v>
      </c>
      <c r="C36" s="10"/>
      <c r="D36" s="11"/>
      <c r="G36" s="15"/>
      <c r="H36" s="16"/>
      <c r="I36" s="16"/>
      <c r="J36" s="16"/>
      <c r="K36" s="16"/>
      <c r="L36" s="16"/>
      <c r="M36" s="16"/>
      <c r="N36" s="16"/>
      <c r="O36" s="17"/>
    </row>
    <row r="37" spans="2:15" x14ac:dyDescent="0.2">
      <c r="B37" s="21" t="s">
        <v>29</v>
      </c>
      <c r="C37" s="10">
        <v>76</v>
      </c>
      <c r="D37" s="11"/>
      <c r="G37" s="15"/>
      <c r="H37" s="16"/>
      <c r="I37" s="16"/>
      <c r="J37" s="16"/>
      <c r="K37" s="16"/>
      <c r="L37" s="16"/>
      <c r="M37" s="16"/>
      <c r="N37" s="16"/>
      <c r="O37" s="17"/>
    </row>
    <row r="38" spans="2:15" x14ac:dyDescent="0.2">
      <c r="B38" s="21" t="s">
        <v>25</v>
      </c>
      <c r="C38" s="10"/>
      <c r="D38" s="11"/>
      <c r="G38" s="15"/>
      <c r="H38" s="16"/>
      <c r="I38" s="16"/>
      <c r="J38" s="16"/>
      <c r="K38" s="16"/>
      <c r="L38" s="16"/>
      <c r="M38" s="16"/>
      <c r="N38" s="16"/>
      <c r="O38" s="17"/>
    </row>
    <row r="39" spans="2:15" x14ac:dyDescent="0.2">
      <c r="B39" s="21"/>
      <c r="C39" s="10"/>
      <c r="D39" s="11"/>
      <c r="G39" s="15"/>
      <c r="H39" s="16"/>
      <c r="I39" s="16"/>
      <c r="J39" s="16"/>
      <c r="K39" s="16"/>
      <c r="L39" s="16"/>
      <c r="M39" s="16"/>
      <c r="N39" s="16"/>
      <c r="O39" s="17"/>
    </row>
    <row r="40" spans="2:15" x14ac:dyDescent="0.2">
      <c r="G40" s="18"/>
      <c r="H40" s="19"/>
      <c r="I40" s="19"/>
      <c r="J40" s="19"/>
      <c r="K40" s="19"/>
      <c r="L40" s="19"/>
      <c r="M40" s="19"/>
      <c r="N40" s="19"/>
      <c r="O40" s="20"/>
    </row>
  </sheetData>
  <mergeCells count="22">
    <mergeCell ref="C34:D34"/>
    <mergeCell ref="C35:D35"/>
    <mergeCell ref="C36:D36"/>
    <mergeCell ref="C37:D37"/>
    <mergeCell ref="C38:D38"/>
    <mergeCell ref="C39:D39"/>
    <mergeCell ref="C26:D26"/>
    <mergeCell ref="C27:D27"/>
    <mergeCell ref="C28:D28"/>
    <mergeCell ref="C30:D30"/>
    <mergeCell ref="B33:D33"/>
    <mergeCell ref="G5:O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6E9D-1442-4F5B-A570-7043CF769B1D}">
  <dimension ref="B1:L75"/>
  <sheetViews>
    <sheetView workbookViewId="0">
      <pane xSplit="2" ySplit="3" topLeftCell="C40" activePane="bottomRight" state="frozen"/>
      <selection pane="topRight" activeCell="C1" sqref="C1"/>
      <selection pane="bottomLeft" activeCell="A4" sqref="A4"/>
      <selection pane="bottomRight" activeCell="B80" sqref="B80"/>
    </sheetView>
  </sheetViews>
  <sheetFormatPr defaultRowHeight="12.75" x14ac:dyDescent="0.2"/>
  <cols>
    <col min="1" max="1" width="4.28515625" style="2" customWidth="1"/>
    <col min="2" max="2" width="21.28515625" style="2" bestFit="1" customWidth="1"/>
    <col min="3" max="11" width="9.140625" style="2"/>
    <col min="12" max="12" width="9.42578125" style="2" bestFit="1" customWidth="1"/>
    <col min="13" max="16384" width="9.140625" style="2"/>
  </cols>
  <sheetData>
    <row r="1" spans="2:12" s="26" customFormat="1" x14ac:dyDescent="0.2">
      <c r="C1" s="26" t="s">
        <v>37</v>
      </c>
      <c r="D1" s="26" t="s">
        <v>38</v>
      </c>
      <c r="E1" s="26" t="s">
        <v>39</v>
      </c>
      <c r="F1" s="26" t="s">
        <v>39</v>
      </c>
      <c r="G1" s="26" t="s">
        <v>36</v>
      </c>
      <c r="H1" s="26" t="s">
        <v>35</v>
      </c>
      <c r="I1" s="26" t="s">
        <v>34</v>
      </c>
      <c r="J1" s="26" t="s">
        <v>33</v>
      </c>
      <c r="K1" s="26" t="s">
        <v>32</v>
      </c>
      <c r="L1" s="29" t="s">
        <v>31</v>
      </c>
    </row>
    <row r="2" spans="2:12" s="27" customFormat="1" x14ac:dyDescent="0.2">
      <c r="B2" s="25"/>
      <c r="H2" s="30">
        <v>45138</v>
      </c>
      <c r="L2" s="30">
        <v>45504</v>
      </c>
    </row>
    <row r="3" spans="2:12" s="27" customFormat="1" x14ac:dyDescent="0.2">
      <c r="B3" s="25"/>
      <c r="L3" s="28">
        <v>45538</v>
      </c>
    </row>
    <row r="4" spans="2:12" s="32" customFormat="1" x14ac:dyDescent="0.2">
      <c r="B4" s="31" t="s">
        <v>40</v>
      </c>
      <c r="H4" s="32">
        <v>1270</v>
      </c>
      <c r="L4" s="32">
        <v>1408</v>
      </c>
    </row>
    <row r="5" spans="2:12" s="32" customFormat="1" x14ac:dyDescent="0.2">
      <c r="B5" s="31" t="s">
        <v>41</v>
      </c>
      <c r="H5" s="32">
        <v>14</v>
      </c>
      <c r="L5" s="32">
        <v>11</v>
      </c>
    </row>
    <row r="6" spans="2:12" s="32" customFormat="1" x14ac:dyDescent="0.2">
      <c r="B6" s="31" t="s">
        <v>43</v>
      </c>
      <c r="H6" s="32">
        <v>61</v>
      </c>
      <c r="L6" s="32">
        <v>86</v>
      </c>
    </row>
    <row r="7" spans="2:12" s="33" customFormat="1" x14ac:dyDescent="0.2">
      <c r="B7" s="33" t="s">
        <v>42</v>
      </c>
      <c r="H7" s="33">
        <f>+SUM(H4:H6)</f>
        <v>1345</v>
      </c>
      <c r="L7" s="33">
        <f>+SUM(L4:L6)</f>
        <v>1505</v>
      </c>
    </row>
    <row r="8" spans="2:12" s="32" customFormat="1" x14ac:dyDescent="0.2">
      <c r="B8" s="31" t="s">
        <v>44</v>
      </c>
      <c r="H8" s="32">
        <v>95</v>
      </c>
      <c r="L8" s="32">
        <v>100</v>
      </c>
    </row>
    <row r="9" spans="2:12" s="32" customFormat="1" x14ac:dyDescent="0.2">
      <c r="B9" s="31" t="s">
        <v>45</v>
      </c>
      <c r="H9" s="32">
        <v>21</v>
      </c>
      <c r="L9" s="32">
        <v>18</v>
      </c>
    </row>
    <row r="10" spans="2:12" s="32" customFormat="1" x14ac:dyDescent="0.2">
      <c r="B10" s="31" t="s">
        <v>47</v>
      </c>
      <c r="H10" s="32">
        <v>11</v>
      </c>
      <c r="L10" s="32">
        <v>22</v>
      </c>
    </row>
    <row r="11" spans="2:12" s="32" customFormat="1" x14ac:dyDescent="0.2">
      <c r="B11" s="32" t="s">
        <v>46</v>
      </c>
      <c r="H11" s="32">
        <f>SUM(H8:H10)</f>
        <v>127</v>
      </c>
      <c r="L11" s="32">
        <f>SUM(L8:L10)</f>
        <v>140</v>
      </c>
    </row>
    <row r="12" spans="2:12" s="33" customFormat="1" x14ac:dyDescent="0.2">
      <c r="B12" s="33" t="s">
        <v>48</v>
      </c>
      <c r="H12" s="33">
        <v>1218</v>
      </c>
      <c r="L12" s="33">
        <f>+L7-L11</f>
        <v>1365</v>
      </c>
    </row>
    <row r="13" spans="2:12" x14ac:dyDescent="0.2">
      <c r="B13" s="2" t="s">
        <v>49</v>
      </c>
      <c r="H13" s="2">
        <v>449</v>
      </c>
      <c r="L13" s="2">
        <v>480</v>
      </c>
    </row>
    <row r="14" spans="2:12" x14ac:dyDescent="0.2">
      <c r="B14" s="2" t="s">
        <v>50</v>
      </c>
      <c r="H14" s="2">
        <v>355</v>
      </c>
      <c r="L14" s="2">
        <v>368</v>
      </c>
    </row>
    <row r="15" spans="2:12" x14ac:dyDescent="0.2">
      <c r="B15" s="2" t="s">
        <v>51</v>
      </c>
      <c r="H15" s="2">
        <v>141</v>
      </c>
      <c r="L15" s="2">
        <v>161</v>
      </c>
    </row>
    <row r="16" spans="2:12" x14ac:dyDescent="0.2">
      <c r="B16" s="2" t="s">
        <v>52</v>
      </c>
      <c r="H16" s="2">
        <v>11</v>
      </c>
      <c r="L16" s="2">
        <v>13</v>
      </c>
    </row>
    <row r="17" spans="2:12" s="1" customFormat="1" x14ac:dyDescent="0.2">
      <c r="B17" s="1" t="s">
        <v>53</v>
      </c>
      <c r="H17" s="33">
        <f>+H12-SUM(H13:H16)</f>
        <v>262</v>
      </c>
      <c r="L17" s="33">
        <f>+L12-SUM(L13:L16)</f>
        <v>343</v>
      </c>
    </row>
    <row r="18" spans="2:12" x14ac:dyDescent="0.2">
      <c r="B18" s="2" t="s">
        <v>54</v>
      </c>
      <c r="H18" s="2">
        <v>-4</v>
      </c>
      <c r="L18" s="2">
        <v>9</v>
      </c>
    </row>
    <row r="19" spans="2:12" x14ac:dyDescent="0.2">
      <c r="B19" s="2" t="s">
        <v>55</v>
      </c>
      <c r="H19" s="32">
        <f>+H17+H18</f>
        <v>258</v>
      </c>
      <c r="L19" s="32">
        <f>+L17+L18</f>
        <v>352</v>
      </c>
    </row>
    <row r="20" spans="2:12" x14ac:dyDescent="0.2">
      <c r="B20" s="2" t="s">
        <v>56</v>
      </c>
      <c r="H20" s="2">
        <v>36</v>
      </c>
      <c r="L20" s="2">
        <v>70</v>
      </c>
    </row>
    <row r="21" spans="2:12" s="1" customFormat="1" x14ac:dyDescent="0.2">
      <c r="B21" s="1" t="s">
        <v>57</v>
      </c>
      <c r="H21" s="33">
        <f>+H19-H20</f>
        <v>222</v>
      </c>
      <c r="L21" s="33">
        <f>+L19-L20</f>
        <v>282</v>
      </c>
    </row>
    <row r="22" spans="2:12" s="34" customFormat="1" x14ac:dyDescent="0.2">
      <c r="B22" s="34" t="s">
        <v>58</v>
      </c>
      <c r="H22" s="34">
        <f>+H21/H23</f>
        <v>1.0373831775700935</v>
      </c>
      <c r="L22" s="34">
        <f>+L21/L23</f>
        <v>1.3055555555555556</v>
      </c>
    </row>
    <row r="23" spans="2:12" x14ac:dyDescent="0.2">
      <c r="B23" s="2" t="s">
        <v>4</v>
      </c>
      <c r="H23" s="2">
        <v>214</v>
      </c>
      <c r="L23" s="2">
        <v>216</v>
      </c>
    </row>
    <row r="25" spans="2:12" s="36" customFormat="1" x14ac:dyDescent="0.2">
      <c r="B25" s="36" t="s">
        <v>59</v>
      </c>
      <c r="H25" s="36">
        <f>+H12/H7</f>
        <v>0.90557620817843865</v>
      </c>
      <c r="L25" s="36">
        <f>+L12/L7</f>
        <v>0.90697674418604646</v>
      </c>
    </row>
    <row r="26" spans="2:12" s="36" customFormat="1" x14ac:dyDescent="0.2">
      <c r="B26" s="36" t="s">
        <v>60</v>
      </c>
      <c r="H26" s="36">
        <f>+H17/H7</f>
        <v>0.19479553903345725</v>
      </c>
      <c r="L26" s="36">
        <f>+L17/L7</f>
        <v>0.22790697674418606</v>
      </c>
    </row>
    <row r="27" spans="2:12" s="36" customFormat="1" x14ac:dyDescent="0.2">
      <c r="B27" s="36" t="s">
        <v>61</v>
      </c>
      <c r="H27" s="36">
        <f>+H21/H7</f>
        <v>0.16505576208178438</v>
      </c>
      <c r="L27" s="36">
        <f>+L21/L7</f>
        <v>0.18737541528239202</v>
      </c>
    </row>
    <row r="28" spans="2:12" s="36" customFormat="1" x14ac:dyDescent="0.2">
      <c r="B28" s="36" t="s">
        <v>62</v>
      </c>
      <c r="H28" s="36">
        <f>+H20/H19</f>
        <v>0.13953488372093023</v>
      </c>
      <c r="L28" s="36">
        <f>+L20/L19</f>
        <v>0.19886363636363635</v>
      </c>
    </row>
    <row r="30" spans="2:12" s="35" customFormat="1" x14ac:dyDescent="0.2">
      <c r="B30" s="35" t="s">
        <v>63</v>
      </c>
      <c r="L30" s="35">
        <f>+L7/H7-1</f>
        <v>0.11895910780669139</v>
      </c>
    </row>
    <row r="31" spans="2:12" x14ac:dyDescent="0.2">
      <c r="B31" s="2" t="s">
        <v>64</v>
      </c>
    </row>
    <row r="37" spans="2:12" x14ac:dyDescent="0.2">
      <c r="B37" s="38" t="s">
        <v>65</v>
      </c>
    </row>
    <row r="38" spans="2:12" s="33" customFormat="1" x14ac:dyDescent="0.2">
      <c r="B38" s="33" t="s">
        <v>6</v>
      </c>
      <c r="L38" s="33">
        <v>1513</v>
      </c>
    </row>
    <row r="39" spans="2:12" s="33" customFormat="1" x14ac:dyDescent="0.2">
      <c r="B39" s="33" t="s">
        <v>66</v>
      </c>
      <c r="L39" s="33">
        <v>365</v>
      </c>
    </row>
    <row r="40" spans="2:12" s="32" customFormat="1" x14ac:dyDescent="0.2">
      <c r="B40" s="32" t="s">
        <v>67</v>
      </c>
      <c r="L40" s="32">
        <v>402</v>
      </c>
    </row>
    <row r="41" spans="2:12" s="32" customFormat="1" x14ac:dyDescent="0.2">
      <c r="B41" s="32" t="s">
        <v>68</v>
      </c>
      <c r="L41" s="32">
        <v>478</v>
      </c>
    </row>
    <row r="42" spans="2:12" s="32" customFormat="1" x14ac:dyDescent="0.2">
      <c r="B42" s="32" t="s">
        <v>69</v>
      </c>
      <c r="L42" s="32">
        <f>+SUM(L38:L41)</f>
        <v>2758</v>
      </c>
    </row>
    <row r="43" spans="2:12" s="33" customFormat="1" x14ac:dyDescent="0.2">
      <c r="B43" s="33" t="s">
        <v>70</v>
      </c>
      <c r="L43" s="33">
        <v>231</v>
      </c>
    </row>
    <row r="44" spans="2:12" s="32" customFormat="1" x14ac:dyDescent="0.2">
      <c r="B44" s="32" t="s">
        <v>72</v>
      </c>
      <c r="L44" s="32">
        <v>116</v>
      </c>
    </row>
    <row r="45" spans="2:12" s="32" customFormat="1" x14ac:dyDescent="0.2">
      <c r="B45" s="32" t="s">
        <v>71</v>
      </c>
      <c r="L45" s="32">
        <v>205</v>
      </c>
    </row>
    <row r="46" spans="2:12" s="32" customFormat="1" x14ac:dyDescent="0.2">
      <c r="B46" s="32" t="s">
        <v>73</v>
      </c>
      <c r="L46" s="32">
        <f>609+4253</f>
        <v>4862</v>
      </c>
    </row>
    <row r="47" spans="2:12" s="32" customFormat="1" x14ac:dyDescent="0.2">
      <c r="B47" s="32" t="s">
        <v>74</v>
      </c>
      <c r="L47" s="32">
        <v>1129</v>
      </c>
    </row>
    <row r="48" spans="2:12" s="32" customFormat="1" x14ac:dyDescent="0.2">
      <c r="B48" s="32" t="s">
        <v>75</v>
      </c>
      <c r="L48" s="32">
        <v>659</v>
      </c>
    </row>
    <row r="49" spans="2:12" s="32" customFormat="1" x14ac:dyDescent="0.2">
      <c r="B49" s="32" t="s">
        <v>76</v>
      </c>
      <c r="L49" s="32">
        <f>+SUM(L42:L48)</f>
        <v>9960</v>
      </c>
    </row>
    <row r="50" spans="2:12" s="32" customFormat="1" x14ac:dyDescent="0.2"/>
    <row r="51" spans="2:12" s="32" customFormat="1" x14ac:dyDescent="0.2">
      <c r="B51" s="32" t="s">
        <v>77</v>
      </c>
      <c r="L51" s="32">
        <v>174</v>
      </c>
    </row>
    <row r="52" spans="2:12" s="32" customFormat="1" x14ac:dyDescent="0.2">
      <c r="B52" s="32" t="s">
        <v>78</v>
      </c>
      <c r="L52" s="32">
        <v>361</v>
      </c>
    </row>
    <row r="53" spans="2:12" s="32" customFormat="1" x14ac:dyDescent="0.2">
      <c r="B53" s="32" t="s">
        <v>79</v>
      </c>
      <c r="L53" s="32">
        <v>48</v>
      </c>
    </row>
    <row r="54" spans="2:12" s="32" customFormat="1" x14ac:dyDescent="0.2">
      <c r="B54" s="32" t="s">
        <v>80</v>
      </c>
      <c r="L54" s="32">
        <v>3228</v>
      </c>
    </row>
    <row r="55" spans="2:12" s="32" customFormat="1" x14ac:dyDescent="0.2">
      <c r="B55" s="32" t="s">
        <v>81</v>
      </c>
      <c r="L55" s="32">
        <v>67</v>
      </c>
    </row>
    <row r="56" spans="2:12" s="33" customFormat="1" x14ac:dyDescent="0.2">
      <c r="B56" s="33" t="s">
        <v>84</v>
      </c>
      <c r="L56" s="33">
        <v>300</v>
      </c>
    </row>
    <row r="57" spans="2:12" s="32" customFormat="1" x14ac:dyDescent="0.2">
      <c r="B57" s="32" t="s">
        <v>82</v>
      </c>
      <c r="L57" s="32">
        <v>159</v>
      </c>
    </row>
    <row r="58" spans="2:12" s="32" customFormat="1" x14ac:dyDescent="0.2">
      <c r="B58" s="32" t="s">
        <v>83</v>
      </c>
      <c r="L58" s="32">
        <f>+SUM(L51:L57)</f>
        <v>4337</v>
      </c>
    </row>
    <row r="59" spans="2:12" s="32" customFormat="1" x14ac:dyDescent="0.2">
      <c r="B59" s="32" t="s">
        <v>85</v>
      </c>
      <c r="L59" s="32">
        <v>464</v>
      </c>
    </row>
    <row r="60" spans="2:12" s="32" customFormat="1" x14ac:dyDescent="0.2">
      <c r="B60" s="32" t="s">
        <v>86</v>
      </c>
      <c r="L60" s="32">
        <v>250</v>
      </c>
    </row>
    <row r="61" spans="2:12" s="32" customFormat="1" x14ac:dyDescent="0.2">
      <c r="B61" s="32" t="s">
        <v>87</v>
      </c>
      <c r="L61" s="32">
        <v>183</v>
      </c>
    </row>
    <row r="62" spans="2:12" s="32" customFormat="1" x14ac:dyDescent="0.2">
      <c r="B62" s="32" t="s">
        <v>93</v>
      </c>
      <c r="L62" s="32">
        <v>36</v>
      </c>
    </row>
    <row r="63" spans="2:12" s="33" customFormat="1" x14ac:dyDescent="0.2">
      <c r="B63" s="33" t="s">
        <v>88</v>
      </c>
      <c r="L63" s="33">
        <v>1986</v>
      </c>
    </row>
    <row r="64" spans="2:12" s="32" customFormat="1" x14ac:dyDescent="0.2">
      <c r="B64" s="32" t="s">
        <v>89</v>
      </c>
      <c r="L64" s="32">
        <v>230</v>
      </c>
    </row>
    <row r="65" spans="2:12" s="32" customFormat="1" x14ac:dyDescent="0.2">
      <c r="B65" s="32" t="s">
        <v>90</v>
      </c>
      <c r="L65" s="32">
        <f>+SUM(L58:L64)</f>
        <v>7486</v>
      </c>
    </row>
    <row r="66" spans="2:12" s="32" customFormat="1" x14ac:dyDescent="0.2"/>
    <row r="67" spans="2:12" s="32" customFormat="1" x14ac:dyDescent="0.2">
      <c r="B67" s="32" t="s">
        <v>91</v>
      </c>
      <c r="L67" s="32">
        <v>2474</v>
      </c>
    </row>
    <row r="68" spans="2:12" s="32" customFormat="1" x14ac:dyDescent="0.2">
      <c r="B68" s="32" t="s">
        <v>92</v>
      </c>
      <c r="L68" s="32">
        <f>+L67+L65</f>
        <v>9960</v>
      </c>
    </row>
    <row r="70" spans="2:12" x14ac:dyDescent="0.2">
      <c r="B70" s="2" t="s">
        <v>94</v>
      </c>
      <c r="L70" s="32">
        <f>+L49-L65</f>
        <v>2474</v>
      </c>
    </row>
    <row r="71" spans="2:12" x14ac:dyDescent="0.2">
      <c r="B71" s="2" t="s">
        <v>95</v>
      </c>
      <c r="L71" s="2">
        <f>+L70/L23</f>
        <v>11.453703703703704</v>
      </c>
    </row>
    <row r="73" spans="2:12" x14ac:dyDescent="0.2">
      <c r="B73" s="2" t="s">
        <v>6</v>
      </c>
      <c r="L73" s="32">
        <f>+L38+L39+L43</f>
        <v>2109</v>
      </c>
    </row>
    <row r="74" spans="2:12" x14ac:dyDescent="0.2">
      <c r="B74" s="2" t="s">
        <v>7</v>
      </c>
      <c r="L74" s="32">
        <f>+L56+L63</f>
        <v>2286</v>
      </c>
    </row>
    <row r="75" spans="2:12" x14ac:dyDescent="0.2">
      <c r="B75" s="2" t="s">
        <v>8</v>
      </c>
      <c r="L75" s="32">
        <f>+L73-L74</f>
        <v>-177</v>
      </c>
    </row>
  </sheetData>
  <hyperlinks>
    <hyperlink ref="L1" r:id="rId1" xr:uid="{D5DBBD89-A61D-4F3A-9E1C-30B1DDD67C3E}"/>
  </hyperlinks>
  <pageMargins left="0.7" right="0.7" top="0.75" bottom="0.75" header="0.3" footer="0.3"/>
  <ignoredErrors>
    <ignoredError sqref="L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2024-11-23T23:58:49Z</dcterms:created>
  <dcterms:modified xsi:type="dcterms:W3CDTF">2024-11-24T00:49:31Z</dcterms:modified>
</cp:coreProperties>
</file>