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AF91B14-5046-420D-A907-CFE388B95769}" xr6:coauthVersionLast="36" xr6:coauthVersionMax="36" xr10:uidLastSave="{00000000-0000-0000-0000-000000000000}"/>
  <bookViews>
    <workbookView xWindow="0" yWindow="0" windowWidth="28800" windowHeight="12225" xr2:uid="{CA5C391E-FF9C-4D76-A2B2-05E4025102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29" i="1"/>
  <c r="C27" i="1"/>
  <c r="C26" i="1"/>
  <c r="C10" i="1"/>
  <c r="C9" i="1"/>
  <c r="C7" i="1"/>
  <c r="Q89" i="2"/>
  <c r="U89" i="2"/>
  <c r="Q86" i="2"/>
  <c r="Q87" i="2" s="1"/>
  <c r="U87" i="2"/>
  <c r="U86" i="2"/>
  <c r="U81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U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U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77" i="2"/>
  <c r="Q75" i="2" l="1"/>
  <c r="U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74" i="2"/>
  <c r="S69" i="2"/>
  <c r="S72" i="2" s="1"/>
  <c r="R69" i="2"/>
  <c r="R72" i="2" s="1"/>
  <c r="P69" i="2"/>
  <c r="P72" i="2" s="1"/>
  <c r="O69" i="2"/>
  <c r="O72" i="2" s="1"/>
  <c r="N69" i="2"/>
  <c r="N72" i="2" s="1"/>
  <c r="G69" i="2"/>
  <c r="G72" i="2" s="1"/>
  <c r="F69" i="2"/>
  <c r="F72" i="2" s="1"/>
  <c r="E69" i="2"/>
  <c r="E72" i="2" s="1"/>
  <c r="D69" i="2"/>
  <c r="D72" i="2" s="1"/>
  <c r="C69" i="2"/>
  <c r="C72" i="2" s="1"/>
  <c r="T65" i="2"/>
  <c r="T69" i="2" s="1"/>
  <c r="T72" i="2" s="1"/>
  <c r="S65" i="2"/>
  <c r="R65" i="2"/>
  <c r="Q65" i="2"/>
  <c r="Q69" i="2" s="1"/>
  <c r="Q72" i="2" s="1"/>
  <c r="P65" i="2"/>
  <c r="O65" i="2"/>
  <c r="N65" i="2"/>
  <c r="M65" i="2"/>
  <c r="M69" i="2" s="1"/>
  <c r="M72" i="2" s="1"/>
  <c r="L65" i="2"/>
  <c r="L69" i="2" s="1"/>
  <c r="L72" i="2" s="1"/>
  <c r="K65" i="2"/>
  <c r="K69" i="2" s="1"/>
  <c r="K72" i="2" s="1"/>
  <c r="J65" i="2"/>
  <c r="J69" i="2" s="1"/>
  <c r="J72" i="2" s="1"/>
  <c r="I65" i="2"/>
  <c r="I69" i="2" s="1"/>
  <c r="I72" i="2" s="1"/>
  <c r="H65" i="2"/>
  <c r="H69" i="2" s="1"/>
  <c r="H72" i="2" s="1"/>
  <c r="G65" i="2"/>
  <c r="F65" i="2"/>
  <c r="E65" i="2"/>
  <c r="D65" i="2"/>
  <c r="C65" i="2"/>
  <c r="S59" i="2"/>
  <c r="R59" i="2"/>
  <c r="P59" i="2"/>
  <c r="O59" i="2"/>
  <c r="N59" i="2"/>
  <c r="G59" i="2"/>
  <c r="F59" i="2"/>
  <c r="E59" i="2"/>
  <c r="D59" i="2"/>
  <c r="C59" i="2"/>
  <c r="T53" i="2"/>
  <c r="T59" i="2" s="1"/>
  <c r="S53" i="2"/>
  <c r="R53" i="2"/>
  <c r="Q53" i="2"/>
  <c r="Q59" i="2" s="1"/>
  <c r="P53" i="2"/>
  <c r="O53" i="2"/>
  <c r="N53" i="2"/>
  <c r="M53" i="2"/>
  <c r="M59" i="2" s="1"/>
  <c r="L53" i="2"/>
  <c r="L59" i="2" s="1"/>
  <c r="K53" i="2"/>
  <c r="K59" i="2" s="1"/>
  <c r="J53" i="2"/>
  <c r="J59" i="2" s="1"/>
  <c r="I53" i="2"/>
  <c r="I59" i="2" s="1"/>
  <c r="H53" i="2"/>
  <c r="H59" i="2" s="1"/>
  <c r="G53" i="2"/>
  <c r="F53" i="2"/>
  <c r="E53" i="2"/>
  <c r="D53" i="2"/>
  <c r="C53" i="2"/>
  <c r="U65" i="2"/>
  <c r="U69" i="2" s="1"/>
  <c r="U72" i="2" s="1"/>
  <c r="U53" i="2"/>
  <c r="U59" i="2" s="1"/>
  <c r="S43" i="2"/>
  <c r="U43" i="2"/>
  <c r="U38" i="2"/>
  <c r="Q38" i="2"/>
  <c r="T38" i="2"/>
  <c r="U44" i="2" s="1"/>
  <c r="S38" i="2"/>
  <c r="R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U28" i="2"/>
  <c r="U27" i="2"/>
  <c r="U26" i="2"/>
  <c r="U25" i="2"/>
  <c r="Q8" i="2"/>
  <c r="Q10" i="2" s="1"/>
  <c r="Q13" i="2" s="1"/>
  <c r="Q16" i="2" s="1"/>
  <c r="Q18" i="2" s="1"/>
  <c r="Q20" i="2" s="1"/>
  <c r="Q21" i="2" s="1"/>
  <c r="U8" i="2"/>
  <c r="U10" i="2"/>
  <c r="U13" i="2" l="1"/>
  <c r="U31" i="2"/>
  <c r="U24" i="2"/>
  <c r="Q32" i="2"/>
  <c r="Q31" i="2"/>
  <c r="Q33" i="2"/>
  <c r="Q34" i="2"/>
  <c r="C8" i="1"/>
  <c r="C11" i="1"/>
  <c r="U16" i="2" l="1"/>
  <c r="U32" i="2"/>
  <c r="C12" i="1"/>
  <c r="U18" i="2" l="1"/>
  <c r="U20" i="2" s="1"/>
  <c r="U34" i="2"/>
  <c r="U33" i="2" l="1"/>
  <c r="U21" i="2"/>
</calcChain>
</file>

<file path=xl/sharedStrings.xml><?xml version="1.0" encoding="utf-8"?>
<sst xmlns="http://schemas.openxmlformats.org/spreadsheetml/2006/main" count="148" uniqueCount="124">
  <si>
    <t>$GCO</t>
  </si>
  <si>
    <t>Genesco,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</si>
  <si>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</si>
  <si>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</si>
  <si>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</si>
  <si>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</si>
  <si>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</si>
  <si>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</si>
  <si>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</si>
  <si>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</si>
  <si>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</si>
  <si>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</si>
  <si>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COO</t>
  </si>
  <si>
    <t>CFO</t>
  </si>
  <si>
    <t>Profile</t>
  </si>
  <si>
    <t>HQ</t>
  </si>
  <si>
    <t>Founded</t>
  </si>
  <si>
    <t>Stores</t>
  </si>
  <si>
    <t>Inventory</t>
  </si>
  <si>
    <t>Update</t>
  </si>
  <si>
    <t>IR</t>
  </si>
  <si>
    <t>Key Metrics</t>
  </si>
  <si>
    <t>P/B</t>
  </si>
  <si>
    <t>P/S</t>
  </si>
  <si>
    <t>EV/S</t>
  </si>
  <si>
    <t>P/E</t>
  </si>
  <si>
    <t>EV/E</t>
  </si>
  <si>
    <t>ROCE</t>
  </si>
  <si>
    <t>Key Events</t>
  </si>
  <si>
    <t>Nashville, TN</t>
  </si>
  <si>
    <t>Chair&amp;Pres</t>
  </si>
  <si>
    <t>Ms. Mimi Vaugn</t>
  </si>
  <si>
    <t>Thomas George</t>
  </si>
  <si>
    <t>Brands, Stores</t>
  </si>
  <si>
    <t>Schuh</t>
  </si>
  <si>
    <t>Johnston &amp; Murphy</t>
  </si>
  <si>
    <t>Dockers</t>
  </si>
  <si>
    <t>Journeys</t>
  </si>
  <si>
    <t>VP</t>
  </si>
  <si>
    <t>Treasurer</t>
  </si>
  <si>
    <t>Matthew Johnson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</si>
  <si>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</si>
  <si>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</si>
  <si>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</si>
  <si>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</si>
  <si>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</si>
  <si>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</si>
  <si>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</si>
  <si>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</si>
  <si>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</si>
  <si>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</si>
  <si>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</si>
  <si>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</si>
  <si>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</si>
  <si>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</si>
  <si>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Link</t>
  </si>
  <si>
    <t>FQ123</t>
  </si>
  <si>
    <t>FQ323</t>
  </si>
  <si>
    <t>FQ423</t>
  </si>
  <si>
    <t>FQ124</t>
  </si>
  <si>
    <t>Revenue</t>
  </si>
  <si>
    <t>COGS</t>
  </si>
  <si>
    <t>Gross Margin</t>
  </si>
  <si>
    <t>SG&amp;A</t>
  </si>
  <si>
    <t>Impairment &amp; Other, net</t>
  </si>
  <si>
    <t>Operating Income</t>
  </si>
  <si>
    <t>Periodic Benefit Cost</t>
  </si>
  <si>
    <t>Interest Expense, net</t>
  </si>
  <si>
    <t>Pretax Income</t>
  </si>
  <si>
    <t>Taxes</t>
  </si>
  <si>
    <t>Net Income</t>
  </si>
  <si>
    <t>EPS</t>
  </si>
  <si>
    <t>Revenue Y/Y</t>
  </si>
  <si>
    <t>Revenue Q/Q</t>
  </si>
  <si>
    <t>Operating Margin</t>
  </si>
  <si>
    <t>Net Margin</t>
  </si>
  <si>
    <t>Tax Rate</t>
  </si>
  <si>
    <t>FQ223</t>
  </si>
  <si>
    <t>FQ422</t>
  </si>
  <si>
    <t>FQ322</t>
  </si>
  <si>
    <t>FQ222</t>
  </si>
  <si>
    <t>FQ122</t>
  </si>
  <si>
    <t>Loss from Discontinued</t>
  </si>
  <si>
    <t>Continuing Operations</t>
  </si>
  <si>
    <t>Journeys Group</t>
  </si>
  <si>
    <t>Schuh Group</t>
  </si>
  <si>
    <t>Johnston &amp; Murphy Group</t>
  </si>
  <si>
    <t>Licensed Brands</t>
  </si>
  <si>
    <t>Journeys Y/Y</t>
  </si>
  <si>
    <t>Schuh Y/Y</t>
  </si>
  <si>
    <t>Johnston &amp; Murphy Y/Y</t>
  </si>
  <si>
    <t>Licensed Brands Y/Y</t>
  </si>
  <si>
    <t>Non-Finance Metrics</t>
  </si>
  <si>
    <t>Store Count</t>
  </si>
  <si>
    <t>Store Count Y/Y</t>
  </si>
  <si>
    <t>Store Count Q/Q</t>
  </si>
  <si>
    <t>Balance Sheet</t>
  </si>
  <si>
    <t>A/R</t>
  </si>
  <si>
    <t>Inventories</t>
  </si>
  <si>
    <t>OCA</t>
  </si>
  <si>
    <t>TCA</t>
  </si>
  <si>
    <t>PP&amp;E</t>
  </si>
  <si>
    <t>Operating Lease ROU</t>
  </si>
  <si>
    <t>Goodwill+Intangibles</t>
  </si>
  <si>
    <t>Non-Current Prepaid Taxes</t>
  </si>
  <si>
    <t>ONCA</t>
  </si>
  <si>
    <t>Assets</t>
  </si>
  <si>
    <t>A/P</t>
  </si>
  <si>
    <t>Current Long-Term Debt</t>
  </si>
  <si>
    <t>Current Operating Lease Liabilities</t>
  </si>
  <si>
    <t>OCL</t>
  </si>
  <si>
    <t>TCL</t>
  </si>
  <si>
    <t>Long-Term Debt</t>
  </si>
  <si>
    <t>Long-Term Operating Lease</t>
  </si>
  <si>
    <t>OLTL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</si>
  <si>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</si>
  <si>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</si>
  <si>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</si>
  <si>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</si>
  <si>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</si>
  <si>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</si>
  <si>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</si>
  <si>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Inventory/Revneue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</si>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</sst>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0" formatCode="0.0\x"/>
  </numFmts>
  <fonts count="14">
    <font>
      <sz val="11"/>
      <color theme="1"/>
      <name val="Calibri"/>
      <family val="2"/>
      <scheme val="minor"/>
    </font>
    <font>
      <sz val="10"/>
      <color theme="1"/>
      <name val="Airal"/>
    </font>
    <font>
      <b/>
      <sz val="10"/>
      <color theme="1"/>
      <name val="Airal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5" fillId="0" borderId="0" xfId="0" applyFont="1"/>
    <xf numFmtId="4" fontId="3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164" fontId="10" fillId="0" borderId="0" xfId="0" applyNumberFormat="1" applyFont="1"/>
    <xf numFmtId="0" fontId="10" fillId="0" borderId="0" xfId="0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0" fontId="11" fillId="0" borderId="0" xfId="0" applyFont="1"/>
    <xf numFmtId="0" fontId="3" fillId="0" borderId="0" xfId="0" applyFont="1" applyAlignment="1">
      <alignment horizontal="left" indent="1"/>
    </xf>
    <xf numFmtId="3" fontId="5" fillId="0" borderId="0" xfId="0" applyNumberFormat="1" applyFont="1"/>
    <xf numFmtId="3" fontId="3" fillId="0" borderId="0" xfId="0" applyNumberFormat="1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/>
    <xf numFmtId="3" fontId="13" fillId="0" borderId="0" xfId="0" applyNumberFormat="1" applyFont="1"/>
    <xf numFmtId="164" fontId="10" fillId="0" borderId="0" xfId="0" applyNumberFormat="1" applyFont="1" applyAlignment="1">
      <alignment horizontal="left" indent="1"/>
    </xf>
    <xf numFmtId="170" fontId="3" fillId="0" borderId="0" xfId="0" applyNumberFormat="1" applyFont="1"/>
    <xf numFmtId="3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0" fontId="1" fillId="4" borderId="0" xfId="0" applyNumberFormat="1" applyFont="1" applyFill="1" applyBorder="1" applyAlignment="1">
      <alignment horizontal="center"/>
    </xf>
    <xf numFmtId="170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66675</xdr:rowOff>
    </xdr:from>
    <xdr:to>
      <xdr:col>5</xdr:col>
      <xdr:colOff>443585</xdr:colOff>
      <xdr:row>3</xdr:row>
      <xdr:rowOff>47625</xdr:rowOff>
    </xdr:to>
    <xdr:pic>
      <xdr:nvPicPr>
        <xdr:cNvPr id="5" name="Picture 4" descr="Genesco Inc. (@Genesco_Inc) / Twitter">
          <a:extLst>
            <a:ext uri="{FF2B5EF4-FFF2-40B4-BE49-F238E27FC236}">
              <a16:creationId xmlns:a16="http://schemas.microsoft.com/office/drawing/2014/main" id="{D6156078-EA18-426A-98B0-EED36E5702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86" b="31305"/>
        <a:stretch/>
      </xdr:blipFill>
      <xdr:spPr bwMode="auto">
        <a:xfrm>
          <a:off x="1828800" y="66675"/>
          <a:ext cx="166278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0</xdr:rowOff>
    </xdr:from>
    <xdr:to>
      <xdr:col>21</xdr:col>
      <xdr:colOff>19050</xdr:colOff>
      <xdr:row>97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0E8F34-6A6E-4EBE-8ECB-A3CA4BEB7D62}"/>
            </a:ext>
          </a:extLst>
        </xdr:cNvPr>
        <xdr:cNvCxnSpPr/>
      </xdr:nvCxnSpPr>
      <xdr:spPr>
        <a:xfrm>
          <a:off x="13535025" y="0"/>
          <a:ext cx="0" cy="15763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70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5070A6A-805F-4298-A422-5A7C1E10F999}"/>
            </a:ext>
          </a:extLst>
        </xdr:cNvPr>
        <xdr:cNvCxnSpPr/>
      </xdr:nvCxnSpPr>
      <xdr:spPr>
        <a:xfrm>
          <a:off x="19383375" y="0"/>
          <a:ext cx="0" cy="10096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enesco.com/investor-relations/financial-inform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genesco.com/news-releases/news-release-details/genesco-inc-reports-fiscal-2023-third-quarter-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2C76-B086-496E-A2E3-80FB116F05D0}">
  <dimension ref="A2:U40"/>
  <sheetViews>
    <sheetView tabSelected="1" workbookViewId="0">
      <selection activeCell="C34" sqref="C34:D34"/>
    </sheetView>
  </sheetViews>
  <sheetFormatPr defaultRowHeight="12.75"/>
  <cols>
    <col min="1" max="16384" width="9.140625" style="1"/>
  </cols>
  <sheetData>
    <row r="2" spans="1:21">
      <c r="B2" s="2" t="s">
        <v>0</v>
      </c>
      <c r="E2" s="14"/>
    </row>
    <row r="3" spans="1:21">
      <c r="B3" s="2" t="s">
        <v>1</v>
      </c>
    </row>
    <row r="5" spans="1:21">
      <c r="B5" s="30" t="s">
        <v>2</v>
      </c>
      <c r="C5" s="31"/>
      <c r="D5" s="32"/>
      <c r="G5" s="30" t="s">
        <v>28</v>
      </c>
      <c r="H5" s="31"/>
      <c r="I5" s="31"/>
      <c r="J5" s="31"/>
      <c r="K5" s="31"/>
      <c r="L5" s="31"/>
      <c r="M5" s="31"/>
      <c r="N5" s="31"/>
      <c r="O5" s="32"/>
      <c r="R5" s="30" t="s">
        <v>33</v>
      </c>
      <c r="S5" s="31"/>
      <c r="T5" s="31"/>
      <c r="U5" s="32"/>
    </row>
    <row r="6" spans="1:21">
      <c r="B6" s="5" t="s">
        <v>3</v>
      </c>
      <c r="C6" s="3">
        <v>48.38</v>
      </c>
      <c r="D6" s="28"/>
      <c r="G6" s="19"/>
      <c r="H6" s="8"/>
      <c r="I6" s="8"/>
      <c r="J6" s="8"/>
      <c r="K6" s="8"/>
      <c r="L6" s="8"/>
      <c r="M6" s="8"/>
      <c r="N6" s="8"/>
      <c r="O6" s="9"/>
      <c r="R6" s="23" t="s">
        <v>34</v>
      </c>
      <c r="S6" s="8"/>
      <c r="T6" s="8"/>
      <c r="U6" s="9"/>
    </row>
    <row r="7" spans="1:21">
      <c r="B7" s="5" t="s">
        <v>4</v>
      </c>
      <c r="C7" s="3">
        <f>'Financial Model'!U22</f>
        <v>12.138</v>
      </c>
      <c r="D7" s="28" t="s">
        <v>57</v>
      </c>
      <c r="G7" s="19"/>
      <c r="H7" s="8"/>
      <c r="I7" s="8"/>
      <c r="J7" s="8"/>
      <c r="K7" s="8"/>
      <c r="L7" s="8"/>
      <c r="M7" s="8"/>
      <c r="N7" s="8"/>
      <c r="O7" s="9"/>
      <c r="R7" s="23" t="s">
        <v>35</v>
      </c>
      <c r="S7" s="8"/>
      <c r="T7" s="8"/>
      <c r="U7" s="9"/>
    </row>
    <row r="8" spans="1:21">
      <c r="B8" s="5" t="s">
        <v>5</v>
      </c>
      <c r="C8" s="21">
        <f>C6*C7</f>
        <v>587.23644000000002</v>
      </c>
      <c r="D8" s="28"/>
      <c r="E8" s="3"/>
      <c r="G8" s="19"/>
      <c r="H8" s="8"/>
      <c r="I8" s="8"/>
      <c r="J8" s="8"/>
      <c r="K8" s="8"/>
      <c r="L8" s="8"/>
      <c r="M8" s="8"/>
      <c r="N8" s="8"/>
      <c r="O8" s="9"/>
      <c r="R8" s="23" t="s">
        <v>36</v>
      </c>
      <c r="S8" s="8"/>
      <c r="T8" s="8"/>
      <c r="U8" s="9"/>
    </row>
    <row r="9" spans="1:21">
      <c r="B9" s="5" t="s">
        <v>6</v>
      </c>
      <c r="C9" s="21">
        <f>'Financial Model'!U77</f>
        <v>32.113</v>
      </c>
      <c r="D9" s="28" t="s">
        <v>57</v>
      </c>
      <c r="E9" s="3"/>
      <c r="G9" s="19"/>
      <c r="H9" s="8"/>
      <c r="I9" s="8"/>
      <c r="J9" s="8"/>
      <c r="K9" s="8"/>
      <c r="L9" s="8"/>
      <c r="M9" s="8"/>
      <c r="N9" s="8"/>
      <c r="O9" s="9"/>
      <c r="R9" s="23" t="s">
        <v>37</v>
      </c>
      <c r="S9" s="8"/>
      <c r="T9" s="8"/>
      <c r="U9" s="9"/>
    </row>
    <row r="10" spans="1:21">
      <c r="B10" s="5" t="s">
        <v>7</v>
      </c>
      <c r="C10" s="21">
        <f>'Financial Model'!U78</f>
        <v>89.387999999999991</v>
      </c>
      <c r="D10" s="28" t="s">
        <v>57</v>
      </c>
      <c r="E10" s="3"/>
      <c r="G10" s="19"/>
      <c r="H10" s="8"/>
      <c r="I10" s="8"/>
      <c r="J10" s="8"/>
      <c r="K10" s="8"/>
      <c r="L10" s="8"/>
      <c r="M10" s="8"/>
      <c r="N10" s="8"/>
      <c r="O10" s="9"/>
      <c r="R10" s="24"/>
      <c r="S10" s="8"/>
      <c r="T10" s="8"/>
      <c r="U10" s="9"/>
    </row>
    <row r="11" spans="1:21">
      <c r="B11" s="5" t="s">
        <v>8</v>
      </c>
      <c r="C11" s="21">
        <f>C9-C10</f>
        <v>-57.274999999999991</v>
      </c>
      <c r="D11" s="28" t="s">
        <v>57</v>
      </c>
      <c r="E11" s="3"/>
      <c r="G11" s="19"/>
      <c r="H11" s="8"/>
      <c r="I11" s="8"/>
      <c r="J11" s="8"/>
      <c r="K11" s="8"/>
      <c r="L11" s="8"/>
      <c r="M11" s="8"/>
      <c r="N11" s="8"/>
      <c r="O11" s="9"/>
      <c r="R11" s="24"/>
      <c r="S11" s="8"/>
      <c r="T11" s="8"/>
      <c r="U11" s="9"/>
    </row>
    <row r="12" spans="1:21">
      <c r="B12" s="6" t="s">
        <v>9</v>
      </c>
      <c r="C12" s="22">
        <f>C8-C11</f>
        <v>644.51143999999999</v>
      </c>
      <c r="D12" s="29"/>
      <c r="E12" s="3"/>
      <c r="G12" s="19"/>
      <c r="H12" s="8"/>
      <c r="I12" s="8"/>
      <c r="J12" s="8"/>
      <c r="K12" s="8"/>
      <c r="L12" s="8"/>
      <c r="M12" s="8"/>
      <c r="N12" s="8"/>
      <c r="O12" s="9"/>
      <c r="R12" s="24"/>
      <c r="S12" s="8"/>
      <c r="T12" s="8"/>
      <c r="U12" s="9"/>
    </row>
    <row r="13" spans="1:21">
      <c r="B13" s="3"/>
      <c r="C13" s="3"/>
      <c r="D13" s="3"/>
      <c r="E13" s="3"/>
      <c r="G13" s="19"/>
      <c r="H13" s="8"/>
      <c r="I13" s="8"/>
      <c r="J13" s="8"/>
      <c r="K13" s="8"/>
      <c r="L13" s="8"/>
      <c r="M13" s="8"/>
      <c r="N13" s="8"/>
      <c r="O13" s="9"/>
      <c r="R13" s="25"/>
      <c r="S13" s="11"/>
      <c r="T13" s="11"/>
      <c r="U13" s="12"/>
    </row>
    <row r="14" spans="1:21">
      <c r="B14" s="3"/>
      <c r="C14" s="3"/>
      <c r="D14" s="3"/>
      <c r="E14" s="3"/>
      <c r="G14" s="19"/>
      <c r="H14" s="8"/>
      <c r="I14" s="8"/>
      <c r="J14" s="8"/>
      <c r="K14" s="8"/>
      <c r="L14" s="8"/>
      <c r="M14" s="8"/>
      <c r="N14" s="8"/>
      <c r="O14" s="9"/>
    </row>
    <row r="15" spans="1:21">
      <c r="B15" s="30" t="s">
        <v>10</v>
      </c>
      <c r="C15" s="31"/>
      <c r="D15" s="32"/>
      <c r="E15" s="3"/>
      <c r="G15" s="19"/>
      <c r="H15" s="8"/>
      <c r="I15" s="8"/>
      <c r="J15" s="8"/>
      <c r="K15" s="8"/>
      <c r="L15" s="8"/>
      <c r="M15" s="8"/>
      <c r="N15" s="8"/>
      <c r="O15" s="9"/>
    </row>
    <row r="16" spans="1:21">
      <c r="A16" s="1" t="s">
        <v>30</v>
      </c>
      <c r="B16" s="7" t="s">
        <v>11</v>
      </c>
      <c r="C16" s="33" t="s">
        <v>31</v>
      </c>
      <c r="D16" s="34"/>
      <c r="G16" s="19"/>
      <c r="H16" s="8"/>
      <c r="I16" s="8"/>
      <c r="J16" s="8"/>
      <c r="K16" s="8"/>
      <c r="L16" s="8"/>
      <c r="M16" s="8"/>
      <c r="N16" s="8"/>
      <c r="O16" s="9"/>
    </row>
    <row r="17" spans="1:15">
      <c r="B17" s="7" t="s">
        <v>13</v>
      </c>
      <c r="C17" s="33" t="s">
        <v>32</v>
      </c>
      <c r="D17" s="34"/>
      <c r="G17" s="19"/>
      <c r="H17" s="8"/>
      <c r="I17" s="8"/>
      <c r="J17" s="8"/>
      <c r="K17" s="8"/>
      <c r="L17" s="8"/>
      <c r="M17" s="8"/>
      <c r="N17" s="8"/>
      <c r="O17" s="9"/>
    </row>
    <row r="18" spans="1:15">
      <c r="B18" s="7" t="s">
        <v>12</v>
      </c>
      <c r="C18" s="33"/>
      <c r="D18" s="34"/>
      <c r="G18" s="19"/>
      <c r="H18" s="8"/>
      <c r="I18" s="8"/>
      <c r="J18" s="8"/>
      <c r="K18" s="8"/>
      <c r="L18" s="8"/>
      <c r="M18" s="8"/>
      <c r="N18" s="8"/>
      <c r="O18" s="9"/>
    </row>
    <row r="19" spans="1:15">
      <c r="A19" s="26" t="s">
        <v>39</v>
      </c>
      <c r="B19" s="10" t="s">
        <v>38</v>
      </c>
      <c r="C19" s="35" t="s">
        <v>40</v>
      </c>
      <c r="D19" s="36"/>
      <c r="G19" s="19"/>
      <c r="H19" s="8"/>
      <c r="I19" s="8"/>
      <c r="J19" s="8"/>
      <c r="K19" s="8"/>
      <c r="L19" s="8"/>
      <c r="M19" s="8"/>
      <c r="N19" s="8"/>
      <c r="O19" s="9"/>
    </row>
    <row r="20" spans="1:15">
      <c r="G20" s="19"/>
      <c r="H20" s="8"/>
      <c r="I20" s="8"/>
      <c r="J20" s="8"/>
      <c r="K20" s="8"/>
      <c r="L20" s="8"/>
      <c r="M20" s="8"/>
      <c r="N20" s="8"/>
      <c r="O20" s="9"/>
    </row>
    <row r="21" spans="1:15">
      <c r="G21" s="19"/>
      <c r="H21" s="8"/>
      <c r="I21" s="8"/>
      <c r="J21" s="8"/>
      <c r="K21" s="8"/>
      <c r="L21" s="8"/>
      <c r="M21" s="8"/>
      <c r="N21" s="8"/>
      <c r="O21" s="9"/>
    </row>
    <row r="22" spans="1:15">
      <c r="B22" s="30" t="s">
        <v>14</v>
      </c>
      <c r="C22" s="31"/>
      <c r="D22" s="32"/>
      <c r="G22" s="19"/>
      <c r="H22" s="8"/>
      <c r="I22" s="8"/>
      <c r="J22" s="8"/>
      <c r="K22" s="8"/>
      <c r="L22" s="8"/>
      <c r="M22" s="8"/>
      <c r="N22" s="8"/>
      <c r="O22" s="9"/>
    </row>
    <row r="23" spans="1:15">
      <c r="B23" s="15" t="s">
        <v>15</v>
      </c>
      <c r="C23" s="33" t="s">
        <v>29</v>
      </c>
      <c r="D23" s="34"/>
      <c r="G23" s="19"/>
      <c r="H23" s="8"/>
      <c r="I23" s="8"/>
      <c r="J23" s="8"/>
      <c r="K23" s="8"/>
      <c r="L23" s="8"/>
      <c r="M23" s="8"/>
      <c r="N23" s="8"/>
      <c r="O23" s="9"/>
    </row>
    <row r="24" spans="1:15">
      <c r="B24" s="15" t="s">
        <v>16</v>
      </c>
      <c r="C24" s="33">
        <v>1924</v>
      </c>
      <c r="D24" s="34"/>
      <c r="G24" s="19"/>
      <c r="H24" s="8"/>
      <c r="I24" s="8"/>
      <c r="J24" s="8"/>
      <c r="K24" s="8"/>
      <c r="L24" s="8"/>
      <c r="M24" s="8"/>
      <c r="N24" s="8"/>
      <c r="O24" s="9"/>
    </row>
    <row r="25" spans="1:15">
      <c r="B25" s="15"/>
      <c r="C25" s="33"/>
      <c r="D25" s="34"/>
      <c r="G25" s="19"/>
      <c r="H25" s="8"/>
      <c r="I25" s="8"/>
      <c r="J25" s="8"/>
      <c r="K25" s="8"/>
      <c r="L25" s="8"/>
      <c r="M25" s="8"/>
      <c r="N25" s="8"/>
      <c r="O25" s="9"/>
    </row>
    <row r="26" spans="1:15">
      <c r="B26" s="15" t="s">
        <v>17</v>
      </c>
      <c r="C26" s="62">
        <f>'Financial Model'!U38</f>
        <v>1404</v>
      </c>
      <c r="D26" s="34"/>
      <c r="E26" s="1" t="s">
        <v>57</v>
      </c>
      <c r="G26" s="19"/>
      <c r="H26" s="8"/>
      <c r="I26" s="8"/>
      <c r="J26" s="8"/>
      <c r="K26" s="8"/>
      <c r="L26" s="8"/>
      <c r="M26" s="8"/>
      <c r="N26" s="8"/>
      <c r="O26" s="9"/>
    </row>
    <row r="27" spans="1:15">
      <c r="B27" s="15" t="s">
        <v>18</v>
      </c>
      <c r="C27" s="63">
        <f>'Financial Model'!U51</f>
        <v>563.49</v>
      </c>
      <c r="D27" s="64"/>
      <c r="E27" s="1" t="s">
        <v>57</v>
      </c>
      <c r="G27" s="19"/>
      <c r="H27" s="8"/>
      <c r="I27" s="8"/>
      <c r="J27" s="8"/>
      <c r="K27" s="8"/>
      <c r="L27" s="8"/>
      <c r="M27" s="8"/>
      <c r="N27" s="8"/>
      <c r="O27" s="9"/>
    </row>
    <row r="28" spans="1:15">
      <c r="B28" s="15"/>
      <c r="C28" s="33"/>
      <c r="D28" s="34"/>
      <c r="G28" s="19"/>
      <c r="H28" s="8"/>
      <c r="I28" s="8"/>
      <c r="J28" s="8"/>
      <c r="K28" s="8"/>
      <c r="L28" s="8"/>
      <c r="M28" s="8"/>
      <c r="N28" s="8"/>
      <c r="O28" s="9"/>
    </row>
    <row r="29" spans="1:15">
      <c r="B29" s="15" t="s">
        <v>19</v>
      </c>
      <c r="C29" s="13" t="s">
        <v>57</v>
      </c>
      <c r="D29" s="65">
        <f>'Financial Model'!U3</f>
        <v>37591</v>
      </c>
      <c r="G29" s="19"/>
      <c r="H29" s="8"/>
      <c r="I29" s="8"/>
      <c r="J29" s="8"/>
      <c r="K29" s="8"/>
      <c r="L29" s="8"/>
      <c r="M29" s="8"/>
      <c r="N29" s="8"/>
      <c r="O29" s="9"/>
    </row>
    <row r="30" spans="1:15">
      <c r="B30" s="16" t="s">
        <v>20</v>
      </c>
      <c r="C30" s="66" t="s">
        <v>55</v>
      </c>
      <c r="D30" s="67"/>
      <c r="G30" s="20"/>
      <c r="H30" s="11"/>
      <c r="I30" s="11"/>
      <c r="J30" s="11"/>
      <c r="K30" s="11"/>
      <c r="L30" s="11"/>
      <c r="M30" s="11"/>
      <c r="N30" s="11"/>
      <c r="O30" s="12"/>
    </row>
    <row r="33" spans="2:4">
      <c r="B33" s="30" t="s">
        <v>21</v>
      </c>
      <c r="C33" s="31"/>
      <c r="D33" s="32"/>
    </row>
    <row r="34" spans="2:4">
      <c r="B34" s="17" t="s">
        <v>22</v>
      </c>
      <c r="C34" s="68">
        <f>C6/'Financial Model'!U75</f>
        <v>1.0498682203942842</v>
      </c>
      <c r="D34" s="69"/>
    </row>
    <row r="35" spans="2:4">
      <c r="B35" s="17" t="s">
        <v>23</v>
      </c>
      <c r="C35" s="33"/>
      <c r="D35" s="34"/>
    </row>
    <row r="36" spans="2:4">
      <c r="B36" s="17" t="s">
        <v>24</v>
      </c>
      <c r="C36" s="33"/>
      <c r="D36" s="34"/>
    </row>
    <row r="37" spans="2:4">
      <c r="B37" s="17" t="s">
        <v>25</v>
      </c>
      <c r="C37" s="33"/>
      <c r="D37" s="34"/>
    </row>
    <row r="38" spans="2:4">
      <c r="B38" s="17" t="s">
        <v>26</v>
      </c>
      <c r="C38" s="33"/>
      <c r="D38" s="34"/>
    </row>
    <row r="39" spans="2:4">
      <c r="B39" s="17" t="s">
        <v>27</v>
      </c>
      <c r="C39" s="33"/>
      <c r="D39" s="34"/>
    </row>
    <row r="40" spans="2:4">
      <c r="B40" s="18"/>
      <c r="C40" s="35"/>
      <c r="D40" s="36"/>
    </row>
  </sheetData>
  <mergeCells count="24">
    <mergeCell ref="C40:D40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R5:U5"/>
    <mergeCell ref="C36:D36"/>
    <mergeCell ref="C37:D37"/>
    <mergeCell ref="C38:D38"/>
    <mergeCell ref="C39:D39"/>
    <mergeCell ref="C17:D17"/>
    <mergeCell ref="C18:D18"/>
    <mergeCell ref="C19:D19"/>
  </mergeCells>
  <hyperlinks>
    <hyperlink ref="C30:D30" r:id="rId1" display="Link" xr:uid="{9FF57519-0B0C-4432-B9C7-9CEE6C3FEDF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8C1E-DE13-4380-A4BA-C34811881AF9}">
  <dimension ref="B1:AM94"/>
  <sheetViews>
    <sheetView workbookViewId="0">
      <pane xSplit="2" ySplit="3" topLeftCell="C58" activePane="bottomRight" state="frozen"/>
      <selection pane="topRight" activeCell="C1" sqref="C1"/>
      <selection pane="bottomLeft" activeCell="A4" sqref="A4"/>
      <selection pane="bottomRight" activeCell="Q89" sqref="A89:XFD89"/>
    </sheetView>
  </sheetViews>
  <sheetFormatPr defaultRowHeight="12.75"/>
  <cols>
    <col min="1" max="1" width="4.28515625" style="4" customWidth="1"/>
    <col min="2" max="2" width="24.28515625" style="4" bestFit="1" customWidth="1"/>
    <col min="3" max="16" width="9.140625" style="4"/>
    <col min="17" max="17" width="9.5703125" style="4" bestFit="1" customWidth="1"/>
    <col min="18" max="16384" width="9.140625" style="4"/>
  </cols>
  <sheetData>
    <row r="1" spans="2:39" s="27" customFormat="1">
      <c r="O1" s="27" t="s">
        <v>81</v>
      </c>
      <c r="P1" s="27" t="s">
        <v>80</v>
      </c>
      <c r="Q1" s="27" t="s">
        <v>79</v>
      </c>
      <c r="R1" s="27" t="s">
        <v>78</v>
      </c>
      <c r="S1" s="27" t="s">
        <v>56</v>
      </c>
      <c r="T1" s="27" t="s">
        <v>77</v>
      </c>
      <c r="U1" s="37" t="s">
        <v>57</v>
      </c>
      <c r="V1" s="27" t="s">
        <v>58</v>
      </c>
      <c r="W1" s="27" t="s">
        <v>59</v>
      </c>
      <c r="Z1" s="27" t="s">
        <v>41</v>
      </c>
      <c r="AA1" s="27" t="s">
        <v>42</v>
      </c>
      <c r="AB1" s="27" t="s">
        <v>43</v>
      </c>
      <c r="AC1" s="27" t="s">
        <v>44</v>
      </c>
      <c r="AD1" s="27" t="s">
        <v>45</v>
      </c>
      <c r="AE1" s="27" t="s">
        <v>46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</row>
    <row r="2" spans="2:39" s="39" customFormat="1">
      <c r="B2" s="38"/>
      <c r="O2" s="41">
        <v>44226</v>
      </c>
      <c r="Q2" s="41">
        <v>44499</v>
      </c>
      <c r="S2" s="41">
        <v>44590</v>
      </c>
      <c r="T2" s="41">
        <v>44772</v>
      </c>
      <c r="U2" s="41">
        <v>44863</v>
      </c>
    </row>
    <row r="3" spans="2:39" s="39" customFormat="1">
      <c r="B3" s="38"/>
      <c r="U3" s="40">
        <v>37591</v>
      </c>
    </row>
    <row r="4" spans="2:39" s="48" customFormat="1">
      <c r="B4" s="60" t="s">
        <v>84</v>
      </c>
      <c r="Q4" s="48">
        <v>379.92700000000002</v>
      </c>
      <c r="U4" s="48">
        <v>380.61900000000003</v>
      </c>
    </row>
    <row r="5" spans="2:39" s="48" customFormat="1">
      <c r="B5" s="60" t="s">
        <v>85</v>
      </c>
      <c r="Q5" s="48">
        <v>119.791</v>
      </c>
      <c r="U5" s="48">
        <v>104.809</v>
      </c>
    </row>
    <row r="6" spans="2:39" s="48" customFormat="1">
      <c r="B6" s="60" t="s">
        <v>86</v>
      </c>
      <c r="Q6" s="48">
        <v>66.834999999999994</v>
      </c>
      <c r="U6" s="48">
        <v>79.614000000000004</v>
      </c>
    </row>
    <row r="7" spans="2:39" s="48" customFormat="1">
      <c r="B7" s="60" t="s">
        <v>87</v>
      </c>
      <c r="Q7" s="48">
        <v>33.993000000000002</v>
      </c>
      <c r="U7" s="48">
        <v>38.746000000000002</v>
      </c>
    </row>
    <row r="8" spans="2:39" s="45" customFormat="1">
      <c r="B8" s="45" t="s">
        <v>60</v>
      </c>
      <c r="Q8" s="45">
        <f>SUM(Q4:Q7)</f>
        <v>600.54600000000005</v>
      </c>
      <c r="U8" s="45">
        <f>SUM(U4:U7)</f>
        <v>603.78800000000001</v>
      </c>
    </row>
    <row r="9" spans="2:39" s="44" customFormat="1">
      <c r="B9" s="44" t="s">
        <v>61</v>
      </c>
      <c r="Q9" s="44">
        <v>305.34500000000003</v>
      </c>
      <c r="U9" s="44">
        <v>309.98099999999999</v>
      </c>
    </row>
    <row r="10" spans="2:39" s="45" customFormat="1">
      <c r="B10" s="45" t="s">
        <v>62</v>
      </c>
      <c r="Q10" s="45">
        <f>Q8-Q9</f>
        <v>295.20100000000002</v>
      </c>
      <c r="U10" s="45">
        <f>U8-U9</f>
        <v>293.80700000000002</v>
      </c>
    </row>
    <row r="11" spans="2:39" s="44" customFormat="1">
      <c r="B11" s="44" t="s">
        <v>63</v>
      </c>
      <c r="Q11" s="44">
        <v>251.131</v>
      </c>
      <c r="U11" s="44">
        <v>267.73399999999998</v>
      </c>
    </row>
    <row r="12" spans="2:39" s="44" customFormat="1">
      <c r="B12" s="44" t="s">
        <v>64</v>
      </c>
      <c r="Q12" s="44">
        <v>0.314</v>
      </c>
      <c r="U12" s="44">
        <v>0</v>
      </c>
    </row>
    <row r="13" spans="2:39" s="45" customFormat="1">
      <c r="B13" s="45" t="s">
        <v>65</v>
      </c>
      <c r="Q13" s="45">
        <f>Q10-Q11-Q12</f>
        <v>43.756000000000022</v>
      </c>
      <c r="U13" s="45">
        <f>U10-U11-U12</f>
        <v>26.073000000000036</v>
      </c>
    </row>
    <row r="14" spans="2:39" s="44" customFormat="1">
      <c r="B14" s="44" t="s">
        <v>66</v>
      </c>
      <c r="Q14" s="44">
        <v>5.5E-2</v>
      </c>
      <c r="U14" s="44">
        <v>0.05</v>
      </c>
    </row>
    <row r="15" spans="2:39" s="44" customFormat="1">
      <c r="B15" s="44" t="s">
        <v>67</v>
      </c>
      <c r="Q15" s="44">
        <v>0.58499999999999996</v>
      </c>
      <c r="U15" s="44">
        <v>0.90600000000000003</v>
      </c>
    </row>
    <row r="16" spans="2:39" s="44" customFormat="1">
      <c r="B16" s="44" t="s">
        <v>68</v>
      </c>
      <c r="Q16" s="44">
        <f>Q13-Q14-Q15</f>
        <v>43.116000000000021</v>
      </c>
      <c r="U16" s="44">
        <f>U13-U14-U15</f>
        <v>25.117000000000036</v>
      </c>
    </row>
    <row r="17" spans="2:21" s="44" customFormat="1">
      <c r="B17" s="44" t="s">
        <v>69</v>
      </c>
      <c r="Q17" s="44">
        <v>10.135</v>
      </c>
      <c r="U17" s="44">
        <v>4.6929999999999996</v>
      </c>
    </row>
    <row r="18" spans="2:21" s="44" customFormat="1">
      <c r="B18" s="44" t="s">
        <v>83</v>
      </c>
      <c r="Q18" s="44">
        <f>Q16-Q17</f>
        <v>32.981000000000023</v>
      </c>
      <c r="U18" s="44">
        <f>U16-U17</f>
        <v>20.424000000000035</v>
      </c>
    </row>
    <row r="19" spans="2:21" s="44" customFormat="1">
      <c r="B19" s="44" t="s">
        <v>82</v>
      </c>
      <c r="Q19" s="44">
        <v>8.5999999999999993E-2</v>
      </c>
      <c r="U19" s="44">
        <v>4.8000000000000001E-2</v>
      </c>
    </row>
    <row r="20" spans="2:21" s="45" customFormat="1">
      <c r="B20" s="45" t="s">
        <v>70</v>
      </c>
      <c r="Q20" s="45">
        <f>Q18-Q19</f>
        <v>32.895000000000024</v>
      </c>
      <c r="U20" s="45">
        <f>U18-U19</f>
        <v>20.376000000000037</v>
      </c>
    </row>
    <row r="21" spans="2:21" s="43" customFormat="1">
      <c r="B21" s="43" t="s">
        <v>71</v>
      </c>
      <c r="Q21" s="43">
        <f>Q20/Q22</f>
        <v>2.2980997624703106</v>
      </c>
      <c r="U21" s="43">
        <f>U20/U22</f>
        <v>1.6786950074147335</v>
      </c>
    </row>
    <row r="22" spans="2:21" s="44" customFormat="1">
      <c r="B22" s="44" t="s">
        <v>4</v>
      </c>
      <c r="Q22" s="44">
        <v>14.314</v>
      </c>
      <c r="U22" s="44">
        <v>12.138</v>
      </c>
    </row>
    <row r="24" spans="2:21" s="42" customFormat="1">
      <c r="B24" s="42" t="s">
        <v>72</v>
      </c>
      <c r="U24" s="47">
        <f>U8/Q8-1</f>
        <v>5.3984207704320664E-3</v>
      </c>
    </row>
    <row r="25" spans="2:21" s="50" customFormat="1">
      <c r="B25" s="49" t="s">
        <v>88</v>
      </c>
      <c r="U25" s="51">
        <f>U4/Q4-1</f>
        <v>1.821402532591776E-3</v>
      </c>
    </row>
    <row r="26" spans="2:21" s="50" customFormat="1">
      <c r="B26" s="49" t="s">
        <v>89</v>
      </c>
      <c r="U26" s="51">
        <f t="shared" ref="U26:U28" si="0">U5/Q5-1</f>
        <v>-0.12506782646442549</v>
      </c>
    </row>
    <row r="27" spans="2:21" s="50" customFormat="1">
      <c r="B27" s="49" t="s">
        <v>90</v>
      </c>
      <c r="U27" s="51">
        <f t="shared" si="0"/>
        <v>0.19120221440861851</v>
      </c>
    </row>
    <row r="28" spans="2:21" s="50" customFormat="1">
      <c r="B28" s="49" t="s">
        <v>91</v>
      </c>
      <c r="U28" s="51">
        <f t="shared" si="0"/>
        <v>0.13982290471567671</v>
      </c>
    </row>
    <row r="29" spans="2:21" s="42" customFormat="1">
      <c r="B29" s="42" t="s">
        <v>73</v>
      </c>
    </row>
    <row r="31" spans="2:21">
      <c r="B31" s="4" t="s">
        <v>62</v>
      </c>
      <c r="Q31" s="46">
        <f>Q10/Q8</f>
        <v>0.49155435220615906</v>
      </c>
      <c r="U31" s="46">
        <f>U10/U8</f>
        <v>0.48660622602635362</v>
      </c>
    </row>
    <row r="32" spans="2:21">
      <c r="B32" s="4" t="s">
        <v>74</v>
      </c>
      <c r="Q32" s="46">
        <f>Q13/Q8</f>
        <v>7.2860363735667233E-2</v>
      </c>
      <c r="U32" s="46">
        <f>U13/U8</f>
        <v>4.3182375270790468E-2</v>
      </c>
    </row>
    <row r="33" spans="2:21">
      <c r="B33" s="4" t="s">
        <v>75</v>
      </c>
      <c r="Q33" s="46">
        <f>Q20/Q8</f>
        <v>5.4775154609305571E-2</v>
      </c>
      <c r="U33" s="46">
        <f>U20/U8</f>
        <v>3.3746944291705099E-2</v>
      </c>
    </row>
    <row r="34" spans="2:21">
      <c r="B34" s="4" t="s">
        <v>76</v>
      </c>
      <c r="Q34" s="46">
        <f>Q17/Q16</f>
        <v>0.23506354949438713</v>
      </c>
      <c r="U34" s="46">
        <f>U17/U16</f>
        <v>0.18684556276625364</v>
      </c>
    </row>
    <row r="37" spans="2:21">
      <c r="B37" s="52" t="s">
        <v>92</v>
      </c>
    </row>
    <row r="38" spans="2:21" s="42" customFormat="1">
      <c r="B38" s="42" t="s">
        <v>93</v>
      </c>
      <c r="C38" s="54">
        <f t="shared" ref="C38:U38" si="1">SUM(C39:C41)</f>
        <v>0</v>
      </c>
      <c r="D38" s="54">
        <f t="shared" si="1"/>
        <v>0</v>
      </c>
      <c r="E38" s="54">
        <f t="shared" si="1"/>
        <v>0</v>
      </c>
      <c r="F38" s="54">
        <f t="shared" si="1"/>
        <v>0</v>
      </c>
      <c r="G38" s="54">
        <f t="shared" si="1"/>
        <v>0</v>
      </c>
      <c r="H38" s="54">
        <f t="shared" si="1"/>
        <v>0</v>
      </c>
      <c r="I38" s="54">
        <f t="shared" si="1"/>
        <v>0</v>
      </c>
      <c r="J38" s="54">
        <f t="shared" si="1"/>
        <v>0</v>
      </c>
      <c r="K38" s="54">
        <f t="shared" si="1"/>
        <v>0</v>
      </c>
      <c r="L38" s="54">
        <f t="shared" si="1"/>
        <v>0</v>
      </c>
      <c r="M38" s="54">
        <f t="shared" si="1"/>
        <v>0</v>
      </c>
      <c r="N38" s="54">
        <f t="shared" si="1"/>
        <v>0</v>
      </c>
      <c r="O38" s="54">
        <f t="shared" si="1"/>
        <v>1460</v>
      </c>
      <c r="P38" s="54">
        <f t="shared" si="1"/>
        <v>0</v>
      </c>
      <c r="Q38" s="54">
        <f t="shared" si="1"/>
        <v>0</v>
      </c>
      <c r="R38" s="54">
        <f t="shared" si="1"/>
        <v>0</v>
      </c>
      <c r="S38" s="54">
        <f t="shared" si="1"/>
        <v>1425</v>
      </c>
      <c r="T38" s="54">
        <f t="shared" si="1"/>
        <v>1412</v>
      </c>
      <c r="U38" s="54">
        <f t="shared" si="1"/>
        <v>1404</v>
      </c>
    </row>
    <row r="39" spans="2:21">
      <c r="B39" s="53" t="s">
        <v>84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>
        <v>1159</v>
      </c>
      <c r="P39" s="55"/>
      <c r="Q39" s="55"/>
      <c r="R39" s="55"/>
      <c r="S39" s="55">
        <v>1135</v>
      </c>
      <c r="T39" s="55">
        <v>1131</v>
      </c>
      <c r="U39" s="55">
        <v>1123</v>
      </c>
    </row>
    <row r="40" spans="2:21">
      <c r="B40" s="53" t="s">
        <v>85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>
        <v>123</v>
      </c>
      <c r="P40" s="55"/>
      <c r="Q40" s="55"/>
      <c r="R40" s="55"/>
      <c r="S40" s="55">
        <v>123</v>
      </c>
      <c r="T40" s="55">
        <v>122</v>
      </c>
      <c r="U40" s="55">
        <v>122</v>
      </c>
    </row>
    <row r="41" spans="2:21">
      <c r="B41" s="53" t="s">
        <v>86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>
        <v>178</v>
      </c>
      <c r="P41" s="55"/>
      <c r="Q41" s="55"/>
      <c r="R41" s="55"/>
      <c r="S41" s="55">
        <v>167</v>
      </c>
      <c r="T41" s="55">
        <v>159</v>
      </c>
      <c r="U41" s="55">
        <v>159</v>
      </c>
    </row>
    <row r="43" spans="2:21" s="56" customFormat="1">
      <c r="B43" s="56" t="s">
        <v>94</v>
      </c>
      <c r="S43" s="58">
        <f>S38-O38</f>
        <v>-35</v>
      </c>
      <c r="U43" s="58">
        <f>U38-Q38</f>
        <v>1404</v>
      </c>
    </row>
    <row r="44" spans="2:21" s="57" customFormat="1">
      <c r="B44" s="57" t="s">
        <v>95</v>
      </c>
      <c r="U44" s="59">
        <f>U38-T38</f>
        <v>-8</v>
      </c>
    </row>
    <row r="48" spans="2:21">
      <c r="B48" s="52" t="s">
        <v>96</v>
      </c>
    </row>
    <row r="49" spans="2:21" s="42" customFormat="1">
      <c r="B49" s="42" t="s">
        <v>6</v>
      </c>
      <c r="Q49" s="45">
        <v>282.76400000000001</v>
      </c>
      <c r="U49" s="45">
        <v>32.113</v>
      </c>
    </row>
    <row r="50" spans="2:21">
      <c r="B50" s="4" t="s">
        <v>97</v>
      </c>
      <c r="Q50" s="44">
        <v>36.991</v>
      </c>
      <c r="U50" s="44">
        <v>48.67</v>
      </c>
    </row>
    <row r="51" spans="2:21" s="42" customFormat="1">
      <c r="B51" s="42" t="s">
        <v>98</v>
      </c>
      <c r="Q51" s="45">
        <v>339.19799999999998</v>
      </c>
      <c r="U51" s="45">
        <v>563.49</v>
      </c>
    </row>
    <row r="52" spans="2:21">
      <c r="B52" s="4" t="s">
        <v>99</v>
      </c>
      <c r="Q52" s="44">
        <v>85.475999999999999</v>
      </c>
      <c r="U52" s="44">
        <v>37.575000000000003</v>
      </c>
    </row>
    <row r="53" spans="2:21">
      <c r="B53" s="4" t="s">
        <v>100</v>
      </c>
      <c r="C53" s="4">
        <f t="shared" ref="C53:T53" si="2">SUM(C49:C52)</f>
        <v>0</v>
      </c>
      <c r="D53" s="4">
        <f t="shared" si="2"/>
        <v>0</v>
      </c>
      <c r="E53" s="4">
        <f t="shared" si="2"/>
        <v>0</v>
      </c>
      <c r="F53" s="4">
        <f t="shared" si="2"/>
        <v>0</v>
      </c>
      <c r="G53" s="4">
        <f t="shared" si="2"/>
        <v>0</v>
      </c>
      <c r="H53" s="4">
        <f t="shared" si="2"/>
        <v>0</v>
      </c>
      <c r="I53" s="4">
        <f t="shared" si="2"/>
        <v>0</v>
      </c>
      <c r="J53" s="4">
        <f t="shared" si="2"/>
        <v>0</v>
      </c>
      <c r="K53" s="4">
        <f t="shared" si="2"/>
        <v>0</v>
      </c>
      <c r="L53" s="4">
        <f t="shared" si="2"/>
        <v>0</v>
      </c>
      <c r="M53" s="4">
        <f t="shared" si="2"/>
        <v>0</v>
      </c>
      <c r="N53" s="4">
        <f t="shared" si="2"/>
        <v>0</v>
      </c>
      <c r="O53" s="4">
        <f t="shared" si="2"/>
        <v>0</v>
      </c>
      <c r="P53" s="4">
        <f t="shared" si="2"/>
        <v>0</v>
      </c>
      <c r="Q53" s="44">
        <f t="shared" si="2"/>
        <v>744.42899999999997</v>
      </c>
      <c r="R53" s="4">
        <f t="shared" si="2"/>
        <v>0</v>
      </c>
      <c r="S53" s="4">
        <f t="shared" si="2"/>
        <v>0</v>
      </c>
      <c r="T53" s="4">
        <f t="shared" si="2"/>
        <v>0</v>
      </c>
      <c r="U53" s="44">
        <f>SUM(U49:U52)</f>
        <v>681.84800000000007</v>
      </c>
    </row>
    <row r="54" spans="2:21">
      <c r="B54" s="4" t="s">
        <v>101</v>
      </c>
      <c r="Q54" s="44">
        <v>207.489</v>
      </c>
      <c r="U54" s="44">
        <v>221.20699999999999</v>
      </c>
    </row>
    <row r="55" spans="2:21">
      <c r="B55" s="4" t="s">
        <v>102</v>
      </c>
      <c r="Q55" s="44">
        <v>573.84199999999998</v>
      </c>
      <c r="U55" s="44">
        <v>483.40300000000002</v>
      </c>
    </row>
    <row r="56" spans="2:21">
      <c r="B56" s="4" t="s">
        <v>103</v>
      </c>
      <c r="Q56" s="44">
        <v>69.456000000000003</v>
      </c>
      <c r="U56" s="44">
        <v>64.111000000000004</v>
      </c>
    </row>
    <row r="57" spans="2:21">
      <c r="B57" s="4" t="s">
        <v>104</v>
      </c>
      <c r="Q57" s="44">
        <v>0</v>
      </c>
      <c r="U57" s="44">
        <v>52.319000000000003</v>
      </c>
    </row>
    <row r="58" spans="2:21">
      <c r="B58" s="4" t="s">
        <v>105</v>
      </c>
      <c r="Q58" s="44">
        <v>21.593</v>
      </c>
      <c r="U58" s="44">
        <v>34.104999999999997</v>
      </c>
    </row>
    <row r="59" spans="2:21">
      <c r="B59" s="4" t="s">
        <v>106</v>
      </c>
      <c r="C59" s="4">
        <f t="shared" ref="C59:T59" si="3">C53+SUM(C54:C58)</f>
        <v>0</v>
      </c>
      <c r="D59" s="4">
        <f t="shared" si="3"/>
        <v>0</v>
      </c>
      <c r="E59" s="4">
        <f t="shared" si="3"/>
        <v>0</v>
      </c>
      <c r="F59" s="4">
        <f t="shared" si="3"/>
        <v>0</v>
      </c>
      <c r="G59" s="4">
        <f t="shared" si="3"/>
        <v>0</v>
      </c>
      <c r="H59" s="4">
        <f t="shared" si="3"/>
        <v>0</v>
      </c>
      <c r="I59" s="4">
        <f t="shared" si="3"/>
        <v>0</v>
      </c>
      <c r="J59" s="4">
        <f t="shared" si="3"/>
        <v>0</v>
      </c>
      <c r="K59" s="4">
        <f t="shared" si="3"/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4">
        <f t="shared" si="3"/>
        <v>1616.809</v>
      </c>
      <c r="R59" s="4">
        <f t="shared" si="3"/>
        <v>0</v>
      </c>
      <c r="S59" s="4">
        <f t="shared" si="3"/>
        <v>0</v>
      </c>
      <c r="T59" s="4">
        <f t="shared" si="3"/>
        <v>0</v>
      </c>
      <c r="U59" s="44">
        <f>U53+SUM(U54:U58)</f>
        <v>1536.9929999999999</v>
      </c>
    </row>
    <row r="60" spans="2:21">
      <c r="Q60" s="44"/>
      <c r="U60" s="44"/>
    </row>
    <row r="61" spans="2:21">
      <c r="B61" s="4" t="s">
        <v>107</v>
      </c>
      <c r="Q61" s="44">
        <v>196.024</v>
      </c>
      <c r="U61" s="44">
        <v>223.404</v>
      </c>
    </row>
    <row r="62" spans="2:21" s="42" customFormat="1">
      <c r="B62" s="42" t="s">
        <v>108</v>
      </c>
      <c r="Q62" s="45">
        <v>0</v>
      </c>
      <c r="U62" s="45">
        <v>3.484</v>
      </c>
    </row>
    <row r="63" spans="2:21">
      <c r="B63" s="4" t="s">
        <v>109</v>
      </c>
      <c r="Q63" s="44">
        <v>144.453</v>
      </c>
      <c r="U63" s="44">
        <v>136.29400000000001</v>
      </c>
    </row>
    <row r="64" spans="2:21">
      <c r="B64" s="4" t="s">
        <v>110</v>
      </c>
      <c r="Q64" s="44">
        <v>133.56899999999999</v>
      </c>
      <c r="U64" s="44">
        <v>82.192999999999998</v>
      </c>
    </row>
    <row r="65" spans="2:21">
      <c r="B65" s="4" t="s">
        <v>111</v>
      </c>
      <c r="C65" s="4">
        <f t="shared" ref="C65:T65" si="4">SUM(C61:C64)</f>
        <v>0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4">
        <f t="shared" si="4"/>
        <v>474.04599999999994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4">
        <f>SUM(U61:U64)</f>
        <v>445.375</v>
      </c>
    </row>
    <row r="66" spans="2:21" s="42" customFormat="1">
      <c r="B66" s="42" t="s">
        <v>112</v>
      </c>
      <c r="Q66" s="45">
        <v>15.61</v>
      </c>
      <c r="U66" s="45">
        <v>85.903999999999996</v>
      </c>
    </row>
    <row r="67" spans="2:21">
      <c r="B67" s="4" t="s">
        <v>113</v>
      </c>
      <c r="Q67" s="44">
        <v>490.33</v>
      </c>
      <c r="U67" s="44">
        <v>413.096</v>
      </c>
    </row>
    <row r="68" spans="2:21">
      <c r="B68" s="4" t="s">
        <v>114</v>
      </c>
      <c r="Q68" s="44">
        <v>44.399000000000001</v>
      </c>
      <c r="U68" s="44">
        <v>33.274999999999999</v>
      </c>
    </row>
    <row r="69" spans="2:21">
      <c r="B69" s="4" t="s">
        <v>115</v>
      </c>
      <c r="C69" s="4">
        <f t="shared" ref="C69:T69" si="5">C65+SUM(C66:C68)</f>
        <v>0</v>
      </c>
      <c r="D69" s="4">
        <f t="shared" si="5"/>
        <v>0</v>
      </c>
      <c r="E69" s="4">
        <f t="shared" si="5"/>
        <v>0</v>
      </c>
      <c r="F69" s="4">
        <f t="shared" si="5"/>
        <v>0</v>
      </c>
      <c r="G69" s="4">
        <f t="shared" si="5"/>
        <v>0</v>
      </c>
      <c r="H69" s="4">
        <f t="shared" si="5"/>
        <v>0</v>
      </c>
      <c r="I69" s="4">
        <f t="shared" si="5"/>
        <v>0</v>
      </c>
      <c r="J69" s="4">
        <f t="shared" si="5"/>
        <v>0</v>
      </c>
      <c r="K69" s="4">
        <f t="shared" si="5"/>
        <v>0</v>
      </c>
      <c r="L69" s="4">
        <f t="shared" si="5"/>
        <v>0</v>
      </c>
      <c r="M69" s="4">
        <f t="shared" si="5"/>
        <v>0</v>
      </c>
      <c r="N69" s="4">
        <f t="shared" si="5"/>
        <v>0</v>
      </c>
      <c r="O69" s="4">
        <f t="shared" si="5"/>
        <v>0</v>
      </c>
      <c r="P69" s="4">
        <f t="shared" si="5"/>
        <v>0</v>
      </c>
      <c r="Q69" s="44">
        <f t="shared" si="5"/>
        <v>1024.3849999999998</v>
      </c>
      <c r="R69" s="4">
        <f t="shared" si="5"/>
        <v>0</v>
      </c>
      <c r="S69" s="4">
        <f t="shared" si="5"/>
        <v>0</v>
      </c>
      <c r="T69" s="4">
        <f t="shared" si="5"/>
        <v>0</v>
      </c>
      <c r="U69" s="44">
        <f>U65+SUM(U66:U68)</f>
        <v>977.65</v>
      </c>
    </row>
    <row r="70" spans="2:21">
      <c r="Q70" s="44"/>
      <c r="U70" s="44"/>
    </row>
    <row r="71" spans="2:21">
      <c r="B71" s="4" t="s">
        <v>116</v>
      </c>
      <c r="Q71" s="44">
        <v>592.42399999999998</v>
      </c>
      <c r="U71" s="44">
        <v>559.34299999999996</v>
      </c>
    </row>
    <row r="72" spans="2:21">
      <c r="B72" s="4" t="s">
        <v>117</v>
      </c>
      <c r="C72" s="4">
        <f t="shared" ref="C72:T72" si="6">C71+C69</f>
        <v>0</v>
      </c>
      <c r="D72" s="4">
        <f t="shared" si="6"/>
        <v>0</v>
      </c>
      <c r="E72" s="4">
        <f t="shared" si="6"/>
        <v>0</v>
      </c>
      <c r="F72" s="4">
        <f t="shared" si="6"/>
        <v>0</v>
      </c>
      <c r="G72" s="4">
        <f t="shared" si="6"/>
        <v>0</v>
      </c>
      <c r="H72" s="4">
        <f t="shared" si="6"/>
        <v>0</v>
      </c>
      <c r="I72" s="4">
        <f t="shared" si="6"/>
        <v>0</v>
      </c>
      <c r="J72" s="4">
        <f t="shared" si="6"/>
        <v>0</v>
      </c>
      <c r="K72" s="4">
        <f t="shared" si="6"/>
        <v>0</v>
      </c>
      <c r="L72" s="4">
        <f t="shared" si="6"/>
        <v>0</v>
      </c>
      <c r="M72" s="4">
        <f t="shared" si="6"/>
        <v>0</v>
      </c>
      <c r="N72" s="4">
        <f t="shared" si="6"/>
        <v>0</v>
      </c>
      <c r="O72" s="4">
        <f t="shared" si="6"/>
        <v>0</v>
      </c>
      <c r="P72" s="4">
        <f t="shared" si="6"/>
        <v>0</v>
      </c>
      <c r="Q72" s="44">
        <f t="shared" si="6"/>
        <v>1616.8089999999997</v>
      </c>
      <c r="R72" s="4">
        <f t="shared" si="6"/>
        <v>0</v>
      </c>
      <c r="S72" s="4">
        <f t="shared" si="6"/>
        <v>0</v>
      </c>
      <c r="T72" s="4">
        <f t="shared" si="6"/>
        <v>0</v>
      </c>
      <c r="U72" s="44">
        <f>U71+U69</f>
        <v>1536.9929999999999</v>
      </c>
    </row>
    <row r="74" spans="2:21">
      <c r="B74" s="4" t="s">
        <v>118</v>
      </c>
      <c r="C74" s="44">
        <f t="shared" ref="C74:U74" si="7">C59-C69</f>
        <v>0</v>
      </c>
      <c r="D74" s="44">
        <f t="shared" si="7"/>
        <v>0</v>
      </c>
      <c r="E74" s="44">
        <f t="shared" si="7"/>
        <v>0</v>
      </c>
      <c r="F74" s="44">
        <f t="shared" si="7"/>
        <v>0</v>
      </c>
      <c r="G74" s="44">
        <f t="shared" si="7"/>
        <v>0</v>
      </c>
      <c r="H74" s="44">
        <f t="shared" si="7"/>
        <v>0</v>
      </c>
      <c r="I74" s="44">
        <f t="shared" si="7"/>
        <v>0</v>
      </c>
      <c r="J74" s="44">
        <f t="shared" si="7"/>
        <v>0</v>
      </c>
      <c r="K74" s="44">
        <f t="shared" si="7"/>
        <v>0</v>
      </c>
      <c r="L74" s="44">
        <f t="shared" si="7"/>
        <v>0</v>
      </c>
      <c r="M74" s="44">
        <f t="shared" si="7"/>
        <v>0</v>
      </c>
      <c r="N74" s="44">
        <f t="shared" si="7"/>
        <v>0</v>
      </c>
      <c r="O74" s="44">
        <f t="shared" si="7"/>
        <v>0</v>
      </c>
      <c r="P74" s="44">
        <f t="shared" si="7"/>
        <v>0</v>
      </c>
      <c r="Q74" s="44">
        <f t="shared" si="7"/>
        <v>592.42400000000021</v>
      </c>
      <c r="R74" s="44">
        <f t="shared" si="7"/>
        <v>0</v>
      </c>
      <c r="S74" s="44">
        <f t="shared" si="7"/>
        <v>0</v>
      </c>
      <c r="T74" s="44">
        <f t="shared" si="7"/>
        <v>0</v>
      </c>
      <c r="U74" s="44">
        <f>U59-U69</f>
        <v>559.34299999999996</v>
      </c>
    </row>
    <row r="75" spans="2:21">
      <c r="B75" s="4" t="s">
        <v>119</v>
      </c>
      <c r="Q75" s="4">
        <f>Q74/Q22</f>
        <v>41.387732290065685</v>
      </c>
      <c r="U75" s="4">
        <f>U74/U22</f>
        <v>46.081973966057006</v>
      </c>
    </row>
    <row r="77" spans="2:21">
      <c r="B77" s="50" t="s">
        <v>6</v>
      </c>
      <c r="C77" s="44">
        <f t="shared" ref="C77:U77" si="8">C49</f>
        <v>0</v>
      </c>
      <c r="D77" s="44">
        <f t="shared" si="8"/>
        <v>0</v>
      </c>
      <c r="E77" s="44">
        <f t="shared" si="8"/>
        <v>0</v>
      </c>
      <c r="F77" s="44">
        <f t="shared" si="8"/>
        <v>0</v>
      </c>
      <c r="G77" s="44">
        <f t="shared" si="8"/>
        <v>0</v>
      </c>
      <c r="H77" s="44">
        <f t="shared" si="8"/>
        <v>0</v>
      </c>
      <c r="I77" s="44">
        <f t="shared" si="8"/>
        <v>0</v>
      </c>
      <c r="J77" s="44">
        <f t="shared" si="8"/>
        <v>0</v>
      </c>
      <c r="K77" s="44">
        <f t="shared" si="8"/>
        <v>0</v>
      </c>
      <c r="L77" s="44">
        <f t="shared" si="8"/>
        <v>0</v>
      </c>
      <c r="M77" s="44">
        <f t="shared" si="8"/>
        <v>0</v>
      </c>
      <c r="N77" s="44">
        <f t="shared" si="8"/>
        <v>0</v>
      </c>
      <c r="O77" s="44">
        <f t="shared" si="8"/>
        <v>0</v>
      </c>
      <c r="P77" s="44">
        <f t="shared" si="8"/>
        <v>0</v>
      </c>
      <c r="Q77" s="44">
        <f t="shared" si="8"/>
        <v>282.76400000000001</v>
      </c>
      <c r="R77" s="44">
        <f t="shared" si="8"/>
        <v>0</v>
      </c>
      <c r="S77" s="44">
        <f t="shared" si="8"/>
        <v>0</v>
      </c>
      <c r="T77" s="44">
        <f t="shared" si="8"/>
        <v>0</v>
      </c>
      <c r="U77" s="44">
        <f>U49</f>
        <v>32.113</v>
      </c>
    </row>
    <row r="78" spans="2:21">
      <c r="B78" s="50" t="s">
        <v>7</v>
      </c>
      <c r="C78" s="44">
        <f t="shared" ref="C78:U78" si="9">C62+C66</f>
        <v>0</v>
      </c>
      <c r="D78" s="44">
        <f t="shared" si="9"/>
        <v>0</v>
      </c>
      <c r="E78" s="44">
        <f t="shared" si="9"/>
        <v>0</v>
      </c>
      <c r="F78" s="44">
        <f t="shared" si="9"/>
        <v>0</v>
      </c>
      <c r="G78" s="44">
        <f t="shared" si="9"/>
        <v>0</v>
      </c>
      <c r="H78" s="44">
        <f t="shared" si="9"/>
        <v>0</v>
      </c>
      <c r="I78" s="44">
        <f t="shared" si="9"/>
        <v>0</v>
      </c>
      <c r="J78" s="44">
        <f t="shared" si="9"/>
        <v>0</v>
      </c>
      <c r="K78" s="44">
        <f t="shared" si="9"/>
        <v>0</v>
      </c>
      <c r="L78" s="44">
        <f t="shared" si="9"/>
        <v>0</v>
      </c>
      <c r="M78" s="44">
        <f t="shared" si="9"/>
        <v>0</v>
      </c>
      <c r="N78" s="44">
        <f t="shared" si="9"/>
        <v>0</v>
      </c>
      <c r="O78" s="44">
        <f t="shared" si="9"/>
        <v>0</v>
      </c>
      <c r="P78" s="44">
        <f t="shared" si="9"/>
        <v>0</v>
      </c>
      <c r="Q78" s="44">
        <f t="shared" si="9"/>
        <v>15.61</v>
      </c>
      <c r="R78" s="44">
        <f t="shared" si="9"/>
        <v>0</v>
      </c>
      <c r="S78" s="44">
        <f t="shared" si="9"/>
        <v>0</v>
      </c>
      <c r="T78" s="44">
        <f t="shared" si="9"/>
        <v>0</v>
      </c>
      <c r="U78" s="44">
        <f>U62+U66</f>
        <v>89.387999999999991</v>
      </c>
    </row>
    <row r="79" spans="2:21">
      <c r="B79" s="4" t="s">
        <v>8</v>
      </c>
      <c r="C79" s="44">
        <f t="shared" ref="C79:T79" si="10">C77-C78</f>
        <v>0</v>
      </c>
      <c r="D79" s="44">
        <f t="shared" si="10"/>
        <v>0</v>
      </c>
      <c r="E79" s="44">
        <f t="shared" si="10"/>
        <v>0</v>
      </c>
      <c r="F79" s="44">
        <f t="shared" si="10"/>
        <v>0</v>
      </c>
      <c r="G79" s="44">
        <f t="shared" si="10"/>
        <v>0</v>
      </c>
      <c r="H79" s="44">
        <f t="shared" si="10"/>
        <v>0</v>
      </c>
      <c r="I79" s="44">
        <f t="shared" si="10"/>
        <v>0</v>
      </c>
      <c r="J79" s="44">
        <f t="shared" si="10"/>
        <v>0</v>
      </c>
      <c r="K79" s="44">
        <f t="shared" si="10"/>
        <v>0</v>
      </c>
      <c r="L79" s="44">
        <f t="shared" si="10"/>
        <v>0</v>
      </c>
      <c r="M79" s="44">
        <f t="shared" si="10"/>
        <v>0</v>
      </c>
      <c r="N79" s="44">
        <f t="shared" si="10"/>
        <v>0</v>
      </c>
      <c r="O79" s="44">
        <f t="shared" si="10"/>
        <v>0</v>
      </c>
      <c r="P79" s="44">
        <f t="shared" si="10"/>
        <v>0</v>
      </c>
      <c r="Q79" s="44">
        <f t="shared" si="10"/>
        <v>267.154</v>
      </c>
      <c r="R79" s="44">
        <f t="shared" si="10"/>
        <v>0</v>
      </c>
      <c r="S79" s="44">
        <f t="shared" si="10"/>
        <v>0</v>
      </c>
      <c r="T79" s="44">
        <f t="shared" si="10"/>
        <v>0</v>
      </c>
      <c r="U79" s="44">
        <f>U77-U78</f>
        <v>-57.274999999999991</v>
      </c>
    </row>
    <row r="81" spans="2:21">
      <c r="B81" s="42" t="s">
        <v>120</v>
      </c>
      <c r="U81" s="46">
        <f>U51/Q51-1</f>
        <v>0.66124210638034442</v>
      </c>
    </row>
    <row r="82" spans="2:21">
      <c r="B82" s="46" t="s">
        <v>121</v>
      </c>
    </row>
    <row r="83" spans="2:21">
      <c r="B83" s="4" t="s">
        <v>122</v>
      </c>
    </row>
    <row r="85" spans="2:21">
      <c r="B85" s="43" t="s">
        <v>123</v>
      </c>
      <c r="Q85" s="4">
        <v>60.59</v>
      </c>
      <c r="S85" s="4">
        <v>64.33</v>
      </c>
      <c r="T85" s="4">
        <v>56.05</v>
      </c>
      <c r="U85" s="4">
        <v>47.82</v>
      </c>
    </row>
    <row r="86" spans="2:21">
      <c r="B86" s="4" t="s">
        <v>5</v>
      </c>
      <c r="Q86" s="44">
        <f>Q85*Q22</f>
        <v>867.28526000000011</v>
      </c>
      <c r="U86" s="44">
        <f>U85*U22</f>
        <v>580.43916000000002</v>
      </c>
    </row>
    <row r="87" spans="2:21">
      <c r="B87" s="4" t="s">
        <v>9</v>
      </c>
      <c r="Q87" s="44">
        <f>Q86-Q79</f>
        <v>600.13126000000011</v>
      </c>
      <c r="U87" s="44">
        <f>U86-U79</f>
        <v>637.71415999999999</v>
      </c>
    </row>
    <row r="89" spans="2:21" s="61" customFormat="1">
      <c r="B89" s="61" t="s">
        <v>22</v>
      </c>
      <c r="Q89" s="61">
        <f>Q85/Q75</f>
        <v>1.4639603729761113</v>
      </c>
      <c r="U89" s="61">
        <f>U85/U75</f>
        <v>1.0377159631925315</v>
      </c>
    </row>
    <row r="90" spans="2:21">
      <c r="B90" s="4" t="s">
        <v>23</v>
      </c>
    </row>
    <row r="91" spans="2:21">
      <c r="B91" s="4" t="s">
        <v>24</v>
      </c>
    </row>
    <row r="92" spans="2:21">
      <c r="B92" s="4" t="s">
        <v>25</v>
      </c>
    </row>
    <row r="93" spans="2:21">
      <c r="B93" s="4" t="s">
        <v>26</v>
      </c>
    </row>
    <row r="94" spans="2:21">
      <c r="B94" s="4" t="s">
        <v>27</v>
      </c>
    </row>
  </sheetData>
  <hyperlinks>
    <hyperlink ref="U1" r:id="rId1" xr:uid="{60A3BD83-6E80-4D7D-9202-B959033B5516}"/>
  </hyperlinks>
  <pageMargins left="0.7" right="0.7" top="0.75" bottom="0.75" header="0.3" footer="0.3"/>
  <ignoredErrors>
    <ignoredError sqref="U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2023-01-26T19:44:17Z</dcterms:created>
  <dcterms:modified xsi:type="dcterms:W3CDTF">2023-01-29T20:46:28Z</dcterms:modified>
</cp:coreProperties>
</file>