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3930630-FAA3-4686-82B1-B87BDA161440}" xr6:coauthVersionLast="36" xr6:coauthVersionMax="36" xr10:uidLastSave="{00000000-0000-0000-0000-000000000000}"/>
  <bookViews>
    <workbookView xWindow="0" yWindow="0" windowWidth="21570" windowHeight="7980" xr2:uid="{DCD3578D-FA8F-4742-9003-583D815C10F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2" l="1"/>
  <c r="J73" i="2"/>
  <c r="J72" i="2"/>
  <c r="C33" i="1"/>
  <c r="D11" i="1"/>
  <c r="D10" i="1"/>
  <c r="D9" i="1"/>
  <c r="C10" i="1"/>
  <c r="C9" i="1"/>
  <c r="J69" i="2"/>
  <c r="J68" i="2"/>
  <c r="J67" i="2"/>
  <c r="J65" i="2"/>
  <c r="J64" i="2"/>
  <c r="I59" i="2"/>
  <c r="H59" i="2"/>
  <c r="G59" i="2"/>
  <c r="F59" i="2"/>
  <c r="E59" i="2"/>
  <c r="D59" i="2"/>
  <c r="C59" i="2"/>
  <c r="J59" i="2"/>
  <c r="J62" i="2"/>
  <c r="I53" i="2"/>
  <c r="H53" i="2"/>
  <c r="G53" i="2"/>
  <c r="F53" i="2"/>
  <c r="E53" i="2"/>
  <c r="D53" i="2"/>
  <c r="C53" i="2"/>
  <c r="J53" i="2"/>
  <c r="J42" i="2"/>
  <c r="J44" i="2" s="1"/>
  <c r="I44" i="2"/>
  <c r="H44" i="2"/>
  <c r="G44" i="2"/>
  <c r="F44" i="2"/>
  <c r="E44" i="2"/>
  <c r="D44" i="2"/>
  <c r="C44" i="2"/>
  <c r="I39" i="2"/>
  <c r="H39" i="2"/>
  <c r="G39" i="2"/>
  <c r="F39" i="2"/>
  <c r="E39" i="2"/>
  <c r="D39" i="2"/>
  <c r="C39" i="2"/>
  <c r="J39" i="2"/>
  <c r="F27" i="2"/>
  <c r="F26" i="2"/>
  <c r="F25" i="2"/>
  <c r="F24" i="2"/>
  <c r="J21" i="2"/>
  <c r="I6" i="2"/>
  <c r="I12" i="2" s="1"/>
  <c r="I15" i="2" s="1"/>
  <c r="I17" i="2" s="1"/>
  <c r="H6" i="2"/>
  <c r="H12" i="2" s="1"/>
  <c r="H15" i="2" s="1"/>
  <c r="H17" i="2" s="1"/>
  <c r="G6" i="2"/>
  <c r="G12" i="2" s="1"/>
  <c r="G15" i="2" s="1"/>
  <c r="G17" i="2" s="1"/>
  <c r="F6" i="2"/>
  <c r="F12" i="2" s="1"/>
  <c r="F15" i="2" s="1"/>
  <c r="F17" i="2" s="1"/>
  <c r="F18" i="2" s="1"/>
  <c r="E6" i="2"/>
  <c r="E12" i="2" s="1"/>
  <c r="E15" i="2" s="1"/>
  <c r="E17" i="2" s="1"/>
  <c r="D6" i="2"/>
  <c r="D12" i="2" s="1"/>
  <c r="D15" i="2" s="1"/>
  <c r="D17" i="2" s="1"/>
  <c r="C6" i="2"/>
  <c r="C12" i="2" s="1"/>
  <c r="C15" i="2" s="1"/>
  <c r="C17" i="2" s="1"/>
  <c r="J6" i="2"/>
  <c r="J24" i="2" s="1"/>
  <c r="D7" i="1"/>
  <c r="C8" i="1"/>
  <c r="C11" i="1" l="1"/>
  <c r="C12" i="1"/>
  <c r="J12" i="2"/>
  <c r="J15" i="2" s="1"/>
  <c r="J17" i="2" s="1"/>
  <c r="J27" i="2" l="1"/>
  <c r="J25" i="2"/>
  <c r="J26" i="2"/>
  <c r="J18" i="2"/>
</calcChain>
</file>

<file path=xl/sharedStrings.xml><?xml version="1.0" encoding="utf-8"?>
<sst xmlns="http://schemas.openxmlformats.org/spreadsheetml/2006/main" count="136" uniqueCount="126">
  <si>
    <t>$RDW</t>
  </si>
  <si>
    <t>Redwire Corp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</si>
  <si>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</si>
  <si>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</si>
  <si>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</si>
  <si>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</si>
  <si>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</si>
  <si>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</si>
  <si>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</si>
  <si>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</si>
  <si>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</si>
  <si>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</si>
  <si>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</si>
  <si>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</si>
  <si>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</si>
  <si>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</si>
  <si>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</si>
  <si>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</si>
  <si>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</si>
  <si>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</si>
  <si>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</si>
  <si>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</si>
  <si>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</si>
  <si>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</si>
  <si>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</si>
  <si>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</si>
  <si>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</si>
  <si>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</si>
  <si>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Peter Cannito</t>
  </si>
  <si>
    <t>Pres/Chair</t>
  </si>
  <si>
    <t>Jonathan Baliff</t>
  </si>
  <si>
    <t>Al Tadros</t>
  </si>
  <si>
    <t>Jacksonville, FL</t>
  </si>
  <si>
    <t>Key Events</t>
  </si>
  <si>
    <t>(Merger)</t>
  </si>
  <si>
    <t>Redwire Corporation is founded through a merger of Adcole Space and</t>
  </si>
  <si>
    <t>Deep Space Systems. It acquired Made In Space inc shortly after</t>
  </si>
  <si>
    <t>Space &amp; satellite technology for commercial, research &amp; military applications</t>
  </si>
  <si>
    <t>Wiki</t>
  </si>
  <si>
    <t>Link</t>
  </si>
  <si>
    <t>Q322</t>
  </si>
  <si>
    <t>Revenue</t>
  </si>
  <si>
    <t>COGS</t>
  </si>
  <si>
    <t>Gross Profit</t>
  </si>
  <si>
    <t>SG&amp;A</t>
  </si>
  <si>
    <t>Transaction Expenses</t>
  </si>
  <si>
    <t>Impairment Expenses</t>
  </si>
  <si>
    <t>R&amp;D</t>
  </si>
  <si>
    <t>Contingent Earnout Expense</t>
  </si>
  <si>
    <t>Operating Income</t>
  </si>
  <si>
    <t>Interest Expense, Net</t>
  </si>
  <si>
    <t>Other (Income)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</si>
  <si>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</si>
  <si>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</si>
  <si>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</si>
  <si>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</si>
  <si>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</si>
  <si>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</si>
  <si>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</si>
  <si>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</si>
  <si>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</si>
  <si>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</si>
  <si>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Q222</t>
  </si>
  <si>
    <t>Q122</t>
  </si>
  <si>
    <t>Q421</t>
  </si>
  <si>
    <t>Q321</t>
  </si>
  <si>
    <t>Q221</t>
  </si>
  <si>
    <t>Q121</t>
  </si>
  <si>
    <t>Q420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</si>
  <si>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</si>
  <si>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</si>
  <si>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</si>
  <si>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</si>
  <si>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</si>
  <si>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</si>
  <si>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</si>
  <si>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</si>
  <si>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</si>
  <si>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</si>
  <si>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</si>
  <si>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</si>
  <si>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</si>
  <si>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</si>
  <si>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</si>
  <si>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</si>
  <si>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</si>
  <si>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A/R</t>
  </si>
  <si>
    <t>Contract Assets</t>
  </si>
  <si>
    <t>Inventory</t>
  </si>
  <si>
    <t>Tax Receivables</t>
  </si>
  <si>
    <t>Prepaid Insurance</t>
  </si>
  <si>
    <t>Prepaid Expenses &amp; OCA</t>
  </si>
  <si>
    <t>TCA</t>
  </si>
  <si>
    <t>PP&amp;E</t>
  </si>
  <si>
    <t>ROU</t>
  </si>
  <si>
    <t>Goodwill+Intangibles</t>
  </si>
  <si>
    <t>Other NCA</t>
  </si>
  <si>
    <t>Assets</t>
  </si>
  <si>
    <t>A/P</t>
  </si>
  <si>
    <t>Notes Payable to Sellers</t>
  </si>
  <si>
    <t>Short-Term Debt</t>
  </si>
  <si>
    <t>Short-Term Lease Liabilities</t>
  </si>
  <si>
    <t>Accrued Expenses</t>
  </si>
  <si>
    <t>Deferred Revenue</t>
  </si>
  <si>
    <t>Other Current Laibilities</t>
  </si>
  <si>
    <t>TCL</t>
  </si>
  <si>
    <t>Long-Term Debt</t>
  </si>
  <si>
    <t>Long-Term Lease Liabilities</t>
  </si>
  <si>
    <t>Warrant Liabilities</t>
  </si>
  <si>
    <t>Deferred Tax Liabilities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</si>
  <si>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</si>
  <si>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</si>
  <si>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</si>
  <si>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</si>
  <si>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</si>
  <si>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</si>
  <si>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</si>
  <si>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 Statement</t>
  </si>
  <si>
    <t>CFFO</t>
  </si>
  <si>
    <t>Acquisition of Businesses</t>
  </si>
  <si>
    <t>Purchases of PP&amp;E</t>
  </si>
  <si>
    <t>Purchases of Intangibles</t>
  </si>
  <si>
    <t>Related Party Receivable</t>
  </si>
  <si>
    <t>CFFI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</si>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</sst>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\x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ir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iral"/>
    </font>
    <font>
      <b/>
      <sz val="10"/>
      <color theme="1" tint="0.499984740745262"/>
      <name val="Airal"/>
    </font>
    <font>
      <b/>
      <sz val="8"/>
      <color theme="1" tint="0.499984740745262"/>
      <name val="Airal"/>
    </font>
    <font>
      <b/>
      <u/>
      <sz val="10"/>
      <color theme="1"/>
      <name val="Air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1" fillId="5" borderId="0" xfId="0" applyFont="1" applyFill="1" applyAlignment="1">
      <alignment horizontal="left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0" borderId="0" xfId="0" applyFont="1"/>
    <xf numFmtId="164" fontId="3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0" fontId="5" fillId="0" borderId="0" xfId="1" applyFont="1" applyAlignment="1">
      <alignment horizontal="right"/>
    </xf>
    <xf numFmtId="0" fontId="9" fillId="0" borderId="0" xfId="0" applyFont="1"/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  <xf numFmtId="17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66674</xdr:rowOff>
    </xdr:from>
    <xdr:to>
      <xdr:col>4</xdr:col>
      <xdr:colOff>581025</xdr:colOff>
      <xdr:row>3</xdr:row>
      <xdr:rowOff>84918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47-C4BA-4F85-B09A-CC1C8A56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6674"/>
          <a:ext cx="1304925" cy="50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104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20C348A-9AA1-476B-9830-CCB4F3AABEA2}"/>
            </a:ext>
          </a:extLst>
        </xdr:cNvPr>
        <xdr:cNvCxnSpPr/>
      </xdr:nvCxnSpPr>
      <xdr:spPr>
        <a:xfrm>
          <a:off x="6848475" y="0"/>
          <a:ext cx="0" cy="16906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.redwirespace.com/" TargetMode="External"/><Relationship Id="rId1" Type="http://schemas.openxmlformats.org/officeDocument/2006/relationships/hyperlink" Target="https://en.wikipedia.org/wiki/Redwi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r.redwirespace.com/sec-filings/all-sec-filings/content/0001819810-22-000144/rdw-202209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179-D49E-4949-9A72-224211CC16A1}">
  <dimension ref="A2:N38"/>
  <sheetViews>
    <sheetView tabSelected="1" workbookViewId="0">
      <selection activeCell="G2" sqref="G2:N2"/>
    </sheetView>
  </sheetViews>
  <sheetFormatPr defaultRowHeight="12.75"/>
  <cols>
    <col min="1" max="16384" width="9.140625" style="1"/>
  </cols>
  <sheetData>
    <row r="2" spans="1:14">
      <c r="B2" s="2" t="s">
        <v>0</v>
      </c>
      <c r="G2" s="29" t="s">
        <v>37</v>
      </c>
      <c r="H2" s="29"/>
      <c r="I2" s="29"/>
      <c r="J2" s="29"/>
      <c r="K2" s="29"/>
      <c r="L2" s="29"/>
      <c r="M2" s="29"/>
      <c r="N2" s="29"/>
    </row>
    <row r="3" spans="1:14">
      <c r="B3" s="2" t="s">
        <v>1</v>
      </c>
    </row>
    <row r="5" spans="1:14">
      <c r="B5" s="4" t="s">
        <v>2</v>
      </c>
      <c r="C5" s="5"/>
      <c r="D5" s="6"/>
      <c r="G5" s="4" t="s">
        <v>33</v>
      </c>
      <c r="H5" s="5"/>
      <c r="I5" s="5"/>
      <c r="J5" s="5"/>
      <c r="K5" s="5"/>
      <c r="L5" s="5"/>
      <c r="M5" s="5"/>
      <c r="N5" s="6"/>
    </row>
    <row r="6" spans="1:14">
      <c r="B6" s="7" t="s">
        <v>3</v>
      </c>
      <c r="C6" s="8">
        <v>3.95</v>
      </c>
      <c r="D6" s="23"/>
      <c r="G6" s="18"/>
      <c r="H6" s="10"/>
      <c r="I6" s="10"/>
      <c r="J6" s="10"/>
      <c r="K6" s="10"/>
      <c r="L6" s="10"/>
      <c r="M6" s="10"/>
      <c r="N6" s="11"/>
    </row>
    <row r="7" spans="1:14">
      <c r="B7" s="7" t="s">
        <v>4</v>
      </c>
      <c r="C7" s="21">
        <v>63.852690000000003</v>
      </c>
      <c r="D7" s="23" t="str">
        <f>$C$28</f>
        <v>Q322</v>
      </c>
      <c r="G7" s="18"/>
      <c r="H7" s="10"/>
      <c r="I7" s="10"/>
      <c r="J7" s="10"/>
      <c r="K7" s="10"/>
      <c r="L7" s="10"/>
      <c r="M7" s="10"/>
      <c r="N7" s="11"/>
    </row>
    <row r="8" spans="1:14">
      <c r="B8" s="7" t="s">
        <v>5</v>
      </c>
      <c r="C8" s="21">
        <f>C6*C7</f>
        <v>252.21812550000001</v>
      </c>
      <c r="D8" s="23"/>
      <c r="G8" s="18"/>
      <c r="H8" s="10"/>
      <c r="I8" s="10"/>
      <c r="J8" s="10"/>
      <c r="K8" s="10"/>
      <c r="L8" s="10"/>
      <c r="M8" s="10"/>
      <c r="N8" s="11"/>
    </row>
    <row r="9" spans="1:14">
      <c r="B9" s="7" t="s">
        <v>6</v>
      </c>
      <c r="C9" s="21">
        <f>'Financial Model'!J67</f>
        <v>7.0309999999999997</v>
      </c>
      <c r="D9" s="23" t="str">
        <f t="shared" ref="D9:D11" si="0">$C$28</f>
        <v>Q322</v>
      </c>
      <c r="G9" s="18"/>
      <c r="H9" s="10"/>
      <c r="I9" s="10"/>
      <c r="J9" s="10"/>
      <c r="K9" s="10"/>
      <c r="L9" s="10"/>
      <c r="M9" s="10"/>
      <c r="N9" s="11"/>
    </row>
    <row r="10" spans="1:14">
      <c r="B10" s="7" t="s">
        <v>7</v>
      </c>
      <c r="C10" s="21">
        <f>'Financial Model'!J68</f>
        <v>93.988</v>
      </c>
      <c r="D10" s="23" t="str">
        <f t="shared" si="0"/>
        <v>Q322</v>
      </c>
      <c r="G10" s="18"/>
      <c r="H10" s="10"/>
      <c r="I10" s="10"/>
      <c r="J10" s="10"/>
      <c r="K10" s="10"/>
      <c r="L10" s="10"/>
      <c r="M10" s="10"/>
      <c r="N10" s="11"/>
    </row>
    <row r="11" spans="1:14">
      <c r="B11" s="7" t="s">
        <v>8</v>
      </c>
      <c r="C11" s="21">
        <f>C9-C10</f>
        <v>-86.956999999999994</v>
      </c>
      <c r="D11" s="23" t="str">
        <f t="shared" si="0"/>
        <v>Q322</v>
      </c>
      <c r="G11" s="18"/>
      <c r="H11" s="10"/>
      <c r="I11" s="10"/>
      <c r="J11" s="10"/>
      <c r="K11" s="10"/>
      <c r="L11" s="10"/>
      <c r="M11" s="10"/>
      <c r="N11" s="11"/>
    </row>
    <row r="12" spans="1:14">
      <c r="B12" s="9" t="s">
        <v>9</v>
      </c>
      <c r="C12" s="22">
        <f>C8-C11</f>
        <v>339.17512550000004</v>
      </c>
      <c r="D12" s="24"/>
      <c r="G12" s="18"/>
      <c r="H12" s="10"/>
      <c r="I12" s="10"/>
      <c r="J12" s="10"/>
      <c r="K12" s="10"/>
      <c r="L12" s="10"/>
      <c r="M12" s="10"/>
      <c r="N12" s="11"/>
    </row>
    <row r="13" spans="1:14">
      <c r="G13" s="18"/>
      <c r="H13" s="10"/>
      <c r="I13" s="10"/>
      <c r="J13" s="10"/>
      <c r="K13" s="10"/>
      <c r="L13" s="10"/>
      <c r="M13" s="10"/>
      <c r="N13" s="11"/>
    </row>
    <row r="14" spans="1:14">
      <c r="G14" s="18"/>
      <c r="H14" s="10"/>
      <c r="I14" s="10"/>
      <c r="J14" s="10"/>
      <c r="K14" s="10"/>
      <c r="L14" s="10"/>
      <c r="M14" s="10"/>
      <c r="N14" s="11"/>
    </row>
    <row r="15" spans="1:14">
      <c r="B15" s="4" t="s">
        <v>10</v>
      </c>
      <c r="C15" s="5"/>
      <c r="D15" s="6"/>
      <c r="G15" s="18"/>
      <c r="H15" s="10"/>
      <c r="I15" s="10"/>
      <c r="J15" s="10"/>
      <c r="K15" s="10"/>
      <c r="L15" s="10"/>
      <c r="M15" s="10"/>
      <c r="N15" s="11"/>
    </row>
    <row r="16" spans="1:14">
      <c r="A16" s="1" t="s">
        <v>29</v>
      </c>
      <c r="B16" s="25" t="s">
        <v>11</v>
      </c>
      <c r="C16" s="14" t="s">
        <v>28</v>
      </c>
      <c r="D16" s="15"/>
      <c r="G16" s="18"/>
      <c r="H16" s="10"/>
      <c r="I16" s="10"/>
      <c r="J16" s="10"/>
      <c r="K16" s="10"/>
      <c r="L16" s="10"/>
      <c r="M16" s="10"/>
      <c r="N16" s="11"/>
    </row>
    <row r="17" spans="2:14">
      <c r="B17" s="25" t="s">
        <v>12</v>
      </c>
      <c r="C17" s="14" t="s">
        <v>30</v>
      </c>
      <c r="D17" s="15"/>
      <c r="G17" s="18"/>
      <c r="H17" s="10"/>
      <c r="I17" s="10"/>
      <c r="J17" s="10"/>
      <c r="K17" s="10"/>
      <c r="L17" s="10"/>
      <c r="M17" s="10"/>
      <c r="N17" s="11"/>
    </row>
    <row r="18" spans="2:14">
      <c r="B18" s="25" t="s">
        <v>13</v>
      </c>
      <c r="C18" s="14" t="s">
        <v>31</v>
      </c>
      <c r="D18" s="15"/>
      <c r="G18" s="18"/>
      <c r="H18" s="10"/>
      <c r="I18" s="10"/>
      <c r="J18" s="10"/>
      <c r="K18" s="10"/>
      <c r="L18" s="10"/>
      <c r="M18" s="10"/>
      <c r="N18" s="11"/>
    </row>
    <row r="19" spans="2:14">
      <c r="B19" s="26" t="s">
        <v>14</v>
      </c>
      <c r="C19" s="16"/>
      <c r="D19" s="17"/>
      <c r="G19" s="18"/>
      <c r="H19" s="10"/>
      <c r="I19" s="10"/>
      <c r="J19" s="10"/>
      <c r="K19" s="10"/>
      <c r="L19" s="10"/>
      <c r="M19" s="10"/>
      <c r="N19" s="11"/>
    </row>
    <row r="20" spans="2:14">
      <c r="G20" s="18"/>
      <c r="H20" s="10"/>
      <c r="I20" s="10"/>
      <c r="J20" s="10"/>
      <c r="K20" s="10"/>
      <c r="L20" s="10"/>
      <c r="M20" s="10"/>
      <c r="N20" s="11"/>
    </row>
    <row r="21" spans="2:14">
      <c r="G21" s="18"/>
      <c r="H21" s="10"/>
      <c r="I21" s="10"/>
      <c r="J21" s="10"/>
      <c r="K21" s="10"/>
      <c r="L21" s="10"/>
      <c r="M21" s="10"/>
      <c r="N21" s="11"/>
    </row>
    <row r="22" spans="2:14">
      <c r="B22" s="4" t="s">
        <v>15</v>
      </c>
      <c r="C22" s="5"/>
      <c r="D22" s="6"/>
      <c r="G22" s="18"/>
      <c r="H22" s="10"/>
      <c r="I22" s="10"/>
      <c r="J22" s="10"/>
      <c r="K22" s="10"/>
      <c r="L22" s="10"/>
      <c r="M22" s="10"/>
      <c r="N22" s="11"/>
    </row>
    <row r="23" spans="2:14">
      <c r="B23" s="18" t="s">
        <v>16</v>
      </c>
      <c r="C23" s="14" t="s">
        <v>32</v>
      </c>
      <c r="D23" s="15"/>
      <c r="G23" s="18"/>
      <c r="H23" s="10"/>
      <c r="I23" s="10"/>
      <c r="J23" s="10"/>
      <c r="K23" s="10"/>
      <c r="L23" s="10"/>
      <c r="M23" s="10"/>
      <c r="N23" s="11"/>
    </row>
    <row r="24" spans="2:14">
      <c r="B24" s="18" t="s">
        <v>17</v>
      </c>
      <c r="C24" s="14">
        <v>2020</v>
      </c>
      <c r="D24" s="15"/>
      <c r="E24" s="1" t="s">
        <v>34</v>
      </c>
      <c r="G24" s="18"/>
      <c r="H24" s="10"/>
      <c r="I24" s="10"/>
      <c r="J24" s="10"/>
      <c r="K24" s="10"/>
      <c r="L24" s="10"/>
      <c r="M24" s="10"/>
      <c r="N24" s="11"/>
    </row>
    <row r="25" spans="2:14">
      <c r="B25" s="18" t="s">
        <v>18</v>
      </c>
      <c r="C25" s="14"/>
      <c r="D25" s="15"/>
      <c r="G25" s="18"/>
      <c r="H25" s="10"/>
      <c r="I25" s="10"/>
      <c r="J25" s="10"/>
      <c r="K25" s="10"/>
      <c r="L25" s="10"/>
      <c r="M25" s="10"/>
      <c r="N25" s="11"/>
    </row>
    <row r="26" spans="2:14">
      <c r="B26" s="18"/>
      <c r="C26" s="14"/>
      <c r="D26" s="15"/>
      <c r="G26" s="18"/>
      <c r="H26" s="10"/>
      <c r="I26" s="10"/>
      <c r="J26" s="10"/>
      <c r="K26" s="10"/>
      <c r="L26" s="10"/>
      <c r="M26" s="10"/>
      <c r="N26" s="11"/>
    </row>
    <row r="27" spans="2:14">
      <c r="B27" s="18" t="s">
        <v>38</v>
      </c>
      <c r="C27" s="30" t="s">
        <v>39</v>
      </c>
      <c r="D27" s="31"/>
      <c r="G27" s="18"/>
      <c r="H27" s="10"/>
      <c r="I27" s="10"/>
      <c r="J27" s="10"/>
      <c r="K27" s="10"/>
      <c r="L27" s="10"/>
      <c r="M27" s="10"/>
      <c r="N27" s="11"/>
    </row>
    <row r="28" spans="2:14">
      <c r="B28" s="18" t="s">
        <v>19</v>
      </c>
      <c r="C28" s="20" t="s">
        <v>40</v>
      </c>
      <c r="D28" s="39">
        <v>39753</v>
      </c>
      <c r="G28" s="27">
        <v>43983</v>
      </c>
      <c r="H28" s="10" t="s">
        <v>35</v>
      </c>
      <c r="I28" s="10"/>
      <c r="J28" s="10"/>
      <c r="K28" s="10"/>
      <c r="L28" s="10"/>
      <c r="M28" s="10"/>
      <c r="N28" s="11"/>
    </row>
    <row r="29" spans="2:14">
      <c r="B29" s="19" t="s">
        <v>20</v>
      </c>
      <c r="C29" s="32" t="s">
        <v>39</v>
      </c>
      <c r="D29" s="33"/>
      <c r="G29" s="19"/>
      <c r="H29" s="28" t="s">
        <v>36</v>
      </c>
      <c r="I29" s="12"/>
      <c r="J29" s="12"/>
      <c r="K29" s="12"/>
      <c r="L29" s="12"/>
      <c r="M29" s="12"/>
      <c r="N29" s="13"/>
    </row>
    <row r="32" spans="2:14">
      <c r="B32" s="4" t="s">
        <v>21</v>
      </c>
      <c r="C32" s="5"/>
      <c r="D32" s="6"/>
    </row>
    <row r="33" spans="2:4">
      <c r="B33" s="18" t="s">
        <v>22</v>
      </c>
      <c r="C33" s="48">
        <f>C6/'Financial Model'!J65</f>
        <v>16.933667611294947</v>
      </c>
      <c r="D33" s="49"/>
    </row>
    <row r="34" spans="2:4">
      <c r="B34" s="18" t="s">
        <v>23</v>
      </c>
      <c r="C34" s="14"/>
      <c r="D34" s="15"/>
    </row>
    <row r="35" spans="2:4">
      <c r="B35" s="18" t="s">
        <v>24</v>
      </c>
      <c r="C35" s="14"/>
      <c r="D35" s="15"/>
    </row>
    <row r="36" spans="2:4">
      <c r="B36" s="18" t="s">
        <v>25</v>
      </c>
      <c r="C36" s="14"/>
      <c r="D36" s="15"/>
    </row>
    <row r="37" spans="2:4">
      <c r="B37" s="18" t="s">
        <v>26</v>
      </c>
      <c r="C37" s="14"/>
      <c r="D37" s="15"/>
    </row>
    <row r="38" spans="2:4">
      <c r="B38" s="19" t="s">
        <v>27</v>
      </c>
      <c r="C38" s="16"/>
      <c r="D38" s="17"/>
    </row>
  </sheetData>
  <mergeCells count="22">
    <mergeCell ref="C36:D36"/>
    <mergeCell ref="C37:D37"/>
    <mergeCell ref="C38:D38"/>
    <mergeCell ref="G2:N2"/>
    <mergeCell ref="C29:D29"/>
    <mergeCell ref="B32:D32"/>
    <mergeCell ref="C33:D33"/>
    <mergeCell ref="G5:N5"/>
    <mergeCell ref="C34:D34"/>
    <mergeCell ref="C35:D35"/>
    <mergeCell ref="C23:D23"/>
    <mergeCell ref="C24:D24"/>
    <mergeCell ref="C25:D25"/>
    <mergeCell ref="C26:D26"/>
    <mergeCell ref="C27:D27"/>
    <mergeCell ref="B5:D5"/>
    <mergeCell ref="B15:D15"/>
    <mergeCell ref="B22:D22"/>
    <mergeCell ref="C16:D16"/>
    <mergeCell ref="C17:D17"/>
    <mergeCell ref="C18:D18"/>
    <mergeCell ref="C19:D19"/>
  </mergeCells>
  <hyperlinks>
    <hyperlink ref="C27:D27" r:id="rId1" display="Link" xr:uid="{2A299CA7-25AE-4FFE-B4ED-AEF098FCE276}"/>
    <hyperlink ref="C29:D29" r:id="rId2" display="Link" xr:uid="{5A3AF97E-0894-43AD-8BC8-C465C140A6E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066-71C8-486E-BDC0-6D120B675537}">
  <dimension ref="A1:AE90"/>
  <sheetViews>
    <sheetView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J81" sqref="J81"/>
    </sheetView>
  </sheetViews>
  <sheetFormatPr defaultRowHeight="12.75"/>
  <cols>
    <col min="1" max="1" width="4.28515625" style="3" customWidth="1"/>
    <col min="2" max="2" width="25.140625" style="3" bestFit="1" customWidth="1"/>
    <col min="3" max="16384" width="9.140625" style="3"/>
  </cols>
  <sheetData>
    <row r="1" spans="1:31" s="34" customFormat="1">
      <c r="C1" s="34" t="s">
        <v>68</v>
      </c>
      <c r="D1" s="34" t="s">
        <v>67</v>
      </c>
      <c r="E1" s="34" t="s">
        <v>66</v>
      </c>
      <c r="F1" s="34" t="s">
        <v>65</v>
      </c>
      <c r="G1" s="34" t="s">
        <v>64</v>
      </c>
      <c r="H1" s="34" t="s">
        <v>63</v>
      </c>
      <c r="I1" s="34" t="s">
        <v>62</v>
      </c>
      <c r="J1" s="46" t="s">
        <v>40</v>
      </c>
      <c r="P1" s="34" t="s">
        <v>69</v>
      </c>
      <c r="Q1" s="34" t="s">
        <v>70</v>
      </c>
      <c r="R1" s="34" t="s">
        <v>71</v>
      </c>
      <c r="S1" s="34" t="s">
        <v>72</v>
      </c>
      <c r="T1" s="34" t="s">
        <v>73</v>
      </c>
      <c r="U1" s="34" t="s">
        <v>74</v>
      </c>
      <c r="V1" s="34" t="s">
        <v>75</v>
      </c>
      <c r="W1" s="34" t="s">
        <v>76</v>
      </c>
      <c r="X1" s="34" t="s">
        <v>77</v>
      </c>
      <c r="Y1" s="34" t="s">
        <v>78</v>
      </c>
      <c r="Z1" s="34" t="s">
        <v>79</v>
      </c>
      <c r="AA1" s="34" t="s">
        <v>80</v>
      </c>
      <c r="AB1" s="34" t="s">
        <v>81</v>
      </c>
      <c r="AC1" s="34" t="s">
        <v>82</v>
      </c>
      <c r="AD1" s="34" t="s">
        <v>83</v>
      </c>
      <c r="AE1" s="34" t="s">
        <v>84</v>
      </c>
    </row>
    <row r="2" spans="1:31" s="36" customFormat="1">
      <c r="A2" s="35"/>
      <c r="F2" s="37">
        <v>44469</v>
      </c>
      <c r="J2" s="37">
        <v>44834</v>
      </c>
    </row>
    <row r="3" spans="1:31" s="36" customFormat="1">
      <c r="A3" s="35"/>
      <c r="J3" s="38">
        <v>39753</v>
      </c>
    </row>
    <row r="4" spans="1:31" s="45" customFormat="1">
      <c r="B4" s="45" t="s">
        <v>41</v>
      </c>
      <c r="F4" s="45">
        <v>32.68</v>
      </c>
      <c r="J4" s="45">
        <v>37.249000000000002</v>
      </c>
    </row>
    <row r="5" spans="1:31" s="41" customFormat="1">
      <c r="B5" s="41" t="s">
        <v>42</v>
      </c>
      <c r="F5" s="41">
        <v>26.786000000000001</v>
      </c>
      <c r="J5" s="41">
        <v>29.3</v>
      </c>
    </row>
    <row r="6" spans="1:31" s="45" customFormat="1">
      <c r="B6" s="45" t="s">
        <v>43</v>
      </c>
      <c r="C6" s="45">
        <f t="shared" ref="C6:I6" si="0">C4-C5</f>
        <v>0</v>
      </c>
      <c r="D6" s="45">
        <f t="shared" si="0"/>
        <v>0</v>
      </c>
      <c r="E6" s="45">
        <f t="shared" si="0"/>
        <v>0</v>
      </c>
      <c r="F6" s="45">
        <f>F4-F5</f>
        <v>5.8939999999999984</v>
      </c>
      <c r="G6" s="45">
        <f t="shared" si="0"/>
        <v>0</v>
      </c>
      <c r="H6" s="45">
        <f t="shared" si="0"/>
        <v>0</v>
      </c>
      <c r="I6" s="45">
        <f t="shared" si="0"/>
        <v>0</v>
      </c>
      <c r="J6" s="45">
        <f>J4-J5</f>
        <v>7.9490000000000016</v>
      </c>
    </row>
    <row r="7" spans="1:31" s="41" customFormat="1">
      <c r="B7" s="41" t="s">
        <v>44</v>
      </c>
      <c r="F7" s="41">
        <v>34.332999999999998</v>
      </c>
      <c r="J7" s="41">
        <v>15.311999999999999</v>
      </c>
    </row>
    <row r="8" spans="1:31" s="41" customFormat="1">
      <c r="B8" s="41" t="s">
        <v>48</v>
      </c>
      <c r="F8" s="41">
        <v>0.113</v>
      </c>
      <c r="J8" s="41">
        <v>0</v>
      </c>
    </row>
    <row r="9" spans="1:31" s="41" customFormat="1">
      <c r="B9" s="41" t="s">
        <v>45</v>
      </c>
      <c r="F9" s="41">
        <v>1.1279999999999999</v>
      </c>
      <c r="J9" s="41">
        <v>1.819</v>
      </c>
    </row>
    <row r="10" spans="1:31" s="41" customFormat="1">
      <c r="B10" s="41" t="s">
        <v>46</v>
      </c>
      <c r="F10" s="41">
        <v>0</v>
      </c>
      <c r="J10" s="41">
        <v>0</v>
      </c>
    </row>
    <row r="11" spans="1:31" s="41" customFormat="1">
      <c r="B11" s="41" t="s">
        <v>47</v>
      </c>
      <c r="F11" s="41">
        <v>1.371</v>
      </c>
      <c r="J11" s="41">
        <v>1.133</v>
      </c>
    </row>
    <row r="12" spans="1:31" s="45" customFormat="1">
      <c r="B12" s="45" t="s">
        <v>49</v>
      </c>
      <c r="C12" s="41">
        <f t="shared" ref="C12:I12" si="1">C6-C7-C8-C9-C10-C11</f>
        <v>0</v>
      </c>
      <c r="D12" s="41">
        <f t="shared" si="1"/>
        <v>0</v>
      </c>
      <c r="E12" s="41">
        <f t="shared" si="1"/>
        <v>0</v>
      </c>
      <c r="F12" s="41">
        <f>F6-F7-F8-F9-F10-F11</f>
        <v>-31.050999999999998</v>
      </c>
      <c r="G12" s="41">
        <f t="shared" si="1"/>
        <v>0</v>
      </c>
      <c r="H12" s="41">
        <f t="shared" si="1"/>
        <v>0</v>
      </c>
      <c r="I12" s="41">
        <f t="shared" si="1"/>
        <v>0</v>
      </c>
      <c r="J12" s="41">
        <f>J6-J7-J8-J9-J10-J11</f>
        <v>-10.314999999999998</v>
      </c>
    </row>
    <row r="13" spans="1:31" s="41" customFormat="1">
      <c r="B13" s="41" t="s">
        <v>50</v>
      </c>
      <c r="F13" s="41">
        <v>1.74</v>
      </c>
      <c r="J13" s="41">
        <v>2.4009999999999998</v>
      </c>
    </row>
    <row r="14" spans="1:31" s="41" customFormat="1">
      <c r="B14" s="41" t="s">
        <v>51</v>
      </c>
      <c r="F14" s="41">
        <v>-2.9569999999999999</v>
      </c>
      <c r="J14" s="41">
        <v>-0.158</v>
      </c>
    </row>
    <row r="15" spans="1:31" s="41" customFormat="1">
      <c r="B15" s="41" t="s">
        <v>52</v>
      </c>
      <c r="C15" s="41">
        <f t="shared" ref="C15:I15" si="2">C12-C13-C14</f>
        <v>0</v>
      </c>
      <c r="D15" s="41">
        <f t="shared" si="2"/>
        <v>0</v>
      </c>
      <c r="E15" s="41">
        <f t="shared" si="2"/>
        <v>0</v>
      </c>
      <c r="F15" s="41">
        <f>F12-F13-F14</f>
        <v>-29.833999999999996</v>
      </c>
      <c r="G15" s="41">
        <f t="shared" si="2"/>
        <v>0</v>
      </c>
      <c r="H15" s="41">
        <f t="shared" si="2"/>
        <v>0</v>
      </c>
      <c r="I15" s="41">
        <f t="shared" si="2"/>
        <v>0</v>
      </c>
      <c r="J15" s="41">
        <f>J12-J13-J14</f>
        <v>-12.557999999999998</v>
      </c>
    </row>
    <row r="16" spans="1:31" s="41" customFormat="1">
      <c r="B16" s="41" t="s">
        <v>53</v>
      </c>
      <c r="F16" s="41">
        <v>-5.5819999999999999</v>
      </c>
      <c r="J16" s="41">
        <v>-2.1349999999999998</v>
      </c>
    </row>
    <row r="17" spans="2:10" s="45" customFormat="1">
      <c r="B17" s="45" t="s">
        <v>54</v>
      </c>
      <c r="C17" s="45">
        <f t="shared" ref="C17:I17" si="3">C15-C16</f>
        <v>0</v>
      </c>
      <c r="D17" s="45">
        <f t="shared" si="3"/>
        <v>0</v>
      </c>
      <c r="E17" s="45">
        <f t="shared" si="3"/>
        <v>0</v>
      </c>
      <c r="F17" s="45">
        <f>F15-F16</f>
        <v>-24.251999999999995</v>
      </c>
      <c r="G17" s="45">
        <f t="shared" si="3"/>
        <v>0</v>
      </c>
      <c r="H17" s="45">
        <f t="shared" si="3"/>
        <v>0</v>
      </c>
      <c r="I17" s="45">
        <f t="shared" si="3"/>
        <v>0</v>
      </c>
      <c r="J17" s="45">
        <f>J15-J16</f>
        <v>-10.422999999999998</v>
      </c>
    </row>
    <row r="18" spans="2:10" s="43" customFormat="1">
      <c r="B18" s="43" t="s">
        <v>55</v>
      </c>
      <c r="F18" s="43">
        <f>F17/F19</f>
        <v>-0.55073071965599074</v>
      </c>
      <c r="J18" s="43">
        <f>J17/J19</f>
        <v>-0.16424382986923508</v>
      </c>
    </row>
    <row r="19" spans="2:10" s="41" customFormat="1">
      <c r="B19" s="41" t="s">
        <v>4</v>
      </c>
      <c r="F19" s="41">
        <v>44.03604</v>
      </c>
      <c r="J19" s="41">
        <v>63.460526999999999</v>
      </c>
    </row>
    <row r="21" spans="2:10" s="40" customFormat="1">
      <c r="B21" s="40" t="s">
        <v>56</v>
      </c>
      <c r="J21" s="44">
        <f>J4/F4-1</f>
        <v>0.13981028151774799</v>
      </c>
    </row>
    <row r="22" spans="2:10">
      <c r="B22" s="3" t="s">
        <v>57</v>
      </c>
    </row>
    <row r="24" spans="2:10">
      <c r="B24" s="3" t="s">
        <v>58</v>
      </c>
      <c r="F24" s="42">
        <f>F6/F4</f>
        <v>0.18035495716034267</v>
      </c>
      <c r="J24" s="42">
        <f>J6/J4</f>
        <v>0.21340170205911571</v>
      </c>
    </row>
    <row r="25" spans="2:10">
      <c r="B25" s="3" t="s">
        <v>59</v>
      </c>
      <c r="F25" s="42">
        <f>F12/F4</f>
        <v>-0.95015299877600978</v>
      </c>
      <c r="J25" s="42">
        <f>J12/J4</f>
        <v>-0.27692018577679928</v>
      </c>
    </row>
    <row r="26" spans="2:10">
      <c r="B26" s="3" t="s">
        <v>60</v>
      </c>
      <c r="F26" s="42">
        <f>F17/F4</f>
        <v>-0.7421052631578946</v>
      </c>
      <c r="J26" s="42">
        <f>J17/J4</f>
        <v>-0.27981959247228105</v>
      </c>
    </row>
    <row r="27" spans="2:10">
      <c r="B27" s="3" t="s">
        <v>61</v>
      </c>
      <c r="F27" s="42">
        <f>F16/F15</f>
        <v>0.1871019642019173</v>
      </c>
      <c r="J27" s="42">
        <f>J16/J15</f>
        <v>0.17001114827201785</v>
      </c>
    </row>
    <row r="31" spans="2:10">
      <c r="B31" s="47" t="s">
        <v>85</v>
      </c>
    </row>
    <row r="32" spans="2:10" s="40" customFormat="1">
      <c r="B32" s="40" t="s">
        <v>6</v>
      </c>
      <c r="J32" s="45">
        <v>7.0309999999999997</v>
      </c>
    </row>
    <row r="33" spans="2:10">
      <c r="B33" s="3" t="s">
        <v>86</v>
      </c>
      <c r="J33" s="41">
        <v>16.521000000000001</v>
      </c>
    </row>
    <row r="34" spans="2:10">
      <c r="B34" s="3" t="s">
        <v>87</v>
      </c>
      <c r="J34" s="41">
        <v>16.318999999999999</v>
      </c>
    </row>
    <row r="35" spans="2:10">
      <c r="B35" s="3" t="s">
        <v>88</v>
      </c>
      <c r="J35" s="41">
        <v>2.0289999999999999</v>
      </c>
    </row>
    <row r="36" spans="2:10">
      <c r="B36" s="3" t="s">
        <v>89</v>
      </c>
      <c r="J36" s="41">
        <v>0.68799999999999994</v>
      </c>
    </row>
    <row r="37" spans="2:10">
      <c r="B37" s="3" t="s">
        <v>90</v>
      </c>
      <c r="J37" s="41">
        <v>3.0459999999999998</v>
      </c>
    </row>
    <row r="38" spans="2:10">
      <c r="B38" s="3" t="s">
        <v>91</v>
      </c>
      <c r="J38" s="41">
        <v>3.7250000000000001</v>
      </c>
    </row>
    <row r="39" spans="2:10">
      <c r="B39" s="3" t="s">
        <v>92</v>
      </c>
      <c r="C39" s="3">
        <f t="shared" ref="C39:I39" si="4">SUM(C32:C38)</f>
        <v>0</v>
      </c>
      <c r="D39" s="3">
        <f t="shared" si="4"/>
        <v>0</v>
      </c>
      <c r="E39" s="3">
        <f t="shared" si="4"/>
        <v>0</v>
      </c>
      <c r="F39" s="3">
        <f t="shared" si="4"/>
        <v>0</v>
      </c>
      <c r="G39" s="3">
        <f t="shared" si="4"/>
        <v>0</v>
      </c>
      <c r="H39" s="3">
        <f t="shared" si="4"/>
        <v>0</v>
      </c>
      <c r="I39" s="3">
        <f t="shared" si="4"/>
        <v>0</v>
      </c>
      <c r="J39" s="41">
        <f>SUM(J32:J38)</f>
        <v>49.358999999999995</v>
      </c>
    </row>
    <row r="40" spans="2:10">
      <c r="B40" s="3" t="s">
        <v>93</v>
      </c>
      <c r="J40" s="41">
        <v>6.6970000000000001</v>
      </c>
    </row>
    <row r="41" spans="2:10">
      <c r="B41" s="3" t="s">
        <v>94</v>
      </c>
      <c r="J41" s="41">
        <v>14.782999999999999</v>
      </c>
    </row>
    <row r="42" spans="2:10">
      <c r="B42" s="3" t="s">
        <v>95</v>
      </c>
      <c r="J42" s="41">
        <f>56.207+56.71</f>
        <v>112.917</v>
      </c>
    </row>
    <row r="43" spans="2:10">
      <c r="B43" s="3" t="s">
        <v>96</v>
      </c>
      <c r="J43" s="41">
        <v>0.61599999999999999</v>
      </c>
    </row>
    <row r="44" spans="2:10">
      <c r="B44" s="3" t="s">
        <v>97</v>
      </c>
      <c r="C44" s="3">
        <f t="shared" ref="C44:I44" si="5">C39+SUM(C40:C43)</f>
        <v>0</v>
      </c>
      <c r="D44" s="3">
        <f t="shared" si="5"/>
        <v>0</v>
      </c>
      <c r="E44" s="3">
        <f t="shared" si="5"/>
        <v>0</v>
      </c>
      <c r="F44" s="3">
        <f t="shared" si="5"/>
        <v>0</v>
      </c>
      <c r="G44" s="3">
        <f t="shared" si="5"/>
        <v>0</v>
      </c>
      <c r="H44" s="3">
        <f t="shared" si="5"/>
        <v>0</v>
      </c>
      <c r="I44" s="3">
        <f t="shared" si="5"/>
        <v>0</v>
      </c>
      <c r="J44" s="41">
        <f>J39+SUM(J40:J43)</f>
        <v>184.37200000000001</v>
      </c>
    </row>
    <row r="45" spans="2:10">
      <c r="J45" s="41"/>
    </row>
    <row r="46" spans="2:10">
      <c r="B46" s="3" t="s">
        <v>98</v>
      </c>
      <c r="J46" s="41">
        <v>17.594999999999999</v>
      </c>
    </row>
    <row r="47" spans="2:10" s="40" customFormat="1">
      <c r="B47" s="40" t="s">
        <v>99</v>
      </c>
      <c r="J47" s="45">
        <v>1</v>
      </c>
    </row>
    <row r="48" spans="2:10" s="40" customFormat="1">
      <c r="B48" s="40" t="s">
        <v>100</v>
      </c>
      <c r="J48" s="45">
        <v>3.476</v>
      </c>
    </row>
    <row r="49" spans="2:10">
      <c r="B49" s="3" t="s">
        <v>101</v>
      </c>
      <c r="J49" s="41">
        <v>3.484</v>
      </c>
    </row>
    <row r="50" spans="2:10">
      <c r="B50" s="3" t="s">
        <v>102</v>
      </c>
      <c r="J50" s="41">
        <v>18.908999999999999</v>
      </c>
    </row>
    <row r="51" spans="2:10">
      <c r="B51" s="3" t="s">
        <v>103</v>
      </c>
      <c r="J51" s="41">
        <v>17.373000000000001</v>
      </c>
    </row>
    <row r="52" spans="2:10">
      <c r="B52" s="3" t="s">
        <v>104</v>
      </c>
      <c r="J52" s="41">
        <v>1.786</v>
      </c>
    </row>
    <row r="53" spans="2:10">
      <c r="B53" s="3" t="s">
        <v>105</v>
      </c>
      <c r="C53" s="3">
        <f t="shared" ref="C53:I53" si="6">SUM(C46:C52)</f>
        <v>0</v>
      </c>
      <c r="D53" s="3">
        <f t="shared" si="6"/>
        <v>0</v>
      </c>
      <c r="E53" s="3">
        <f t="shared" si="6"/>
        <v>0</v>
      </c>
      <c r="F53" s="3">
        <f t="shared" si="6"/>
        <v>0</v>
      </c>
      <c r="G53" s="3">
        <f t="shared" si="6"/>
        <v>0</v>
      </c>
      <c r="H53" s="3">
        <f t="shared" si="6"/>
        <v>0</v>
      </c>
      <c r="I53" s="3">
        <f t="shared" si="6"/>
        <v>0</v>
      </c>
      <c r="J53" s="41">
        <f>SUM(J46:J52)</f>
        <v>63.623000000000005</v>
      </c>
    </row>
    <row r="54" spans="2:10" s="40" customFormat="1">
      <c r="B54" s="40" t="s">
        <v>106</v>
      </c>
      <c r="J54" s="45">
        <v>89.512</v>
      </c>
    </row>
    <row r="55" spans="2:10">
      <c r="B55" s="3" t="s">
        <v>107</v>
      </c>
      <c r="J55" s="41">
        <v>11.379</v>
      </c>
    </row>
    <row r="56" spans="2:10">
      <c r="B56" s="3" t="s">
        <v>108</v>
      </c>
      <c r="J56" s="41">
        <v>3.093</v>
      </c>
    </row>
    <row r="57" spans="2:10">
      <c r="B57" s="3" t="s">
        <v>109</v>
      </c>
      <c r="J57" s="41">
        <v>1.637</v>
      </c>
    </row>
    <row r="58" spans="2:10">
      <c r="B58" s="3" t="s">
        <v>110</v>
      </c>
      <c r="J58" s="41">
        <v>0.32500000000000001</v>
      </c>
    </row>
    <row r="59" spans="2:10">
      <c r="B59" s="3" t="s">
        <v>111</v>
      </c>
      <c r="C59" s="3">
        <f t="shared" ref="C59:I59" si="7">SUM(C53:C58)</f>
        <v>0</v>
      </c>
      <c r="D59" s="3">
        <f t="shared" si="7"/>
        <v>0</v>
      </c>
      <c r="E59" s="3">
        <f t="shared" si="7"/>
        <v>0</v>
      </c>
      <c r="F59" s="3">
        <f t="shared" si="7"/>
        <v>0</v>
      </c>
      <c r="G59" s="3">
        <f t="shared" si="7"/>
        <v>0</v>
      </c>
      <c r="H59" s="3">
        <f t="shared" si="7"/>
        <v>0</v>
      </c>
      <c r="I59" s="3">
        <f t="shared" si="7"/>
        <v>0</v>
      </c>
      <c r="J59" s="41">
        <f>SUM(J53:J58)</f>
        <v>169.56899999999996</v>
      </c>
    </row>
    <row r="60" spans="2:10">
      <c r="J60" s="41"/>
    </row>
    <row r="61" spans="2:10">
      <c r="B61" s="3" t="s">
        <v>112</v>
      </c>
      <c r="J61" s="41">
        <v>14.803000000000001</v>
      </c>
    </row>
    <row r="62" spans="2:10">
      <c r="B62" s="3" t="s">
        <v>113</v>
      </c>
      <c r="J62" s="41">
        <f>J61+J59</f>
        <v>184.37199999999996</v>
      </c>
    </row>
    <row r="64" spans="2:10">
      <c r="B64" s="3" t="s">
        <v>114</v>
      </c>
      <c r="J64" s="41">
        <f>J44-J59</f>
        <v>14.803000000000054</v>
      </c>
    </row>
    <row r="65" spans="2:10">
      <c r="B65" s="3" t="s">
        <v>115</v>
      </c>
      <c r="J65" s="3">
        <f>J64/J19</f>
        <v>0.23326311172928102</v>
      </c>
    </row>
    <row r="67" spans="2:10">
      <c r="B67" s="3" t="s">
        <v>6</v>
      </c>
      <c r="J67" s="41">
        <f>J32</f>
        <v>7.0309999999999997</v>
      </c>
    </row>
    <row r="68" spans="2:10">
      <c r="B68" s="3" t="s">
        <v>7</v>
      </c>
      <c r="J68" s="41">
        <f>J47+J48+J54</f>
        <v>93.988</v>
      </c>
    </row>
    <row r="69" spans="2:10">
      <c r="B69" s="3" t="s">
        <v>8</v>
      </c>
      <c r="J69" s="41">
        <f>J67-J68</f>
        <v>-86.956999999999994</v>
      </c>
    </row>
    <row r="71" spans="2:10">
      <c r="B71" s="3" t="s">
        <v>116</v>
      </c>
      <c r="J71" s="3">
        <v>2.38</v>
      </c>
    </row>
    <row r="72" spans="2:10">
      <c r="B72" s="3" t="s">
        <v>5</v>
      </c>
      <c r="J72" s="41">
        <f>J71*J19</f>
        <v>151.03605425999999</v>
      </c>
    </row>
    <row r="73" spans="2:10">
      <c r="B73" s="3" t="s">
        <v>9</v>
      </c>
      <c r="J73" s="41">
        <f>J72-J69</f>
        <v>237.99305425999998</v>
      </c>
    </row>
    <row r="75" spans="2:10">
      <c r="B75" s="3" t="s">
        <v>22</v>
      </c>
      <c r="J75" s="50">
        <f>J71/J65</f>
        <v>10.203070611362524</v>
      </c>
    </row>
    <row r="79" spans="2:10">
      <c r="B79" s="47" t="s">
        <v>117</v>
      </c>
    </row>
    <row r="81" spans="2:2">
      <c r="B81" s="3" t="s">
        <v>118</v>
      </c>
    </row>
    <row r="83" spans="2:2">
      <c r="B83" s="3" t="s">
        <v>119</v>
      </c>
    </row>
    <row r="84" spans="2:2">
      <c r="B84" s="3" t="s">
        <v>120</v>
      </c>
    </row>
    <row r="85" spans="2:2">
      <c r="B85" s="3" t="s">
        <v>121</v>
      </c>
    </row>
    <row r="86" spans="2:2">
      <c r="B86" s="3" t="s">
        <v>122</v>
      </c>
    </row>
    <row r="87" spans="2:2" s="40" customFormat="1">
      <c r="B87" s="40" t="s">
        <v>123</v>
      </c>
    </row>
    <row r="89" spans="2:2">
      <c r="B89" s="3" t="s">
        <v>124</v>
      </c>
    </row>
    <row r="90" spans="2:2" s="40" customFormat="1">
      <c r="B90" s="40" t="s">
        <v>125</v>
      </c>
    </row>
  </sheetData>
  <hyperlinks>
    <hyperlink ref="J1" r:id="rId1" location="ieb75bb50d25b43988f02e27af34ce5ea_19" xr:uid="{F3BAE21F-8075-4AD3-AE46-BE3F41688B1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2023-02-18T22:23:29Z</dcterms:created>
  <dcterms:modified xsi:type="dcterms:W3CDTF">2023-02-18T23:00:05Z</dcterms:modified>
</cp:coreProperties>
</file>