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E1C98A0-2B66-4A26-A995-94E17855D5FC}" xr6:coauthVersionLast="36" xr6:coauthVersionMax="47" xr10:uidLastSave="{00000000-0000-0000-0000-000000000000}"/>
  <bookViews>
    <workbookView xWindow="0" yWindow="495" windowWidth="33600" windowHeight="18900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T74" i="2" l="1"/>
  <c r="S62" i="2" l="1"/>
  <c r="S66" i="2" s="1"/>
  <c r="S69" i="2" s="1"/>
  <c r="S47" i="2"/>
  <c r="S53" i="2" s="1"/>
  <c r="S71" i="2" s="1"/>
  <c r="S72" i="2" s="1"/>
  <c r="T62" i="2"/>
  <c r="T66" i="2" s="1"/>
  <c r="T69" i="2" s="1"/>
  <c r="C26" i="1"/>
  <c r="T47" i="2"/>
  <c r="T53" i="2" s="1"/>
  <c r="T71" i="2" s="1"/>
  <c r="T72" i="2" s="1"/>
  <c r="S7" i="2"/>
  <c r="T7" i="2"/>
  <c r="T76" i="2" s="1"/>
  <c r="C8" i="1"/>
  <c r="C11" i="1"/>
  <c r="S9" i="2" l="1"/>
  <c r="S26" i="2" s="1"/>
  <c r="S76" i="2"/>
  <c r="T23" i="2"/>
  <c r="T9" i="2"/>
  <c r="T13" i="2" s="1"/>
  <c r="T17" i="2" s="1"/>
  <c r="T19" i="2" s="1"/>
  <c r="T20" i="2" s="1"/>
  <c r="T26" i="2"/>
  <c r="T29" i="2"/>
  <c r="C12" i="1"/>
  <c r="S13" i="2" l="1"/>
  <c r="S27" i="2" s="1"/>
  <c r="T28" i="2"/>
  <c r="T27" i="2"/>
  <c r="S17" i="2" l="1"/>
  <c r="S19" i="2"/>
  <c r="S29" i="2"/>
  <c r="S20" i="2" l="1"/>
  <c r="S28" i="2"/>
</calcChain>
</file>

<file path=xl/sharedStrings.xml><?xml version="1.0" encoding="utf-8"?>
<sst xmlns="http://schemas.openxmlformats.org/spreadsheetml/2006/main" count="158" uniqueCount="141">
  <si>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</si>
  <si>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</si>
  <si>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</si>
  <si>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</si>
  <si>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</si>
  <si>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</si>
  <si>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</si>
  <si>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</si>
  <si>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</si>
  <si>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£TED</t>
  </si>
  <si>
    <t>Ted Baker Plc.</t>
  </si>
  <si>
    <t>IR</t>
  </si>
  <si>
    <t>Link</t>
  </si>
  <si>
    <t>Update</t>
  </si>
  <si>
    <t>HQ</t>
  </si>
  <si>
    <t>Founded</t>
  </si>
  <si>
    <t>Stores</t>
  </si>
  <si>
    <t>Inv.</t>
  </si>
  <si>
    <t>CEO</t>
  </si>
  <si>
    <t>CFO</t>
  </si>
  <si>
    <t>Rachel Osbourne</t>
  </si>
  <si>
    <t>A.C.A</t>
  </si>
  <si>
    <t>Marc Dench</t>
  </si>
  <si>
    <t>London, UK</t>
  </si>
  <si>
    <t>Profile</t>
  </si>
  <si>
    <t>Ratios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</si>
  <si>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</si>
  <si>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</si>
  <si>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</si>
  <si>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</si>
  <si>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</si>
  <si>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</si>
  <si>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</si>
  <si>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</si>
  <si>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</si>
  <si>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</si>
  <si>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</si>
  <si>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</si>
  <si>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</si>
  <si>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</si>
  <si>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</si>
  <si>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</si>
  <si>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</si>
  <si>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</si>
  <si>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</si>
  <si>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</si>
  <si>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</si>
  <si>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</si>
  <si>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</si>
  <si>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</si>
  <si>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</si>
  <si>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</si>
  <si>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</si>
  <si>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Ray Kelvin resigns and formally leaves the company</t>
  </si>
  <si>
    <t xml:space="preserve">CEO &amp; Founder Ray Kelvin stands down from role as allegations of inappropriate conduct surface </t>
  </si>
  <si>
    <t>Glasgow</t>
  </si>
  <si>
    <t>Info</t>
  </si>
  <si>
    <t>Standalone Stores</t>
  </si>
  <si>
    <t>Includes John Lewis and House of Fraser</t>
  </si>
  <si>
    <t>Key Stores</t>
  </si>
  <si>
    <t>Bicester Village</t>
  </si>
  <si>
    <t>Swindon Designer Outler</t>
  </si>
  <si>
    <t>Portsmouth Quays</t>
  </si>
  <si>
    <t>Cheshire Oaks</t>
  </si>
  <si>
    <t>Ted Baker Concession In</t>
  </si>
  <si>
    <t>Selfridges &amp; Co</t>
  </si>
  <si>
    <r>
      <t xml:space="preserve">Sold via retailers </t>
    </r>
    <r>
      <rPr>
        <b/>
        <i/>
        <sz val="10"/>
        <color theme="1"/>
        <rFont val="Arial"/>
        <family val="2"/>
      </rPr>
      <t>"Ted Baker Trustees"</t>
    </r>
  </si>
  <si>
    <t>Opened store in 5th Avenue NY in 2012</t>
  </si>
  <si>
    <t>EV/E</t>
  </si>
  <si>
    <t>P/E</t>
  </si>
  <si>
    <t>ROCE</t>
  </si>
  <si>
    <t>P/B</t>
  </si>
  <si>
    <t>P/E 21</t>
  </si>
  <si>
    <t>any non-essential capex and halted discretionary operating expenses</t>
  </si>
  <si>
    <t>Ted Baker furlough almost 2,000 employees including head office staff due to pandemic, company suspended</t>
  </si>
  <si>
    <t>Key Events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</si>
  <si>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</si>
  <si>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</si>
  <si>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</si>
  <si>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</si>
  <si>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</si>
  <si>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</si>
  <si>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</si>
  <si>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Joint-Venture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</si>
  <si>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</si>
  <si>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</si>
  <si>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</si>
  <si>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</si>
  <si>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</si>
  <si>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</si>
  <si>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</si>
  <si>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</si>
  <si>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-</t>
  </si>
  <si>
    <t>Gross Margin</t>
  </si>
  <si>
    <t>Operating Margin</t>
  </si>
  <si>
    <t>Net Margin</t>
  </si>
  <si>
    <t>Taxes %</t>
  </si>
  <si>
    <t>Balance Sheet</t>
  </si>
  <si>
    <t>Non-Finance Metrics</t>
  </si>
  <si>
    <t>Store Count</t>
  </si>
  <si>
    <t>Outlet Count</t>
  </si>
  <si>
    <t>Concessions</t>
  </si>
  <si>
    <t>E-Commerce</t>
  </si>
  <si>
    <t>Wholesale</t>
  </si>
  <si>
    <t>Licensing</t>
  </si>
  <si>
    <t>Intangibles</t>
  </si>
  <si>
    <t>PP&amp;E</t>
  </si>
  <si>
    <t>ROU</t>
  </si>
  <si>
    <t>Joint Venture Investments</t>
  </si>
  <si>
    <t>Subsudiary Investments</t>
  </si>
  <si>
    <t>Deferred Taxes</t>
  </si>
  <si>
    <t>Prepayments</t>
  </si>
  <si>
    <t>TNCA</t>
  </si>
  <si>
    <t>Owed Group Undertakings</t>
  </si>
  <si>
    <t>Inventories</t>
  </si>
  <si>
    <t>Trade &amp; A/R</t>
  </si>
  <si>
    <t>Amounts Due from JV</t>
  </si>
  <si>
    <t>Income Tax Receivables</t>
  </si>
  <si>
    <t>Assets</t>
  </si>
  <si>
    <t>Trade &amp; A/P</t>
  </si>
  <si>
    <t>External Borrowings</t>
  </si>
  <si>
    <t>Bank Overdraft</t>
  </si>
  <si>
    <t>Income Tax Payable</t>
  </si>
  <si>
    <t>Lease Liabilities</t>
  </si>
  <si>
    <t>Provisions</t>
  </si>
  <si>
    <t>Derivative Financial Liabilities</t>
  </si>
  <si>
    <t>TCL</t>
  </si>
  <si>
    <t>Liabilities</t>
  </si>
  <si>
    <t>S/E</t>
  </si>
  <si>
    <t>S/E+L</t>
  </si>
  <si>
    <t>H123</t>
  </si>
  <si>
    <t>H223</t>
  </si>
  <si>
    <t>Book Value</t>
  </si>
  <si>
    <t>Book Value per Share</t>
  </si>
  <si>
    <t>Inventory Y/Y</t>
  </si>
  <si>
    <r>
      <t xml:space="preserve">Reebok owner </t>
    </r>
    <r>
      <rPr>
        <i/>
        <sz val="10"/>
        <color theme="1"/>
        <rFont val="Arial"/>
        <family val="2"/>
      </rPr>
      <t>Authentic Brands Group</t>
    </r>
    <r>
      <rPr>
        <sz val="10"/>
        <color theme="1"/>
        <rFont val="Arial"/>
        <family val="2"/>
      </rPr>
      <t xml:space="preserve"> launches takeover offer for TED at 110p per share. Accepted by board</t>
    </r>
  </si>
  <si>
    <t>Inventory/Revenue</t>
  </si>
  <si>
    <t>Ted Baker is delisted from the London Stock Exchange following takeover by Authentic Brands Group</t>
  </si>
  <si>
    <t>Share Price</t>
  </si>
  <si>
    <t>P/S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</si>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</sst>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7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0" fontId="3" fillId="0" borderId="0" xfId="0" applyFont="1"/>
    <xf numFmtId="0" fontId="2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9" fillId="0" borderId="0" xfId="0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0" fontId="1" fillId="0" borderId="5" xfId="0" applyFont="1" applyBorder="1" applyAlignment="1">
      <alignment horizontal="right"/>
    </xf>
    <xf numFmtId="1" fontId="1" fillId="0" borderId="0" xfId="0" applyNumberFormat="1" applyFont="1"/>
    <xf numFmtId="164" fontId="10" fillId="0" borderId="0" xfId="0" applyNumberFormat="1" applyFont="1" applyAlignment="1">
      <alignment horizontal="left" indent="1"/>
    </xf>
    <xf numFmtId="164" fontId="10" fillId="0" borderId="0" xfId="0" applyNumberFormat="1" applyFont="1"/>
    <xf numFmtId="0" fontId="5" fillId="0" borderId="0" xfId="1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/>
    <xf numFmtId="164" fontId="10" fillId="5" borderId="0" xfId="0" applyNumberFormat="1" applyFont="1" applyFill="1"/>
    <xf numFmtId="0" fontId="2" fillId="5" borderId="0" xfId="0" applyFont="1" applyFill="1"/>
    <xf numFmtId="0" fontId="1" fillId="5" borderId="0" xfId="0" applyFont="1" applyFill="1"/>
    <xf numFmtId="1" fontId="1" fillId="5" borderId="0" xfId="0" applyNumberFormat="1" applyFont="1" applyFill="1"/>
    <xf numFmtId="165" fontId="2" fillId="0" borderId="0" xfId="0" applyNumberFormat="1" applyFont="1"/>
    <xf numFmtId="0" fontId="5" fillId="4" borderId="0" xfId="1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0</xdr:row>
      <xdr:rowOff>63500</xdr:rowOff>
    </xdr:from>
    <xdr:to>
      <xdr:col>6</xdr:col>
      <xdr:colOff>139700</xdr:colOff>
      <xdr:row>2</xdr:row>
      <xdr:rowOff>156346</xdr:rowOff>
    </xdr:to>
    <xdr:pic>
      <xdr:nvPicPr>
        <xdr:cNvPr id="2" name="Picture 1" descr="Ted Baker - link to home page">
          <a:extLst>
            <a:ext uri="{FF2B5EF4-FFF2-40B4-BE49-F238E27FC236}">
              <a16:creationId xmlns:a16="http://schemas.microsoft.com/office/drawing/2014/main" id="{E3F63DA6-B59C-4164-002A-22E8C5A5A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63500"/>
          <a:ext cx="1397000" cy="4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orningstar.co.uk/uk/news/AN_1666366750508467200/in-brief-ted-baker-to-be-de-listed-ending-spectacular-rise-and-fall.aspx" TargetMode="External"/><Relationship Id="rId1" Type="http://schemas.openxmlformats.org/officeDocument/2006/relationships/hyperlink" Target="https://www.tedbakerplc.com/investor-relatio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dbakerplc.com/~/media/Files/T/Ted-Baker/results-and-reports/presentation/2022/tb-ar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A1:X39"/>
  <sheetViews>
    <sheetView tabSelected="1" workbookViewId="0">
      <selection activeCell="C37" sqref="C37:D37"/>
    </sheetView>
  </sheetViews>
  <sheetFormatPr defaultColWidth="9.140625" defaultRowHeight="12.75" x14ac:dyDescent="0.2"/>
  <cols>
    <col min="1" max="16384" width="9.140625" style="1"/>
  </cols>
  <sheetData>
    <row r="1" spans="2:24" ht="15" x14ac:dyDescent="0.25">
      <c r="E1"/>
    </row>
    <row r="2" spans="2:24" ht="15" x14ac:dyDescent="0.25">
      <c r="B2" s="6" t="s">
        <v>9</v>
      </c>
    </row>
    <row r="3" spans="2:24" x14ac:dyDescent="0.2">
      <c r="B3" s="7" t="s">
        <v>10</v>
      </c>
    </row>
    <row r="5" spans="2:24" x14ac:dyDescent="0.2">
      <c r="B5" s="54" t="s">
        <v>0</v>
      </c>
      <c r="C5" s="55"/>
      <c r="D5" s="56"/>
      <c r="H5" s="54" t="s">
        <v>75</v>
      </c>
      <c r="I5" s="55"/>
      <c r="J5" s="55"/>
      <c r="K5" s="55"/>
      <c r="L5" s="55"/>
      <c r="M5" s="55"/>
      <c r="N5" s="55"/>
      <c r="O5" s="55"/>
      <c r="P5" s="55"/>
      <c r="Q5" s="55"/>
      <c r="R5" s="56"/>
      <c r="U5" s="54" t="s">
        <v>56</v>
      </c>
      <c r="V5" s="55"/>
      <c r="W5" s="55"/>
      <c r="X5" s="56"/>
    </row>
    <row r="6" spans="2:24" x14ac:dyDescent="0.2">
      <c r="B6" s="2" t="s">
        <v>2</v>
      </c>
      <c r="C6" s="8">
        <v>1.0900000000000001</v>
      </c>
      <c r="D6" s="3"/>
      <c r="H6" s="18">
        <v>44835</v>
      </c>
      <c r="I6" s="49" t="s">
        <v>137</v>
      </c>
      <c r="J6" s="14"/>
      <c r="K6" s="14"/>
      <c r="L6" s="14"/>
      <c r="M6" s="14"/>
      <c r="N6" s="14"/>
      <c r="O6" s="14"/>
      <c r="P6" s="14"/>
      <c r="Q6" s="14"/>
      <c r="R6" s="15"/>
      <c r="U6" s="21" t="s">
        <v>57</v>
      </c>
      <c r="V6" s="14"/>
      <c r="W6" s="14"/>
      <c r="X6" s="15"/>
    </row>
    <row r="7" spans="2:24" x14ac:dyDescent="0.2">
      <c r="B7" s="2" t="s">
        <v>1</v>
      </c>
      <c r="C7" s="8">
        <v>184.62</v>
      </c>
      <c r="D7" s="37" t="s">
        <v>40</v>
      </c>
      <c r="H7" s="10"/>
      <c r="I7" s="14"/>
      <c r="J7" s="14"/>
      <c r="K7" s="14"/>
      <c r="L7" s="14"/>
      <c r="M7" s="14"/>
      <c r="N7" s="14"/>
      <c r="O7" s="14"/>
      <c r="P7" s="14"/>
      <c r="Q7" s="14"/>
      <c r="R7" s="15"/>
      <c r="U7" s="21" t="s">
        <v>66</v>
      </c>
      <c r="V7" s="14"/>
      <c r="W7" s="14"/>
      <c r="X7" s="15"/>
    </row>
    <row r="8" spans="2:24" x14ac:dyDescent="0.2">
      <c r="B8" s="2" t="s">
        <v>3</v>
      </c>
      <c r="C8" s="8">
        <f>C6*C7</f>
        <v>201.23580000000001</v>
      </c>
      <c r="D8" s="3"/>
      <c r="H8" s="10"/>
      <c r="I8" s="14"/>
      <c r="J8" s="14"/>
      <c r="K8" s="14"/>
      <c r="L8" s="14"/>
      <c r="M8" s="14"/>
      <c r="N8" s="14"/>
      <c r="O8" s="14"/>
      <c r="P8" s="14"/>
      <c r="Q8" s="14"/>
      <c r="R8" s="15"/>
      <c r="U8" s="22" t="s">
        <v>58</v>
      </c>
      <c r="V8" s="14"/>
      <c r="W8" s="14"/>
      <c r="X8" s="15"/>
    </row>
    <row r="9" spans="2:24" x14ac:dyDescent="0.2">
      <c r="B9" s="2" t="s">
        <v>4</v>
      </c>
      <c r="C9" s="8">
        <v>14.5</v>
      </c>
      <c r="D9" s="37" t="s">
        <v>40</v>
      </c>
      <c r="H9" s="10"/>
      <c r="I9" s="14"/>
      <c r="J9" s="14"/>
      <c r="K9" s="14"/>
      <c r="L9" s="14"/>
      <c r="M9" s="14"/>
      <c r="N9" s="14"/>
      <c r="O9" s="14"/>
      <c r="P9" s="14"/>
      <c r="Q9" s="14"/>
      <c r="R9" s="15"/>
      <c r="U9" s="21" t="s">
        <v>59</v>
      </c>
      <c r="V9" s="14"/>
      <c r="W9" s="14"/>
      <c r="X9" s="15"/>
    </row>
    <row r="10" spans="2:24" x14ac:dyDescent="0.2">
      <c r="B10" s="2" t="s">
        <v>5</v>
      </c>
      <c r="C10" s="8"/>
      <c r="D10" s="37" t="s">
        <v>40</v>
      </c>
      <c r="H10" s="18">
        <v>44774</v>
      </c>
      <c r="I10" s="14" t="s">
        <v>135</v>
      </c>
      <c r="J10" s="14"/>
      <c r="K10" s="14"/>
      <c r="L10" s="14"/>
      <c r="M10" s="14"/>
      <c r="N10" s="14"/>
      <c r="O10" s="14"/>
      <c r="P10" s="14"/>
      <c r="Q10" s="14"/>
      <c r="R10" s="15"/>
      <c r="U10" s="22" t="s">
        <v>60</v>
      </c>
      <c r="V10" s="14"/>
      <c r="W10" s="14"/>
      <c r="X10" s="15"/>
    </row>
    <row r="11" spans="2:24" x14ac:dyDescent="0.2">
      <c r="B11" s="2" t="s">
        <v>6</v>
      </c>
      <c r="C11" s="8">
        <f>C9-C10</f>
        <v>14.5</v>
      </c>
      <c r="D11" s="37" t="s">
        <v>40</v>
      </c>
      <c r="H11" s="10"/>
      <c r="I11" s="14"/>
      <c r="J11" s="14"/>
      <c r="K11" s="14"/>
      <c r="L11" s="14"/>
      <c r="M11" s="14"/>
      <c r="N11" s="14"/>
      <c r="O11" s="14"/>
      <c r="P11" s="14"/>
      <c r="Q11" s="14"/>
      <c r="R11" s="15"/>
      <c r="U11" s="22" t="s">
        <v>61</v>
      </c>
      <c r="V11" s="14"/>
      <c r="W11" s="14"/>
      <c r="X11" s="15"/>
    </row>
    <row r="12" spans="2:24" x14ac:dyDescent="0.2">
      <c r="B12" s="4" t="s">
        <v>7</v>
      </c>
      <c r="C12" s="9">
        <f>C8-C11</f>
        <v>186.73580000000001</v>
      </c>
      <c r="D12" s="5"/>
      <c r="H12" s="10"/>
      <c r="I12" s="14"/>
      <c r="J12" s="14"/>
      <c r="K12" s="14"/>
      <c r="L12" s="14"/>
      <c r="M12" s="14"/>
      <c r="N12" s="14"/>
      <c r="O12" s="14"/>
      <c r="P12" s="14"/>
      <c r="Q12" s="14"/>
      <c r="R12" s="15"/>
      <c r="U12" s="22" t="s">
        <v>62</v>
      </c>
      <c r="V12" s="14"/>
      <c r="W12" s="14"/>
      <c r="X12" s="15"/>
    </row>
    <row r="13" spans="2:24" x14ac:dyDescent="0.2">
      <c r="H13" s="18">
        <v>43922</v>
      </c>
      <c r="I13" s="14" t="s">
        <v>74</v>
      </c>
      <c r="J13" s="14"/>
      <c r="K13" s="14"/>
      <c r="L13" s="14"/>
      <c r="M13" s="14"/>
      <c r="N13" s="14"/>
      <c r="O13" s="14"/>
      <c r="P13" s="14"/>
      <c r="Q13" s="14"/>
      <c r="R13" s="15"/>
      <c r="U13" s="22" t="s">
        <v>63</v>
      </c>
      <c r="V13" s="14"/>
      <c r="W13" s="14"/>
      <c r="X13" s="15"/>
    </row>
    <row r="14" spans="2:24" x14ac:dyDescent="0.2">
      <c r="H14" s="10"/>
      <c r="I14" s="19" t="s">
        <v>73</v>
      </c>
      <c r="J14" s="14"/>
      <c r="K14" s="14"/>
      <c r="L14" s="14"/>
      <c r="M14" s="14"/>
      <c r="N14" s="14"/>
      <c r="O14" s="14"/>
      <c r="P14" s="14"/>
      <c r="Q14" s="14"/>
      <c r="R14" s="15"/>
      <c r="U14" s="21" t="s">
        <v>64</v>
      </c>
      <c r="V14" s="14"/>
      <c r="W14" s="14"/>
      <c r="X14" s="15"/>
    </row>
    <row r="15" spans="2:24" x14ac:dyDescent="0.2">
      <c r="B15" s="54" t="s">
        <v>8</v>
      </c>
      <c r="C15" s="55"/>
      <c r="D15" s="56"/>
      <c r="H15" s="10"/>
      <c r="I15" s="14"/>
      <c r="J15" s="14"/>
      <c r="K15" s="14"/>
      <c r="L15" s="14"/>
      <c r="M15" s="14"/>
      <c r="N15" s="14"/>
      <c r="O15" s="14"/>
      <c r="P15" s="14"/>
      <c r="Q15" s="14"/>
      <c r="R15" s="15"/>
      <c r="U15" s="22" t="s">
        <v>65</v>
      </c>
      <c r="V15" s="14"/>
      <c r="W15" s="14"/>
      <c r="X15" s="15"/>
    </row>
    <row r="16" spans="2:24" x14ac:dyDescent="0.2">
      <c r="B16" s="24" t="s">
        <v>18</v>
      </c>
      <c r="C16" s="52" t="s">
        <v>20</v>
      </c>
      <c r="D16" s="53"/>
      <c r="E16" s="1" t="s">
        <v>21</v>
      </c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5"/>
      <c r="U16" s="23" t="s">
        <v>67</v>
      </c>
      <c r="V16" s="16"/>
      <c r="W16" s="16"/>
      <c r="X16" s="17"/>
    </row>
    <row r="17" spans="1:21" x14ac:dyDescent="0.2">
      <c r="B17" s="24" t="s">
        <v>19</v>
      </c>
      <c r="C17" s="52" t="s">
        <v>22</v>
      </c>
      <c r="D17" s="53"/>
      <c r="H17" s="18">
        <v>43525</v>
      </c>
      <c r="I17" s="14" t="s">
        <v>53</v>
      </c>
      <c r="J17" s="14"/>
      <c r="K17" s="14"/>
      <c r="L17" s="14"/>
      <c r="M17" s="14"/>
      <c r="N17" s="14"/>
      <c r="O17" s="14"/>
      <c r="P17" s="14"/>
      <c r="Q17" s="14"/>
      <c r="R17" s="15"/>
      <c r="U17" s="20"/>
    </row>
    <row r="18" spans="1:21" x14ac:dyDescent="0.2">
      <c r="B18" s="24"/>
      <c r="C18" s="52"/>
      <c r="D18" s="53"/>
      <c r="H18" s="18">
        <v>43435</v>
      </c>
      <c r="I18" s="14" t="s">
        <v>54</v>
      </c>
      <c r="J18" s="14"/>
      <c r="K18" s="14"/>
      <c r="L18" s="14"/>
      <c r="M18" s="14"/>
      <c r="N18" s="14"/>
      <c r="O18" s="14"/>
      <c r="P18" s="14"/>
      <c r="Q18" s="14"/>
      <c r="R18" s="15"/>
      <c r="U18" s="20"/>
    </row>
    <row r="19" spans="1:21" x14ac:dyDescent="0.2">
      <c r="B19" s="25"/>
      <c r="C19" s="57"/>
      <c r="D19" s="58"/>
      <c r="H19" s="10"/>
      <c r="I19" s="14"/>
      <c r="J19" s="14"/>
      <c r="K19" s="14"/>
      <c r="L19" s="14"/>
      <c r="M19" s="14"/>
      <c r="N19" s="14"/>
      <c r="O19" s="14"/>
      <c r="P19" s="14"/>
      <c r="Q19" s="14"/>
      <c r="R19" s="15"/>
    </row>
    <row r="20" spans="1:21" x14ac:dyDescent="0.2">
      <c r="H20" s="10"/>
      <c r="I20" s="14"/>
      <c r="J20" s="14"/>
      <c r="K20" s="14"/>
      <c r="L20" s="14"/>
      <c r="M20" s="14"/>
      <c r="N20" s="14"/>
      <c r="O20" s="14"/>
      <c r="P20" s="14"/>
      <c r="Q20" s="14"/>
      <c r="R20" s="15"/>
    </row>
    <row r="21" spans="1:21" x14ac:dyDescent="0.2">
      <c r="H21" s="10"/>
      <c r="I21" s="14"/>
      <c r="J21" s="14"/>
      <c r="K21" s="14"/>
      <c r="L21" s="14"/>
      <c r="M21" s="14"/>
      <c r="N21" s="14"/>
      <c r="O21" s="14"/>
      <c r="P21" s="14"/>
      <c r="Q21" s="14"/>
      <c r="R21" s="15"/>
    </row>
    <row r="22" spans="1:21" x14ac:dyDescent="0.2">
      <c r="B22" s="54" t="s">
        <v>24</v>
      </c>
      <c r="C22" s="55"/>
      <c r="D22" s="56"/>
      <c r="H22" s="10"/>
      <c r="I22" s="14"/>
      <c r="J22" s="14"/>
      <c r="K22" s="14"/>
      <c r="L22" s="14"/>
      <c r="M22" s="14"/>
      <c r="N22" s="14"/>
      <c r="O22" s="14"/>
      <c r="P22" s="14"/>
      <c r="Q22" s="14"/>
      <c r="R22" s="15"/>
    </row>
    <row r="23" spans="1:21" x14ac:dyDescent="0.2">
      <c r="B23" s="10" t="s">
        <v>14</v>
      </c>
      <c r="C23" s="52" t="s">
        <v>23</v>
      </c>
      <c r="D23" s="53"/>
      <c r="H23" s="10"/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4" spans="1:21" x14ac:dyDescent="0.2">
      <c r="A24" s="12" t="s">
        <v>55</v>
      </c>
      <c r="B24" s="10" t="s">
        <v>15</v>
      </c>
      <c r="C24" s="52">
        <v>1987</v>
      </c>
      <c r="D24" s="53"/>
      <c r="H24" s="10"/>
      <c r="I24" s="14"/>
      <c r="J24" s="14"/>
      <c r="K24" s="14"/>
      <c r="L24" s="14"/>
      <c r="M24" s="14"/>
      <c r="N24" s="14"/>
      <c r="O24" s="14"/>
      <c r="P24" s="14"/>
      <c r="Q24" s="14"/>
      <c r="R24" s="15"/>
    </row>
    <row r="25" spans="1:21" x14ac:dyDescent="0.2">
      <c r="B25" s="10" t="s">
        <v>16</v>
      </c>
      <c r="C25" s="52">
        <v>85</v>
      </c>
      <c r="D25" s="53"/>
      <c r="H25" s="10"/>
      <c r="I25" s="14"/>
      <c r="J25" s="14"/>
      <c r="K25" s="14"/>
      <c r="L25" s="14"/>
      <c r="M25" s="14"/>
      <c r="N25" s="14"/>
      <c r="O25" s="14"/>
      <c r="P25" s="14"/>
      <c r="Q25" s="14"/>
      <c r="R25" s="15"/>
    </row>
    <row r="26" spans="1:21" x14ac:dyDescent="0.2">
      <c r="B26" s="10" t="s">
        <v>17</v>
      </c>
      <c r="C26" s="50">
        <f>'Financial Model'!T48</f>
        <v>103.071</v>
      </c>
      <c r="D26" s="51"/>
      <c r="H26" s="10"/>
      <c r="I26" s="14"/>
      <c r="J26" s="14"/>
      <c r="K26" s="14"/>
      <c r="L26" s="14"/>
      <c r="M26" s="14"/>
      <c r="N26" s="14"/>
      <c r="O26" s="14"/>
      <c r="P26" s="14"/>
      <c r="Q26" s="14"/>
      <c r="R26" s="15"/>
    </row>
    <row r="27" spans="1:21" x14ac:dyDescent="0.2">
      <c r="B27" s="10"/>
      <c r="C27" s="52"/>
      <c r="D27" s="53"/>
      <c r="H27" s="10"/>
      <c r="I27" s="14"/>
      <c r="J27" s="14"/>
      <c r="K27" s="14"/>
      <c r="L27" s="14"/>
      <c r="M27" s="14"/>
      <c r="N27" s="14"/>
      <c r="O27" s="14"/>
      <c r="P27" s="14"/>
      <c r="Q27" s="14"/>
      <c r="R27" s="15"/>
    </row>
    <row r="28" spans="1:21" x14ac:dyDescent="0.2">
      <c r="B28" s="10" t="s">
        <v>13</v>
      </c>
      <c r="C28" s="52" t="s">
        <v>40</v>
      </c>
      <c r="D28" s="53"/>
      <c r="H28" s="10"/>
      <c r="I28" s="14"/>
      <c r="J28" s="14"/>
      <c r="K28" s="14"/>
      <c r="L28" s="14"/>
      <c r="M28" s="14"/>
      <c r="N28" s="14"/>
      <c r="O28" s="14"/>
      <c r="P28" s="14"/>
      <c r="Q28" s="14"/>
      <c r="R28" s="15"/>
    </row>
    <row r="29" spans="1:21" x14ac:dyDescent="0.2">
      <c r="B29" s="11" t="s">
        <v>11</v>
      </c>
      <c r="C29" s="59" t="s">
        <v>12</v>
      </c>
      <c r="D29" s="60"/>
      <c r="H29" s="10"/>
      <c r="I29" s="14"/>
      <c r="J29" s="14"/>
      <c r="K29" s="14"/>
      <c r="L29" s="14"/>
      <c r="M29" s="14"/>
      <c r="N29" s="14"/>
      <c r="O29" s="14"/>
      <c r="P29" s="14"/>
      <c r="Q29" s="14"/>
      <c r="R29" s="15"/>
    </row>
    <row r="30" spans="1:21" x14ac:dyDescent="0.2">
      <c r="H30" s="10"/>
      <c r="I30" s="14"/>
      <c r="J30" s="14"/>
      <c r="K30" s="14"/>
      <c r="L30" s="14"/>
      <c r="M30" s="14"/>
      <c r="N30" s="14"/>
      <c r="O30" s="14"/>
      <c r="P30" s="14"/>
      <c r="Q30" s="14"/>
      <c r="R30" s="15"/>
    </row>
    <row r="31" spans="1:21" x14ac:dyDescent="0.2">
      <c r="H31" s="10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spans="1:21" x14ac:dyDescent="0.2">
      <c r="B32" s="54" t="s">
        <v>25</v>
      </c>
      <c r="C32" s="55"/>
      <c r="D32" s="56"/>
      <c r="H32" s="10"/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spans="2:18" x14ac:dyDescent="0.2">
      <c r="B33" s="10" t="s">
        <v>68</v>
      </c>
      <c r="C33" s="52"/>
      <c r="D33" s="53"/>
      <c r="H33" s="10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spans="2:18" x14ac:dyDescent="0.2">
      <c r="B34" s="10" t="s">
        <v>69</v>
      </c>
      <c r="C34" s="52"/>
      <c r="D34" s="53"/>
      <c r="H34" s="10"/>
      <c r="I34" s="14"/>
      <c r="J34" s="14"/>
      <c r="K34" s="14"/>
      <c r="L34" s="14"/>
      <c r="M34" s="14"/>
      <c r="N34" s="14"/>
      <c r="O34" s="14"/>
      <c r="P34" s="14"/>
      <c r="Q34" s="14"/>
      <c r="R34" s="15"/>
    </row>
    <row r="35" spans="2:18" x14ac:dyDescent="0.2">
      <c r="B35" s="10" t="s">
        <v>70</v>
      </c>
      <c r="C35" s="52"/>
      <c r="D35" s="53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2:18" x14ac:dyDescent="0.2">
      <c r="B36" s="10" t="s">
        <v>71</v>
      </c>
      <c r="C36" s="61">
        <f>C6/'Financial Model'!T72</f>
        <v>1.6714759317373831</v>
      </c>
      <c r="D36" s="62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2:18" x14ac:dyDescent="0.2">
      <c r="B37" s="10" t="s">
        <v>139</v>
      </c>
      <c r="C37" s="61">
        <f>C8/'Financial Model'!T7</f>
        <v>0.46981486237246989</v>
      </c>
      <c r="D37" s="62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spans="2:18" x14ac:dyDescent="0.2">
      <c r="B38" s="10"/>
      <c r="C38" s="52"/>
      <c r="D38" s="53"/>
      <c r="H38" s="11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2:18" x14ac:dyDescent="0.2">
      <c r="B39" s="11" t="s">
        <v>72</v>
      </c>
      <c r="C39" s="59"/>
      <c r="D39" s="60"/>
    </row>
  </sheetData>
  <mergeCells count="24">
    <mergeCell ref="U5:X5"/>
    <mergeCell ref="C36:D36"/>
    <mergeCell ref="C37:D37"/>
    <mergeCell ref="C38:D38"/>
    <mergeCell ref="C39:D39"/>
    <mergeCell ref="H5:R5"/>
    <mergeCell ref="B32:D32"/>
    <mergeCell ref="C33:D33"/>
    <mergeCell ref="C34:D34"/>
    <mergeCell ref="C35:D35"/>
    <mergeCell ref="B22:D22"/>
    <mergeCell ref="C23:D23"/>
    <mergeCell ref="C24:D24"/>
    <mergeCell ref="C29:D29"/>
    <mergeCell ref="C28:D28"/>
    <mergeCell ref="C27:D27"/>
    <mergeCell ref="C26:D26"/>
    <mergeCell ref="C25:D25"/>
    <mergeCell ref="B5:D5"/>
    <mergeCell ref="B15:D15"/>
    <mergeCell ref="C16:D16"/>
    <mergeCell ref="C17:D17"/>
    <mergeCell ref="C19:D19"/>
    <mergeCell ref="C18:D18"/>
  </mergeCells>
  <hyperlinks>
    <hyperlink ref="C29:D29" r:id="rId1" display="Link" xr:uid="{FB479492-F5F1-324E-B8E6-A88CE3D1033A}"/>
    <hyperlink ref="I6" r:id="rId2" xr:uid="{58A051F3-58D6-4647-9350-FA96554C3CB3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AF8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4" sqref="O4"/>
    </sheetView>
  </sheetViews>
  <sheetFormatPr defaultColWidth="9.140625" defaultRowHeight="12.75" x14ac:dyDescent="0.2"/>
  <cols>
    <col min="1" max="1" width="9.140625" style="1"/>
    <col min="2" max="2" width="22" style="1" bestFit="1" customWidth="1"/>
    <col min="3" max="3" width="9.140625" style="1"/>
    <col min="4" max="4" width="9.140625" style="46"/>
    <col min="5" max="5" width="9.140625" style="1"/>
    <col min="6" max="6" width="9.140625" style="46"/>
    <col min="7" max="7" width="9.140625" style="1"/>
    <col min="8" max="8" width="9.140625" style="46"/>
    <col min="9" max="9" width="9.140625" style="1"/>
    <col min="10" max="10" width="9.140625" style="46"/>
    <col min="11" max="11" width="9.140625" style="1"/>
    <col min="12" max="12" width="9.140625" style="46"/>
    <col min="13" max="13" width="9.140625" style="1"/>
    <col min="14" max="14" width="9.140625" style="46"/>
    <col min="15" max="16384" width="9.140625" style="1"/>
  </cols>
  <sheetData>
    <row r="1" spans="2:32" s="13" customFormat="1" x14ac:dyDescent="0.2">
      <c r="C1" s="13" t="s">
        <v>26</v>
      </c>
      <c r="D1" s="42" t="s">
        <v>27</v>
      </c>
      <c r="E1" s="13" t="s">
        <v>28</v>
      </c>
      <c r="F1" s="42" t="s">
        <v>29</v>
      </c>
      <c r="G1" s="13" t="s">
        <v>30</v>
      </c>
      <c r="H1" s="42" t="s">
        <v>31</v>
      </c>
      <c r="I1" s="13" t="s">
        <v>32</v>
      </c>
      <c r="J1" s="42" t="s">
        <v>33</v>
      </c>
      <c r="K1" s="13" t="s">
        <v>34</v>
      </c>
      <c r="L1" s="42" t="s">
        <v>35</v>
      </c>
      <c r="M1" s="13" t="s">
        <v>130</v>
      </c>
      <c r="N1" s="42" t="s">
        <v>131</v>
      </c>
      <c r="P1" s="13" t="s">
        <v>36</v>
      </c>
      <c r="Q1" s="13" t="s">
        <v>37</v>
      </c>
      <c r="R1" s="13" t="s">
        <v>38</v>
      </c>
      <c r="S1" s="13" t="s">
        <v>39</v>
      </c>
      <c r="T1" s="41" t="s">
        <v>40</v>
      </c>
      <c r="U1" s="13" t="s">
        <v>41</v>
      </c>
      <c r="V1" s="13" t="s">
        <v>42</v>
      </c>
      <c r="W1" s="13" t="s">
        <v>43</v>
      </c>
      <c r="X1" s="13" t="s">
        <v>44</v>
      </c>
      <c r="Y1" s="13" t="s">
        <v>45</v>
      </c>
      <c r="Z1" s="13" t="s">
        <v>46</v>
      </c>
      <c r="AA1" s="13" t="s">
        <v>47</v>
      </c>
      <c r="AB1" s="13" t="s">
        <v>48</v>
      </c>
      <c r="AC1" s="13" t="s">
        <v>49</v>
      </c>
      <c r="AD1" s="13" t="s">
        <v>50</v>
      </c>
      <c r="AE1" s="13" t="s">
        <v>51</v>
      </c>
      <c r="AF1" s="13" t="s">
        <v>52</v>
      </c>
    </row>
    <row r="2" spans="2:32" s="26" customFormat="1" x14ac:dyDescent="0.2">
      <c r="B2" s="27"/>
      <c r="D2" s="43"/>
      <c r="F2" s="43"/>
      <c r="H2" s="43"/>
      <c r="J2" s="43"/>
      <c r="L2" s="43"/>
      <c r="N2" s="43"/>
      <c r="S2" s="28">
        <v>44226</v>
      </c>
      <c r="T2" s="28">
        <v>44590</v>
      </c>
    </row>
    <row r="3" spans="2:32" s="40" customFormat="1" x14ac:dyDescent="0.2">
      <c r="B3" s="39" t="s">
        <v>16</v>
      </c>
      <c r="D3" s="44"/>
      <c r="F3" s="44"/>
      <c r="H3" s="44"/>
      <c r="J3" s="44"/>
      <c r="L3" s="44"/>
      <c r="N3" s="44"/>
      <c r="S3" s="40">
        <v>109.3</v>
      </c>
      <c r="T3" s="40">
        <v>168.13</v>
      </c>
    </row>
    <row r="4" spans="2:32" s="40" customFormat="1" x14ac:dyDescent="0.2">
      <c r="B4" s="39" t="s">
        <v>102</v>
      </c>
      <c r="D4" s="44"/>
      <c r="F4" s="44"/>
      <c r="H4" s="44"/>
      <c r="J4" s="44"/>
      <c r="L4" s="44"/>
      <c r="N4" s="44"/>
      <c r="S4" s="40">
        <v>148.19999999999999</v>
      </c>
      <c r="T4" s="40">
        <v>133.80000000000001</v>
      </c>
    </row>
    <row r="5" spans="2:32" s="40" customFormat="1" x14ac:dyDescent="0.2">
      <c r="B5" s="39" t="s">
        <v>103</v>
      </c>
      <c r="D5" s="44"/>
      <c r="F5" s="44"/>
      <c r="H5" s="44"/>
      <c r="J5" s="44"/>
      <c r="L5" s="44"/>
      <c r="N5" s="44"/>
      <c r="S5" s="40">
        <v>85.3</v>
      </c>
      <c r="T5" s="40">
        <v>111.2</v>
      </c>
    </row>
    <row r="6" spans="2:32" s="40" customFormat="1" x14ac:dyDescent="0.2">
      <c r="B6" s="39" t="s">
        <v>104</v>
      </c>
      <c r="D6" s="44"/>
      <c r="F6" s="44"/>
      <c r="H6" s="44"/>
      <c r="J6" s="44"/>
      <c r="L6" s="44"/>
      <c r="N6" s="44"/>
      <c r="S6" s="40">
        <v>12.4</v>
      </c>
      <c r="T6" s="40">
        <v>15.2</v>
      </c>
    </row>
    <row r="7" spans="2:32" s="7" customFormat="1" x14ac:dyDescent="0.2">
      <c r="B7" s="7" t="s">
        <v>76</v>
      </c>
      <c r="D7" s="45"/>
      <c r="F7" s="45"/>
      <c r="H7" s="45"/>
      <c r="J7" s="45"/>
      <c r="L7" s="45"/>
      <c r="N7" s="45"/>
      <c r="S7" s="29">
        <f>SUM(S3:S6)</f>
        <v>355.2</v>
      </c>
      <c r="T7" s="29">
        <f>SUM(T3:T6)</f>
        <v>428.33</v>
      </c>
    </row>
    <row r="8" spans="2:32" x14ac:dyDescent="0.2">
      <c r="B8" s="1" t="s">
        <v>77</v>
      </c>
      <c r="S8" s="30">
        <v>170.875</v>
      </c>
      <c r="T8" s="30">
        <v>190.66300000000001</v>
      </c>
    </row>
    <row r="9" spans="2:32" s="7" customFormat="1" x14ac:dyDescent="0.2">
      <c r="B9" s="7" t="s">
        <v>78</v>
      </c>
      <c r="D9" s="45"/>
      <c r="F9" s="45"/>
      <c r="H9" s="45"/>
      <c r="J9" s="45"/>
      <c r="L9" s="45"/>
      <c r="N9" s="45"/>
      <c r="S9" s="29">
        <f>S7-S8</f>
        <v>184.32499999999999</v>
      </c>
      <c r="T9" s="29">
        <f>T7-T8</f>
        <v>237.66699999999997</v>
      </c>
    </row>
    <row r="10" spans="2:32" x14ac:dyDescent="0.2">
      <c r="B10" s="1" t="s">
        <v>79</v>
      </c>
      <c r="S10" s="30">
        <v>222.798</v>
      </c>
      <c r="T10" s="30">
        <v>187.07400000000001</v>
      </c>
    </row>
    <row r="11" spans="2:32" x14ac:dyDescent="0.2">
      <c r="B11" s="1" t="s">
        <v>80</v>
      </c>
      <c r="S11" s="30">
        <v>84.427000000000007</v>
      </c>
      <c r="T11" s="30">
        <v>95.864999999999995</v>
      </c>
    </row>
    <row r="12" spans="2:32" x14ac:dyDescent="0.2">
      <c r="B12" s="1" t="s">
        <v>81</v>
      </c>
      <c r="S12" s="30">
        <v>23.934000000000001</v>
      </c>
      <c r="T12" s="30">
        <v>10.797000000000001</v>
      </c>
    </row>
    <row r="13" spans="2:32" s="7" customFormat="1" x14ac:dyDescent="0.2">
      <c r="B13" s="7" t="s">
        <v>82</v>
      </c>
      <c r="D13" s="45"/>
      <c r="F13" s="45"/>
      <c r="H13" s="45"/>
      <c r="J13" s="45"/>
      <c r="L13" s="45"/>
      <c r="N13" s="45"/>
      <c r="S13" s="29">
        <f>S9-S10-S11+S12</f>
        <v>-98.966000000000022</v>
      </c>
      <c r="T13" s="29">
        <f>T9-T10-T11+T12</f>
        <v>-34.475000000000037</v>
      </c>
    </row>
    <row r="14" spans="2:32" x14ac:dyDescent="0.2">
      <c r="B14" s="1" t="s">
        <v>83</v>
      </c>
      <c r="S14" s="30">
        <v>-1.143</v>
      </c>
      <c r="T14" s="30">
        <v>-1.27</v>
      </c>
    </row>
    <row r="15" spans="2:32" x14ac:dyDescent="0.2">
      <c r="B15" s="1" t="s">
        <v>84</v>
      </c>
      <c r="S15" s="30">
        <v>1.054</v>
      </c>
      <c r="T15" s="30">
        <v>0.25900000000000001</v>
      </c>
    </row>
    <row r="16" spans="2:32" x14ac:dyDescent="0.2">
      <c r="B16" s="1" t="s">
        <v>85</v>
      </c>
      <c r="S16" s="30">
        <v>8.7449999999999992</v>
      </c>
      <c r="T16" s="30">
        <v>8.4740000000000002</v>
      </c>
    </row>
    <row r="17" spans="2:20" x14ac:dyDescent="0.2">
      <c r="B17" s="1" t="s">
        <v>86</v>
      </c>
      <c r="S17" s="30">
        <f>S13+S14+S15-S16</f>
        <v>-107.80000000000003</v>
      </c>
      <c r="T17" s="30">
        <f>T13+T14+T15-T16</f>
        <v>-43.960000000000036</v>
      </c>
    </row>
    <row r="18" spans="2:20" x14ac:dyDescent="0.2">
      <c r="B18" s="1" t="s">
        <v>87</v>
      </c>
      <c r="S18" s="30">
        <v>-21.283999999999999</v>
      </c>
      <c r="T18" s="30">
        <v>-8.4659999999999993</v>
      </c>
    </row>
    <row r="19" spans="2:20" s="7" customFormat="1" x14ac:dyDescent="0.2">
      <c r="B19" s="7" t="s">
        <v>88</v>
      </c>
      <c r="D19" s="45"/>
      <c r="F19" s="45"/>
      <c r="H19" s="45"/>
      <c r="J19" s="45"/>
      <c r="L19" s="45"/>
      <c r="N19" s="45"/>
      <c r="S19" s="29">
        <f>S17-S18</f>
        <v>-86.51600000000002</v>
      </c>
      <c r="T19" s="29">
        <f>T17-T18</f>
        <v>-35.494000000000035</v>
      </c>
    </row>
    <row r="20" spans="2:20" x14ac:dyDescent="0.2">
      <c r="B20" s="1" t="s">
        <v>89</v>
      </c>
      <c r="S20" s="35">
        <f>S19/S21</f>
        <v>-0.56200581744488654</v>
      </c>
      <c r="T20" s="35">
        <f>T19/T21</f>
        <v>-0.19226406307158311</v>
      </c>
    </row>
    <row r="21" spans="2:20" x14ac:dyDescent="0.2">
      <c r="B21" s="1" t="s">
        <v>1</v>
      </c>
      <c r="S21" s="34">
        <v>153.94146699999999</v>
      </c>
      <c r="T21" s="34">
        <v>184.61068299999999</v>
      </c>
    </row>
    <row r="23" spans="2:20" s="7" customFormat="1" x14ac:dyDescent="0.2">
      <c r="B23" s="7" t="s">
        <v>90</v>
      </c>
      <c r="D23" s="45"/>
      <c r="F23" s="45"/>
      <c r="H23" s="45"/>
      <c r="J23" s="45"/>
      <c r="L23" s="45"/>
      <c r="N23" s="45"/>
      <c r="T23" s="31">
        <f>T7/S7-1</f>
        <v>0.20588400900900905</v>
      </c>
    </row>
    <row r="24" spans="2:20" x14ac:dyDescent="0.2">
      <c r="B24" s="1" t="s">
        <v>91</v>
      </c>
      <c r="S24" s="12" t="s">
        <v>92</v>
      </c>
      <c r="T24" s="12" t="s">
        <v>92</v>
      </c>
    </row>
    <row r="26" spans="2:20" x14ac:dyDescent="0.2">
      <c r="B26" s="1" t="s">
        <v>93</v>
      </c>
      <c r="S26" s="32">
        <f>S9/S7</f>
        <v>0.51893299549549543</v>
      </c>
      <c r="T26" s="32">
        <f>T9/T7</f>
        <v>0.55486890948567691</v>
      </c>
    </row>
    <row r="27" spans="2:20" x14ac:dyDescent="0.2">
      <c r="B27" s="1" t="s">
        <v>94</v>
      </c>
      <c r="S27" s="32">
        <f>S13/S7</f>
        <v>-0.27862049549549556</v>
      </c>
      <c r="T27" s="32">
        <f>T13/T7</f>
        <v>-8.0487007680993719E-2</v>
      </c>
    </row>
    <row r="28" spans="2:20" x14ac:dyDescent="0.2">
      <c r="B28" s="1" t="s">
        <v>95</v>
      </c>
      <c r="S28" s="32">
        <f>S19/S7</f>
        <v>-0.24356981981981987</v>
      </c>
      <c r="T28" s="32">
        <f>T19/T7</f>
        <v>-8.2866014521513875E-2</v>
      </c>
    </row>
    <row r="29" spans="2:20" x14ac:dyDescent="0.2">
      <c r="B29" s="1" t="s">
        <v>96</v>
      </c>
      <c r="S29" s="32">
        <f>S18/S17</f>
        <v>0.19743970315398882</v>
      </c>
      <c r="T29" s="32">
        <f>T18/T17</f>
        <v>0.19258416742493159</v>
      </c>
    </row>
    <row r="30" spans="2:20" x14ac:dyDescent="0.2">
      <c r="S30" s="32"/>
      <c r="T30" s="32"/>
    </row>
    <row r="31" spans="2:20" x14ac:dyDescent="0.2">
      <c r="S31" s="32"/>
      <c r="T31" s="32"/>
    </row>
    <row r="32" spans="2:20" x14ac:dyDescent="0.2">
      <c r="B32" s="33" t="s">
        <v>98</v>
      </c>
      <c r="S32" s="32"/>
      <c r="T32" s="32"/>
    </row>
    <row r="33" spans="2:20" s="38" customFormat="1" x14ac:dyDescent="0.2">
      <c r="B33" s="38" t="s">
        <v>99</v>
      </c>
      <c r="D33" s="47"/>
      <c r="F33" s="47"/>
      <c r="H33" s="47"/>
      <c r="J33" s="47"/>
      <c r="L33" s="47"/>
      <c r="N33" s="47"/>
      <c r="S33" s="38">
        <v>83</v>
      </c>
      <c r="T33" s="38">
        <v>85</v>
      </c>
    </row>
    <row r="34" spans="2:20" s="38" customFormat="1" x14ac:dyDescent="0.2">
      <c r="B34" s="38" t="s">
        <v>100</v>
      </c>
      <c r="D34" s="47"/>
      <c r="F34" s="47"/>
      <c r="H34" s="47"/>
      <c r="J34" s="47"/>
      <c r="L34" s="47"/>
      <c r="N34" s="47"/>
      <c r="S34" s="38">
        <v>33</v>
      </c>
      <c r="T34" s="38">
        <v>31</v>
      </c>
    </row>
    <row r="35" spans="2:20" x14ac:dyDescent="0.2">
      <c r="B35" s="1" t="s">
        <v>101</v>
      </c>
      <c r="S35" s="1">
        <v>165</v>
      </c>
      <c r="T35" s="1">
        <v>130</v>
      </c>
    </row>
    <row r="38" spans="2:20" x14ac:dyDescent="0.2">
      <c r="B38" s="33" t="s">
        <v>97</v>
      </c>
    </row>
    <row r="39" spans="2:20" x14ac:dyDescent="0.2">
      <c r="B39" s="1" t="s">
        <v>105</v>
      </c>
      <c r="S39" s="34">
        <v>34.758000000000003</v>
      </c>
      <c r="T39" s="30">
        <v>28.420999999999999</v>
      </c>
    </row>
    <row r="40" spans="2:20" x14ac:dyDescent="0.2">
      <c r="B40" s="1" t="s">
        <v>106</v>
      </c>
      <c r="S40" s="34">
        <v>39.401000000000003</v>
      </c>
      <c r="T40" s="30">
        <v>30.2</v>
      </c>
    </row>
    <row r="41" spans="2:20" x14ac:dyDescent="0.2">
      <c r="B41" s="1" t="s">
        <v>107</v>
      </c>
      <c r="S41" s="34">
        <v>81.759</v>
      </c>
      <c r="T41" s="30">
        <v>63.518999999999998</v>
      </c>
    </row>
    <row r="42" spans="2:20" x14ac:dyDescent="0.2">
      <c r="B42" s="1" t="s">
        <v>108</v>
      </c>
      <c r="S42" s="34">
        <v>3.6909999999999998</v>
      </c>
      <c r="T42" s="30">
        <v>2.4209999999999998</v>
      </c>
    </row>
    <row r="43" spans="2:20" x14ac:dyDescent="0.2">
      <c r="B43" s="1" t="s">
        <v>109</v>
      </c>
      <c r="S43" s="34">
        <v>0</v>
      </c>
      <c r="T43" s="30">
        <v>0</v>
      </c>
    </row>
    <row r="44" spans="2:20" x14ac:dyDescent="0.2">
      <c r="B44" s="1" t="s">
        <v>113</v>
      </c>
      <c r="S44" s="34">
        <v>0</v>
      </c>
      <c r="T44" s="30">
        <v>0</v>
      </c>
    </row>
    <row r="45" spans="2:20" x14ac:dyDescent="0.2">
      <c r="B45" s="1" t="s">
        <v>110</v>
      </c>
      <c r="S45" s="34">
        <v>27.635000000000002</v>
      </c>
      <c r="T45" s="30">
        <v>35.186999999999998</v>
      </c>
    </row>
    <row r="46" spans="2:20" x14ac:dyDescent="0.2">
      <c r="B46" s="1" t="s">
        <v>111</v>
      </c>
      <c r="S46" s="34">
        <v>0.54100000000000004</v>
      </c>
      <c r="T46" s="30">
        <v>8.4000000000000005E-2</v>
      </c>
    </row>
    <row r="47" spans="2:20" x14ac:dyDescent="0.2">
      <c r="B47" s="1" t="s">
        <v>112</v>
      </c>
      <c r="S47" s="34">
        <f>SUM(S39:S46)</f>
        <v>187.785</v>
      </c>
      <c r="T47" s="30">
        <f>SUM(T39:T46)</f>
        <v>159.83199999999999</v>
      </c>
    </row>
    <row r="48" spans="2:20" s="7" customFormat="1" x14ac:dyDescent="0.2">
      <c r="B48" s="7" t="s">
        <v>114</v>
      </c>
      <c r="D48" s="45"/>
      <c r="F48" s="45"/>
      <c r="H48" s="45"/>
      <c r="J48" s="45"/>
      <c r="L48" s="45"/>
      <c r="N48" s="45"/>
      <c r="S48" s="48">
        <v>87.847999999999999</v>
      </c>
      <c r="T48" s="29">
        <v>103.071</v>
      </c>
    </row>
    <row r="49" spans="2:20" x14ac:dyDescent="0.2">
      <c r="B49" s="1" t="s">
        <v>115</v>
      </c>
      <c r="S49" s="34">
        <v>44.665999999999997</v>
      </c>
      <c r="T49" s="30">
        <v>56.66</v>
      </c>
    </row>
    <row r="50" spans="2:20" x14ac:dyDescent="0.2">
      <c r="B50" s="1" t="s">
        <v>116</v>
      </c>
      <c r="S50" s="34">
        <v>4.3049999999999997</v>
      </c>
      <c r="T50" s="30">
        <v>4.5049999999999999</v>
      </c>
    </row>
    <row r="51" spans="2:20" x14ac:dyDescent="0.2">
      <c r="B51" s="1" t="s">
        <v>117</v>
      </c>
      <c r="S51" s="34">
        <v>7.9829999999999997</v>
      </c>
      <c r="T51" s="30">
        <v>1.2929999999999999</v>
      </c>
    </row>
    <row r="52" spans="2:20" s="7" customFormat="1" x14ac:dyDescent="0.2">
      <c r="B52" s="7" t="s">
        <v>4</v>
      </c>
      <c r="D52" s="45"/>
      <c r="F52" s="45"/>
      <c r="H52" s="45"/>
      <c r="J52" s="45"/>
      <c r="L52" s="45"/>
      <c r="N52" s="45"/>
      <c r="S52" s="48">
        <v>66.671000000000006</v>
      </c>
      <c r="T52" s="29">
        <v>14.515000000000001</v>
      </c>
    </row>
    <row r="53" spans="2:20" x14ac:dyDescent="0.2">
      <c r="B53" s="1" t="s">
        <v>118</v>
      </c>
      <c r="S53" s="34">
        <f>S47+S48+S49+S50+S51+S52</f>
        <v>399.25799999999998</v>
      </c>
      <c r="T53" s="30">
        <f>T47+T48+T49+T50+T51+T52</f>
        <v>339.87599999999998</v>
      </c>
    </row>
    <row r="54" spans="2:20" x14ac:dyDescent="0.2">
      <c r="S54" s="34"/>
    </row>
    <row r="55" spans="2:20" x14ac:dyDescent="0.2">
      <c r="B55" s="1" t="s">
        <v>119</v>
      </c>
      <c r="S55" s="34">
        <v>86.828999999999994</v>
      </c>
      <c r="T55" s="34">
        <v>76.893000000000001</v>
      </c>
    </row>
    <row r="56" spans="2:20" s="7" customFormat="1" x14ac:dyDescent="0.2">
      <c r="B56" s="7" t="s">
        <v>120</v>
      </c>
      <c r="D56" s="45"/>
      <c r="F56" s="45"/>
      <c r="H56" s="45"/>
      <c r="J56" s="45"/>
      <c r="L56" s="45"/>
      <c r="N56" s="45"/>
      <c r="S56" s="48">
        <v>0</v>
      </c>
      <c r="T56" s="48">
        <v>8</v>
      </c>
    </row>
    <row r="57" spans="2:20" s="7" customFormat="1" x14ac:dyDescent="0.2">
      <c r="B57" s="7" t="s">
        <v>121</v>
      </c>
      <c r="D57" s="45"/>
      <c r="F57" s="45"/>
      <c r="H57" s="45"/>
      <c r="J57" s="45"/>
      <c r="L57" s="45"/>
      <c r="N57" s="45"/>
      <c r="S57" s="48">
        <v>0</v>
      </c>
      <c r="T57" s="48">
        <v>3.4169999999999998</v>
      </c>
    </row>
    <row r="58" spans="2:20" x14ac:dyDescent="0.2">
      <c r="B58" s="1" t="s">
        <v>122</v>
      </c>
      <c r="S58" s="34">
        <v>2.6070000000000002</v>
      </c>
      <c r="T58" s="34">
        <v>3.028</v>
      </c>
    </row>
    <row r="59" spans="2:20" x14ac:dyDescent="0.2">
      <c r="B59" s="1" t="s">
        <v>123</v>
      </c>
      <c r="S59" s="34">
        <v>45.063000000000002</v>
      </c>
      <c r="T59" s="34">
        <v>43.128999999999998</v>
      </c>
    </row>
    <row r="60" spans="2:20" x14ac:dyDescent="0.2">
      <c r="B60" s="1" t="s">
        <v>124</v>
      </c>
      <c r="S60" s="34">
        <v>1.9730000000000001</v>
      </c>
      <c r="T60" s="34">
        <v>0.19900000000000001</v>
      </c>
    </row>
    <row r="61" spans="2:20" x14ac:dyDescent="0.2">
      <c r="B61" s="1" t="s">
        <v>125</v>
      </c>
      <c r="S61" s="34">
        <v>1.1910000000000001</v>
      </c>
      <c r="T61" s="34">
        <v>7.4999999999999997E-2</v>
      </c>
    </row>
    <row r="62" spans="2:20" x14ac:dyDescent="0.2">
      <c r="B62" s="1" t="s">
        <v>126</v>
      </c>
      <c r="S62" s="34">
        <f>SUM(S55:S61)</f>
        <v>137.66300000000001</v>
      </c>
      <c r="T62" s="34">
        <f>SUM(T55:T61)</f>
        <v>134.74100000000001</v>
      </c>
    </row>
    <row r="63" spans="2:20" x14ac:dyDescent="0.2">
      <c r="B63" s="1" t="s">
        <v>124</v>
      </c>
      <c r="S63" s="34">
        <v>2.9420000000000002</v>
      </c>
      <c r="T63" s="34">
        <v>2.8620000000000001</v>
      </c>
    </row>
    <row r="64" spans="2:20" x14ac:dyDescent="0.2">
      <c r="B64" s="1" t="s">
        <v>123</v>
      </c>
      <c r="S64" s="34">
        <v>106.617</v>
      </c>
      <c r="T64" s="34">
        <v>81.805000000000007</v>
      </c>
    </row>
    <row r="65" spans="2:20" x14ac:dyDescent="0.2">
      <c r="B65" s="1" t="s">
        <v>110</v>
      </c>
      <c r="S65" s="34">
        <v>0</v>
      </c>
      <c r="T65" s="34">
        <v>0.08</v>
      </c>
    </row>
    <row r="66" spans="2:20" x14ac:dyDescent="0.2">
      <c r="B66" s="1" t="s">
        <v>127</v>
      </c>
      <c r="S66" s="34">
        <f>S62+S63+S64+S65</f>
        <v>247.22200000000004</v>
      </c>
      <c r="T66" s="34">
        <f>T62+T63+T64+T65</f>
        <v>219.48800000000003</v>
      </c>
    </row>
    <row r="67" spans="2:20" x14ac:dyDescent="0.2">
      <c r="S67" s="34"/>
    </row>
    <row r="68" spans="2:20" x14ac:dyDescent="0.2">
      <c r="B68" s="1" t="s">
        <v>128</v>
      </c>
      <c r="S68" s="34">
        <v>152.036</v>
      </c>
      <c r="T68" s="34">
        <v>120.38800000000001</v>
      </c>
    </row>
    <row r="69" spans="2:20" x14ac:dyDescent="0.2">
      <c r="B69" s="1" t="s">
        <v>129</v>
      </c>
      <c r="S69" s="34">
        <f>S66+S68</f>
        <v>399.25800000000004</v>
      </c>
      <c r="T69" s="34">
        <f>T66+T68</f>
        <v>339.87600000000003</v>
      </c>
    </row>
    <row r="70" spans="2:20" x14ac:dyDescent="0.2">
      <c r="S70" s="34"/>
    </row>
    <row r="71" spans="2:20" x14ac:dyDescent="0.2">
      <c r="B71" s="1" t="s">
        <v>132</v>
      </c>
      <c r="S71" s="34">
        <f>S53-S66</f>
        <v>152.03599999999994</v>
      </c>
      <c r="T71" s="30">
        <f>T53-T66</f>
        <v>120.38799999999995</v>
      </c>
    </row>
    <row r="72" spans="2:20" x14ac:dyDescent="0.2">
      <c r="B72" s="1" t="s">
        <v>133</v>
      </c>
      <c r="S72" s="34">
        <f>S71/S21</f>
        <v>0.98762213302800317</v>
      </c>
      <c r="T72" s="36">
        <f>T71/T21</f>
        <v>0.65211827421709911</v>
      </c>
    </row>
    <row r="74" spans="2:20" s="7" customFormat="1" x14ac:dyDescent="0.2">
      <c r="B74" s="7" t="s">
        <v>134</v>
      </c>
      <c r="D74" s="45"/>
      <c r="F74" s="45"/>
      <c r="H74" s="45"/>
      <c r="J74" s="45"/>
      <c r="L74" s="45"/>
      <c r="N74" s="45"/>
      <c r="T74" s="31">
        <f>T48/S48-1</f>
        <v>0.17328795191694746</v>
      </c>
    </row>
    <row r="76" spans="2:20" x14ac:dyDescent="0.2">
      <c r="B76" s="1" t="s">
        <v>136</v>
      </c>
      <c r="S76" s="32">
        <f>S48/S7</f>
        <v>0.24731981981981982</v>
      </c>
      <c r="T76" s="32">
        <f>T48/T7</f>
        <v>0.24063455746737328</v>
      </c>
    </row>
    <row r="78" spans="2:20" x14ac:dyDescent="0.2">
      <c r="B78" s="1" t="s">
        <v>138</v>
      </c>
    </row>
    <row r="79" spans="2:20" x14ac:dyDescent="0.2">
      <c r="B79" s="1" t="s">
        <v>3</v>
      </c>
    </row>
    <row r="80" spans="2:20" x14ac:dyDescent="0.2">
      <c r="B80" s="1" t="s">
        <v>7</v>
      </c>
    </row>
    <row r="82" spans="2:2" x14ac:dyDescent="0.2">
      <c r="B82" s="1" t="s">
        <v>71</v>
      </c>
    </row>
    <row r="83" spans="2:2" x14ac:dyDescent="0.2">
      <c r="B83" s="1" t="s">
        <v>139</v>
      </c>
    </row>
    <row r="84" spans="2:2" x14ac:dyDescent="0.2">
      <c r="B84" s="1" t="s">
        <v>140</v>
      </c>
    </row>
    <row r="85" spans="2:2" x14ac:dyDescent="0.2">
      <c r="B85" s="1" t="s">
        <v>69</v>
      </c>
    </row>
  </sheetData>
  <hyperlinks>
    <hyperlink ref="T1" r:id="rId1" xr:uid="{18871224-440C-BB45-8977-F25227C835F7}"/>
  </hyperlinks>
  <pageMargins left="0.7" right="0.7" top="0.75" bottom="0.75" header="0.3" footer="0.3"/>
  <ignoredErrors>
    <ignoredError sqref="S7:T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2022-06-20T12:49:59Z</dcterms:created>
  <dcterms:modified xsi:type="dcterms:W3CDTF">2022-11-22T11:48:37Z</dcterms:modified>
</cp:coreProperties>
</file>