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174A8DF-8EF4-41B6-A5BD-4AAEE5B9D116}" xr6:coauthVersionLast="36" xr6:coauthVersionMax="36" xr10:uidLastSave="{00000000-0000-0000-0000-000000000000}"/>
  <bookViews>
    <workbookView xWindow="0" yWindow="0" windowWidth="28800" windowHeight="12225" activeTab="1" xr2:uid="{8FE4497E-8BD6-462D-BAEF-CC6752C949AC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7" i="2" l="1"/>
  <c r="AD79" i="2"/>
  <c r="AD78" i="2"/>
  <c r="AD76" i="2"/>
  <c r="AD75" i="2"/>
  <c r="AD73" i="2"/>
  <c r="AD72" i="2"/>
  <c r="AD71" i="2"/>
  <c r="AD68" i="2"/>
  <c r="AD67" i="2"/>
  <c r="AD69" i="2" s="1"/>
  <c r="AD64" i="2"/>
  <c r="AD65" i="2" s="1"/>
  <c r="AD61" i="2"/>
  <c r="AD58" i="2"/>
  <c r="AD56" i="2"/>
  <c r="AD55" i="2"/>
  <c r="AD53" i="2"/>
  <c r="AD52" i="2"/>
  <c r="AD51" i="2"/>
  <c r="AD50" i="2"/>
  <c r="AD57" i="2"/>
  <c r="AD49" i="2"/>
  <c r="AD46" i="2"/>
  <c r="AD45" i="2"/>
  <c r="AD44" i="2"/>
  <c r="AD43" i="2"/>
  <c r="AD42" i="2"/>
  <c r="AD41" i="2"/>
  <c r="AD40" i="2"/>
  <c r="AD38" i="2"/>
  <c r="AD39" i="2" s="1"/>
  <c r="AD47" i="2" s="1"/>
  <c r="AA62" i="2"/>
  <c r="AA59" i="2"/>
  <c r="AC54" i="2"/>
  <c r="AC59" i="2" s="1"/>
  <c r="AC62" i="2" s="1"/>
  <c r="AB54" i="2"/>
  <c r="AB59" i="2" s="1"/>
  <c r="AB62" i="2" s="1"/>
  <c r="AA54" i="2"/>
  <c r="Z54" i="2"/>
  <c r="Z59" i="2" s="1"/>
  <c r="Z62" i="2" s="1"/>
  <c r="AC47" i="2"/>
  <c r="AC39" i="2"/>
  <c r="AB39" i="2"/>
  <c r="AB47" i="2" s="1"/>
  <c r="AA39" i="2"/>
  <c r="AA47" i="2" s="1"/>
  <c r="Z39" i="2"/>
  <c r="Z47" i="2" s="1"/>
  <c r="Y54" i="2"/>
  <c r="Y59" i="2" s="1"/>
  <c r="Y62" i="2" s="1"/>
  <c r="Y39" i="2"/>
  <c r="Y47" i="2" s="1"/>
  <c r="AD37" i="2"/>
  <c r="AD36" i="2"/>
  <c r="AD35" i="2"/>
  <c r="AD30" i="2"/>
  <c r="AD29" i="2"/>
  <c r="AD28" i="2"/>
  <c r="AD27" i="2"/>
  <c r="AD19" i="2"/>
  <c r="AD17" i="2"/>
  <c r="AD15" i="2"/>
  <c r="AD14" i="2"/>
  <c r="AD11" i="2"/>
  <c r="AD10" i="2"/>
  <c r="AD9" i="2"/>
  <c r="AD8" i="2"/>
  <c r="AD7" i="2"/>
  <c r="AD6" i="2"/>
  <c r="AD5" i="2"/>
  <c r="AD4" i="2"/>
  <c r="R75" i="2"/>
  <c r="R65" i="2"/>
  <c r="R30" i="2"/>
  <c r="R29" i="2"/>
  <c r="R28" i="2"/>
  <c r="R27" i="2"/>
  <c r="R21" i="2"/>
  <c r="S75" i="2"/>
  <c r="S72" i="2"/>
  <c r="S73" i="2" s="1"/>
  <c r="S69" i="2"/>
  <c r="S68" i="2"/>
  <c r="S67" i="2"/>
  <c r="S65" i="2"/>
  <c r="S64" i="2"/>
  <c r="C33" i="1"/>
  <c r="S24" i="2"/>
  <c r="O30" i="2"/>
  <c r="O29" i="2"/>
  <c r="O28" i="2"/>
  <c r="O27" i="2"/>
  <c r="O21" i="2"/>
  <c r="T25" i="2"/>
  <c r="S30" i="2"/>
  <c r="S29" i="2"/>
  <c r="S28" i="2"/>
  <c r="S27" i="2"/>
  <c r="S21" i="2"/>
  <c r="T75" i="2"/>
  <c r="U75" i="2"/>
  <c r="T72" i="2"/>
  <c r="T68" i="2"/>
  <c r="T67" i="2"/>
  <c r="T69" i="2" s="1"/>
  <c r="T64" i="2"/>
  <c r="T65" i="2" s="1"/>
  <c r="T24" i="2"/>
  <c r="P30" i="2"/>
  <c r="P29" i="2"/>
  <c r="P28" i="2"/>
  <c r="P27" i="2"/>
  <c r="P21" i="2"/>
  <c r="U25" i="2"/>
  <c r="T30" i="2"/>
  <c r="T29" i="2"/>
  <c r="T28" i="2"/>
  <c r="T27" i="2"/>
  <c r="T20" i="2"/>
  <c r="T21" i="2" s="1"/>
  <c r="Q20" i="2"/>
  <c r="N20" i="2"/>
  <c r="M20" i="2"/>
  <c r="L20" i="2"/>
  <c r="K20" i="2"/>
  <c r="J20" i="2"/>
  <c r="I20" i="2"/>
  <c r="H20" i="2"/>
  <c r="G20" i="2"/>
  <c r="F20" i="2"/>
  <c r="E20" i="2"/>
  <c r="D20" i="2"/>
  <c r="C20" i="2"/>
  <c r="U20" i="2"/>
  <c r="T16" i="2"/>
  <c r="T18" i="2" s="1"/>
  <c r="Q16" i="2"/>
  <c r="N16" i="2"/>
  <c r="M16" i="2"/>
  <c r="L16" i="2"/>
  <c r="K16" i="2"/>
  <c r="K18" i="2" s="1"/>
  <c r="J16" i="2"/>
  <c r="J18" i="2" s="1"/>
  <c r="I16" i="2"/>
  <c r="I18" i="2" s="1"/>
  <c r="H16" i="2"/>
  <c r="H18" i="2" s="1"/>
  <c r="G16" i="2"/>
  <c r="G18" i="2" s="1"/>
  <c r="F16" i="2"/>
  <c r="F18" i="2" s="1"/>
  <c r="E16" i="2"/>
  <c r="D16" i="2"/>
  <c r="C16" i="2"/>
  <c r="Q18" i="2"/>
  <c r="N18" i="2"/>
  <c r="M18" i="2"/>
  <c r="L18" i="2"/>
  <c r="E18" i="2"/>
  <c r="D18" i="2"/>
  <c r="C18" i="2"/>
  <c r="N13" i="2"/>
  <c r="M13" i="2"/>
  <c r="L13" i="2"/>
  <c r="K13" i="2"/>
  <c r="J13" i="2"/>
  <c r="I13" i="2"/>
  <c r="T12" i="2"/>
  <c r="T13" i="2" s="1"/>
  <c r="S12" i="2"/>
  <c r="R12" i="2"/>
  <c r="R13" i="2" s="1"/>
  <c r="R16" i="2" s="1"/>
  <c r="R18" i="2" s="1"/>
  <c r="R20" i="2" s="1"/>
  <c r="Q12" i="2"/>
  <c r="Q13" i="2" s="1"/>
  <c r="P12" i="2"/>
  <c r="O12" i="2"/>
  <c r="N12" i="2"/>
  <c r="M12" i="2"/>
  <c r="L12" i="2"/>
  <c r="K12" i="2"/>
  <c r="J12" i="2"/>
  <c r="I12" i="2"/>
  <c r="H12" i="2"/>
  <c r="H13" i="2" s="1"/>
  <c r="G12" i="2"/>
  <c r="G13" i="2" s="1"/>
  <c r="F12" i="2"/>
  <c r="F13" i="2" s="1"/>
  <c r="E12" i="2"/>
  <c r="E13" i="2" s="1"/>
  <c r="D12" i="2"/>
  <c r="D13" i="2" s="1"/>
  <c r="C12" i="2"/>
  <c r="C13" i="2" s="1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D28" i="1"/>
  <c r="C10" i="1"/>
  <c r="C9" i="1"/>
  <c r="Q73" i="2"/>
  <c r="R72" i="2"/>
  <c r="R73" i="2" s="1"/>
  <c r="R69" i="2"/>
  <c r="R68" i="2"/>
  <c r="R67" i="2"/>
  <c r="R64" i="2"/>
  <c r="Q72" i="2"/>
  <c r="U7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T59" i="2"/>
  <c r="T62" i="2" s="1"/>
  <c r="S59" i="2"/>
  <c r="S62" i="2" s="1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T54" i="2"/>
  <c r="S54" i="2"/>
  <c r="R54" i="2"/>
  <c r="R59" i="2" s="1"/>
  <c r="R62" i="2" s="1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T39" i="2"/>
  <c r="T47" i="2" s="1"/>
  <c r="S39" i="2"/>
  <c r="S47" i="2" s="1"/>
  <c r="R39" i="2"/>
  <c r="R47" i="2" s="1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U68" i="2"/>
  <c r="U67" i="2"/>
  <c r="U54" i="2"/>
  <c r="U59" i="2" s="1"/>
  <c r="U62" i="2" s="1"/>
  <c r="U39" i="2"/>
  <c r="U47" i="2" s="1"/>
  <c r="Q27" i="2"/>
  <c r="U27" i="2"/>
  <c r="U24" i="2"/>
  <c r="U13" i="2"/>
  <c r="U28" i="2" s="1"/>
  <c r="U12" i="2"/>
  <c r="U6" i="2"/>
  <c r="C7" i="1"/>
  <c r="AD12" i="2" l="1"/>
  <c r="AD13" i="2" s="1"/>
  <c r="AD16" i="2" s="1"/>
  <c r="AD18" i="2" s="1"/>
  <c r="AD20" i="2" s="1"/>
  <c r="AD21" i="2" s="1"/>
  <c r="T73" i="2"/>
  <c r="O13" i="2"/>
  <c r="O16" i="2" s="1"/>
  <c r="O18" i="2" s="1"/>
  <c r="O20" i="2" s="1"/>
  <c r="S13" i="2"/>
  <c r="S16" i="2" s="1"/>
  <c r="S18" i="2" s="1"/>
  <c r="S20" i="2" s="1"/>
  <c r="P13" i="2"/>
  <c r="P16" i="2" s="1"/>
  <c r="P18" i="2" s="1"/>
  <c r="P20" i="2" s="1"/>
  <c r="Q28" i="2"/>
  <c r="Q21" i="2"/>
  <c r="Q29" i="2"/>
  <c r="U16" i="2"/>
  <c r="Q30" i="2"/>
  <c r="C11" i="1"/>
  <c r="U69" i="2"/>
  <c r="U73" i="2" s="1"/>
  <c r="U64" i="2"/>
  <c r="U65" i="2" s="1"/>
  <c r="AD54" i="2" l="1"/>
  <c r="AD59" i="2" s="1"/>
  <c r="AD62" i="2" s="1"/>
  <c r="U30" i="2"/>
  <c r="U18" i="2"/>
  <c r="U29" i="2" l="1"/>
  <c r="U21" i="2"/>
  <c r="C8" i="1" l="1"/>
  <c r="C12" i="1" l="1"/>
</calcChain>
</file>

<file path=xl/sharedStrings.xml><?xml version="1.0" encoding="utf-8"?>
<sst xmlns="http://schemas.openxmlformats.org/spreadsheetml/2006/main" count="143" uniqueCount="124">
  <si>
    <t>$EBAY</t>
  </si>
  <si>
    <t>eBay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</si>
  <si>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</si>
  <si>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</si>
  <si>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</si>
  <si>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</si>
  <si>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</si>
  <si>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</si>
  <si>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</si>
  <si>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</si>
  <si>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</si>
  <si>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</si>
  <si>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</si>
  <si>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</si>
  <si>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Profile</t>
  </si>
  <si>
    <t>HQ</t>
  </si>
  <si>
    <t>Founded</t>
  </si>
  <si>
    <t>IPO</t>
  </si>
  <si>
    <t>Update</t>
  </si>
  <si>
    <t>IR</t>
  </si>
  <si>
    <t>Key Events</t>
  </si>
  <si>
    <t>San Jose, CA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</si>
  <si>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</si>
  <si>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</si>
  <si>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</si>
  <si>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</si>
  <si>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</si>
  <si>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</si>
  <si>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</si>
  <si>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</si>
  <si>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</si>
  <si>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</si>
  <si>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</si>
  <si>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</si>
  <si>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</si>
  <si>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</si>
  <si>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</si>
  <si>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</si>
  <si>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</si>
  <si>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</si>
  <si>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</si>
  <si>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</si>
  <si>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</si>
  <si>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</si>
  <si>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</si>
  <si>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</si>
  <si>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</si>
  <si>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</si>
  <si>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</si>
  <si>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</si>
  <si>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</si>
  <si>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</si>
  <si>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</si>
  <si>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</si>
  <si>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</si>
  <si>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</si>
  <si>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</si>
  <si>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</si>
  <si>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</si>
  <si>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Link</t>
  </si>
  <si>
    <t>Jamie Iannone</t>
  </si>
  <si>
    <t>Stephen Priest</t>
  </si>
  <si>
    <t>Mazen Al-Rawashdeh</t>
  </si>
  <si>
    <t>Key Metrics/Ratios</t>
  </si>
  <si>
    <t>P/B</t>
  </si>
  <si>
    <t>P/S</t>
  </si>
  <si>
    <t>EV/S</t>
  </si>
  <si>
    <t>P/E</t>
  </si>
  <si>
    <t>EV/E</t>
  </si>
  <si>
    <t>ROCE</t>
  </si>
  <si>
    <t>EPS</t>
  </si>
  <si>
    <t>Net Income</t>
  </si>
  <si>
    <t>Revenues</t>
  </si>
  <si>
    <t>COGS</t>
  </si>
  <si>
    <t>Gross Profit</t>
  </si>
  <si>
    <t>S&amp;M</t>
  </si>
  <si>
    <t>Product Development</t>
  </si>
  <si>
    <t>G&amp;A</t>
  </si>
  <si>
    <t>Provision for Transactions</t>
  </si>
  <si>
    <t>Amortization of Intangibles</t>
  </si>
  <si>
    <t>Total Operating Expenses</t>
  </si>
  <si>
    <t>Operating Income</t>
  </si>
  <si>
    <t>Interest &amp; Other, Net</t>
  </si>
  <si>
    <t>Pretax Income</t>
  </si>
  <si>
    <t>Income Tax Benefit</t>
  </si>
  <si>
    <t>Income from Continuing</t>
  </si>
  <si>
    <t>Income from Discontinuing</t>
  </si>
  <si>
    <t>Gain/Loss on Equity &amp; Warrants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</si>
  <si>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</si>
  <si>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</si>
  <si>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</si>
  <si>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</si>
  <si>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</si>
  <si>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</si>
  <si>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</si>
  <si>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Short Term Investments</t>
  </si>
  <si>
    <t>Customer Accounts &amp; Receivable</t>
  </si>
  <si>
    <t>Other Current Assets</t>
  </si>
  <si>
    <t>TCA</t>
  </si>
  <si>
    <t>Long-Term Investments</t>
  </si>
  <si>
    <t>PP&amp;E</t>
  </si>
  <si>
    <t>Goodwill</t>
  </si>
  <si>
    <t>Operating Lease ROU</t>
  </si>
  <si>
    <t>Deferred Taxes</t>
  </si>
  <si>
    <t>Equity Investment in Adevinta</t>
  </si>
  <si>
    <t>Other Assets</t>
  </si>
  <si>
    <t>Assets</t>
  </si>
  <si>
    <t>Short-Term Debt</t>
  </si>
  <si>
    <t>A/P</t>
  </si>
  <si>
    <t>Customer Accounts &amp; Payables</t>
  </si>
  <si>
    <t>Accrued Expenses &amp; OCL</t>
  </si>
  <si>
    <t>Income Taxes Payable</t>
  </si>
  <si>
    <t>TCL</t>
  </si>
  <si>
    <t>Operating Lease Liabilities</t>
  </si>
  <si>
    <t>Deferred Tax Liabilities</t>
  </si>
  <si>
    <t>Long-Term Debt</t>
  </si>
  <si>
    <t>Other Liabilities</t>
  </si>
  <si>
    <t>Liabilities</t>
  </si>
  <si>
    <t>S/E</t>
  </si>
  <si>
    <t>S/E+L</t>
  </si>
  <si>
    <t>Book Value</t>
  </si>
  <si>
    <t>Book Value per Share</t>
  </si>
  <si>
    <t>Share Price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</si>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</sst>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0.0"/>
    <numFmt numFmtId="171" formatCode="0.0\x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iral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168" fontId="1" fillId="0" borderId="0" xfId="0" applyNumberFormat="1" applyFont="1" applyBorder="1"/>
    <xf numFmtId="168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17" fontId="4" fillId="0" borderId="0" xfId="0" applyNumberFormat="1" applyFont="1" applyAlignment="1">
      <alignment horizontal="right"/>
    </xf>
    <xf numFmtId="168" fontId="1" fillId="0" borderId="0" xfId="0" applyNumberFormat="1" applyFont="1"/>
    <xf numFmtId="14" fontId="4" fillId="0" borderId="0" xfId="0" applyNumberFormat="1" applyFont="1" applyAlignment="1">
      <alignment horizontal="right"/>
    </xf>
    <xf numFmtId="3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9" fillId="0" borderId="0" xfId="1" applyFont="1" applyAlignment="1">
      <alignment horizontal="right"/>
    </xf>
    <xf numFmtId="171" fontId="1" fillId="0" borderId="0" xfId="0" applyNumberFormat="1" applyFont="1"/>
    <xf numFmtId="171" fontId="1" fillId="4" borderId="0" xfId="0" applyNumberFormat="1" applyFont="1" applyFill="1" applyBorder="1" applyAlignment="1">
      <alignment horizontal="center"/>
    </xf>
    <xf numFmtId="171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190499</xdr:colOff>
      <xdr:row>0</xdr:row>
      <xdr:rowOff>64770</xdr:rowOff>
    </xdr:from>
    <xdr:to>
      <xdr:col>4</xdr:col>
      <xdr:colOff>95250</xdr:colOff>
      <xdr:row>3</xdr:row>
      <xdr:rowOff>28575</xdr:rowOff>
    </xdr:to>
    <xdr:pic>
      <xdr:nvPicPr>
        <xdr:cNvPr id="5" name="Picture 4" descr="File:EBay logo.svg - Wikimedia Commons">
          <a:extLst>
            <a:ext uri="{FF2B5EF4-FFF2-40B4-BE49-F238E27FC236}">
              <a16:creationId xmlns:a16="http://schemas.microsoft.com/office/drawing/2014/main" id="{861274C9-1F76-4234-9409-A6F6268A6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699" y="64770"/>
          <a:ext cx="1123951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9525</xdr:rowOff>
    </xdr:from>
    <xdr:to>
      <xdr:col>21</xdr:col>
      <xdr:colOff>9525</xdr:colOff>
      <xdr:row>84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7B9753-712E-4B0C-BA25-E6756199EB34}"/>
            </a:ext>
          </a:extLst>
        </xdr:cNvPr>
        <xdr:cNvCxnSpPr/>
      </xdr:nvCxnSpPr>
      <xdr:spPr>
        <a:xfrm>
          <a:off x="13744575" y="9525"/>
          <a:ext cx="0" cy="136969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0</xdr:row>
      <xdr:rowOff>0</xdr:rowOff>
    </xdr:from>
    <xdr:to>
      <xdr:col>30</xdr:col>
      <xdr:colOff>0</xdr:colOff>
      <xdr:row>84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DBD2E53-A5E3-4F74-B5BC-7A1D7DEFC3F3}"/>
            </a:ext>
          </a:extLst>
        </xdr:cNvPr>
        <xdr:cNvCxnSpPr/>
      </xdr:nvCxnSpPr>
      <xdr:spPr>
        <a:xfrm>
          <a:off x="19221450" y="0"/>
          <a:ext cx="0" cy="136969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ebayinc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bay.q4cdn.com/610426115/files/doc_financials/2022/q1/Exhibit-99.1-ER-eBay-Q1-2022-Final.pdf" TargetMode="External"/><Relationship Id="rId2" Type="http://schemas.openxmlformats.org/officeDocument/2006/relationships/hyperlink" Target="https://ebay.q4cdn.com/610426115/files/doc_financials/2022/q2/Exhibit-99.1-ER-eBay-Q2-2022-Final.pdf" TargetMode="External"/><Relationship Id="rId1" Type="http://schemas.openxmlformats.org/officeDocument/2006/relationships/hyperlink" Target="https://ebay.q4cdn.com/610426115/files/doc_financials/2022/q3/eBay-10-Q-Q3-2022-(as-filed).pdf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ebay.q4cdn.com/610426115/files/doc_financials/2021/q4/Exhibit-99.1-ER-eBay-Q4-2021-Final.pdf" TargetMode="External"/><Relationship Id="rId4" Type="http://schemas.openxmlformats.org/officeDocument/2006/relationships/hyperlink" Target="https://ebay.q4cdn.com/610426115/files/doc_financials/2021/q4/Exhibit-99.1-ER-eBay-Q4-2021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3D84-D285-44E7-B4A8-68B201033445}">
  <dimension ref="B2:O38"/>
  <sheetViews>
    <sheetView workbookViewId="0">
      <selection activeCell="C33" sqref="C33:D33"/>
    </sheetView>
  </sheetViews>
  <sheetFormatPr defaultRowHeight="12.75"/>
  <cols>
    <col min="1" max="16384" width="9.140625" style="1"/>
  </cols>
  <sheetData>
    <row r="2" spans="2:15">
      <c r="B2" s="2" t="s">
        <v>0</v>
      </c>
    </row>
    <row r="3" spans="2:15">
      <c r="B3" s="2" t="s">
        <v>1</v>
      </c>
    </row>
    <row r="5" spans="2:15">
      <c r="B5" s="3" t="s">
        <v>2</v>
      </c>
      <c r="C5" s="4"/>
      <c r="D5" s="5"/>
      <c r="G5" s="3" t="s">
        <v>20</v>
      </c>
      <c r="H5" s="4"/>
      <c r="I5" s="4"/>
      <c r="J5" s="4"/>
      <c r="K5" s="4"/>
      <c r="L5" s="4"/>
      <c r="M5" s="4"/>
      <c r="N5" s="4"/>
      <c r="O5" s="5"/>
    </row>
    <row r="6" spans="2:15">
      <c r="B6" s="6" t="s">
        <v>3</v>
      </c>
      <c r="C6" s="7">
        <v>40.78</v>
      </c>
      <c r="D6" s="31"/>
      <c r="G6" s="17"/>
      <c r="H6" s="15"/>
      <c r="I6" s="15"/>
      <c r="J6" s="15"/>
      <c r="K6" s="15"/>
      <c r="L6" s="15"/>
      <c r="M6" s="15"/>
      <c r="N6" s="15"/>
      <c r="O6" s="16"/>
    </row>
    <row r="7" spans="2:15">
      <c r="B7" s="6" t="s">
        <v>4</v>
      </c>
      <c r="C7" s="9">
        <f>'Financial Model'!U22</f>
        <v>542.659087</v>
      </c>
      <c r="D7" s="31"/>
      <c r="G7" s="17"/>
      <c r="H7" s="15"/>
      <c r="I7" s="15"/>
      <c r="J7" s="15"/>
      <c r="K7" s="15"/>
      <c r="L7" s="15"/>
      <c r="M7" s="15"/>
      <c r="N7" s="15"/>
      <c r="O7" s="16"/>
    </row>
    <row r="8" spans="2:15">
      <c r="B8" s="6" t="s">
        <v>5</v>
      </c>
      <c r="C8" s="9">
        <f>C6*C7</f>
        <v>22129.637567860002</v>
      </c>
      <c r="D8" s="31"/>
      <c r="G8" s="17"/>
      <c r="H8" s="15"/>
      <c r="I8" s="15"/>
      <c r="J8" s="15"/>
      <c r="K8" s="15"/>
      <c r="L8" s="15"/>
      <c r="M8" s="15"/>
      <c r="N8" s="15"/>
      <c r="O8" s="16"/>
    </row>
    <row r="9" spans="2:15">
      <c r="B9" s="6" t="s">
        <v>6</v>
      </c>
      <c r="C9" s="9">
        <f>'Financial Model'!U67</f>
        <v>3494</v>
      </c>
      <c r="D9" s="31"/>
      <c r="G9" s="17"/>
      <c r="H9" s="15"/>
      <c r="I9" s="15"/>
      <c r="J9" s="15"/>
      <c r="K9" s="15"/>
      <c r="L9" s="15"/>
      <c r="M9" s="15"/>
      <c r="N9" s="15"/>
      <c r="O9" s="16"/>
    </row>
    <row r="10" spans="2:15">
      <c r="B10" s="6" t="s">
        <v>7</v>
      </c>
      <c r="C10" s="9">
        <f>'Financial Model'!U68</f>
        <v>7729</v>
      </c>
      <c r="D10" s="31"/>
      <c r="G10" s="17"/>
      <c r="H10" s="15"/>
      <c r="I10" s="15"/>
      <c r="J10" s="15"/>
      <c r="K10" s="15"/>
      <c r="L10" s="15"/>
      <c r="M10" s="15"/>
      <c r="N10" s="15"/>
      <c r="O10" s="16"/>
    </row>
    <row r="11" spans="2:15">
      <c r="B11" s="6" t="s">
        <v>8</v>
      </c>
      <c r="C11" s="9">
        <f>C9-C10</f>
        <v>-4235</v>
      </c>
      <c r="D11" s="31"/>
      <c r="G11" s="17"/>
      <c r="H11" s="15"/>
      <c r="I11" s="15"/>
      <c r="J11" s="15"/>
      <c r="K11" s="15"/>
      <c r="L11" s="15"/>
      <c r="M11" s="15"/>
      <c r="N11" s="15"/>
      <c r="O11" s="16"/>
    </row>
    <row r="12" spans="2:15">
      <c r="B12" s="8" t="s">
        <v>9</v>
      </c>
      <c r="C12" s="10">
        <f>C8-C11</f>
        <v>26364.637567860002</v>
      </c>
      <c r="D12" s="32"/>
      <c r="G12" s="17"/>
      <c r="H12" s="15"/>
      <c r="I12" s="15"/>
      <c r="J12" s="15"/>
      <c r="K12" s="15"/>
      <c r="L12" s="15"/>
      <c r="M12" s="15"/>
      <c r="N12" s="15"/>
      <c r="O12" s="16"/>
    </row>
    <row r="13" spans="2:15">
      <c r="G13" s="17"/>
      <c r="H13" s="15"/>
      <c r="I13" s="15"/>
      <c r="J13" s="15"/>
      <c r="K13" s="15"/>
      <c r="L13" s="15"/>
      <c r="M13" s="15"/>
      <c r="N13" s="15"/>
      <c r="O13" s="16"/>
    </row>
    <row r="14" spans="2:15">
      <c r="G14" s="17"/>
      <c r="H14" s="15"/>
      <c r="I14" s="15"/>
      <c r="J14" s="15"/>
      <c r="K14" s="15"/>
      <c r="L14" s="15"/>
      <c r="M14" s="15"/>
      <c r="N14" s="15"/>
      <c r="O14" s="16"/>
    </row>
    <row r="15" spans="2:15">
      <c r="B15" s="3" t="s">
        <v>10</v>
      </c>
      <c r="C15" s="4"/>
      <c r="D15" s="5"/>
      <c r="G15" s="17"/>
      <c r="H15" s="15"/>
      <c r="I15" s="15"/>
      <c r="J15" s="15"/>
      <c r="K15" s="15"/>
      <c r="L15" s="15"/>
      <c r="M15" s="15"/>
      <c r="N15" s="15"/>
      <c r="O15" s="16"/>
    </row>
    <row r="16" spans="2:15">
      <c r="B16" s="11" t="s">
        <v>11</v>
      </c>
      <c r="C16" s="21" t="s">
        <v>60</v>
      </c>
      <c r="D16" s="22"/>
      <c r="G16" s="17"/>
      <c r="H16" s="15"/>
      <c r="I16" s="15"/>
      <c r="J16" s="15"/>
      <c r="K16" s="15"/>
      <c r="L16" s="15"/>
      <c r="M16" s="15"/>
      <c r="N16" s="15"/>
      <c r="O16" s="16"/>
    </row>
    <row r="17" spans="2:15">
      <c r="B17" s="11" t="s">
        <v>12</v>
      </c>
      <c r="C17" s="21" t="s">
        <v>61</v>
      </c>
      <c r="D17" s="22"/>
      <c r="G17" s="17"/>
      <c r="H17" s="15"/>
      <c r="I17" s="15"/>
      <c r="J17" s="15"/>
      <c r="K17" s="15"/>
      <c r="L17" s="15"/>
      <c r="M17" s="15"/>
      <c r="N17" s="15"/>
      <c r="O17" s="16"/>
    </row>
    <row r="18" spans="2:15">
      <c r="B18" s="11"/>
      <c r="C18" s="21"/>
      <c r="D18" s="22"/>
      <c r="G18" s="17"/>
      <c r="H18" s="15"/>
      <c r="I18" s="15"/>
      <c r="J18" s="15"/>
      <c r="K18" s="15"/>
      <c r="L18" s="15"/>
      <c r="M18" s="15"/>
      <c r="N18" s="15"/>
      <c r="O18" s="16"/>
    </row>
    <row r="19" spans="2:15">
      <c r="B19" s="12" t="s">
        <v>13</v>
      </c>
      <c r="C19" s="25" t="s">
        <v>62</v>
      </c>
      <c r="D19" s="26"/>
      <c r="G19" s="17"/>
      <c r="H19" s="15"/>
      <c r="I19" s="15"/>
      <c r="J19" s="15"/>
      <c r="K19" s="15"/>
      <c r="L19" s="15"/>
      <c r="M19" s="15"/>
      <c r="N19" s="15"/>
      <c r="O19" s="16"/>
    </row>
    <row r="20" spans="2:15">
      <c r="G20" s="17"/>
      <c r="H20" s="15"/>
      <c r="I20" s="15"/>
      <c r="J20" s="15"/>
      <c r="K20" s="15"/>
      <c r="L20" s="15"/>
      <c r="M20" s="15"/>
      <c r="N20" s="15"/>
      <c r="O20" s="16"/>
    </row>
    <row r="21" spans="2:15">
      <c r="G21" s="17"/>
      <c r="H21" s="15"/>
      <c r="I21" s="15"/>
      <c r="J21" s="15"/>
      <c r="K21" s="15"/>
      <c r="L21" s="15"/>
      <c r="M21" s="15"/>
      <c r="N21" s="15"/>
      <c r="O21" s="16"/>
    </row>
    <row r="22" spans="2:15">
      <c r="B22" s="3" t="s">
        <v>14</v>
      </c>
      <c r="C22" s="4"/>
      <c r="D22" s="5"/>
      <c r="G22" s="17"/>
      <c r="H22" s="15"/>
      <c r="I22" s="15"/>
      <c r="J22" s="15"/>
      <c r="K22" s="15"/>
      <c r="L22" s="15"/>
      <c r="M22" s="15"/>
      <c r="N22" s="15"/>
      <c r="O22" s="16"/>
    </row>
    <row r="23" spans="2:15">
      <c r="B23" s="13" t="s">
        <v>15</v>
      </c>
      <c r="C23" s="21" t="s">
        <v>21</v>
      </c>
      <c r="D23" s="22"/>
      <c r="G23" s="17"/>
      <c r="H23" s="15"/>
      <c r="I23" s="15"/>
      <c r="J23" s="15"/>
      <c r="K23" s="15"/>
      <c r="L23" s="15"/>
      <c r="M23" s="15"/>
      <c r="N23" s="15"/>
      <c r="O23" s="16"/>
    </row>
    <row r="24" spans="2:15">
      <c r="B24" s="13" t="s">
        <v>16</v>
      </c>
      <c r="C24" s="21">
        <v>1995</v>
      </c>
      <c r="D24" s="22"/>
      <c r="G24" s="17"/>
      <c r="H24" s="15"/>
      <c r="I24" s="15"/>
      <c r="J24" s="15"/>
      <c r="K24" s="15"/>
      <c r="L24" s="15"/>
      <c r="M24" s="15"/>
      <c r="N24" s="15"/>
      <c r="O24" s="16"/>
    </row>
    <row r="25" spans="2:15">
      <c r="B25" s="13" t="s">
        <v>17</v>
      </c>
      <c r="C25" s="21">
        <v>1998</v>
      </c>
      <c r="D25" s="22"/>
      <c r="G25" s="17"/>
      <c r="H25" s="15"/>
      <c r="I25" s="15"/>
      <c r="J25" s="15"/>
      <c r="K25" s="15"/>
      <c r="L25" s="15"/>
      <c r="M25" s="15"/>
      <c r="N25" s="15"/>
      <c r="O25" s="16"/>
    </row>
    <row r="26" spans="2:15">
      <c r="B26" s="13"/>
      <c r="C26" s="23"/>
      <c r="D26" s="24"/>
      <c r="G26" s="17"/>
      <c r="H26" s="15"/>
      <c r="I26" s="15"/>
      <c r="J26" s="15"/>
      <c r="K26" s="15"/>
      <c r="L26" s="15"/>
      <c r="M26" s="15"/>
      <c r="N26" s="15"/>
      <c r="O26" s="16"/>
    </row>
    <row r="27" spans="2:15">
      <c r="B27" s="13"/>
      <c r="C27" s="21"/>
      <c r="D27" s="22"/>
      <c r="G27" s="17"/>
      <c r="H27" s="15"/>
      <c r="I27" s="15"/>
      <c r="J27" s="15"/>
      <c r="K27" s="15"/>
      <c r="L27" s="15"/>
      <c r="M27" s="15"/>
      <c r="N27" s="15"/>
      <c r="O27" s="16"/>
    </row>
    <row r="28" spans="2:15">
      <c r="B28" s="13" t="s">
        <v>18</v>
      </c>
      <c r="C28" s="23" t="s">
        <v>40</v>
      </c>
      <c r="D28" s="47">
        <f>'Financial Model'!U3</f>
        <v>37561</v>
      </c>
      <c r="G28" s="17"/>
      <c r="H28" s="15"/>
      <c r="I28" s="15"/>
      <c r="J28" s="15"/>
      <c r="K28" s="15"/>
      <c r="L28" s="15"/>
      <c r="M28" s="15"/>
      <c r="N28" s="15"/>
      <c r="O28" s="16"/>
    </row>
    <row r="29" spans="2:15">
      <c r="B29" s="14" t="s">
        <v>19</v>
      </c>
      <c r="C29" s="33" t="s">
        <v>59</v>
      </c>
      <c r="D29" s="34"/>
      <c r="G29" s="18"/>
      <c r="H29" s="19"/>
      <c r="I29" s="19"/>
      <c r="J29" s="19"/>
      <c r="K29" s="19"/>
      <c r="L29" s="19"/>
      <c r="M29" s="19"/>
      <c r="N29" s="19"/>
      <c r="O29" s="20"/>
    </row>
    <row r="32" spans="2:15">
      <c r="B32" s="3" t="s">
        <v>63</v>
      </c>
      <c r="C32" s="4"/>
      <c r="D32" s="5"/>
    </row>
    <row r="33" spans="2:4">
      <c r="B33" s="13" t="s">
        <v>64</v>
      </c>
      <c r="C33" s="50">
        <f>C6/'Financial Model'!U65</f>
        <v>4.5599912565134968</v>
      </c>
      <c r="D33" s="51"/>
    </row>
    <row r="34" spans="2:4">
      <c r="B34" s="13" t="s">
        <v>65</v>
      </c>
      <c r="C34" s="21"/>
      <c r="D34" s="22"/>
    </row>
    <row r="35" spans="2:4">
      <c r="B35" s="13" t="s">
        <v>66</v>
      </c>
      <c r="C35" s="21"/>
      <c r="D35" s="22"/>
    </row>
    <row r="36" spans="2:4">
      <c r="B36" s="13" t="s">
        <v>67</v>
      </c>
      <c r="C36" s="21"/>
      <c r="D36" s="22"/>
    </row>
    <row r="37" spans="2:4">
      <c r="B37" s="13" t="s">
        <v>68</v>
      </c>
      <c r="C37" s="21"/>
      <c r="D37" s="22"/>
    </row>
    <row r="38" spans="2:4">
      <c r="B38" s="14" t="s">
        <v>69</v>
      </c>
      <c r="C38" s="25"/>
      <c r="D38" s="26"/>
    </row>
  </sheetData>
  <mergeCells count="20">
    <mergeCell ref="C35:D35"/>
    <mergeCell ref="C36:D36"/>
    <mergeCell ref="C37:D37"/>
    <mergeCell ref="C38:D38"/>
    <mergeCell ref="C29:D29"/>
    <mergeCell ref="G5:O5"/>
    <mergeCell ref="B32:D32"/>
    <mergeCell ref="C33:D33"/>
    <mergeCell ref="C34:D34"/>
    <mergeCell ref="B22:D22"/>
    <mergeCell ref="C23:D23"/>
    <mergeCell ref="C24:D24"/>
    <mergeCell ref="C25:D25"/>
    <mergeCell ref="C27:D27"/>
    <mergeCell ref="B5:D5"/>
    <mergeCell ref="B15:D15"/>
    <mergeCell ref="C16:D16"/>
    <mergeCell ref="C17:D17"/>
    <mergeCell ref="C18:D18"/>
    <mergeCell ref="C19:D19"/>
  </mergeCells>
  <hyperlinks>
    <hyperlink ref="C29:D29" r:id="rId1" display="Link" xr:uid="{D9973FEA-B39E-4DD3-8417-80042015C44B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9FF5-18B2-4F1B-8BED-7AF64467FA45}">
  <dimension ref="B1:AO80"/>
  <sheetViews>
    <sheetView tabSelected="1" workbookViewId="0">
      <pane xSplit="2" ySplit="3" topLeftCell="H37" activePane="bottomRight" state="frozen"/>
      <selection pane="topRight" activeCell="C1" sqref="C1"/>
      <selection pane="bottomLeft" activeCell="A4" sqref="A4"/>
      <selection pane="bottomRight" activeCell="AD77" sqref="AD77"/>
    </sheetView>
  </sheetViews>
  <sheetFormatPr defaultRowHeight="12.75"/>
  <cols>
    <col min="1" max="1" width="3.85546875" style="1" customWidth="1"/>
    <col min="2" max="2" width="28.42578125" style="1" bestFit="1" customWidth="1"/>
    <col min="3" max="16384" width="9.140625" style="1"/>
  </cols>
  <sheetData>
    <row r="1" spans="2:41" s="28" customFormat="1">
      <c r="C1" s="28" t="s">
        <v>22</v>
      </c>
      <c r="D1" s="28" t="s">
        <v>23</v>
      </c>
      <c r="E1" s="28" t="s">
        <v>24</v>
      </c>
      <c r="F1" s="28" t="s">
        <v>25</v>
      </c>
      <c r="G1" s="28" t="s">
        <v>26</v>
      </c>
      <c r="H1" s="28" t="s">
        <v>27</v>
      </c>
      <c r="I1" s="28" t="s">
        <v>28</v>
      </c>
      <c r="J1" s="28" t="s">
        <v>29</v>
      </c>
      <c r="K1" s="28" t="s">
        <v>30</v>
      </c>
      <c r="L1" s="28" t="s">
        <v>31</v>
      </c>
      <c r="M1" s="28" t="s">
        <v>32</v>
      </c>
      <c r="N1" s="28" t="s">
        <v>33</v>
      </c>
      <c r="O1" s="28" t="s">
        <v>34</v>
      </c>
      <c r="P1" s="28" t="s">
        <v>35</v>
      </c>
      <c r="Q1" s="28" t="s">
        <v>36</v>
      </c>
      <c r="R1" s="35" t="s">
        <v>37</v>
      </c>
      <c r="S1" s="35" t="s">
        <v>38</v>
      </c>
      <c r="T1" s="48" t="s">
        <v>39</v>
      </c>
      <c r="U1" s="35" t="s">
        <v>40</v>
      </c>
      <c r="V1" s="28" t="s">
        <v>41</v>
      </c>
      <c r="Y1" s="28" t="s">
        <v>42</v>
      </c>
      <c r="Z1" s="28" t="s">
        <v>43</v>
      </c>
      <c r="AA1" s="28" t="s">
        <v>44</v>
      </c>
      <c r="AB1" s="28" t="s">
        <v>45</v>
      </c>
      <c r="AC1" s="28" t="s">
        <v>46</v>
      </c>
      <c r="AD1" s="35" t="s">
        <v>47</v>
      </c>
      <c r="AE1" s="28" t="s">
        <v>48</v>
      </c>
      <c r="AF1" s="28" t="s">
        <v>49</v>
      </c>
      <c r="AG1" s="28" t="s">
        <v>50</v>
      </c>
      <c r="AH1" s="28" t="s">
        <v>51</v>
      </c>
      <c r="AI1" s="28" t="s">
        <v>52</v>
      </c>
      <c r="AJ1" s="28" t="s">
        <v>53</v>
      </c>
      <c r="AK1" s="28" t="s">
        <v>54</v>
      </c>
      <c r="AL1" s="28" t="s">
        <v>55</v>
      </c>
      <c r="AM1" s="28" t="s">
        <v>56</v>
      </c>
      <c r="AN1" s="28" t="s">
        <v>57</v>
      </c>
      <c r="AO1" s="28" t="s">
        <v>58</v>
      </c>
    </row>
    <row r="2" spans="2:41" s="30" customFormat="1">
      <c r="B2" s="29"/>
      <c r="N2" s="38">
        <v>44196</v>
      </c>
      <c r="O2" s="38">
        <v>44286</v>
      </c>
      <c r="P2" s="38">
        <v>44377</v>
      </c>
      <c r="Q2" s="38">
        <v>44469</v>
      </c>
      <c r="R2" s="38">
        <v>44561</v>
      </c>
      <c r="S2" s="38">
        <v>44651</v>
      </c>
      <c r="T2" s="38">
        <v>44742</v>
      </c>
      <c r="U2" s="38">
        <v>44834</v>
      </c>
      <c r="AD2" s="38">
        <v>44561</v>
      </c>
    </row>
    <row r="3" spans="2:41" s="30" customFormat="1">
      <c r="B3" s="29"/>
      <c r="R3" s="36">
        <v>44958</v>
      </c>
      <c r="S3" s="36">
        <v>38108</v>
      </c>
      <c r="T3" s="36">
        <v>37834</v>
      </c>
      <c r="U3" s="36">
        <v>37561</v>
      </c>
      <c r="AD3" s="36">
        <v>44958</v>
      </c>
    </row>
    <row r="4" spans="2:41" s="2" customFormat="1">
      <c r="B4" s="2" t="s">
        <v>72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>
        <v>2638</v>
      </c>
      <c r="P4" s="39">
        <v>2668</v>
      </c>
      <c r="Q4" s="39">
        <v>2501</v>
      </c>
      <c r="R4" s="39">
        <v>2613</v>
      </c>
      <c r="S4" s="39">
        <v>2483</v>
      </c>
      <c r="T4" s="39">
        <v>2422</v>
      </c>
      <c r="U4" s="39">
        <v>2380</v>
      </c>
      <c r="AD4" s="39">
        <f>SUM(O4:R4)</f>
        <v>10420</v>
      </c>
    </row>
    <row r="5" spans="2:41">
      <c r="B5" s="1" t="s">
        <v>73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>
        <v>606</v>
      </c>
      <c r="P5" s="40">
        <v>672</v>
      </c>
      <c r="Q5" s="40">
        <v>678</v>
      </c>
      <c r="R5" s="40">
        <v>694</v>
      </c>
      <c r="S5" s="40">
        <v>689</v>
      </c>
      <c r="T5" s="40">
        <v>663</v>
      </c>
      <c r="U5" s="40">
        <v>647</v>
      </c>
      <c r="AD5" s="40">
        <f>SUM(O5:R5)</f>
        <v>2650</v>
      </c>
    </row>
    <row r="6" spans="2:41" s="2" customFormat="1">
      <c r="B6" s="2" t="s">
        <v>74</v>
      </c>
      <c r="C6" s="39">
        <f t="shared" ref="C6:T6" si="0">C4-C5</f>
        <v>0</v>
      </c>
      <c r="D6" s="39">
        <f t="shared" si="0"/>
        <v>0</v>
      </c>
      <c r="E6" s="39">
        <f t="shared" si="0"/>
        <v>0</v>
      </c>
      <c r="F6" s="39">
        <f t="shared" si="0"/>
        <v>0</v>
      </c>
      <c r="G6" s="39">
        <f t="shared" si="0"/>
        <v>0</v>
      </c>
      <c r="H6" s="39">
        <f t="shared" si="0"/>
        <v>0</v>
      </c>
      <c r="I6" s="39">
        <f t="shared" si="0"/>
        <v>0</v>
      </c>
      <c r="J6" s="39">
        <f t="shared" si="0"/>
        <v>0</v>
      </c>
      <c r="K6" s="39">
        <f t="shared" si="0"/>
        <v>0</v>
      </c>
      <c r="L6" s="39">
        <f t="shared" si="0"/>
        <v>0</v>
      </c>
      <c r="M6" s="39">
        <f t="shared" si="0"/>
        <v>0</v>
      </c>
      <c r="N6" s="39">
        <f t="shared" si="0"/>
        <v>0</v>
      </c>
      <c r="O6" s="39">
        <f t="shared" si="0"/>
        <v>2032</v>
      </c>
      <c r="P6" s="39">
        <f t="shared" si="0"/>
        <v>1996</v>
      </c>
      <c r="Q6" s="39">
        <f t="shared" si="0"/>
        <v>1823</v>
      </c>
      <c r="R6" s="39">
        <f t="shared" si="0"/>
        <v>1919</v>
      </c>
      <c r="S6" s="39">
        <f t="shared" si="0"/>
        <v>1794</v>
      </c>
      <c r="T6" s="39">
        <f t="shared" si="0"/>
        <v>1759</v>
      </c>
      <c r="U6" s="39">
        <f>U4-U5</f>
        <v>1733</v>
      </c>
      <c r="AD6" s="39">
        <f>AD4-AD5</f>
        <v>7770</v>
      </c>
    </row>
    <row r="7" spans="2:41">
      <c r="B7" s="1" t="s">
        <v>75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>
        <v>546</v>
      </c>
      <c r="P7" s="40">
        <v>559</v>
      </c>
      <c r="Q7" s="40">
        <v>496</v>
      </c>
      <c r="R7" s="40">
        <v>569</v>
      </c>
      <c r="S7" s="40">
        <v>478</v>
      </c>
      <c r="T7" s="40">
        <v>566</v>
      </c>
      <c r="U7" s="40">
        <v>538</v>
      </c>
      <c r="AD7" s="40">
        <f>SUM(O7:R7)</f>
        <v>2170</v>
      </c>
    </row>
    <row r="8" spans="2:41">
      <c r="B8" s="1" t="s">
        <v>76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>
        <v>304</v>
      </c>
      <c r="P8" s="40">
        <v>350</v>
      </c>
      <c r="Q8" s="40">
        <v>334</v>
      </c>
      <c r="R8" s="40">
        <v>337</v>
      </c>
      <c r="S8" s="40">
        <v>301</v>
      </c>
      <c r="T8" s="40">
        <v>344</v>
      </c>
      <c r="U8" s="40">
        <v>345</v>
      </c>
      <c r="AD8" s="40">
        <f t="shared" ref="AD8:AD11" si="1">SUM(O8:R8)</f>
        <v>1325</v>
      </c>
    </row>
    <row r="9" spans="2:41">
      <c r="B9" s="1" t="s">
        <v>77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>
        <v>246</v>
      </c>
      <c r="P9" s="40">
        <v>250</v>
      </c>
      <c r="Q9" s="40">
        <v>219</v>
      </c>
      <c r="R9" s="40">
        <v>206</v>
      </c>
      <c r="S9" s="40">
        <v>226</v>
      </c>
      <c r="T9" s="40">
        <v>237</v>
      </c>
      <c r="U9" s="40">
        <v>212</v>
      </c>
      <c r="AD9" s="40">
        <f t="shared" si="1"/>
        <v>921</v>
      </c>
    </row>
    <row r="10" spans="2:41">
      <c r="B10" s="1" t="s">
        <v>78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>
        <v>88</v>
      </c>
      <c r="P10" s="40">
        <v>103</v>
      </c>
      <c r="Q10" s="40">
        <v>112</v>
      </c>
      <c r="R10" s="40">
        <v>119</v>
      </c>
      <c r="S10" s="40">
        <v>96</v>
      </c>
      <c r="T10" s="40">
        <v>86</v>
      </c>
      <c r="U10" s="40">
        <v>69</v>
      </c>
      <c r="AD10" s="40">
        <f t="shared" si="1"/>
        <v>422</v>
      </c>
    </row>
    <row r="11" spans="2:41">
      <c r="B11" s="1" t="s">
        <v>79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>
        <v>7</v>
      </c>
      <c r="P11" s="40">
        <v>2</v>
      </c>
      <c r="Q11" s="40">
        <v>0</v>
      </c>
      <c r="R11" s="40">
        <v>0</v>
      </c>
      <c r="S11" s="40">
        <v>1</v>
      </c>
      <c r="T11" s="40">
        <v>1</v>
      </c>
      <c r="U11" s="40">
        <v>1</v>
      </c>
      <c r="AD11" s="40">
        <f t="shared" si="1"/>
        <v>9</v>
      </c>
    </row>
    <row r="12" spans="2:41">
      <c r="B12" s="1" t="s">
        <v>80</v>
      </c>
      <c r="C12" s="40">
        <f t="shared" ref="C12:T12" si="2">SUM(C7:C11)</f>
        <v>0</v>
      </c>
      <c r="D12" s="40">
        <f t="shared" si="2"/>
        <v>0</v>
      </c>
      <c r="E12" s="40">
        <f t="shared" si="2"/>
        <v>0</v>
      </c>
      <c r="F12" s="40">
        <f t="shared" si="2"/>
        <v>0</v>
      </c>
      <c r="G12" s="40">
        <f t="shared" si="2"/>
        <v>0</v>
      </c>
      <c r="H12" s="40">
        <f t="shared" si="2"/>
        <v>0</v>
      </c>
      <c r="I12" s="40">
        <f t="shared" si="2"/>
        <v>0</v>
      </c>
      <c r="J12" s="40">
        <f t="shared" si="2"/>
        <v>0</v>
      </c>
      <c r="K12" s="40">
        <f t="shared" si="2"/>
        <v>0</v>
      </c>
      <c r="L12" s="40">
        <f t="shared" si="2"/>
        <v>0</v>
      </c>
      <c r="M12" s="40">
        <f t="shared" si="2"/>
        <v>0</v>
      </c>
      <c r="N12" s="40">
        <f t="shared" si="2"/>
        <v>0</v>
      </c>
      <c r="O12" s="40">
        <f t="shared" si="2"/>
        <v>1191</v>
      </c>
      <c r="P12" s="40">
        <f t="shared" si="2"/>
        <v>1264</v>
      </c>
      <c r="Q12" s="40">
        <f t="shared" si="2"/>
        <v>1161</v>
      </c>
      <c r="R12" s="40">
        <f t="shared" si="2"/>
        <v>1231</v>
      </c>
      <c r="S12" s="40">
        <f t="shared" si="2"/>
        <v>1102</v>
      </c>
      <c r="T12" s="40">
        <f t="shared" si="2"/>
        <v>1234</v>
      </c>
      <c r="U12" s="40">
        <f>SUM(U7:U11)</f>
        <v>1165</v>
      </c>
      <c r="AD12" s="40">
        <f>SUM(AD7:AD11)</f>
        <v>4847</v>
      </c>
    </row>
    <row r="13" spans="2:41" s="2" customFormat="1">
      <c r="B13" s="2" t="s">
        <v>81</v>
      </c>
      <c r="C13" s="39">
        <f t="shared" ref="C13:T13" si="3">C6-C12</f>
        <v>0</v>
      </c>
      <c r="D13" s="39">
        <f t="shared" si="3"/>
        <v>0</v>
      </c>
      <c r="E13" s="39">
        <f t="shared" si="3"/>
        <v>0</v>
      </c>
      <c r="F13" s="39">
        <f t="shared" si="3"/>
        <v>0</v>
      </c>
      <c r="G13" s="39">
        <f t="shared" si="3"/>
        <v>0</v>
      </c>
      <c r="H13" s="39">
        <f t="shared" si="3"/>
        <v>0</v>
      </c>
      <c r="I13" s="39">
        <f t="shared" si="3"/>
        <v>0</v>
      </c>
      <c r="J13" s="39">
        <f t="shared" si="3"/>
        <v>0</v>
      </c>
      <c r="K13" s="39">
        <f t="shared" si="3"/>
        <v>0</v>
      </c>
      <c r="L13" s="39">
        <f t="shared" si="3"/>
        <v>0</v>
      </c>
      <c r="M13" s="39">
        <f t="shared" si="3"/>
        <v>0</v>
      </c>
      <c r="N13" s="39">
        <f t="shared" si="3"/>
        <v>0</v>
      </c>
      <c r="O13" s="39">
        <f t="shared" si="3"/>
        <v>841</v>
      </c>
      <c r="P13" s="39">
        <f t="shared" si="3"/>
        <v>732</v>
      </c>
      <c r="Q13" s="39">
        <f t="shared" si="3"/>
        <v>662</v>
      </c>
      <c r="R13" s="39">
        <f t="shared" si="3"/>
        <v>688</v>
      </c>
      <c r="S13" s="39">
        <f t="shared" si="3"/>
        <v>692</v>
      </c>
      <c r="T13" s="39">
        <f t="shared" si="3"/>
        <v>525</v>
      </c>
      <c r="U13" s="39">
        <f>U6-U12</f>
        <v>568</v>
      </c>
      <c r="AD13" s="39">
        <f>AD6-AD12</f>
        <v>2923</v>
      </c>
    </row>
    <row r="14" spans="2:41">
      <c r="B14" s="1" t="s">
        <v>87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>
        <v>-36</v>
      </c>
      <c r="P14" s="40">
        <v>-273</v>
      </c>
      <c r="Q14" s="40">
        <v>-181</v>
      </c>
      <c r="R14" s="40">
        <v>-1875</v>
      </c>
      <c r="S14" s="40">
        <v>-2291</v>
      </c>
      <c r="T14" s="40">
        <v>-1221</v>
      </c>
      <c r="U14" s="40">
        <v>-593</v>
      </c>
      <c r="AD14" s="40">
        <f t="shared" ref="AD14:AD15" si="4">SUM(O14:R14)</f>
        <v>-2365</v>
      </c>
    </row>
    <row r="15" spans="2:41">
      <c r="B15" s="1" t="s">
        <v>82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>
        <v>-81</v>
      </c>
      <c r="P15" s="40">
        <v>-58</v>
      </c>
      <c r="Q15" s="40">
        <v>-47</v>
      </c>
      <c r="R15" s="40">
        <v>26</v>
      </c>
      <c r="S15" s="40">
        <v>-50</v>
      </c>
      <c r="T15" s="40">
        <v>-31</v>
      </c>
      <c r="U15" s="40">
        <v>-29</v>
      </c>
      <c r="AD15" s="40">
        <f t="shared" si="4"/>
        <v>-160</v>
      </c>
    </row>
    <row r="16" spans="2:41">
      <c r="B16" s="1" t="s">
        <v>83</v>
      </c>
      <c r="C16" s="40">
        <f t="shared" ref="C16:T16" si="5">C13+C14+C15</f>
        <v>0</v>
      </c>
      <c r="D16" s="40">
        <f t="shared" si="5"/>
        <v>0</v>
      </c>
      <c r="E16" s="40">
        <f t="shared" si="5"/>
        <v>0</v>
      </c>
      <c r="F16" s="40">
        <f t="shared" si="5"/>
        <v>0</v>
      </c>
      <c r="G16" s="40">
        <f t="shared" si="5"/>
        <v>0</v>
      </c>
      <c r="H16" s="40">
        <f t="shared" si="5"/>
        <v>0</v>
      </c>
      <c r="I16" s="40">
        <f t="shared" si="5"/>
        <v>0</v>
      </c>
      <c r="J16" s="40">
        <f t="shared" si="5"/>
        <v>0</v>
      </c>
      <c r="K16" s="40">
        <f t="shared" si="5"/>
        <v>0</v>
      </c>
      <c r="L16" s="40">
        <f t="shared" si="5"/>
        <v>0</v>
      </c>
      <c r="M16" s="40">
        <f t="shared" si="5"/>
        <v>0</v>
      </c>
      <c r="N16" s="40">
        <f t="shared" si="5"/>
        <v>0</v>
      </c>
      <c r="O16" s="40">
        <f t="shared" si="5"/>
        <v>724</v>
      </c>
      <c r="P16" s="40">
        <f t="shared" si="5"/>
        <v>401</v>
      </c>
      <c r="Q16" s="40">
        <f t="shared" si="5"/>
        <v>434</v>
      </c>
      <c r="R16" s="40">
        <f t="shared" si="5"/>
        <v>-1161</v>
      </c>
      <c r="S16" s="40">
        <f t="shared" si="5"/>
        <v>-1649</v>
      </c>
      <c r="T16" s="40">
        <f t="shared" si="5"/>
        <v>-727</v>
      </c>
      <c r="U16" s="40">
        <f>U13+U14+U15</f>
        <v>-54</v>
      </c>
      <c r="AD16" s="40">
        <f>AD13+AD14+AD15</f>
        <v>398</v>
      </c>
    </row>
    <row r="17" spans="2:30">
      <c r="B17" s="1" t="s">
        <v>84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>
        <v>-156</v>
      </c>
      <c r="P17" s="40">
        <v>-107</v>
      </c>
      <c r="Q17" s="40">
        <v>-151</v>
      </c>
      <c r="R17" s="40">
        <v>268</v>
      </c>
      <c r="S17" s="40">
        <v>310</v>
      </c>
      <c r="T17" s="40">
        <v>191</v>
      </c>
      <c r="U17" s="40">
        <v>-16</v>
      </c>
      <c r="AD17" s="40">
        <f t="shared" ref="AD17" si="6">SUM(O17:R17)</f>
        <v>-146</v>
      </c>
    </row>
    <row r="18" spans="2:30">
      <c r="B18" s="1" t="s">
        <v>85</v>
      </c>
      <c r="C18" s="40">
        <f t="shared" ref="C18:T18" si="7">C16+C17</f>
        <v>0</v>
      </c>
      <c r="D18" s="40">
        <f t="shared" si="7"/>
        <v>0</v>
      </c>
      <c r="E18" s="40">
        <f t="shared" si="7"/>
        <v>0</v>
      </c>
      <c r="F18" s="40">
        <f t="shared" si="7"/>
        <v>0</v>
      </c>
      <c r="G18" s="40">
        <f t="shared" si="7"/>
        <v>0</v>
      </c>
      <c r="H18" s="40">
        <f t="shared" si="7"/>
        <v>0</v>
      </c>
      <c r="I18" s="40">
        <f t="shared" si="7"/>
        <v>0</v>
      </c>
      <c r="J18" s="40">
        <f t="shared" si="7"/>
        <v>0</v>
      </c>
      <c r="K18" s="40">
        <f t="shared" si="7"/>
        <v>0</v>
      </c>
      <c r="L18" s="40">
        <f t="shared" si="7"/>
        <v>0</v>
      </c>
      <c r="M18" s="40">
        <f t="shared" si="7"/>
        <v>0</v>
      </c>
      <c r="N18" s="40">
        <f t="shared" si="7"/>
        <v>0</v>
      </c>
      <c r="O18" s="40">
        <f t="shared" si="7"/>
        <v>568</v>
      </c>
      <c r="P18" s="40">
        <f t="shared" si="7"/>
        <v>294</v>
      </c>
      <c r="Q18" s="40">
        <f t="shared" si="7"/>
        <v>283</v>
      </c>
      <c r="R18" s="40">
        <f t="shared" si="7"/>
        <v>-893</v>
      </c>
      <c r="S18" s="40">
        <f t="shared" si="7"/>
        <v>-1339</v>
      </c>
      <c r="T18" s="40">
        <f t="shared" si="7"/>
        <v>-536</v>
      </c>
      <c r="U18" s="40">
        <f>U16+U17</f>
        <v>-70</v>
      </c>
      <c r="AD18" s="40">
        <f>AD16+AD17</f>
        <v>252</v>
      </c>
    </row>
    <row r="19" spans="2:30">
      <c r="B19" s="1" t="s">
        <v>86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>
        <v>73</v>
      </c>
      <c r="P19" s="40">
        <v>10440</v>
      </c>
      <c r="Q19" s="40">
        <v>-19</v>
      </c>
      <c r="R19" s="40">
        <v>2862</v>
      </c>
      <c r="S19" s="40">
        <v>-2</v>
      </c>
      <c r="T19" s="40">
        <v>5</v>
      </c>
      <c r="U19" s="40">
        <v>1</v>
      </c>
      <c r="AD19" s="40">
        <f t="shared" ref="AD19" si="8">SUM(O19:R19)</f>
        <v>13356</v>
      </c>
    </row>
    <row r="20" spans="2:30" s="2" customFormat="1">
      <c r="B20" s="2" t="s">
        <v>71</v>
      </c>
      <c r="C20" s="39">
        <f t="shared" ref="C20:T20" si="9">C18+C19</f>
        <v>0</v>
      </c>
      <c r="D20" s="39">
        <f t="shared" si="9"/>
        <v>0</v>
      </c>
      <c r="E20" s="39">
        <f t="shared" si="9"/>
        <v>0</v>
      </c>
      <c r="F20" s="39">
        <f t="shared" si="9"/>
        <v>0</v>
      </c>
      <c r="G20" s="39">
        <f t="shared" si="9"/>
        <v>0</v>
      </c>
      <c r="H20" s="39">
        <f t="shared" si="9"/>
        <v>0</v>
      </c>
      <c r="I20" s="39">
        <f t="shared" si="9"/>
        <v>0</v>
      </c>
      <c r="J20" s="39">
        <f t="shared" si="9"/>
        <v>0</v>
      </c>
      <c r="K20" s="39">
        <f t="shared" si="9"/>
        <v>0</v>
      </c>
      <c r="L20" s="39">
        <f t="shared" si="9"/>
        <v>0</v>
      </c>
      <c r="M20" s="39">
        <f t="shared" si="9"/>
        <v>0</v>
      </c>
      <c r="N20" s="39">
        <f t="shared" si="9"/>
        <v>0</v>
      </c>
      <c r="O20" s="39">
        <f t="shared" si="9"/>
        <v>641</v>
      </c>
      <c r="P20" s="39">
        <f t="shared" si="9"/>
        <v>10734</v>
      </c>
      <c r="Q20" s="39">
        <f t="shared" si="9"/>
        <v>264</v>
      </c>
      <c r="R20" s="39">
        <f t="shared" si="9"/>
        <v>1969</v>
      </c>
      <c r="S20" s="39">
        <f t="shared" si="9"/>
        <v>-1341</v>
      </c>
      <c r="T20" s="39">
        <f t="shared" si="9"/>
        <v>-531</v>
      </c>
      <c r="U20" s="39">
        <f>U18+U19</f>
        <v>-69</v>
      </c>
      <c r="AD20" s="39">
        <f>AD18+AD19</f>
        <v>13608</v>
      </c>
    </row>
    <row r="21" spans="2:30">
      <c r="B21" s="1" t="s">
        <v>70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1">
        <f>O20/O22</f>
        <v>0.94126284875183552</v>
      </c>
      <c r="P21" s="41">
        <f>P20/P22</f>
        <v>15.925816023738873</v>
      </c>
      <c r="Q21" s="41">
        <f>Q20/Q22</f>
        <v>0.40121580547112462</v>
      </c>
      <c r="R21" s="41">
        <f>R20/R22</f>
        <v>3.2491749174917492</v>
      </c>
      <c r="S21" s="41">
        <f>S20/S22</f>
        <v>-2.2844974446337307</v>
      </c>
      <c r="T21" s="41">
        <f>T20/T22</f>
        <v>-0.95503597122302153</v>
      </c>
      <c r="U21" s="41">
        <f>U20/U22</f>
        <v>-0.12715165313356303</v>
      </c>
      <c r="AD21" s="41">
        <f>AD20/AD22</f>
        <v>20.871165644171779</v>
      </c>
    </row>
    <row r="22" spans="2:30" s="37" customFormat="1">
      <c r="B22" s="37" t="s">
        <v>4</v>
      </c>
      <c r="O22" s="37">
        <v>681</v>
      </c>
      <c r="P22" s="37">
        <v>674</v>
      </c>
      <c r="Q22" s="37">
        <v>658</v>
      </c>
      <c r="R22" s="37">
        <v>606</v>
      </c>
      <c r="S22" s="37">
        <v>587</v>
      </c>
      <c r="T22" s="37">
        <v>556</v>
      </c>
      <c r="U22" s="37">
        <v>542.659087</v>
      </c>
      <c r="AD22" s="37">
        <v>652</v>
      </c>
    </row>
    <row r="24" spans="2:30" s="2" customFormat="1">
      <c r="B24" s="2" t="s">
        <v>88</v>
      </c>
      <c r="S24" s="42">
        <f>S4/O4-1</f>
        <v>-5.8756633813495052E-2</v>
      </c>
      <c r="T24" s="42">
        <f>T4/P4-1</f>
        <v>-9.2203898050974509E-2</v>
      </c>
      <c r="U24" s="42">
        <f>U4/Q4-1</f>
        <v>-4.8380647740903671E-2</v>
      </c>
    </row>
    <row r="25" spans="2:30">
      <c r="B25" s="1" t="s">
        <v>89</v>
      </c>
      <c r="T25" s="43">
        <f>T4/S4-1</f>
        <v>-2.4567055980668551E-2</v>
      </c>
      <c r="U25" s="43">
        <f>U4/T4-1</f>
        <v>-1.7341040462427793E-2</v>
      </c>
      <c r="Y25" s="27" t="s">
        <v>123</v>
      </c>
      <c r="Z25" s="27" t="s">
        <v>123</v>
      </c>
      <c r="AA25" s="27" t="s">
        <v>123</v>
      </c>
      <c r="AB25" s="27" t="s">
        <v>123</v>
      </c>
      <c r="AC25" s="27" t="s">
        <v>123</v>
      </c>
      <c r="AD25" s="27" t="s">
        <v>123</v>
      </c>
    </row>
    <row r="27" spans="2:30">
      <c r="B27" s="1" t="s">
        <v>90</v>
      </c>
      <c r="O27" s="43">
        <f t="shared" ref="O27:P27" si="10">O6/O4</f>
        <v>0.77028051554207733</v>
      </c>
      <c r="P27" s="43">
        <f>P6/P4</f>
        <v>0.74812593703148422</v>
      </c>
      <c r="Q27" s="43">
        <f>Q6/Q4</f>
        <v>0.72890843662534988</v>
      </c>
      <c r="R27" s="43">
        <f t="shared" ref="R27" si="11">R6/R4</f>
        <v>0.73440489858400304</v>
      </c>
      <c r="S27" s="43">
        <f t="shared" ref="S27:T27" si="12">S6/S4</f>
        <v>0.72251308900523559</v>
      </c>
      <c r="T27" s="43">
        <f>T6/T4</f>
        <v>0.72625928984310484</v>
      </c>
      <c r="U27" s="43">
        <f>U6/U4</f>
        <v>0.72815126050420165</v>
      </c>
      <c r="AD27" s="43">
        <f>AD6/AD4</f>
        <v>0.74568138195777356</v>
      </c>
    </row>
    <row r="28" spans="2:30">
      <c r="B28" s="1" t="s">
        <v>91</v>
      </c>
      <c r="O28" s="43">
        <f t="shared" ref="O28:P28" si="13">O13/O4</f>
        <v>0.31880212282031845</v>
      </c>
      <c r="P28" s="43">
        <f>P13/P4</f>
        <v>0.27436281859070466</v>
      </c>
      <c r="Q28" s="43">
        <f>Q13/Q4</f>
        <v>0.2646941223510596</v>
      </c>
      <c r="R28" s="43">
        <f t="shared" ref="R28" si="14">R13/R4</f>
        <v>0.26329889016456182</v>
      </c>
      <c r="S28" s="43">
        <f t="shared" ref="S28:T28" si="15">S13/S4</f>
        <v>0.27869512686266612</v>
      </c>
      <c r="T28" s="43">
        <f>T13/T4</f>
        <v>0.21676300578034682</v>
      </c>
      <c r="U28" s="43">
        <f>U13/U4</f>
        <v>0.23865546218487396</v>
      </c>
      <c r="AD28" s="43">
        <f>AD13/AD4</f>
        <v>0.28051823416506716</v>
      </c>
    </row>
    <row r="29" spans="2:30">
      <c r="B29" s="1" t="s">
        <v>92</v>
      </c>
      <c r="O29" s="43">
        <f t="shared" ref="O29:P29" si="16">O20/O4</f>
        <v>0.24298711144806673</v>
      </c>
      <c r="P29" s="43">
        <f>P20/P4</f>
        <v>4.0232383808095955</v>
      </c>
      <c r="Q29" s="43">
        <f>Q20/Q4</f>
        <v>0.10555777688924431</v>
      </c>
      <c r="R29" s="43">
        <f t="shared" ref="R29" si="17">R20/R4</f>
        <v>0.75353999234596247</v>
      </c>
      <c r="S29" s="43">
        <f t="shared" ref="S29:T29" si="18">S20/S4</f>
        <v>-0.54007249295207416</v>
      </c>
      <c r="T29" s="43">
        <f>T20/T4</f>
        <v>-0.21924029727497935</v>
      </c>
      <c r="U29" s="43">
        <f>U20/U4</f>
        <v>-2.8991596638655463E-2</v>
      </c>
      <c r="AD29" s="43">
        <f>AD20/AD4</f>
        <v>1.3059500959692898</v>
      </c>
    </row>
    <row r="30" spans="2:30">
      <c r="B30" s="1" t="s">
        <v>93</v>
      </c>
      <c r="O30" s="43">
        <f t="shared" ref="O30:P30" si="19">ABS(O17)/ABS(O16)</f>
        <v>0.21546961325966851</v>
      </c>
      <c r="P30" s="43">
        <f>ABS(P17)/ABS(P16)</f>
        <v>0.26683291770573564</v>
      </c>
      <c r="Q30" s="43">
        <f>ABS(Q17)/ABS(Q16)</f>
        <v>0.34792626728110598</v>
      </c>
      <c r="R30" s="43">
        <f t="shared" ref="R30" si="20">ABS(R17)/ABS(R16)</f>
        <v>0.23083548664944015</v>
      </c>
      <c r="S30" s="43">
        <f t="shared" ref="S30:T30" si="21">ABS(S17)/ABS(S16)</f>
        <v>0.18799272286234081</v>
      </c>
      <c r="T30" s="43">
        <f>ABS(T17)/ABS(T16)</f>
        <v>0.2627235213204952</v>
      </c>
      <c r="U30" s="43">
        <f>ABS(U17)/ABS(U16)</f>
        <v>0.29629629629629628</v>
      </c>
      <c r="AD30" s="43">
        <f>ABS(AD17)/ABS(AD16)</f>
        <v>0.36683417085427134</v>
      </c>
    </row>
    <row r="32" spans="2:30">
      <c r="Q32" s="40"/>
    </row>
    <row r="34" spans="2:30">
      <c r="B34" s="44" t="s">
        <v>94</v>
      </c>
    </row>
    <row r="35" spans="2:30" s="2" customFormat="1">
      <c r="B35" s="2" t="s">
        <v>6</v>
      </c>
      <c r="R35" s="39">
        <v>1379</v>
      </c>
      <c r="S35" s="39">
        <v>1798</v>
      </c>
      <c r="T35" s="39">
        <v>1742</v>
      </c>
      <c r="U35" s="39">
        <v>2037</v>
      </c>
      <c r="AD35" s="39">
        <f>R35</f>
        <v>1379</v>
      </c>
    </row>
    <row r="36" spans="2:30" s="2" customFormat="1">
      <c r="B36" s="2" t="s">
        <v>95</v>
      </c>
      <c r="R36" s="39">
        <v>5944</v>
      </c>
      <c r="S36" s="39">
        <v>3771</v>
      </c>
      <c r="T36" s="39">
        <v>1483</v>
      </c>
      <c r="U36" s="39">
        <v>1457</v>
      </c>
      <c r="AD36" s="39">
        <f>R36</f>
        <v>5944</v>
      </c>
    </row>
    <row r="37" spans="2:30">
      <c r="B37" s="1" t="s">
        <v>96</v>
      </c>
      <c r="R37" s="40">
        <v>681</v>
      </c>
      <c r="S37" s="40">
        <v>626</v>
      </c>
      <c r="T37" s="40">
        <v>605</v>
      </c>
      <c r="U37" s="40">
        <v>633</v>
      </c>
      <c r="AD37" s="40">
        <f>R37</f>
        <v>681</v>
      </c>
    </row>
    <row r="38" spans="2:30">
      <c r="B38" s="1" t="s">
        <v>97</v>
      </c>
      <c r="R38" s="40">
        <v>1107</v>
      </c>
      <c r="S38" s="40">
        <v>1154</v>
      </c>
      <c r="T38" s="40">
        <v>1237</v>
      </c>
      <c r="U38" s="40">
        <v>1162</v>
      </c>
      <c r="AD38" s="40">
        <f>R38</f>
        <v>1107</v>
      </c>
    </row>
    <row r="39" spans="2:30">
      <c r="B39" s="1" t="s">
        <v>98</v>
      </c>
      <c r="C39" s="40">
        <f t="shared" ref="C39:T39" si="22">SUM(C35:C38)</f>
        <v>0</v>
      </c>
      <c r="D39" s="40">
        <f t="shared" si="22"/>
        <v>0</v>
      </c>
      <c r="E39" s="40">
        <f t="shared" si="22"/>
        <v>0</v>
      </c>
      <c r="F39" s="40">
        <f t="shared" si="22"/>
        <v>0</v>
      </c>
      <c r="G39" s="40">
        <f t="shared" si="22"/>
        <v>0</v>
      </c>
      <c r="H39" s="40">
        <f t="shared" si="22"/>
        <v>0</v>
      </c>
      <c r="I39" s="40">
        <f t="shared" si="22"/>
        <v>0</v>
      </c>
      <c r="J39" s="40">
        <f t="shared" si="22"/>
        <v>0</v>
      </c>
      <c r="K39" s="40">
        <f t="shared" si="22"/>
        <v>0</v>
      </c>
      <c r="L39" s="40">
        <f t="shared" si="22"/>
        <v>0</v>
      </c>
      <c r="M39" s="40">
        <f t="shared" si="22"/>
        <v>0</v>
      </c>
      <c r="N39" s="40">
        <f t="shared" si="22"/>
        <v>0</v>
      </c>
      <c r="O39" s="40">
        <f t="shared" si="22"/>
        <v>0</v>
      </c>
      <c r="P39" s="40">
        <f t="shared" si="22"/>
        <v>0</v>
      </c>
      <c r="Q39" s="40">
        <f t="shared" si="22"/>
        <v>0</v>
      </c>
      <c r="R39" s="40">
        <f t="shared" si="22"/>
        <v>9111</v>
      </c>
      <c r="S39" s="40">
        <f t="shared" si="22"/>
        <v>7349</v>
      </c>
      <c r="T39" s="40">
        <f t="shared" si="22"/>
        <v>5067</v>
      </c>
      <c r="U39" s="40">
        <f>SUM(U35:U38)</f>
        <v>5289</v>
      </c>
      <c r="Y39" s="40">
        <f t="shared" ref="Y39" si="23">SUM(Y35:Y38)</f>
        <v>0</v>
      </c>
      <c r="Z39" s="40">
        <f t="shared" ref="Z39" si="24">SUM(Z35:Z38)</f>
        <v>0</v>
      </c>
      <c r="AA39" s="40">
        <f t="shared" ref="AA39" si="25">SUM(AA35:AA38)</f>
        <v>0</v>
      </c>
      <c r="AB39" s="40">
        <f t="shared" ref="AB39" si="26">SUM(AB35:AB38)</f>
        <v>0</v>
      </c>
      <c r="AC39" s="40">
        <f t="shared" ref="AC39" si="27">SUM(AC35:AC38)</f>
        <v>0</v>
      </c>
      <c r="AD39" s="40">
        <f t="shared" ref="AD39" si="28">SUM(AD35:AD38)</f>
        <v>9111</v>
      </c>
    </row>
    <row r="40" spans="2:30">
      <c r="B40" s="1" t="s">
        <v>99</v>
      </c>
      <c r="R40" s="40">
        <v>2575</v>
      </c>
      <c r="S40" s="40">
        <v>2213</v>
      </c>
      <c r="T40" s="40">
        <v>2146</v>
      </c>
      <c r="U40" s="40">
        <v>1971</v>
      </c>
      <c r="AD40" s="40">
        <f t="shared" ref="AD40:AD58" si="29">R40</f>
        <v>2575</v>
      </c>
    </row>
    <row r="41" spans="2:30">
      <c r="B41" s="1" t="s">
        <v>100</v>
      </c>
      <c r="R41" s="40">
        <v>1236</v>
      </c>
      <c r="S41" s="40">
        <v>1192</v>
      </c>
      <c r="T41" s="40">
        <v>1173</v>
      </c>
      <c r="U41" s="40">
        <v>1194</v>
      </c>
      <c r="AD41" s="40">
        <f t="shared" si="29"/>
        <v>1236</v>
      </c>
    </row>
    <row r="42" spans="2:30">
      <c r="B42" s="1" t="s">
        <v>101</v>
      </c>
      <c r="R42" s="40">
        <v>4178</v>
      </c>
      <c r="S42" s="40">
        <v>4141</v>
      </c>
      <c r="T42" s="40">
        <v>4113</v>
      </c>
      <c r="U42" s="40">
        <v>4058</v>
      </c>
      <c r="AD42" s="40">
        <f t="shared" si="29"/>
        <v>4178</v>
      </c>
    </row>
    <row r="43" spans="2:30">
      <c r="B43" s="1" t="s">
        <v>102</v>
      </c>
      <c r="R43" s="40">
        <v>289</v>
      </c>
      <c r="S43" s="40">
        <v>570</v>
      </c>
      <c r="T43" s="40">
        <v>541</v>
      </c>
      <c r="U43" s="40">
        <v>527</v>
      </c>
      <c r="AD43" s="40">
        <f t="shared" si="29"/>
        <v>289</v>
      </c>
    </row>
    <row r="44" spans="2:30">
      <c r="B44" s="1" t="s">
        <v>103</v>
      </c>
      <c r="R44" s="40">
        <v>3255</v>
      </c>
      <c r="S44" s="40">
        <v>3224</v>
      </c>
      <c r="T44" s="40">
        <v>3227</v>
      </c>
      <c r="U44" s="40">
        <v>3144</v>
      </c>
      <c r="AD44" s="40">
        <f t="shared" si="29"/>
        <v>3255</v>
      </c>
    </row>
    <row r="45" spans="2:30">
      <c r="B45" s="1" t="s">
        <v>104</v>
      </c>
      <c r="R45" s="40">
        <v>5391</v>
      </c>
      <c r="S45" s="40">
        <v>3748</v>
      </c>
      <c r="T45" s="40">
        <v>2919</v>
      </c>
      <c r="U45" s="40">
        <v>2417</v>
      </c>
      <c r="AD45" s="40">
        <f t="shared" si="29"/>
        <v>5391</v>
      </c>
    </row>
    <row r="46" spans="2:30">
      <c r="B46" s="1" t="s">
        <v>105</v>
      </c>
      <c r="R46" s="40">
        <v>591</v>
      </c>
      <c r="S46" s="40">
        <v>543</v>
      </c>
      <c r="T46" s="40">
        <v>467</v>
      </c>
      <c r="U46" s="40">
        <v>497</v>
      </c>
      <c r="AD46" s="40">
        <f t="shared" si="29"/>
        <v>591</v>
      </c>
    </row>
    <row r="47" spans="2:30">
      <c r="B47" s="1" t="s">
        <v>106</v>
      </c>
      <c r="C47" s="40">
        <f t="shared" ref="C47:T47" si="30">C39+SUM(C40:C46)</f>
        <v>0</v>
      </c>
      <c r="D47" s="40">
        <f t="shared" si="30"/>
        <v>0</v>
      </c>
      <c r="E47" s="40">
        <f t="shared" si="30"/>
        <v>0</v>
      </c>
      <c r="F47" s="40">
        <f t="shared" si="30"/>
        <v>0</v>
      </c>
      <c r="G47" s="40">
        <f t="shared" si="30"/>
        <v>0</v>
      </c>
      <c r="H47" s="40">
        <f t="shared" si="30"/>
        <v>0</v>
      </c>
      <c r="I47" s="40">
        <f t="shared" si="30"/>
        <v>0</v>
      </c>
      <c r="J47" s="40">
        <f t="shared" si="30"/>
        <v>0</v>
      </c>
      <c r="K47" s="40">
        <f t="shared" si="30"/>
        <v>0</v>
      </c>
      <c r="L47" s="40">
        <f t="shared" si="30"/>
        <v>0</v>
      </c>
      <c r="M47" s="40">
        <f t="shared" si="30"/>
        <v>0</v>
      </c>
      <c r="N47" s="40">
        <f t="shared" si="30"/>
        <v>0</v>
      </c>
      <c r="O47" s="40">
        <f t="shared" si="30"/>
        <v>0</v>
      </c>
      <c r="P47" s="40">
        <f t="shared" si="30"/>
        <v>0</v>
      </c>
      <c r="Q47" s="40">
        <f t="shared" si="30"/>
        <v>0</v>
      </c>
      <c r="R47" s="40">
        <f t="shared" si="30"/>
        <v>26626</v>
      </c>
      <c r="S47" s="40">
        <f t="shared" si="30"/>
        <v>22980</v>
      </c>
      <c r="T47" s="40">
        <f t="shared" si="30"/>
        <v>19653</v>
      </c>
      <c r="U47" s="40">
        <f>U39+SUM(U40:U46)</f>
        <v>19097</v>
      </c>
      <c r="Y47" s="40">
        <f t="shared" ref="Y47" si="31">Y39+SUM(Y40:Y46)</f>
        <v>0</v>
      </c>
      <c r="Z47" s="40">
        <f t="shared" ref="Z47" si="32">Z39+SUM(Z40:Z46)</f>
        <v>0</v>
      </c>
      <c r="AA47" s="40">
        <f t="shared" ref="AA47" si="33">AA39+SUM(AA40:AA46)</f>
        <v>0</v>
      </c>
      <c r="AB47" s="40">
        <f t="shared" ref="AB47" si="34">AB39+SUM(AB40:AB46)</f>
        <v>0</v>
      </c>
      <c r="AC47" s="40">
        <f t="shared" ref="AC47" si="35">AC39+SUM(AC40:AC46)</f>
        <v>0</v>
      </c>
      <c r="AD47" s="40">
        <f t="shared" ref="AD47" si="36">AD39+SUM(AD40:AD46)</f>
        <v>26626</v>
      </c>
    </row>
    <row r="48" spans="2:30">
      <c r="R48" s="40"/>
      <c r="S48" s="40"/>
      <c r="T48" s="40"/>
      <c r="U48" s="40"/>
      <c r="AD48" s="40"/>
    </row>
    <row r="49" spans="2:30" s="2" customFormat="1">
      <c r="B49" s="2" t="s">
        <v>107</v>
      </c>
      <c r="R49" s="39">
        <v>1355</v>
      </c>
      <c r="S49" s="39">
        <v>1755</v>
      </c>
      <c r="T49" s="39">
        <v>1149</v>
      </c>
      <c r="U49" s="39">
        <v>1150</v>
      </c>
      <c r="AD49" s="39">
        <f>R49</f>
        <v>1355</v>
      </c>
    </row>
    <row r="50" spans="2:30">
      <c r="B50" s="1" t="s">
        <v>108</v>
      </c>
      <c r="R50" s="40">
        <v>262</v>
      </c>
      <c r="S50" s="40">
        <v>245</v>
      </c>
      <c r="T50" s="40">
        <v>249</v>
      </c>
      <c r="U50" s="40">
        <v>224</v>
      </c>
      <c r="AD50" s="40">
        <f t="shared" si="29"/>
        <v>262</v>
      </c>
    </row>
    <row r="51" spans="2:30">
      <c r="B51" s="1" t="s">
        <v>109</v>
      </c>
      <c r="R51" s="40">
        <v>707</v>
      </c>
      <c r="S51" s="40">
        <v>652</v>
      </c>
      <c r="T51" s="40">
        <v>604</v>
      </c>
      <c r="U51" s="40">
        <v>649</v>
      </c>
      <c r="AD51" s="40">
        <f t="shared" si="29"/>
        <v>707</v>
      </c>
    </row>
    <row r="52" spans="2:30">
      <c r="B52" s="1" t="s">
        <v>110</v>
      </c>
      <c r="R52" s="40">
        <v>1927</v>
      </c>
      <c r="S52" s="40">
        <v>1851</v>
      </c>
      <c r="T52" s="40">
        <v>1735</v>
      </c>
      <c r="U52" s="40">
        <v>1765</v>
      </c>
      <c r="AD52" s="40">
        <f t="shared" si="29"/>
        <v>1927</v>
      </c>
    </row>
    <row r="53" spans="2:30">
      <c r="B53" s="1" t="s">
        <v>111</v>
      </c>
      <c r="R53" s="40">
        <v>371</v>
      </c>
      <c r="S53" s="40">
        <v>479</v>
      </c>
      <c r="T53" s="40">
        <v>235</v>
      </c>
      <c r="U53" s="40">
        <v>186</v>
      </c>
      <c r="AD53" s="40">
        <f t="shared" si="29"/>
        <v>371</v>
      </c>
    </row>
    <row r="54" spans="2:30">
      <c r="B54" s="1" t="s">
        <v>112</v>
      </c>
      <c r="C54" s="40">
        <f t="shared" ref="C54:T54" si="37">SUM(C49:C53)</f>
        <v>0</v>
      </c>
      <c r="D54" s="40">
        <f t="shared" si="37"/>
        <v>0</v>
      </c>
      <c r="E54" s="40">
        <f t="shared" si="37"/>
        <v>0</v>
      </c>
      <c r="F54" s="40">
        <f t="shared" si="37"/>
        <v>0</v>
      </c>
      <c r="G54" s="40">
        <f t="shared" si="37"/>
        <v>0</v>
      </c>
      <c r="H54" s="40">
        <f t="shared" si="37"/>
        <v>0</v>
      </c>
      <c r="I54" s="40">
        <f t="shared" si="37"/>
        <v>0</v>
      </c>
      <c r="J54" s="40">
        <f t="shared" si="37"/>
        <v>0</v>
      </c>
      <c r="K54" s="40">
        <f t="shared" si="37"/>
        <v>0</v>
      </c>
      <c r="L54" s="40">
        <f t="shared" si="37"/>
        <v>0</v>
      </c>
      <c r="M54" s="40">
        <f t="shared" si="37"/>
        <v>0</v>
      </c>
      <c r="N54" s="40">
        <f t="shared" si="37"/>
        <v>0</v>
      </c>
      <c r="O54" s="40">
        <f t="shared" si="37"/>
        <v>0</v>
      </c>
      <c r="P54" s="40">
        <f t="shared" si="37"/>
        <v>0</v>
      </c>
      <c r="Q54" s="40">
        <f t="shared" si="37"/>
        <v>0</v>
      </c>
      <c r="R54" s="40">
        <f t="shared" si="37"/>
        <v>4622</v>
      </c>
      <c r="S54" s="40">
        <f t="shared" si="37"/>
        <v>4982</v>
      </c>
      <c r="T54" s="40">
        <f t="shared" si="37"/>
        <v>3972</v>
      </c>
      <c r="U54" s="40">
        <f>SUM(U49:U53)</f>
        <v>3974</v>
      </c>
      <c r="Y54" s="40">
        <f t="shared" ref="Y54" si="38">SUM(Y49:Y53)</f>
        <v>0</v>
      </c>
      <c r="Z54" s="40">
        <f t="shared" ref="Z54" si="39">SUM(Z49:Z53)</f>
        <v>0</v>
      </c>
      <c r="AA54" s="40">
        <f t="shared" ref="AA54" si="40">SUM(AA49:AA53)</f>
        <v>0</v>
      </c>
      <c r="AB54" s="40">
        <f t="shared" ref="AB54" si="41">SUM(AB49:AB53)</f>
        <v>0</v>
      </c>
      <c r="AC54" s="40">
        <f t="shared" ref="AC54" si="42">SUM(AC49:AC53)</f>
        <v>0</v>
      </c>
      <c r="AD54" s="40">
        <f t="shared" ref="AD54" si="43">SUM(AD49:AD53)</f>
        <v>4622</v>
      </c>
    </row>
    <row r="55" spans="2:30">
      <c r="B55" s="1" t="s">
        <v>113</v>
      </c>
      <c r="R55" s="40">
        <v>200</v>
      </c>
      <c r="S55" s="40">
        <v>481</v>
      </c>
      <c r="T55" s="40">
        <v>448</v>
      </c>
      <c r="U55" s="40">
        <v>432</v>
      </c>
      <c r="AD55" s="40">
        <f t="shared" si="29"/>
        <v>200</v>
      </c>
    </row>
    <row r="56" spans="2:30">
      <c r="B56" s="1" t="s">
        <v>114</v>
      </c>
      <c r="R56" s="40">
        <v>3116</v>
      </c>
      <c r="S56" s="40">
        <v>2701</v>
      </c>
      <c r="T56" s="40">
        <v>2400</v>
      </c>
      <c r="U56" s="40">
        <v>2231</v>
      </c>
      <c r="AD56" s="40">
        <f t="shared" si="29"/>
        <v>3116</v>
      </c>
    </row>
    <row r="57" spans="2:30" s="2" customFormat="1">
      <c r="B57" s="2" t="s">
        <v>115</v>
      </c>
      <c r="R57" s="39">
        <v>7727</v>
      </c>
      <c r="S57" s="39">
        <v>6578</v>
      </c>
      <c r="T57" s="39">
        <v>6579</v>
      </c>
      <c r="U57" s="39">
        <v>6579</v>
      </c>
      <c r="AD57" s="39">
        <f>R57</f>
        <v>7727</v>
      </c>
    </row>
    <row r="58" spans="2:30">
      <c r="B58" s="1" t="s">
        <v>116</v>
      </c>
      <c r="R58" s="40">
        <v>1183</v>
      </c>
      <c r="S58" s="40">
        <v>1184</v>
      </c>
      <c r="T58" s="40">
        <v>1011</v>
      </c>
      <c r="U58" s="40">
        <v>1028</v>
      </c>
      <c r="AD58" s="40">
        <f t="shared" si="29"/>
        <v>1183</v>
      </c>
    </row>
    <row r="59" spans="2:30">
      <c r="B59" s="1" t="s">
        <v>117</v>
      </c>
      <c r="C59" s="40">
        <f t="shared" ref="C59:T59" si="44">C54+SUM(C55:C58)</f>
        <v>0</v>
      </c>
      <c r="D59" s="40">
        <f t="shared" si="44"/>
        <v>0</v>
      </c>
      <c r="E59" s="40">
        <f t="shared" si="44"/>
        <v>0</v>
      </c>
      <c r="F59" s="40">
        <f t="shared" si="44"/>
        <v>0</v>
      </c>
      <c r="G59" s="40">
        <f t="shared" si="44"/>
        <v>0</v>
      </c>
      <c r="H59" s="40">
        <f t="shared" si="44"/>
        <v>0</v>
      </c>
      <c r="I59" s="40">
        <f t="shared" si="44"/>
        <v>0</v>
      </c>
      <c r="J59" s="40">
        <f t="shared" si="44"/>
        <v>0</v>
      </c>
      <c r="K59" s="40">
        <f t="shared" si="44"/>
        <v>0</v>
      </c>
      <c r="L59" s="40">
        <f t="shared" si="44"/>
        <v>0</v>
      </c>
      <c r="M59" s="40">
        <f t="shared" si="44"/>
        <v>0</v>
      </c>
      <c r="N59" s="40">
        <f t="shared" si="44"/>
        <v>0</v>
      </c>
      <c r="O59" s="40">
        <f t="shared" si="44"/>
        <v>0</v>
      </c>
      <c r="P59" s="40">
        <f t="shared" si="44"/>
        <v>0</v>
      </c>
      <c r="Q59" s="40">
        <f t="shared" si="44"/>
        <v>0</v>
      </c>
      <c r="R59" s="40">
        <f t="shared" si="44"/>
        <v>16848</v>
      </c>
      <c r="S59" s="40">
        <f t="shared" si="44"/>
        <v>15926</v>
      </c>
      <c r="T59" s="40">
        <f t="shared" si="44"/>
        <v>14410</v>
      </c>
      <c r="U59" s="40">
        <f>U54+SUM(U55:U58)</f>
        <v>14244</v>
      </c>
      <c r="Y59" s="40">
        <f t="shared" ref="Y59" si="45">Y54+SUM(Y55:Y58)</f>
        <v>0</v>
      </c>
      <c r="Z59" s="40">
        <f t="shared" ref="Z59" si="46">Z54+SUM(Z55:Z58)</f>
        <v>0</v>
      </c>
      <c r="AA59" s="40">
        <f t="shared" ref="AA59" si="47">AA54+SUM(AA55:AA58)</f>
        <v>0</v>
      </c>
      <c r="AB59" s="40">
        <f t="shared" ref="AB59" si="48">AB54+SUM(AB55:AB58)</f>
        <v>0</v>
      </c>
      <c r="AC59" s="40">
        <f t="shared" ref="AC59" si="49">AC54+SUM(AC55:AC58)</f>
        <v>0</v>
      </c>
      <c r="AD59" s="40">
        <f t="shared" ref="AD59" si="50">AD54+SUM(AD55:AD58)</f>
        <v>16848</v>
      </c>
    </row>
    <row r="60" spans="2:30">
      <c r="R60" s="40"/>
      <c r="S60" s="40"/>
      <c r="T60" s="40"/>
      <c r="U60" s="40"/>
    </row>
    <row r="61" spans="2:30">
      <c r="B61" s="1" t="s">
        <v>118</v>
      </c>
      <c r="R61" s="40">
        <v>9778</v>
      </c>
      <c r="S61" s="40">
        <v>7054</v>
      </c>
      <c r="T61" s="40">
        <v>5243</v>
      </c>
      <c r="U61" s="40">
        <v>4853</v>
      </c>
      <c r="AD61" s="40">
        <f>R61</f>
        <v>9778</v>
      </c>
    </row>
    <row r="62" spans="2:30">
      <c r="B62" s="1" t="s">
        <v>119</v>
      </c>
      <c r="C62" s="40">
        <f t="shared" ref="C62:T62" si="51">C61+C59</f>
        <v>0</v>
      </c>
      <c r="D62" s="40">
        <f t="shared" si="51"/>
        <v>0</v>
      </c>
      <c r="E62" s="40">
        <f t="shared" si="51"/>
        <v>0</v>
      </c>
      <c r="F62" s="40">
        <f t="shared" si="51"/>
        <v>0</v>
      </c>
      <c r="G62" s="40">
        <f t="shared" si="51"/>
        <v>0</v>
      </c>
      <c r="H62" s="40">
        <f t="shared" si="51"/>
        <v>0</v>
      </c>
      <c r="I62" s="40">
        <f t="shared" si="51"/>
        <v>0</v>
      </c>
      <c r="J62" s="40">
        <f t="shared" si="51"/>
        <v>0</v>
      </c>
      <c r="K62" s="40">
        <f t="shared" si="51"/>
        <v>0</v>
      </c>
      <c r="L62" s="40">
        <f t="shared" si="51"/>
        <v>0</v>
      </c>
      <c r="M62" s="40">
        <f t="shared" si="51"/>
        <v>0</v>
      </c>
      <c r="N62" s="40">
        <f t="shared" si="51"/>
        <v>0</v>
      </c>
      <c r="O62" s="40">
        <f t="shared" si="51"/>
        <v>0</v>
      </c>
      <c r="P62" s="40">
        <f t="shared" si="51"/>
        <v>0</v>
      </c>
      <c r="Q62" s="40">
        <f t="shared" si="51"/>
        <v>0</v>
      </c>
      <c r="R62" s="40">
        <f t="shared" si="51"/>
        <v>26626</v>
      </c>
      <c r="S62" s="40">
        <f t="shared" si="51"/>
        <v>22980</v>
      </c>
      <c r="T62" s="40">
        <f t="shared" si="51"/>
        <v>19653</v>
      </c>
      <c r="U62" s="40">
        <f>U61+U59</f>
        <v>19097</v>
      </c>
      <c r="Y62" s="40">
        <f t="shared" ref="Y62" si="52">Y61+Y59</f>
        <v>0</v>
      </c>
      <c r="Z62" s="40">
        <f t="shared" ref="Z62" si="53">Z61+Z59</f>
        <v>0</v>
      </c>
      <c r="AA62" s="40">
        <f t="shared" ref="AA62" si="54">AA61+AA59</f>
        <v>0</v>
      </c>
      <c r="AB62" s="40">
        <f t="shared" ref="AB62" si="55">AB61+AB59</f>
        <v>0</v>
      </c>
      <c r="AC62" s="40">
        <f t="shared" ref="AC62" si="56">AC61+AC59</f>
        <v>0</v>
      </c>
      <c r="AD62" s="40">
        <f t="shared" ref="AD62" si="57">AD61+AD59</f>
        <v>26626</v>
      </c>
    </row>
    <row r="63" spans="2:30">
      <c r="U63" s="40"/>
    </row>
    <row r="64" spans="2:30">
      <c r="B64" s="1" t="s">
        <v>120</v>
      </c>
      <c r="R64" s="40">
        <f>R47-R59</f>
        <v>9778</v>
      </c>
      <c r="S64" s="40">
        <f>S47-S59</f>
        <v>7054</v>
      </c>
      <c r="T64" s="40">
        <f>T47-T59</f>
        <v>5243</v>
      </c>
      <c r="U64" s="40">
        <f>U47-U59</f>
        <v>4853</v>
      </c>
      <c r="AD64" s="40">
        <f>AD47-AD59</f>
        <v>9778</v>
      </c>
    </row>
    <row r="65" spans="2:30">
      <c r="B65" s="1" t="s">
        <v>121</v>
      </c>
      <c r="R65" s="1">
        <f>R64/R22</f>
        <v>16.135313531353134</v>
      </c>
      <c r="S65" s="1">
        <f>S64/S22</f>
        <v>12.017035775127768</v>
      </c>
      <c r="T65" s="1">
        <f>T64/T22</f>
        <v>9.4298561151079134</v>
      </c>
      <c r="U65" s="1">
        <f>U64/U22</f>
        <v>8.9429996037272659</v>
      </c>
      <c r="AD65" s="1">
        <f>AD64/AD22</f>
        <v>14.996932515337424</v>
      </c>
    </row>
    <row r="67" spans="2:30" s="45" customFormat="1">
      <c r="B67" s="45" t="s">
        <v>6</v>
      </c>
      <c r="R67" s="46">
        <f>R35+R36</f>
        <v>7323</v>
      </c>
      <c r="S67" s="46">
        <f t="shared" ref="S67:T67" si="58">S35+S36</f>
        <v>5569</v>
      </c>
      <c r="T67" s="46">
        <f t="shared" ref="T67:U67" si="59">T35+T36</f>
        <v>3225</v>
      </c>
      <c r="U67" s="46">
        <f>U35+U36</f>
        <v>3494</v>
      </c>
      <c r="AD67" s="46">
        <f>AD35+AD36</f>
        <v>7323</v>
      </c>
    </row>
    <row r="68" spans="2:30" s="45" customFormat="1">
      <c r="B68" s="45" t="s">
        <v>7</v>
      </c>
      <c r="R68" s="46">
        <f>R49+R57</f>
        <v>9082</v>
      </c>
      <c r="S68" s="46">
        <f t="shared" ref="S68:T68" si="60">S49+S57</f>
        <v>8333</v>
      </c>
      <c r="T68" s="46">
        <f t="shared" ref="T68:U68" si="61">T49+T57</f>
        <v>7728</v>
      </c>
      <c r="U68" s="46">
        <f>U49+U57</f>
        <v>7729</v>
      </c>
      <c r="AD68" s="46">
        <f>AD49+AD57</f>
        <v>9082</v>
      </c>
    </row>
    <row r="69" spans="2:30">
      <c r="B69" s="1" t="s">
        <v>8</v>
      </c>
      <c r="R69" s="40">
        <f>R67-R68</f>
        <v>-1759</v>
      </c>
      <c r="S69" s="40">
        <f t="shared" ref="S69" si="62">S67-S68</f>
        <v>-2764</v>
      </c>
      <c r="T69" s="40">
        <f t="shared" ref="T69" si="63">T67-T68</f>
        <v>-4503</v>
      </c>
      <c r="U69" s="40">
        <f>U67-U68</f>
        <v>-4235</v>
      </c>
      <c r="AD69" s="40">
        <f>AD67-AD68</f>
        <v>-1759</v>
      </c>
    </row>
    <row r="71" spans="2:30">
      <c r="B71" s="1" t="s">
        <v>122</v>
      </c>
      <c r="Q71" s="1">
        <v>68.209999999999994</v>
      </c>
      <c r="R71" s="1">
        <v>65.27</v>
      </c>
      <c r="S71" s="1">
        <v>56.43</v>
      </c>
      <c r="T71" s="1">
        <v>41.26</v>
      </c>
      <c r="U71" s="1">
        <v>36.619999999999997</v>
      </c>
      <c r="AD71" s="1">
        <f>R71</f>
        <v>65.27</v>
      </c>
    </row>
    <row r="72" spans="2:30">
      <c r="B72" s="1" t="s">
        <v>5</v>
      </c>
      <c r="Q72" s="37">
        <f>Q71*Q22</f>
        <v>44882.179999999993</v>
      </c>
      <c r="R72" s="37">
        <f>R71*R22</f>
        <v>39553.619999999995</v>
      </c>
      <c r="S72" s="37">
        <f t="shared" ref="S72:T72" si="64">S71*S22</f>
        <v>33124.409999999996</v>
      </c>
      <c r="T72" s="37">
        <f t="shared" si="64"/>
        <v>22940.559999999998</v>
      </c>
      <c r="U72" s="37">
        <f>U71*U22</f>
        <v>19872.175765939999</v>
      </c>
      <c r="AD72" s="37">
        <f>AD71*AD22</f>
        <v>42556.04</v>
      </c>
    </row>
    <row r="73" spans="2:30">
      <c r="B73" s="1" t="s">
        <v>9</v>
      </c>
      <c r="Q73" s="37">
        <f>Q72-Q69</f>
        <v>44882.179999999993</v>
      </c>
      <c r="R73" s="37">
        <f>R72-R69</f>
        <v>41312.619999999995</v>
      </c>
      <c r="S73" s="37">
        <f t="shared" ref="S73:T73" si="65">S72-S69</f>
        <v>35888.409999999996</v>
      </c>
      <c r="T73" s="37">
        <f t="shared" si="65"/>
        <v>27443.559999999998</v>
      </c>
      <c r="U73" s="37">
        <f>U72-U69</f>
        <v>24107.175765939999</v>
      </c>
      <c r="AD73" s="37">
        <f>AD72-AD69</f>
        <v>44315.040000000001</v>
      </c>
    </row>
    <row r="75" spans="2:30" s="49" customFormat="1">
      <c r="B75" s="49" t="s">
        <v>64</v>
      </c>
      <c r="R75" s="49">
        <f>R71/R65</f>
        <v>4.0451646553487421</v>
      </c>
      <c r="S75" s="49">
        <f>S71/S65</f>
        <v>4.695833569605897</v>
      </c>
      <c r="T75" s="49">
        <f>T71/T65</f>
        <v>4.3754644287621591</v>
      </c>
      <c r="U75" s="49">
        <f>U71/U65</f>
        <v>4.0948229478549347</v>
      </c>
      <c r="AD75" s="49">
        <f>AD71/AD65</f>
        <v>4.3522233585600327</v>
      </c>
    </row>
    <row r="76" spans="2:30">
      <c r="B76" s="1" t="s">
        <v>65</v>
      </c>
      <c r="AD76" s="49">
        <f>AD72/AD4</f>
        <v>4.0840729366602684</v>
      </c>
    </row>
    <row r="77" spans="2:30">
      <c r="B77" s="1" t="s">
        <v>66</v>
      </c>
      <c r="AD77" s="49">
        <f>AD73/AD4</f>
        <v>4.2528829174664109</v>
      </c>
    </row>
    <row r="78" spans="2:30">
      <c r="B78" s="1" t="s">
        <v>67</v>
      </c>
      <c r="AD78" s="49">
        <f>AD71/AD21</f>
        <v>3.1272810111699001</v>
      </c>
    </row>
    <row r="79" spans="2:30">
      <c r="B79" s="1" t="s">
        <v>68</v>
      </c>
      <c r="AD79" s="49">
        <f>AD73/AD20</f>
        <v>3.2565432098765434</v>
      </c>
    </row>
    <row r="80" spans="2:30">
      <c r="B80" s="1" t="s">
        <v>69</v>
      </c>
    </row>
  </sheetData>
  <hyperlinks>
    <hyperlink ref="U1" r:id="rId1" xr:uid="{49F1DD79-8698-4944-99B0-7BC1D2FB2359}"/>
    <hyperlink ref="T1" r:id="rId2" xr:uid="{6A192FE3-6C0F-4DBB-A224-38F31257B5EE}"/>
    <hyperlink ref="S1" r:id="rId3" xr:uid="{5ED5459B-BD86-4BA7-A2DC-F8B34520EBBD}"/>
    <hyperlink ref="R1" r:id="rId4" xr:uid="{C4C49680-5B89-411F-8EB7-99308651B6F0}"/>
    <hyperlink ref="AD1" r:id="rId5" xr:uid="{02AA5235-6A5F-4EFE-9939-09C66FA4C968}"/>
  </hyperlinks>
  <pageMargins left="0.7" right="0.7" top="0.75" bottom="0.75" header="0.3" footer="0.3"/>
  <ignoredErrors>
    <ignoredError sqref="AD4" formulaRange="1"/>
    <ignoredError sqref="AD5:AD19" formula="1" formulaRange="1"/>
    <ignoredError sqref="AD54 AD39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2022-12-29T14:38:46Z</dcterms:created>
  <dcterms:modified xsi:type="dcterms:W3CDTF">2022-12-29T16:39:25Z</dcterms:modified>
</cp:coreProperties>
</file>