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B4687553-CE2C-8A4A-A197-EE17C8AFE9E1}" xr6:coauthVersionLast="47" xr6:coauthVersionMax="47" xr10:uidLastSave="{00000000-0000-0000-0000-000000000000}"/>
  <bookViews>
    <workbookView xWindow="1500" yWindow="540" windowWidth="30280" windowHeight="1886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8" i="1" l="1"/>
  <c r="F28" i="1"/>
  <c r="R42" i="1"/>
  <c r="S42" i="1"/>
  <c r="P42" i="1"/>
  <c r="O42" i="1"/>
  <c r="AH42" i="1" l="1"/>
  <c r="L42" i="1"/>
  <c r="W42" i="1"/>
  <c r="AG42" i="1"/>
  <c r="AF42" i="1"/>
  <c r="AI42" i="1" l="1"/>
  <c r="K42" i="1"/>
  <c r="J42" i="1"/>
  <c r="AE42" i="1" l="1"/>
  <c r="T42" i="1" l="1"/>
  <c r="AL42" i="1" l="1"/>
  <c r="AK42" i="1"/>
  <c r="AA42" i="1" l="1"/>
  <c r="Z42" i="1"/>
  <c r="F42" i="1"/>
  <c r="AC42" i="1" l="1"/>
  <c r="G42" i="1"/>
  <c r="H42" i="1"/>
  <c r="AB42" i="1" l="1"/>
  <c r="I42" i="1"/>
  <c r="L44" i="1" l="1"/>
  <c r="R44" i="1"/>
  <c r="S44" i="1"/>
  <c r="AH44" i="1"/>
  <c r="AG44" i="1"/>
  <c r="W44" i="1"/>
  <c r="Q44" i="1"/>
  <c r="AF44" i="1"/>
  <c r="AE44" i="1"/>
  <c r="O44" i="1" l="1"/>
  <c r="P44" i="1" l="1"/>
  <c r="T44" i="1"/>
  <c r="AA44" i="1" l="1"/>
  <c r="Z44" i="1"/>
  <c r="AJ15" i="1"/>
  <c r="K44" i="1"/>
  <c r="J44" i="1"/>
  <c r="AI44" i="1"/>
  <c r="AC44" i="1" l="1"/>
  <c r="AK44" i="1"/>
  <c r="AL44" i="1"/>
  <c r="G44" i="1"/>
  <c r="F44" i="1"/>
  <c r="AB44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2" i="1"/>
  <c r="F53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1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4" i="1"/>
  <c r="I4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<sst xmlns="http://schemas.openxmlformats.org/spreadsheetml/2006/main" count="1675" uniqueCount="1019">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</sst>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164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164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6" fontId="1" fillId="12" borderId="0" xfId="0" applyNumberFormat="1" applyFont="1" applyFill="1"/>
    <xf numFmtId="0" fontId="4" fillId="0" borderId="0" xfId="1" applyFont="1" applyFill="1"/>
    <xf numFmtId="170" fontId="1" fillId="12" borderId="0" xfId="0" applyNumberFormat="1" applyFont="1" applyFill="1" applyAlignment="1">
      <alignment horizontal="right"/>
    </xf>
    <xf numFmtId="168" fontId="11" fillId="0" borderId="0" xfId="0" applyNumberFormat="1" applyFont="1" applyAlignment="1">
      <alignment horizontal="center"/>
    </xf>
    <xf numFmtId="171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8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7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9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39.19</v>
          </cell>
        </row>
        <row r="8">
          <cell r="C8">
            <v>3657.2275341299996</v>
          </cell>
        </row>
        <row r="11">
          <cell r="C11">
            <v>-103</v>
          </cell>
        </row>
        <row r="12">
          <cell r="C12">
            <v>3760.2275341299996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1.1231500460263886</v>
          </cell>
        </row>
        <row r="38">
          <cell r="C38">
            <v>8.9160063090667094</v>
          </cell>
        </row>
        <row r="39">
          <cell r="C39">
            <v>8.8684611654009426</v>
          </cell>
        </row>
      </sheetData>
      <sheetData sheetId="1">
        <row r="17"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2.4049999999999998</v>
          </cell>
        </row>
        <row r="8">
          <cell r="C8">
            <v>120.24999999999999</v>
          </cell>
        </row>
        <row r="11">
          <cell r="C11">
            <v>13.872</v>
          </cell>
        </row>
        <row r="12">
          <cell r="C12">
            <v>106.37799999999999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4.0893015030946032</v>
          </cell>
        </row>
        <row r="37">
          <cell r="C37">
            <v>10.025846256461564</v>
          </cell>
        </row>
        <row r="38">
          <cell r="C38">
            <v>8.8692679673169916</v>
          </cell>
        </row>
      </sheetData>
      <sheetData sheetId="1">
        <row r="16">
          <cell r="S16">
            <v>-11.902999999999997</v>
          </cell>
          <cell r="T16">
            <v>7.0139999999999958</v>
          </cell>
        </row>
        <row r="21"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2">
          <cell r="K72">
            <v>9.3658776773467567E-2</v>
          </cell>
        </row>
        <row r="73">
          <cell r="K73">
            <v>0.23735625323305887</v>
          </cell>
        </row>
        <row r="74">
          <cell r="K74">
            <v>0.20930060375174159</v>
          </cell>
        </row>
        <row r="83">
          <cell r="T83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6" thickBot="1" x14ac:dyDescent="0.25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6" thickBot="1" x14ac:dyDescent="0.25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6" thickBot="1" x14ac:dyDescent="0.25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6" thickBot="1" x14ac:dyDescent="0.25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6" thickBot="1" x14ac:dyDescent="0.25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6" thickBot="1" x14ac:dyDescent="0.25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6" thickBot="1" x14ac:dyDescent="0.25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6" thickBot="1" x14ac:dyDescent="0.25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6" thickBot="1" x14ac:dyDescent="0.25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6" thickBot="1" x14ac:dyDescent="0.25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6" thickBot="1" x14ac:dyDescent="0.25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6" thickBot="1" x14ac:dyDescent="0.25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6" thickBot="1" x14ac:dyDescent="0.25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6" thickBot="1" x14ac:dyDescent="0.25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baseColWidth="10" defaultColWidth="11.5" defaultRowHeight="15" x14ac:dyDescent="0.2"/>
  <cols>
    <col min="1" max="1" width="13" style="151" bestFit="1" customWidth="1"/>
    <col min="2" max="2" width="46.33203125" bestFit="1" customWidth="1"/>
    <col min="6" max="11" width="11" bestFit="1" customWidth="1"/>
    <col min="12" max="12" width="11.1640625" bestFit="1" customWidth="1"/>
    <col min="13" max="14" width="11" bestFit="1" customWidth="1"/>
  </cols>
  <sheetData>
    <row r="1" spans="1:14" x14ac:dyDescent="0.2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38" sqref="N38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4" width="9.1640625" style="4"/>
    <col min="25" max="30" width="9.1640625" style="1"/>
    <col min="31" max="31" width="11" style="1" bestFit="1" customWidth="1"/>
    <col min="32" max="34" width="9.1640625" style="4"/>
    <col min="35" max="35" width="9.1640625" style="1"/>
    <col min="36" max="36" width="11.6640625" style="1" bestFit="1" customWidth="1"/>
    <col min="37" max="37" width="9.1640625" style="1"/>
    <col min="38" max="38" width="20.6640625" style="1" bestFit="1" customWidth="1"/>
    <col min="39" max="39" width="36.6640625" style="4" bestFit="1" customWidth="1"/>
    <col min="40" max="40" width="41.1640625" style="4" bestFit="1" customWidth="1"/>
    <col min="41" max="41" width="56.5" style="4" bestFit="1" customWidth="1"/>
    <col min="42" max="16384" width="9.1640625" style="1"/>
  </cols>
  <sheetData>
    <row r="1" spans="1:41" x14ac:dyDescent="0.15">
      <c r="D1" s="1"/>
      <c r="F1" s="155" t="s">
        <v>499</v>
      </c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98">
        <f>AVERAGE(R3:R16)</f>
        <v>15.54783961051915</v>
      </c>
      <c r="S1" s="98">
        <f>AVERAGE(S3:S16)</f>
        <v>13.386852013106079</v>
      </c>
      <c r="T1" s="98">
        <f>AVERAGE(T3:T17)</f>
        <v>2.8002662552316551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[1]Main!$C$6*$E$51</f>
        <v>92.48</v>
      </c>
      <c r="G3" s="49">
        <f>[1]Main!$C$8*$E$51</f>
        <v>144176.32000000001</v>
      </c>
      <c r="H3" s="49">
        <f>[1]Main!$C$11*$E$51</f>
        <v>952</v>
      </c>
      <c r="I3" s="49">
        <f>[1]Main!$C$12*$E$51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Model'!$AF$21*1000*E51</f>
        <v>4836.7999999999947</v>
      </c>
      <c r="P3" s="56">
        <f>'[1]Financial Model'!$AE$21*1000*E51</f>
        <v>4581.5999999999985</v>
      </c>
      <c r="Q3" s="56">
        <f>'[1]Financial Model'!$AD$21*1000*E51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[1]Main!$C$26*E51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[2]Main!$C$6*$E$51</f>
        <v>26.576000000000001</v>
      </c>
      <c r="G4" s="49">
        <f>[2]Main!$C$8*$E$51</f>
        <v>10303.196287999999</v>
      </c>
      <c r="H4" s="49">
        <f>[2]Main!$C$11*$E$51</f>
        <v>-3732.828</v>
      </c>
      <c r="I4" s="49">
        <f>[2]Main!$C$12*$E$51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Model'!$AA$22*E51</f>
        <v>1109.5207999999991</v>
      </c>
      <c r="P4" s="56">
        <f>'[2]Financial Model'!$Z$22*$E$51</f>
        <v>326.27920000000114</v>
      </c>
      <c r="Q4" s="56">
        <f>'[2]Financial Model'!$Y$22*$E$51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[2]Main!$C$26*E51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15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[6]Main!$C$6*E51</f>
        <v>8.2640000000000011</v>
      </c>
      <c r="G8" s="49">
        <f>[6]Main!$C$8*E51</f>
        <v>3754.5170080000007</v>
      </c>
      <c r="H8" s="49">
        <f>[6]Main!$C$11*$E$51</f>
        <v>144.21600000000009</v>
      </c>
      <c r="I8" s="49">
        <f>[6]Main!$C$12*$E$51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Model'!$AA$20*$E$51</f>
        <v>-439.34160000000003</v>
      </c>
      <c r="P8" s="56">
        <f>'[6]Financial Model'!$Z$20*$E$51</f>
        <v>73.713599999999389</v>
      </c>
      <c r="Q8" s="56">
        <f>'[6]Financial Model'!$Y$20*$E$51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[6]Main!$C$27*E51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[7]Main!$C$6*E51</f>
        <v>20.424000000000003</v>
      </c>
      <c r="G9" s="49">
        <f>[7]Main!$C$8*$E$51</f>
        <v>1882.56504384</v>
      </c>
      <c r="H9" s="49">
        <f>[7]Main!$C$11*E51</f>
        <v>311.2328</v>
      </c>
      <c r="I9" s="49">
        <f>[7]Main!$C$12*E51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[7]Main!$C$26*E51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[8]Main!$C$6*E51</f>
        <v>10.336</v>
      </c>
      <c r="G10" s="49">
        <f>[8]Main!$C$8*E51</f>
        <v>1862.4335039999999</v>
      </c>
      <c r="H10" s="49">
        <f>[8]Main!$C$11*$E$51</f>
        <v>-222.6464</v>
      </c>
      <c r="I10" s="49">
        <f>[8]Main!$C$12*$E$51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Model'!$Z$17*E51</f>
        <v>335.7007999999999</v>
      </c>
      <c r="P10" s="56">
        <f>'[8]Financial Model'!$Y$17*F51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[8]Main!$C$26*E51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15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[10]Main!$C$6*E51</f>
        <v>18.096</v>
      </c>
      <c r="G12" s="49">
        <f>[10]Main!$C$8*E51</f>
        <v>895.49865599999998</v>
      </c>
      <c r="H12" s="49">
        <f>[10]Main!$C$11*E51</f>
        <v>119.09119999999999</v>
      </c>
      <c r="I12" s="49">
        <f>[10]Main!$C$12*E51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Model'!$X$18*E51</f>
        <v>210.40799999999979</v>
      </c>
      <c r="P12" s="56">
        <f>'[10]Financial Model'!$W$18*$E$51</f>
        <v>-91.216800000000134</v>
      </c>
      <c r="Q12" s="56">
        <f>'[10]Financial Model'!$V$18*$E$51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Model'!$Q$41*E51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15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15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15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15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15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15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15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15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15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15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[16]Main!$C$6*E51</f>
        <v>265.12800000000004</v>
      </c>
      <c r="G24" s="56">
        <f>[16]Main!$C$8*E51</f>
        <v>32425.154399999999</v>
      </c>
      <c r="H24" s="56">
        <f>[16]Main!$C$11*E51</f>
        <v>0</v>
      </c>
      <c r="I24" s="56">
        <f>[16]Main!$C$12*E51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15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81600*E53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15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15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15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2769*E53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15">
      <c r="G29" s="56"/>
      <c r="H29" s="56"/>
      <c r="I29" s="1"/>
      <c r="J29" s="1"/>
      <c r="K29" s="1"/>
      <c r="L29" s="56"/>
      <c r="M29" s="56"/>
      <c r="N29" s="56"/>
    </row>
    <row r="30" spans="2:40" x14ac:dyDescent="0.15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15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18.22*E51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15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15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15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15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15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15">
      <c r="F37" s="7"/>
      <c r="G37" s="56"/>
      <c r="H37" s="1"/>
      <c r="I37" s="1"/>
      <c r="J37" s="1"/>
      <c r="K37" s="1"/>
      <c r="M37" s="56"/>
      <c r="N37" s="56"/>
    </row>
    <row r="38" spans="2:40" x14ac:dyDescent="0.15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15">
      <c r="B39" s="1" t="s">
        <v>985</v>
      </c>
      <c r="C39" s="1" t="s">
        <v>986</v>
      </c>
      <c r="D39" s="4" t="s">
        <v>31</v>
      </c>
      <c r="E39" s="4" t="s">
        <v>505</v>
      </c>
      <c r="G39" s="56"/>
      <c r="H39" s="1"/>
      <c r="I39" s="1"/>
      <c r="J39" s="1"/>
      <c r="K39" s="1"/>
      <c r="M39" s="56"/>
      <c r="N39" s="56"/>
      <c r="AM39" s="4" t="s">
        <v>987</v>
      </c>
      <c r="AN39" s="4" t="s">
        <v>988</v>
      </c>
    </row>
    <row r="40" spans="2:40" x14ac:dyDescent="0.15">
      <c r="B40" s="1" t="s">
        <v>579</v>
      </c>
      <c r="C40" s="1" t="s">
        <v>584</v>
      </c>
      <c r="G40" s="56"/>
      <c r="H40" s="1"/>
      <c r="I40" s="1"/>
      <c r="J40" s="1"/>
      <c r="K40" s="1"/>
      <c r="M40" s="56"/>
      <c r="N40" s="56"/>
      <c r="AM40" s="4" t="s">
        <v>980</v>
      </c>
      <c r="AN40" s="4" t="s">
        <v>1014</v>
      </c>
    </row>
    <row r="41" spans="2:40" x14ac:dyDescent="0.15">
      <c r="B41" s="1" t="s">
        <v>580</v>
      </c>
      <c r="C41" s="1" t="s">
        <v>585</v>
      </c>
      <c r="G41" s="56"/>
      <c r="H41" s="1"/>
      <c r="I41" s="1"/>
      <c r="J41" s="1"/>
      <c r="K41" s="1"/>
      <c r="M41" s="56"/>
      <c r="N41" s="56"/>
      <c r="AM41" s="4" t="s">
        <v>981</v>
      </c>
      <c r="AN41" s="4" t="s">
        <v>1015</v>
      </c>
    </row>
    <row r="42" spans="2:40" x14ac:dyDescent="0.15">
      <c r="B42" s="3" t="s">
        <v>581</v>
      </c>
      <c r="C42" s="1" t="s">
        <v>586</v>
      </c>
      <c r="D42" s="4" t="s">
        <v>31</v>
      </c>
      <c r="E42" s="4" t="s">
        <v>505</v>
      </c>
      <c r="F42" s="54">
        <f>[18]Main!$C$6*$E$51</f>
        <v>31.352</v>
      </c>
      <c r="G42" s="49">
        <f>[18]Main!$C$8*$E$51</f>
        <v>2925.7820273039997</v>
      </c>
      <c r="H42" s="1">
        <f>[18]Main!$C$11*E51</f>
        <v>-82.4</v>
      </c>
      <c r="I42" s="56">
        <f>[18]Main!$C$12*E51</f>
        <v>3008.1820273039998</v>
      </c>
      <c r="J42" s="4" t="str">
        <f>[18]Main!$C$30</f>
        <v>Q322</v>
      </c>
      <c r="K42" s="85">
        <f>[18]Main!$D$30</f>
        <v>45248</v>
      </c>
      <c r="L42" s="50">
        <f>[18]Main!$C$39</f>
        <v>8.8684611654009426</v>
      </c>
      <c r="M42" s="56"/>
      <c r="N42" s="56"/>
      <c r="O42" s="56">
        <f>'[18]Financial Model'!$AH$17</f>
        <v>892</v>
      </c>
      <c r="P42" s="56">
        <f>'[18]Financial Model'!$AG$17</f>
        <v>323</v>
      </c>
      <c r="R42" s="51">
        <f>[18]Main!$C$38</f>
        <v>8.9160063090667094</v>
      </c>
      <c r="S42" s="51">
        <f>'[18]Financial Model'!$AH$84</f>
        <v>4.844618834080717</v>
      </c>
      <c r="T42" s="51">
        <f>[18]Main!$C$35</f>
        <v>1.1231500460263886</v>
      </c>
      <c r="W42" s="53">
        <f>'[18]Financial Model'!$AH$21</f>
        <v>0.18680445151033376</v>
      </c>
      <c r="Z42" s="53">
        <f>'[18]Financial Model'!$U$26</f>
        <v>0.32029452369995398</v>
      </c>
      <c r="AA42" s="53">
        <f>'[18]Financial Model'!$U$27</f>
        <v>7.2250345144960884E-2</v>
      </c>
      <c r="AB42" s="53">
        <f>'[18]Financial Model'!$U$28</f>
        <v>4.4178554993097099E-2</v>
      </c>
      <c r="AC42" s="53">
        <f>'[18]Financial Model'!$U$29</f>
        <v>0.32867132867132864</v>
      </c>
      <c r="AE42" s="56">
        <f>[18]Main!$C$28*E51</f>
        <v>1348</v>
      </c>
      <c r="AF42" s="53">
        <f>'[18]Financial Model'!$U$73</f>
        <v>0.29515757109915453</v>
      </c>
      <c r="AG42" s="53">
        <f>'[18]Financial Model'!$U$74</f>
        <v>2.4939172749391725E-2</v>
      </c>
      <c r="AH42" s="53">
        <f>'[18]Financial Model'!$U$75</f>
        <v>0.19248343614347727</v>
      </c>
      <c r="AI42" s="57">
        <f>[18]Main!$C$27</f>
        <v>2794</v>
      </c>
      <c r="AK42" s="4">
        <f>[18]Main!$C$24</f>
        <v>1879</v>
      </c>
      <c r="AL42" s="4" t="str">
        <f>[18]Main!$C$23</f>
        <v>NYC, NY</v>
      </c>
      <c r="AM42" s="4" t="s">
        <v>978</v>
      </c>
      <c r="AN42" s="4" t="s">
        <v>1013</v>
      </c>
    </row>
    <row r="43" spans="2:40" x14ac:dyDescent="0.15">
      <c r="B43" s="1" t="s">
        <v>568</v>
      </c>
      <c r="C43" s="1" t="s">
        <v>571</v>
      </c>
      <c r="D43" s="4" t="s">
        <v>13</v>
      </c>
      <c r="E43" s="4" t="s">
        <v>15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1016</v>
      </c>
    </row>
    <row r="44" spans="2:40" x14ac:dyDescent="0.15">
      <c r="B44" s="3" t="s">
        <v>569</v>
      </c>
      <c r="C44" s="1" t="s">
        <v>570</v>
      </c>
      <c r="D44" s="4" t="s">
        <v>489</v>
      </c>
      <c r="E44" s="4" t="s">
        <v>15</v>
      </c>
      <c r="F44" s="54">
        <f>[19]Main!$C$6</f>
        <v>2.4049999999999998</v>
      </c>
      <c r="G44" s="56">
        <f>[19]Main!$C$8</f>
        <v>120.24999999999999</v>
      </c>
      <c r="H44" s="56">
        <f>[19]Main!$C$11</f>
        <v>13.872</v>
      </c>
      <c r="I44" s="56">
        <f>[19]Main!$C$12</f>
        <v>106.37799999999999</v>
      </c>
      <c r="J44" s="4" t="str">
        <f>[19]Main!$C$29</f>
        <v>H122</v>
      </c>
      <c r="K44" s="85">
        <f>[19]Main!$D$29</f>
        <v>45063</v>
      </c>
      <c r="L44" s="50">
        <f>[19]Main!$C$38</f>
        <v>8.8692679673169916</v>
      </c>
      <c r="M44" s="56"/>
      <c r="N44" s="56"/>
      <c r="O44" s="56">
        <f>'[19]Financial Model'!$T$16</f>
        <v>7.0139999999999958</v>
      </c>
      <c r="P44" s="56">
        <f>'[19]Financial Model'!$S$16</f>
        <v>-11.902999999999997</v>
      </c>
      <c r="Q44" s="56">
        <f>'[19]Financial Model'!$R$17</f>
        <v>0</v>
      </c>
      <c r="R44" s="51">
        <f>[19]Main!$C$37</f>
        <v>10.025846256461564</v>
      </c>
      <c r="S44" s="51">
        <f>'[19]Financial Model'!$T$83</f>
        <v>4.5587396635300852</v>
      </c>
      <c r="T44" s="51">
        <f>[19]Main!$C$34</f>
        <v>4.0893015030946032</v>
      </c>
      <c r="W44" s="53">
        <f>'[19]Financial Model'!$T$21</f>
        <v>-2.7951830820442503E-2</v>
      </c>
      <c r="Z44" s="53">
        <f>'[19]Financial Model'!$K$26</f>
        <v>0.19490724836825837</v>
      </c>
      <c r="AA44" s="53">
        <f>'[19]Financial Model'!$K$27</f>
        <v>5.2401809229359962E-2</v>
      </c>
      <c r="AB44" s="53">
        <f>'[19]Financial Model'!$K$28</f>
        <v>4.1008244589488214E-2</v>
      </c>
      <c r="AC44" s="53">
        <f>'[19]Financial Model'!$K$29</f>
        <v>6.4337034617896707E-2</v>
      </c>
      <c r="AE44" s="56">
        <f>[19]Main!$C$27</f>
        <v>31.096</v>
      </c>
      <c r="AF44" s="53">
        <f>'[19]Financial Model'!$K$72</f>
        <v>9.3658776773467567E-2</v>
      </c>
      <c r="AG44" s="53">
        <f>'[19]Financial Model'!$K$73</f>
        <v>0.23735625323305887</v>
      </c>
      <c r="AH44" s="53">
        <f>'[19]Financial Model'!$K$74</f>
        <v>0.20930060375174159</v>
      </c>
      <c r="AI44" s="4">
        <f>[19]Main!$C$25</f>
        <v>388</v>
      </c>
      <c r="AK44" s="4">
        <f>[19]Main!$C$24</f>
        <v>1917</v>
      </c>
      <c r="AL44" s="4" t="str">
        <f>[19]Main!$C$23</f>
        <v>Leicester, UK</v>
      </c>
      <c r="AM44" s="4" t="s">
        <v>979</v>
      </c>
    </row>
    <row r="45" spans="2:40" x14ac:dyDescent="0.15">
      <c r="G45" s="56"/>
      <c r="H45" s="1"/>
      <c r="I45" s="1"/>
      <c r="J45" s="1"/>
      <c r="K45" s="1"/>
      <c r="M45" s="56"/>
      <c r="N45" s="56"/>
    </row>
    <row r="46" spans="2:40" x14ac:dyDescent="0.15">
      <c r="G46" s="56"/>
      <c r="H46" s="1"/>
      <c r="I46" s="1"/>
      <c r="J46" s="1"/>
      <c r="K46" s="1"/>
      <c r="M46" s="56"/>
      <c r="N46" s="56"/>
    </row>
    <row r="47" spans="2:40" x14ac:dyDescent="0.15">
      <c r="G47" s="56"/>
      <c r="H47" s="1"/>
      <c r="I47" s="1"/>
      <c r="J47" s="1"/>
      <c r="K47" s="1"/>
      <c r="M47" s="56"/>
      <c r="N47" s="56"/>
    </row>
    <row r="48" spans="2:40" x14ac:dyDescent="0.15">
      <c r="G48" s="49"/>
      <c r="I48" s="4"/>
      <c r="J48" s="1"/>
      <c r="K48" s="1"/>
      <c r="M48" s="56"/>
      <c r="N48" s="56"/>
    </row>
    <row r="49" spans="4:14" x14ac:dyDescent="0.15">
      <c r="G49" s="49"/>
      <c r="I49" s="4"/>
      <c r="J49" s="1"/>
      <c r="K49" s="1"/>
      <c r="M49" s="56"/>
      <c r="N49" s="56"/>
    </row>
    <row r="50" spans="4:14" x14ac:dyDescent="0.15">
      <c r="D50" s="153" t="s">
        <v>495</v>
      </c>
      <c r="E50" s="154"/>
      <c r="F50" s="42" t="s">
        <v>496</v>
      </c>
      <c r="G50" s="49"/>
      <c r="I50" s="4"/>
      <c r="J50" s="1"/>
      <c r="K50" s="1"/>
    </row>
    <row r="51" spans="4:14" x14ac:dyDescent="0.15">
      <c r="D51" s="43" t="s">
        <v>497</v>
      </c>
      <c r="E51" s="44">
        <v>0.8</v>
      </c>
      <c r="F51" s="45">
        <f>1/E51</f>
        <v>1.25</v>
      </c>
      <c r="G51" s="49"/>
      <c r="I51" s="4"/>
      <c r="J51" s="1"/>
      <c r="K51" s="1"/>
    </row>
    <row r="52" spans="4:14" x14ac:dyDescent="0.15">
      <c r="D52" s="43" t="s">
        <v>498</v>
      </c>
      <c r="E52" s="44">
        <v>0.88</v>
      </c>
      <c r="F52" s="45">
        <f>1/E52</f>
        <v>1.1363636363636365</v>
      </c>
      <c r="G52" s="49"/>
      <c r="I52" s="4"/>
      <c r="J52" s="1"/>
      <c r="K52" s="1"/>
    </row>
    <row r="53" spans="4:14" x14ac:dyDescent="0.15">
      <c r="D53" s="46" t="s">
        <v>564</v>
      </c>
      <c r="E53" s="48">
        <v>6.1999999999999998E-3</v>
      </c>
      <c r="F53" s="47">
        <f>1/E53</f>
        <v>161.29032258064515</v>
      </c>
      <c r="G53" s="49"/>
    </row>
    <row r="54" spans="4:14" x14ac:dyDescent="0.15">
      <c r="G54" s="49"/>
    </row>
    <row r="55" spans="4:14" x14ac:dyDescent="0.15">
      <c r="G55" s="49"/>
    </row>
    <row r="56" spans="4:14" x14ac:dyDescent="0.15">
      <c r="G56" s="49"/>
    </row>
    <row r="57" spans="4:14" x14ac:dyDescent="0.15">
      <c r="G57" s="49"/>
    </row>
  </sheetData>
  <mergeCells count="2">
    <mergeCell ref="D50:E50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4" r:id="rId21" xr:uid="{DA29334E-4505-4032-AE0E-2DE4183961E1}"/>
    <hyperlink ref="B42" r:id="rId22" xr:uid="{FD9CE6D1-58BD-4F93-B596-F3E2DED3874C}"/>
  </hyperlinks>
  <pageMargins left="0.7" right="0.7" top="0.75" bottom="0.75" header="0.3" footer="0.3"/>
  <pageSetup paperSize="256" orientation="portrait" horizontalDpi="203" verticalDpi="203" r:id="rId23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9.1640625" defaultRowHeight="13" x14ac:dyDescent="0.15"/>
  <cols>
    <col min="1" max="1" width="4.1640625" style="1" customWidth="1"/>
    <col min="2" max="2" width="26.5" style="1" bestFit="1" customWidth="1"/>
    <col min="3" max="3" width="9.1640625" style="1"/>
    <col min="4" max="4" width="26.5" style="1" customWidth="1"/>
    <col min="5" max="5" width="9.1640625" style="1"/>
    <col min="6" max="6" width="11.6640625" style="1" bestFit="1" customWidth="1"/>
    <col min="7" max="7" width="9.1640625" style="1"/>
    <col min="8" max="8" width="20.6640625" style="1" bestFit="1" customWidth="1"/>
    <col min="9" max="9" width="36.6640625" style="4" bestFit="1" customWidth="1"/>
    <col min="10" max="16384" width="9.1640625" style="1"/>
  </cols>
  <sheetData>
    <row r="1" spans="1:9" x14ac:dyDescent="0.15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15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15">
      <c r="E3" s="4"/>
      <c r="G3" s="4"/>
      <c r="H3" s="4"/>
    </row>
    <row r="4" spans="1:9" x14ac:dyDescent="0.15">
      <c r="E4" s="4"/>
      <c r="G4" s="4"/>
      <c r="H4" s="4"/>
    </row>
    <row r="5" spans="1:9" x14ac:dyDescent="0.15">
      <c r="E5" s="4"/>
      <c r="G5" s="4"/>
      <c r="H5" s="4"/>
    </row>
    <row r="6" spans="1:9" x14ac:dyDescent="0.15">
      <c r="E6" s="4"/>
      <c r="G6" s="4"/>
      <c r="H6" s="4"/>
    </row>
    <row r="7" spans="1:9" x14ac:dyDescent="0.15">
      <c r="E7" s="4"/>
      <c r="G7" s="4"/>
      <c r="H7" s="4"/>
    </row>
    <row r="8" spans="1:9" x14ac:dyDescent="0.15">
      <c r="E8" s="4"/>
      <c r="G8" s="4"/>
      <c r="H8" s="4"/>
    </row>
    <row r="9" spans="1:9" x14ac:dyDescent="0.15">
      <c r="E9" s="4"/>
      <c r="G9" s="4"/>
      <c r="H9" s="4"/>
    </row>
    <row r="10" spans="1:9" x14ac:dyDescent="0.15">
      <c r="E10" s="4"/>
      <c r="G10" s="4"/>
      <c r="H10" s="4"/>
    </row>
    <row r="11" spans="1:9" x14ac:dyDescent="0.15">
      <c r="E11" s="4"/>
      <c r="G11" s="4"/>
      <c r="H11" s="4"/>
    </row>
    <row r="12" spans="1:9" x14ac:dyDescent="0.15">
      <c r="E12" s="4"/>
      <c r="G12" s="4"/>
      <c r="H12" s="4"/>
    </row>
    <row r="13" spans="1:9" x14ac:dyDescent="0.15">
      <c r="E13" s="4"/>
      <c r="G13" s="4"/>
      <c r="H13" s="4"/>
    </row>
    <row r="14" spans="1:9" x14ac:dyDescent="0.15">
      <c r="E14" s="4"/>
      <c r="G14" s="4"/>
      <c r="H14" s="4"/>
    </row>
    <row r="15" spans="1:9" x14ac:dyDescent="0.15">
      <c r="E15" s="4"/>
      <c r="G15" s="4"/>
      <c r="H15" s="4"/>
    </row>
    <row r="16" spans="1:9" x14ac:dyDescent="0.15">
      <c r="E16" s="4"/>
      <c r="G16" s="4"/>
      <c r="H16" s="4"/>
    </row>
    <row r="17" spans="2:8" x14ac:dyDescent="0.15">
      <c r="E17" s="4"/>
      <c r="G17" s="4"/>
      <c r="H17" s="4"/>
    </row>
    <row r="18" spans="2:8" x14ac:dyDescent="0.15">
      <c r="E18" s="57"/>
      <c r="F18" s="57"/>
      <c r="G18" s="4"/>
      <c r="H18" s="4"/>
    </row>
    <row r="22" spans="2:8" x14ac:dyDescent="0.15">
      <c r="G22" s="4"/>
      <c r="H22" s="4"/>
    </row>
    <row r="24" spans="2:8" x14ac:dyDescent="0.15">
      <c r="B24" s="133" t="s">
        <v>554</v>
      </c>
      <c r="D24" s="133"/>
    </row>
    <row r="26" spans="2:8" x14ac:dyDescent="0.15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2023-01-23T01:52:44Z</dcterms:modified>
</cp:coreProperties>
</file>