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D054804-3F51-49CF-911E-08003F436C9F}" xr6:coauthVersionLast="36" xr6:coauthVersionMax="36" xr10:uidLastSave="{00000000-0000-0000-0000-000000000000}"/>
  <bookViews>
    <workbookView xWindow="0" yWindow="0" windowWidth="28800" windowHeight="12225" activeTab="1" xr2:uid="{0287C71D-5252-4198-8E23-C2E9787EAEE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2" l="1"/>
  <c r="K18" i="2"/>
  <c r="G6" i="2"/>
  <c r="G9" i="2" s="1"/>
  <c r="G12" i="2" s="1"/>
  <c r="G14" i="2" s="1"/>
  <c r="G23" i="2" s="1"/>
  <c r="I6" i="2"/>
  <c r="I9" i="2" s="1"/>
  <c r="I12" i="2" s="1"/>
  <c r="I14" i="2" s="1"/>
  <c r="I23" i="2" s="1"/>
  <c r="G24" i="2" l="1"/>
  <c r="I15" i="2"/>
  <c r="G15" i="2"/>
  <c r="I21" i="2"/>
  <c r="I24" i="2"/>
  <c r="I22" i="2"/>
  <c r="G21" i="2"/>
  <c r="G22" i="2"/>
  <c r="C31" i="1" l="1"/>
  <c r="K63" i="2"/>
  <c r="K65" i="2" s="1"/>
  <c r="M63" i="2"/>
  <c r="M65" i="2" s="1"/>
  <c r="M58" i="2"/>
  <c r="K55" i="2"/>
  <c r="K58" i="2" s="1"/>
  <c r="K51" i="2"/>
  <c r="M55" i="2"/>
  <c r="M51" i="2"/>
  <c r="K45" i="2"/>
  <c r="K41" i="2"/>
  <c r="M41" i="2"/>
  <c r="M45" i="2" s="1"/>
  <c r="M60" i="2" s="1"/>
  <c r="M61" i="2" s="1"/>
  <c r="C38" i="1" s="1"/>
  <c r="M21" i="2"/>
  <c r="M18" i="2"/>
  <c r="K6" i="2"/>
  <c r="K9" i="2" s="1"/>
  <c r="M6" i="2"/>
  <c r="M9" i="2" s="1"/>
  <c r="K22" i="2" l="1"/>
  <c r="K12" i="2"/>
  <c r="M12" i="2"/>
  <c r="M22" i="2"/>
  <c r="K60" i="2"/>
  <c r="K61" i="2" s="1"/>
  <c r="K21" i="2"/>
  <c r="K14" i="2" l="1"/>
  <c r="K24" i="2"/>
  <c r="M24" i="2"/>
  <c r="M14" i="2"/>
  <c r="C8" i="1"/>
  <c r="C12" i="1" s="1"/>
  <c r="C11" i="1"/>
  <c r="M23" i="2" l="1"/>
  <c r="M15" i="2"/>
  <c r="K23" i="2"/>
  <c r="K15" i="2"/>
</calcChain>
</file>

<file path=xl/sharedStrings.xml><?xml version="1.0" encoding="utf-8"?>
<sst xmlns="http://schemas.openxmlformats.org/spreadsheetml/2006/main" count="121" uniqueCount="111">
  <si>
    <t>£TM17</t>
  </si>
  <si>
    <t>Team17 Group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</si>
  <si>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</si>
  <si>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</si>
  <si>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</si>
  <si>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</si>
  <si>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</si>
  <si>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</si>
  <si>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</si>
  <si>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</si>
  <si>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</si>
  <si>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</si>
  <si>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</si>
  <si>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</si>
  <si>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</si>
  <si>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</si>
  <si>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 xml:space="preserve"> </t>
  </si>
  <si>
    <t>Key Events</t>
  </si>
  <si>
    <t>HQ</t>
  </si>
  <si>
    <t>Founded</t>
  </si>
  <si>
    <t>IPO</t>
  </si>
  <si>
    <t>Job losses "likely" at Team17, largely impacting the QA team. CEO also to leave</t>
  </si>
  <si>
    <t>Studios</t>
  </si>
  <si>
    <t>Games</t>
  </si>
  <si>
    <t>Pipeline</t>
  </si>
  <si>
    <t>Update</t>
  </si>
  <si>
    <t>IR</t>
  </si>
  <si>
    <t>Wakefield, UK</t>
  </si>
  <si>
    <t>Multiple CEO changes?</t>
  </si>
  <si>
    <t>Worms board game funded via KickStarter?</t>
  </si>
  <si>
    <t>last battle royale worms game was a flop?</t>
  </si>
  <si>
    <t>No physical worms on switch?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</si>
  <si>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</si>
  <si>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</si>
  <si>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</si>
  <si>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</si>
  <si>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</si>
  <si>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</si>
  <si>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</si>
  <si>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</si>
  <si>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</si>
  <si>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</si>
  <si>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</si>
  <si>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</si>
  <si>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</si>
  <si>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</si>
  <si>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</si>
  <si>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</si>
  <si>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H118</t>
  </si>
  <si>
    <t>H119</t>
  </si>
  <si>
    <t>H120</t>
  </si>
  <si>
    <t>H121</t>
  </si>
  <si>
    <t>H122</t>
  </si>
  <si>
    <t>H123</t>
  </si>
  <si>
    <t>H218</t>
  </si>
  <si>
    <t>H219</t>
  </si>
  <si>
    <t>H220</t>
  </si>
  <si>
    <t>H221</t>
  </si>
  <si>
    <t>H222</t>
  </si>
  <si>
    <t>H223</t>
  </si>
  <si>
    <t>Non-Finance Metrics</t>
  </si>
  <si>
    <t>Employees</t>
  </si>
  <si>
    <t>Games Released</t>
  </si>
  <si>
    <t>Revenue</t>
  </si>
  <si>
    <t>COGS</t>
  </si>
  <si>
    <t>Gross Profit</t>
  </si>
  <si>
    <t>Gross Margin %</t>
  </si>
  <si>
    <t>Operating Margin %</t>
  </si>
  <si>
    <t>Net Margin %</t>
  </si>
  <si>
    <t>Tax Rate %</t>
  </si>
  <si>
    <t>Revenue Y/Y</t>
  </si>
  <si>
    <t>Revenue H/H</t>
  </si>
  <si>
    <t>Link</t>
  </si>
  <si>
    <t>Administrative</t>
  </si>
  <si>
    <t>Other Income</t>
  </si>
  <si>
    <t>Operating Profit</t>
  </si>
  <si>
    <t>Finance Income</t>
  </si>
  <si>
    <t>Finance Costs</t>
  </si>
  <si>
    <t>Pretax Income</t>
  </si>
  <si>
    <t>Taxes</t>
  </si>
  <si>
    <t>Net Income</t>
  </si>
  <si>
    <t>EPS</t>
  </si>
  <si>
    <t>Balance Sheet</t>
  </si>
  <si>
    <t>Intangibles</t>
  </si>
  <si>
    <t>Investments in Associates</t>
  </si>
  <si>
    <t>PP&amp;E</t>
  </si>
  <si>
    <t>ROU</t>
  </si>
  <si>
    <t>Deferred Taxes</t>
  </si>
  <si>
    <t>Total NCA</t>
  </si>
  <si>
    <t>Trade &amp; A/R</t>
  </si>
  <si>
    <t>Inventories</t>
  </si>
  <si>
    <t>Assets</t>
  </si>
  <si>
    <t>Lease Liabilities</t>
  </si>
  <si>
    <t>Other Payables</t>
  </si>
  <si>
    <t>Provisions</t>
  </si>
  <si>
    <t>Total NCL</t>
  </si>
  <si>
    <t>Trade &amp; A/P</t>
  </si>
  <si>
    <t>Current Taxes</t>
  </si>
  <si>
    <t>Liabilities</t>
  </si>
  <si>
    <t>S/E</t>
  </si>
  <si>
    <t>S/E+L</t>
  </si>
  <si>
    <t>Book Value</t>
  </si>
  <si>
    <t>Book Value per Share</t>
  </si>
  <si>
    <t>Share Price</t>
  </si>
  <si>
    <t>Valuation Metrics</t>
  </si>
  <si>
    <t>P/B</t>
  </si>
  <si>
    <t>P/S</t>
  </si>
  <si>
    <t>EV/S</t>
  </si>
  <si>
    <t>P/E</t>
  </si>
  <si>
    <t>EV/E</t>
  </si>
  <si>
    <t>Emply.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</si>
</sst>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7" formatCode="0.0"/>
    <numFmt numFmtId="168" formatCode="0.000"/>
    <numFmt numFmtId="169" formatCode="0.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0"/>
      <color theme="1" tint="0.499984740745262"/>
      <name val="Arial"/>
      <family val="2"/>
    </font>
    <font>
      <b/>
      <u/>
      <sz val="10"/>
      <color theme="1"/>
      <name val="Arial"/>
      <family val="2"/>
    </font>
    <font>
      <sz val="8"/>
      <color theme="1" tint="0.499984740745262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7" fontId="2" fillId="2" borderId="4" xfId="0" applyNumberFormat="1" applyFont="1" applyFill="1" applyBorder="1" applyAlignment="1">
      <alignment horizontal="center"/>
    </xf>
    <xf numFmtId="0" fontId="4" fillId="4" borderId="0" xfId="1" applyFont="1" applyFill="1" applyBorder="1"/>
    <xf numFmtId="0" fontId="5" fillId="0" borderId="0" xfId="0" applyFont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1" fillId="5" borderId="0" xfId="0" applyFont="1" applyFill="1"/>
    <xf numFmtId="0" fontId="7" fillId="0" borderId="0" xfId="0" applyFont="1"/>
    <xf numFmtId="0" fontId="2" fillId="5" borderId="0" xfId="0" applyFont="1" applyFill="1"/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4" fillId="0" borderId="0" xfId="1" applyFont="1" applyAlignment="1">
      <alignment horizontal="right"/>
    </xf>
    <xf numFmtId="0" fontId="8" fillId="0" borderId="0" xfId="0" applyFont="1" applyAlignment="1">
      <alignment horizontal="right"/>
    </xf>
    <xf numFmtId="0" fontId="8" fillId="5" borderId="0" xfId="0" applyFont="1" applyFill="1" applyAlignment="1">
      <alignment horizontal="right"/>
    </xf>
    <xf numFmtId="16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5" borderId="0" xfId="0" applyNumberFormat="1" applyFont="1" applyFill="1"/>
    <xf numFmtId="164" fontId="1" fillId="0" borderId="0" xfId="0" applyNumberFormat="1" applyFont="1"/>
    <xf numFmtId="164" fontId="1" fillId="5" borderId="0" xfId="0" applyNumberFormat="1" applyFont="1" applyFill="1"/>
    <xf numFmtId="9" fontId="2" fillId="0" borderId="0" xfId="0" applyNumberFormat="1" applyFont="1"/>
    <xf numFmtId="9" fontId="2" fillId="5" borderId="0" xfId="0" applyNumberFormat="1" applyFont="1" applyFill="1"/>
    <xf numFmtId="9" fontId="1" fillId="0" borderId="0" xfId="0" applyNumberFormat="1" applyFont="1"/>
    <xf numFmtId="9" fontId="1" fillId="5" borderId="0" xfId="0" applyNumberFormat="1" applyFont="1" applyFill="1"/>
    <xf numFmtId="167" fontId="1" fillId="0" borderId="0" xfId="0" applyNumberFormat="1" applyFont="1"/>
    <xf numFmtId="167" fontId="1" fillId="5" borderId="0" xfId="0" applyNumberFormat="1" applyFont="1" applyFill="1"/>
    <xf numFmtId="168" fontId="1" fillId="0" borderId="0" xfId="0" applyNumberFormat="1" applyFont="1"/>
    <xf numFmtId="168" fontId="1" fillId="5" borderId="0" xfId="0" applyNumberFormat="1" applyFont="1" applyFill="1"/>
    <xf numFmtId="16" fontId="1" fillId="4" borderId="5" xfId="0" applyNumberFormat="1" applyFont="1" applyFill="1" applyBorder="1" applyAlignment="1">
      <alignment horizontal="center"/>
    </xf>
    <xf numFmtId="0" fontId="9" fillId="0" borderId="0" xfId="0" applyFont="1"/>
    <xf numFmtId="0" fontId="9" fillId="5" borderId="0" xfId="0" applyFont="1" applyFill="1"/>
    <xf numFmtId="164" fontId="9" fillId="0" borderId="0" xfId="0" applyNumberFormat="1" applyFont="1"/>
    <xf numFmtId="169" fontId="1" fillId="4" borderId="0" xfId="0" applyNumberFormat="1" applyFont="1" applyFill="1" applyBorder="1" applyAlignment="1">
      <alignment horizontal="center"/>
    </xf>
    <xf numFmtId="169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0</xdr:row>
      <xdr:rowOff>0</xdr:rowOff>
    </xdr:from>
    <xdr:to>
      <xdr:col>22</xdr:col>
      <xdr:colOff>9525</xdr:colOff>
      <xdr:row>79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6B6CEA8-D7D7-407C-8F06-20DE6EB60441}"/>
            </a:ext>
          </a:extLst>
        </xdr:cNvPr>
        <xdr:cNvCxnSpPr/>
      </xdr:nvCxnSpPr>
      <xdr:spPr>
        <a:xfrm>
          <a:off x="13096875" y="0"/>
          <a:ext cx="0" cy="116586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eam17groupplc.com/rns-announcements/" TargetMode="External"/><Relationship Id="rId1" Type="http://schemas.openxmlformats.org/officeDocument/2006/relationships/hyperlink" Target="https://www.eurogamer.net/significant-job-losses-likely-at-worms-publisher-team17-source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olaris.brighterir.com/public/team17/news/rns/story/xj3dvow/export" TargetMode="External"/><Relationship Id="rId1" Type="http://schemas.openxmlformats.org/officeDocument/2006/relationships/hyperlink" Target="https://polaris.brighterir.com/public/team17/news/rns/story/w9mjepx/export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8C33A-6E2A-4E88-A111-3F9F1B0B5134}">
  <dimension ref="B2:S42"/>
  <sheetViews>
    <sheetView workbookViewId="0">
      <selection activeCell="C31" sqref="C31:D31"/>
    </sheetView>
  </sheetViews>
  <sheetFormatPr defaultRowHeight="12.75" x14ac:dyDescent="0.2"/>
  <cols>
    <col min="1" max="16384" width="9.140625" style="1"/>
  </cols>
  <sheetData>
    <row r="2" spans="2:19" x14ac:dyDescent="0.2">
      <c r="B2" s="2" t="s">
        <v>0</v>
      </c>
    </row>
    <row r="3" spans="2:19" x14ac:dyDescent="0.2">
      <c r="B3" s="2" t="s">
        <v>1</v>
      </c>
    </row>
    <row r="5" spans="2:19" x14ac:dyDescent="0.2">
      <c r="B5" s="25" t="s">
        <v>2</v>
      </c>
      <c r="C5" s="26"/>
      <c r="D5" s="27"/>
      <c r="G5" s="25" t="s">
        <v>17</v>
      </c>
      <c r="H5" s="26"/>
      <c r="I5" s="26"/>
      <c r="J5" s="26"/>
      <c r="K5" s="26"/>
      <c r="L5" s="26"/>
      <c r="M5" s="26"/>
      <c r="N5" s="26"/>
      <c r="O5" s="27"/>
    </row>
    <row r="6" spans="2:19" x14ac:dyDescent="0.2">
      <c r="B6" s="3" t="s">
        <v>3</v>
      </c>
      <c r="C6" s="4">
        <v>2.75</v>
      </c>
      <c r="D6" s="18"/>
      <c r="G6" s="6"/>
      <c r="H6" s="8"/>
      <c r="I6" s="8"/>
      <c r="J6" s="8"/>
      <c r="K6" s="8"/>
      <c r="L6" s="8"/>
      <c r="M6" s="8"/>
      <c r="N6" s="8"/>
      <c r="O6" s="9"/>
    </row>
    <row r="7" spans="2:19" x14ac:dyDescent="0.2">
      <c r="B7" s="3" t="s">
        <v>4</v>
      </c>
      <c r="C7" s="16">
        <v>145.80000000000001</v>
      </c>
      <c r="D7" s="18"/>
      <c r="G7" s="6"/>
      <c r="H7" s="8"/>
      <c r="I7" s="8"/>
      <c r="J7" s="8"/>
      <c r="K7" s="8"/>
      <c r="L7" s="8"/>
      <c r="M7" s="8"/>
      <c r="N7" s="8"/>
      <c r="O7" s="9"/>
      <c r="S7" s="22" t="s">
        <v>28</v>
      </c>
    </row>
    <row r="8" spans="2:19" x14ac:dyDescent="0.2">
      <c r="B8" s="3" t="s">
        <v>5</v>
      </c>
      <c r="C8" s="16">
        <f>C6*C7</f>
        <v>400.95000000000005</v>
      </c>
      <c r="D8" s="18" t="s">
        <v>16</v>
      </c>
      <c r="G8" s="20">
        <v>45200</v>
      </c>
      <c r="H8" s="21" t="s">
        <v>21</v>
      </c>
      <c r="I8" s="8"/>
      <c r="J8" s="8"/>
      <c r="K8" s="8"/>
      <c r="L8" s="8"/>
      <c r="M8" s="8"/>
      <c r="N8" s="8"/>
      <c r="O8" s="9"/>
      <c r="S8" s="22"/>
    </row>
    <row r="9" spans="2:19" x14ac:dyDescent="0.2">
      <c r="B9" s="3" t="s">
        <v>6</v>
      </c>
      <c r="C9" s="16"/>
      <c r="D9" s="18"/>
      <c r="G9" s="6"/>
      <c r="H9" s="8"/>
      <c r="I9" s="8"/>
      <c r="J9" s="8"/>
      <c r="K9" s="8"/>
      <c r="L9" s="8"/>
      <c r="M9" s="8"/>
      <c r="N9" s="8"/>
      <c r="O9" s="9"/>
      <c r="S9" s="22" t="s">
        <v>29</v>
      </c>
    </row>
    <row r="10" spans="2:19" x14ac:dyDescent="0.2">
      <c r="B10" s="3" t="s">
        <v>7</v>
      </c>
      <c r="C10" s="16"/>
      <c r="D10" s="18"/>
      <c r="G10" s="6"/>
      <c r="H10" s="8"/>
      <c r="I10" s="8"/>
      <c r="J10" s="8"/>
      <c r="K10" s="8"/>
      <c r="L10" s="8"/>
      <c r="M10" s="8"/>
      <c r="N10" s="8"/>
      <c r="O10" s="9"/>
      <c r="S10" s="22"/>
    </row>
    <row r="11" spans="2:19" x14ac:dyDescent="0.2">
      <c r="B11" s="3" t="s">
        <v>8</v>
      </c>
      <c r="C11" s="16">
        <f>C9-C10</f>
        <v>0</v>
      </c>
      <c r="D11" s="18"/>
      <c r="G11" s="6"/>
      <c r="H11" s="8"/>
      <c r="I11" s="8"/>
      <c r="J11" s="8"/>
      <c r="K11" s="8"/>
      <c r="L11" s="8"/>
      <c r="M11" s="8"/>
      <c r="N11" s="8"/>
      <c r="O11" s="9"/>
      <c r="S11" s="22" t="s">
        <v>30</v>
      </c>
    </row>
    <row r="12" spans="2:19" x14ac:dyDescent="0.2">
      <c r="B12" s="5" t="s">
        <v>9</v>
      </c>
      <c r="C12" s="17">
        <f>C8-C11</f>
        <v>400.95000000000005</v>
      </c>
      <c r="D12" s="19"/>
      <c r="G12" s="6"/>
      <c r="H12" s="8"/>
      <c r="I12" s="8"/>
      <c r="J12" s="8"/>
      <c r="K12" s="8"/>
      <c r="L12" s="8"/>
      <c r="M12" s="8"/>
      <c r="N12" s="8"/>
      <c r="O12" s="9"/>
    </row>
    <row r="13" spans="2:19" x14ac:dyDescent="0.2">
      <c r="G13" s="6"/>
      <c r="H13" s="8"/>
      <c r="I13" s="8"/>
      <c r="J13" s="8"/>
      <c r="K13" s="8"/>
      <c r="L13" s="8"/>
      <c r="M13" s="8"/>
      <c r="N13" s="8"/>
      <c r="O13" s="9"/>
      <c r="S13" s="22" t="s">
        <v>31</v>
      </c>
    </row>
    <row r="14" spans="2:19" x14ac:dyDescent="0.2">
      <c r="G14" s="6"/>
      <c r="H14" s="8"/>
      <c r="I14" s="8"/>
      <c r="J14" s="8"/>
      <c r="K14" s="8"/>
      <c r="L14" s="8"/>
      <c r="M14" s="8"/>
      <c r="N14" s="8"/>
      <c r="O14" s="9"/>
    </row>
    <row r="15" spans="2:19" x14ac:dyDescent="0.2">
      <c r="B15" s="25" t="s">
        <v>10</v>
      </c>
      <c r="C15" s="26"/>
      <c r="D15" s="27"/>
      <c r="G15" s="6"/>
      <c r="H15" s="8"/>
      <c r="I15" s="8"/>
      <c r="J15" s="8"/>
      <c r="K15" s="8"/>
      <c r="L15" s="8"/>
      <c r="M15" s="8"/>
      <c r="N15" s="8"/>
      <c r="O15" s="9"/>
    </row>
    <row r="16" spans="2:19" x14ac:dyDescent="0.2">
      <c r="B16" s="6" t="s">
        <v>11</v>
      </c>
      <c r="C16" s="23"/>
      <c r="D16" s="24"/>
      <c r="G16" s="6"/>
      <c r="H16" s="8"/>
      <c r="I16" s="8"/>
      <c r="J16" s="8"/>
      <c r="K16" s="8"/>
      <c r="L16" s="8"/>
      <c r="M16" s="8"/>
      <c r="N16" s="8"/>
      <c r="O16" s="9"/>
    </row>
    <row r="17" spans="2:15" x14ac:dyDescent="0.2">
      <c r="B17" s="6" t="s">
        <v>12</v>
      </c>
      <c r="C17" s="23"/>
      <c r="D17" s="24"/>
      <c r="G17" s="6"/>
      <c r="H17" s="8"/>
      <c r="I17" s="8"/>
      <c r="J17" s="8"/>
      <c r="K17" s="8"/>
      <c r="L17" s="8"/>
      <c r="M17" s="8"/>
      <c r="N17" s="8"/>
      <c r="O17" s="9"/>
    </row>
    <row r="18" spans="2:15" x14ac:dyDescent="0.2">
      <c r="B18" s="6" t="s">
        <v>13</v>
      </c>
      <c r="C18" s="23"/>
      <c r="D18" s="24"/>
      <c r="G18" s="6"/>
      <c r="H18" s="8"/>
      <c r="I18" s="8"/>
      <c r="J18" s="8"/>
      <c r="K18" s="8"/>
      <c r="L18" s="8"/>
      <c r="M18" s="8"/>
      <c r="N18" s="8"/>
      <c r="O18" s="9"/>
    </row>
    <row r="19" spans="2:15" x14ac:dyDescent="0.2">
      <c r="B19" s="7" t="s">
        <v>14</v>
      </c>
      <c r="C19" s="28"/>
      <c r="D19" s="29"/>
      <c r="G19" s="6"/>
      <c r="H19" s="8"/>
      <c r="I19" s="8"/>
      <c r="J19" s="8"/>
      <c r="K19" s="8"/>
      <c r="L19" s="8"/>
      <c r="M19" s="8"/>
      <c r="N19" s="8"/>
      <c r="O19" s="9"/>
    </row>
    <row r="20" spans="2:15" x14ac:dyDescent="0.2">
      <c r="G20" s="6"/>
      <c r="H20" s="8"/>
      <c r="I20" s="8"/>
      <c r="J20" s="8"/>
      <c r="K20" s="8"/>
      <c r="L20" s="8"/>
      <c r="M20" s="8"/>
      <c r="N20" s="8"/>
      <c r="O20" s="9"/>
    </row>
    <row r="21" spans="2:15" x14ac:dyDescent="0.2">
      <c r="G21" s="6"/>
      <c r="H21" s="8"/>
      <c r="I21" s="8"/>
      <c r="J21" s="8"/>
      <c r="K21" s="8"/>
      <c r="L21" s="8"/>
      <c r="M21" s="8"/>
      <c r="N21" s="8"/>
      <c r="O21" s="9"/>
    </row>
    <row r="22" spans="2:15" x14ac:dyDescent="0.2">
      <c r="B22" s="25" t="s">
        <v>15</v>
      </c>
      <c r="C22" s="26"/>
      <c r="D22" s="27"/>
      <c r="G22" s="6"/>
      <c r="H22" s="8"/>
      <c r="I22" s="8"/>
      <c r="J22" s="8"/>
      <c r="K22" s="8"/>
      <c r="L22" s="8"/>
      <c r="M22" s="8"/>
      <c r="N22" s="8"/>
      <c r="O22" s="9"/>
    </row>
    <row r="23" spans="2:15" x14ac:dyDescent="0.2">
      <c r="B23" s="6" t="s">
        <v>18</v>
      </c>
      <c r="C23" s="23" t="s">
        <v>27</v>
      </c>
      <c r="D23" s="24"/>
      <c r="G23" s="7"/>
      <c r="H23" s="10"/>
      <c r="I23" s="10"/>
      <c r="J23" s="10"/>
      <c r="K23" s="10"/>
      <c r="L23" s="10"/>
      <c r="M23" s="10"/>
      <c r="N23" s="10"/>
      <c r="O23" s="11"/>
    </row>
    <row r="24" spans="2:15" x14ac:dyDescent="0.2">
      <c r="B24" s="6" t="s">
        <v>19</v>
      </c>
      <c r="C24" s="23">
        <v>1990</v>
      </c>
      <c r="D24" s="24"/>
    </row>
    <row r="25" spans="2:15" x14ac:dyDescent="0.2">
      <c r="B25" s="6" t="s">
        <v>20</v>
      </c>
      <c r="C25" s="23">
        <v>2018</v>
      </c>
      <c r="D25" s="24"/>
    </row>
    <row r="26" spans="2:15" x14ac:dyDescent="0.2">
      <c r="B26" s="6"/>
      <c r="C26" s="23"/>
      <c r="D26" s="24"/>
    </row>
    <row r="27" spans="2:15" x14ac:dyDescent="0.2">
      <c r="B27" s="6" t="s">
        <v>22</v>
      </c>
      <c r="C27" s="23"/>
      <c r="D27" s="24"/>
    </row>
    <row r="28" spans="2:15" x14ac:dyDescent="0.2">
      <c r="B28" s="6" t="s">
        <v>23</v>
      </c>
      <c r="C28" s="23"/>
      <c r="D28" s="24"/>
    </row>
    <row r="29" spans="2:15" x14ac:dyDescent="0.2">
      <c r="B29" s="6" t="s">
        <v>24</v>
      </c>
      <c r="C29" s="23"/>
      <c r="D29" s="24"/>
    </row>
    <row r="30" spans="2:15" x14ac:dyDescent="0.2">
      <c r="B30" s="6"/>
      <c r="C30" s="14"/>
      <c r="D30" s="15"/>
    </row>
    <row r="31" spans="2:15" x14ac:dyDescent="0.2">
      <c r="B31" s="6" t="s">
        <v>110</v>
      </c>
      <c r="C31" s="23">
        <f>+'Financial Model'!M29</f>
        <v>438</v>
      </c>
      <c r="D31" s="24"/>
    </row>
    <row r="32" spans="2:15" x14ac:dyDescent="0.2">
      <c r="B32" s="6"/>
      <c r="C32" s="12"/>
      <c r="D32" s="13"/>
    </row>
    <row r="33" spans="2:4" x14ac:dyDescent="0.2">
      <c r="B33" s="6" t="s">
        <v>25</v>
      </c>
      <c r="C33" s="12" t="s">
        <v>53</v>
      </c>
      <c r="D33" s="55">
        <v>45188</v>
      </c>
    </row>
    <row r="34" spans="2:4" x14ac:dyDescent="0.2">
      <c r="B34" s="7" t="s">
        <v>26</v>
      </c>
      <c r="C34" s="36" t="s">
        <v>72</v>
      </c>
      <c r="D34" s="37"/>
    </row>
    <row r="37" spans="2:4" x14ac:dyDescent="0.2">
      <c r="B37" s="25" t="s">
        <v>104</v>
      </c>
      <c r="C37" s="26"/>
      <c r="D37" s="27"/>
    </row>
    <row r="38" spans="2:4" x14ac:dyDescent="0.2">
      <c r="B38" s="6" t="s">
        <v>105</v>
      </c>
      <c r="C38" s="59">
        <f>+C6/'Financial Model'!M61</f>
        <v>1.5479168086347954</v>
      </c>
      <c r="D38" s="60"/>
    </row>
    <row r="39" spans="2:4" x14ac:dyDescent="0.2">
      <c r="B39" s="6" t="s">
        <v>106</v>
      </c>
      <c r="C39" s="23"/>
      <c r="D39" s="24"/>
    </row>
    <row r="40" spans="2:4" x14ac:dyDescent="0.2">
      <c r="B40" s="6" t="s">
        <v>107</v>
      </c>
      <c r="C40" s="23"/>
      <c r="D40" s="24"/>
    </row>
    <row r="41" spans="2:4" x14ac:dyDescent="0.2">
      <c r="B41" s="6" t="s">
        <v>108</v>
      </c>
      <c r="C41" s="23"/>
      <c r="D41" s="24"/>
    </row>
    <row r="42" spans="2:4" x14ac:dyDescent="0.2">
      <c r="B42" s="7" t="s">
        <v>109</v>
      </c>
      <c r="C42" s="28"/>
      <c r="D42" s="29"/>
    </row>
  </sheetData>
  <mergeCells count="23">
    <mergeCell ref="C41:D41"/>
    <mergeCell ref="C42:D42"/>
    <mergeCell ref="C31:D31"/>
    <mergeCell ref="C34:D34"/>
    <mergeCell ref="B37:D37"/>
    <mergeCell ref="C38:D38"/>
    <mergeCell ref="C39:D39"/>
    <mergeCell ref="C40:D40"/>
    <mergeCell ref="C27:D27"/>
    <mergeCell ref="C28:D28"/>
    <mergeCell ref="C29:D29"/>
    <mergeCell ref="B22:D22"/>
    <mergeCell ref="G5:O5"/>
    <mergeCell ref="C23:D23"/>
    <mergeCell ref="C24:D24"/>
    <mergeCell ref="C25:D25"/>
    <mergeCell ref="C26:D26"/>
    <mergeCell ref="B5:D5"/>
    <mergeCell ref="B15:D15"/>
    <mergeCell ref="C16:D16"/>
    <mergeCell ref="C17:D17"/>
    <mergeCell ref="C18:D18"/>
    <mergeCell ref="C19:D19"/>
  </mergeCells>
  <hyperlinks>
    <hyperlink ref="H8" r:id="rId1" display="Job losses &quot;likely&quot; at Team17, largely impacting the QA team" xr:uid="{C0067016-63D1-4360-80BC-C8070F122E37}"/>
    <hyperlink ref="C34:D34" r:id="rId2" display="Link" xr:uid="{CD2F9C52-7D42-48B8-98A7-007565B6C768}"/>
  </hyperlinks>
  <pageMargins left="0.7" right="0.7" top="0.75" bottom="0.75" header="0.3" footer="0.3"/>
  <pageSetup paperSize="125" orientation="portrait" horizontalDpi="203" verticalDpi="203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3DF7-8583-47D8-828F-59897175578C}">
  <dimension ref="B1:AG6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26" sqref="H26"/>
    </sheetView>
  </sheetViews>
  <sheetFormatPr defaultRowHeight="12.75" x14ac:dyDescent="0.2"/>
  <cols>
    <col min="1" max="1" width="4.28515625" style="1" customWidth="1"/>
    <col min="2" max="2" width="19.7109375" style="1" bestFit="1" customWidth="1"/>
    <col min="3" max="3" width="9.140625" style="1"/>
    <col min="4" max="4" width="9.140625" style="33"/>
    <col min="5" max="5" width="9.140625" style="1"/>
    <col min="6" max="6" width="9.140625" style="33"/>
    <col min="7" max="7" width="9.140625" style="1"/>
    <col min="8" max="8" width="9.140625" style="33"/>
    <col min="9" max="9" width="9.140625" style="1"/>
    <col min="10" max="10" width="9.140625" style="33"/>
    <col min="11" max="11" width="9.140625" style="1"/>
    <col min="12" max="12" width="9.140625" style="33"/>
    <col min="13" max="13" width="9.140625" style="1"/>
    <col min="14" max="14" width="9.140625" style="33"/>
    <col min="15" max="16384" width="9.140625" style="1"/>
  </cols>
  <sheetData>
    <row r="1" spans="2:33" s="30" customFormat="1" x14ac:dyDescent="0.2">
      <c r="C1" s="30" t="s">
        <v>48</v>
      </c>
      <c r="D1" s="32" t="s">
        <v>54</v>
      </c>
      <c r="E1" s="30" t="s">
        <v>49</v>
      </c>
      <c r="F1" s="32" t="s">
        <v>55</v>
      </c>
      <c r="G1" s="30" t="s">
        <v>50</v>
      </c>
      <c r="H1" s="32" t="s">
        <v>56</v>
      </c>
      <c r="I1" s="38" t="s">
        <v>51</v>
      </c>
      <c r="J1" s="32" t="s">
        <v>57</v>
      </c>
      <c r="K1" s="30" t="s">
        <v>52</v>
      </c>
      <c r="L1" s="32" t="s">
        <v>58</v>
      </c>
      <c r="M1" s="38" t="s">
        <v>53</v>
      </c>
      <c r="N1" s="32" t="s">
        <v>59</v>
      </c>
      <c r="R1" s="30" t="s">
        <v>32</v>
      </c>
      <c r="S1" s="30" t="s">
        <v>33</v>
      </c>
      <c r="T1" s="30" t="s">
        <v>34</v>
      </c>
      <c r="U1" s="30" t="s">
        <v>35</v>
      </c>
      <c r="V1" s="30" t="s">
        <v>36</v>
      </c>
      <c r="W1" s="30" t="s">
        <v>37</v>
      </c>
      <c r="X1" s="30" t="s">
        <v>38</v>
      </c>
      <c r="Y1" s="30" t="s">
        <v>39</v>
      </c>
      <c r="Z1" s="30" t="s">
        <v>40</v>
      </c>
      <c r="AA1" s="30" t="s">
        <v>41</v>
      </c>
      <c r="AB1" s="30" t="s">
        <v>42</v>
      </c>
      <c r="AC1" s="30" t="s">
        <v>43</v>
      </c>
      <c r="AD1" s="30" t="s">
        <v>44</v>
      </c>
      <c r="AE1" s="30" t="s">
        <v>45</v>
      </c>
      <c r="AF1" s="30" t="s">
        <v>46</v>
      </c>
      <c r="AG1" s="30" t="s">
        <v>47</v>
      </c>
    </row>
    <row r="2" spans="2:33" s="39" customFormat="1" x14ac:dyDescent="0.2">
      <c r="B2" s="31"/>
      <c r="D2" s="40"/>
      <c r="F2" s="40"/>
      <c r="G2" s="42">
        <v>44012</v>
      </c>
      <c r="H2" s="40"/>
      <c r="I2" s="42">
        <v>44377</v>
      </c>
      <c r="J2" s="40"/>
      <c r="K2" s="42">
        <v>44742</v>
      </c>
      <c r="L2" s="40"/>
      <c r="M2" s="42">
        <v>45107</v>
      </c>
      <c r="N2" s="40"/>
    </row>
    <row r="3" spans="2:33" s="39" customFormat="1" x14ac:dyDescent="0.2">
      <c r="B3" s="31"/>
      <c r="D3" s="40"/>
      <c r="F3" s="40"/>
      <c r="H3" s="40"/>
      <c r="I3" s="41">
        <v>45183</v>
      </c>
      <c r="J3" s="40"/>
      <c r="L3" s="40"/>
      <c r="M3" s="41">
        <v>45188</v>
      </c>
      <c r="N3" s="40"/>
    </row>
    <row r="4" spans="2:33" s="43" customFormat="1" x14ac:dyDescent="0.2">
      <c r="B4" s="43" t="s">
        <v>63</v>
      </c>
      <c r="D4" s="44"/>
      <c r="F4" s="44"/>
      <c r="G4" s="43">
        <v>38.777000000000001</v>
      </c>
      <c r="H4" s="44"/>
      <c r="I4" s="43">
        <v>40.11</v>
      </c>
      <c r="J4" s="44"/>
      <c r="K4" s="43">
        <v>53.249000000000002</v>
      </c>
      <c r="L4" s="44"/>
      <c r="M4" s="43">
        <v>69.707999999999998</v>
      </c>
      <c r="N4" s="44"/>
    </row>
    <row r="5" spans="2:33" s="45" customFormat="1" x14ac:dyDescent="0.2">
      <c r="B5" s="45" t="s">
        <v>64</v>
      </c>
      <c r="D5" s="46"/>
      <c r="F5" s="46"/>
      <c r="G5" s="45">
        <v>20.445</v>
      </c>
      <c r="H5" s="46"/>
      <c r="I5" s="45">
        <v>19.920999999999999</v>
      </c>
      <c r="J5" s="46"/>
      <c r="K5" s="45">
        <v>27.704999999999998</v>
      </c>
      <c r="L5" s="46"/>
      <c r="M5" s="45">
        <v>39.500999999999998</v>
      </c>
      <c r="N5" s="46"/>
    </row>
    <row r="6" spans="2:33" s="43" customFormat="1" x14ac:dyDescent="0.2">
      <c r="B6" s="43" t="s">
        <v>65</v>
      </c>
      <c r="D6" s="44"/>
      <c r="F6" s="44"/>
      <c r="G6" s="43">
        <f>G4-G5</f>
        <v>18.332000000000001</v>
      </c>
      <c r="H6" s="44"/>
      <c r="I6" s="43">
        <f>I4-I5</f>
        <v>20.189</v>
      </c>
      <c r="J6" s="44"/>
      <c r="K6" s="43">
        <f>K4-K5</f>
        <v>25.544000000000004</v>
      </c>
      <c r="L6" s="44"/>
      <c r="M6" s="43">
        <f>M4-M5</f>
        <v>30.207000000000001</v>
      </c>
      <c r="N6" s="44"/>
    </row>
    <row r="7" spans="2:33" s="45" customFormat="1" x14ac:dyDescent="0.2">
      <c r="B7" s="45" t="s">
        <v>73</v>
      </c>
      <c r="D7" s="46"/>
      <c r="F7" s="46"/>
      <c r="G7" s="45">
        <v>5.0570000000000004</v>
      </c>
      <c r="H7" s="46"/>
      <c r="I7" s="45">
        <v>6.1879999999999997</v>
      </c>
      <c r="J7" s="46"/>
      <c r="K7" s="45">
        <v>13.638999999999999</v>
      </c>
      <c r="L7" s="46"/>
      <c r="M7" s="45">
        <v>21.678000000000001</v>
      </c>
      <c r="N7" s="46"/>
    </row>
    <row r="8" spans="2:33" s="45" customFormat="1" x14ac:dyDescent="0.2">
      <c r="B8" s="45" t="s">
        <v>74</v>
      </c>
      <c r="D8" s="46"/>
      <c r="F8" s="46"/>
      <c r="G8" s="45">
        <v>0</v>
      </c>
      <c r="H8" s="46"/>
      <c r="I8" s="45">
        <v>0</v>
      </c>
      <c r="J8" s="46"/>
      <c r="K8" s="45">
        <v>0.25700000000000001</v>
      </c>
      <c r="L8" s="46"/>
      <c r="M8" s="45">
        <v>2E-3</v>
      </c>
      <c r="N8" s="46"/>
    </row>
    <row r="9" spans="2:33" s="43" customFormat="1" x14ac:dyDescent="0.2">
      <c r="B9" s="43" t="s">
        <v>75</v>
      </c>
      <c r="D9" s="44"/>
      <c r="F9" s="44"/>
      <c r="G9" s="43">
        <f>G6-G7+G8</f>
        <v>13.275</v>
      </c>
      <c r="H9" s="44"/>
      <c r="I9" s="43">
        <f>I6-I7+I8</f>
        <v>14.001000000000001</v>
      </c>
      <c r="J9" s="44"/>
      <c r="K9" s="43">
        <f>K6-K7+K8</f>
        <v>12.162000000000004</v>
      </c>
      <c r="L9" s="44"/>
      <c r="M9" s="43">
        <f>M6-M7+M8</f>
        <v>8.5310000000000006</v>
      </c>
      <c r="N9" s="44"/>
    </row>
    <row r="10" spans="2:33" s="45" customFormat="1" x14ac:dyDescent="0.2">
      <c r="B10" s="45" t="s">
        <v>76</v>
      </c>
      <c r="D10" s="46"/>
      <c r="F10" s="46"/>
      <c r="G10" s="45">
        <v>8.1000000000000003E-2</v>
      </c>
      <c r="H10" s="46"/>
      <c r="I10" s="45">
        <v>7.0000000000000001E-3</v>
      </c>
      <c r="J10" s="46"/>
      <c r="K10" s="45">
        <v>7.0000000000000001E-3</v>
      </c>
      <c r="L10" s="46"/>
      <c r="M10" s="45">
        <v>3.5999999999999997E-2</v>
      </c>
      <c r="N10" s="46"/>
    </row>
    <row r="11" spans="2:33" s="45" customFormat="1" x14ac:dyDescent="0.2">
      <c r="B11" s="45" t="s">
        <v>77</v>
      </c>
      <c r="D11" s="46"/>
      <c r="F11" s="46"/>
      <c r="G11" s="45">
        <v>2.1999999999999999E-2</v>
      </c>
      <c r="H11" s="46"/>
      <c r="I11" s="45">
        <v>0.02</v>
      </c>
      <c r="J11" s="46"/>
      <c r="K11" s="45">
        <v>1</v>
      </c>
      <c r="L11" s="46"/>
      <c r="M11" s="45">
        <v>0.46100000000000002</v>
      </c>
      <c r="N11" s="46"/>
    </row>
    <row r="12" spans="2:33" x14ac:dyDescent="0.2">
      <c r="B12" s="1" t="s">
        <v>78</v>
      </c>
      <c r="G12" s="45">
        <f>+G9+G10-G11</f>
        <v>13.334</v>
      </c>
      <c r="I12" s="45">
        <f>+I9+I10-I11</f>
        <v>13.988000000000001</v>
      </c>
      <c r="K12" s="45">
        <f>+K9+K10-K11</f>
        <v>11.169000000000004</v>
      </c>
      <c r="M12" s="45">
        <f>+M9+M10-M11</f>
        <v>8.1059999999999999</v>
      </c>
    </row>
    <row r="13" spans="2:33" s="45" customFormat="1" x14ac:dyDescent="0.2">
      <c r="B13" s="45" t="s">
        <v>79</v>
      </c>
      <c r="D13" s="46"/>
      <c r="F13" s="46"/>
      <c r="G13" s="45">
        <v>2.3170000000000002</v>
      </c>
      <c r="H13" s="46"/>
      <c r="I13" s="45">
        <v>2.8079999999999998</v>
      </c>
      <c r="J13" s="46"/>
      <c r="K13" s="45">
        <v>2.262</v>
      </c>
      <c r="L13" s="46"/>
      <c r="M13" s="45">
        <v>2.5459999999999998</v>
      </c>
      <c r="N13" s="46"/>
    </row>
    <row r="14" spans="2:33" s="2" customFormat="1" x14ac:dyDescent="0.2">
      <c r="B14" s="2" t="s">
        <v>80</v>
      </c>
      <c r="D14" s="35"/>
      <c r="F14" s="35"/>
      <c r="G14" s="43">
        <f>+G12-G13</f>
        <v>11.016999999999999</v>
      </c>
      <c r="H14" s="35"/>
      <c r="I14" s="43">
        <f>+I12-I13</f>
        <v>11.180000000000001</v>
      </c>
      <c r="J14" s="35"/>
      <c r="K14" s="43">
        <f>+K12-K13</f>
        <v>8.9070000000000036</v>
      </c>
      <c r="L14" s="35"/>
      <c r="M14" s="43">
        <f>+M12-M13</f>
        <v>5.5600000000000005</v>
      </c>
      <c r="N14" s="35"/>
    </row>
    <row r="15" spans="2:33" s="53" customFormat="1" x14ac:dyDescent="0.2">
      <c r="B15" s="53" t="s">
        <v>81</v>
      </c>
      <c r="D15" s="54"/>
      <c r="F15" s="54"/>
      <c r="G15" s="53">
        <f>G14/G16</f>
        <v>8.5165178315568052E-2</v>
      </c>
      <c r="H15" s="54"/>
      <c r="I15" s="53">
        <f>I14/I16</f>
        <v>8.6377851272606901E-2</v>
      </c>
      <c r="J15" s="54"/>
      <c r="K15" s="53">
        <f>K14/K16</f>
        <v>6.4719467846264672E-2</v>
      </c>
      <c r="L15" s="54"/>
      <c r="M15" s="53">
        <f>M14/M16</f>
        <v>3.8685010226479868E-2</v>
      </c>
      <c r="N15" s="54"/>
    </row>
    <row r="16" spans="2:33" s="51" customFormat="1" x14ac:dyDescent="0.2">
      <c r="B16" s="51" t="s">
        <v>4</v>
      </c>
      <c r="D16" s="52"/>
      <c r="F16" s="52"/>
      <c r="G16" s="51">
        <v>129.36038199999999</v>
      </c>
      <c r="H16" s="52"/>
      <c r="I16" s="51">
        <v>129.43132800000001</v>
      </c>
      <c r="J16" s="52"/>
      <c r="K16" s="51">
        <v>137.624741</v>
      </c>
      <c r="L16" s="52"/>
      <c r="M16" s="51">
        <v>143.72492</v>
      </c>
      <c r="N16" s="52"/>
    </row>
    <row r="18" spans="2:14" s="47" customFormat="1" x14ac:dyDescent="0.2">
      <c r="B18" s="47" t="s">
        <v>70</v>
      </c>
      <c r="D18" s="48"/>
      <c r="F18" s="48"/>
      <c r="H18" s="48"/>
      <c r="I18" s="47">
        <f>I4/G4-1</f>
        <v>3.4376047657116215E-2</v>
      </c>
      <c r="J18" s="48"/>
      <c r="K18" s="47">
        <f>K4/I4-1</f>
        <v>0.32757417102966846</v>
      </c>
      <c r="L18" s="48"/>
      <c r="M18" s="47">
        <f>M4/K4-1</f>
        <v>0.30909500647899479</v>
      </c>
      <c r="N18" s="48"/>
    </row>
    <row r="19" spans="2:14" x14ac:dyDescent="0.2">
      <c r="B19" s="1" t="s">
        <v>71</v>
      </c>
    </row>
    <row r="21" spans="2:14" s="49" customFormat="1" x14ac:dyDescent="0.2">
      <c r="B21" s="49" t="s">
        <v>66</v>
      </c>
      <c r="D21" s="50"/>
      <c r="F21" s="50"/>
      <c r="G21" s="49">
        <f>G6/G4</f>
        <v>0.47275446785465614</v>
      </c>
      <c r="H21" s="50"/>
      <c r="I21" s="49">
        <f>I6/I4</f>
        <v>0.50334081276489651</v>
      </c>
      <c r="J21" s="50"/>
      <c r="K21" s="49">
        <f>K6/K4</f>
        <v>0.47970853912749539</v>
      </c>
      <c r="L21" s="50"/>
      <c r="M21" s="49">
        <f>M6/M4</f>
        <v>0.43333620244448273</v>
      </c>
      <c r="N21" s="50"/>
    </row>
    <row r="22" spans="2:14" s="49" customFormat="1" x14ac:dyDescent="0.2">
      <c r="B22" s="49" t="s">
        <v>67</v>
      </c>
      <c r="D22" s="50"/>
      <c r="F22" s="50"/>
      <c r="G22" s="49">
        <f>G9/G4</f>
        <v>0.34234211001366788</v>
      </c>
      <c r="H22" s="50"/>
      <c r="I22" s="49">
        <f>I9/I4</f>
        <v>0.34906507105459988</v>
      </c>
      <c r="J22" s="50"/>
      <c r="K22" s="49">
        <f>K9/K4</f>
        <v>0.22839865537380991</v>
      </c>
      <c r="L22" s="50"/>
      <c r="M22" s="49">
        <f>M9/M4</f>
        <v>0.12238193607620361</v>
      </c>
      <c r="N22" s="50"/>
    </row>
    <row r="23" spans="2:14" s="49" customFormat="1" x14ac:dyDescent="0.2">
      <c r="B23" s="49" t="s">
        <v>68</v>
      </c>
      <c r="D23" s="50"/>
      <c r="F23" s="50"/>
      <c r="G23" s="49">
        <f>G14/G4</f>
        <v>0.28411171570776489</v>
      </c>
      <c r="H23" s="50"/>
      <c r="I23" s="49">
        <f>I14/I4</f>
        <v>0.27873348292196465</v>
      </c>
      <c r="J23" s="50"/>
      <c r="K23" s="49">
        <f>K14/K4</f>
        <v>0.16727074686848586</v>
      </c>
      <c r="L23" s="50"/>
      <c r="M23" s="49">
        <f>M14/M4</f>
        <v>7.9761289952372763E-2</v>
      </c>
      <c r="N23" s="50"/>
    </row>
    <row r="24" spans="2:14" s="49" customFormat="1" x14ac:dyDescent="0.2">
      <c r="B24" s="49" t="s">
        <v>69</v>
      </c>
      <c r="D24" s="50"/>
      <c r="F24" s="50"/>
      <c r="G24" s="49">
        <f>G13/G12</f>
        <v>0.17376631168441581</v>
      </c>
      <c r="H24" s="50"/>
      <c r="I24" s="49">
        <f>I13/I12</f>
        <v>0.2007434944237918</v>
      </c>
      <c r="J24" s="50"/>
      <c r="K24" s="49">
        <f>K13/K12</f>
        <v>0.20252484555466016</v>
      </c>
      <c r="L24" s="50"/>
      <c r="M24" s="49">
        <f>M13/M12</f>
        <v>0.31408832963237104</v>
      </c>
      <c r="N24" s="50"/>
    </row>
    <row r="28" spans="2:14" x14ac:dyDescent="0.2">
      <c r="B28" s="34" t="s">
        <v>60</v>
      </c>
    </row>
    <row r="29" spans="2:14" x14ac:dyDescent="0.2">
      <c r="B29" s="1" t="s">
        <v>61</v>
      </c>
      <c r="G29" s="1">
        <v>250</v>
      </c>
      <c r="I29" s="1">
        <v>262</v>
      </c>
      <c r="K29" s="1">
        <v>392</v>
      </c>
      <c r="M29" s="1">
        <v>438</v>
      </c>
    </row>
    <row r="31" spans="2:14" x14ac:dyDescent="0.2">
      <c r="B31" s="1" t="s">
        <v>62</v>
      </c>
    </row>
    <row r="35" spans="2:14" x14ac:dyDescent="0.2">
      <c r="B35" s="34" t="s">
        <v>82</v>
      </c>
    </row>
    <row r="36" spans="2:14" x14ac:dyDescent="0.2">
      <c r="B36" s="1" t="s">
        <v>84</v>
      </c>
      <c r="K36" s="45">
        <v>0.64500000000000002</v>
      </c>
      <c r="L36" s="46"/>
      <c r="M36" s="45">
        <v>0.83199999999999996</v>
      </c>
    </row>
    <row r="37" spans="2:14" x14ac:dyDescent="0.2">
      <c r="B37" s="1" t="s">
        <v>83</v>
      </c>
      <c r="K37" s="45">
        <v>225.989</v>
      </c>
      <c r="L37" s="46"/>
      <c r="M37" s="45">
        <v>239.08600000000001</v>
      </c>
    </row>
    <row r="38" spans="2:14" x14ac:dyDescent="0.2">
      <c r="B38" s="1" t="s">
        <v>85</v>
      </c>
      <c r="K38" s="45">
        <v>1.9330000000000001</v>
      </c>
      <c r="L38" s="46"/>
      <c r="M38" s="45">
        <v>1.782</v>
      </c>
    </row>
    <row r="39" spans="2:14" x14ac:dyDescent="0.2">
      <c r="B39" s="1" t="s">
        <v>86</v>
      </c>
      <c r="K39" s="45">
        <v>2.8180000000000001</v>
      </c>
      <c r="L39" s="46"/>
      <c r="M39" s="45">
        <v>4.2709999999999999</v>
      </c>
    </row>
    <row r="40" spans="2:14" x14ac:dyDescent="0.2">
      <c r="B40" s="1" t="s">
        <v>87</v>
      </c>
      <c r="K40" s="45">
        <v>1.4E-2</v>
      </c>
      <c r="L40" s="46"/>
      <c r="M40" s="45">
        <v>0</v>
      </c>
    </row>
    <row r="41" spans="2:14" x14ac:dyDescent="0.2">
      <c r="B41" s="1" t="s">
        <v>88</v>
      </c>
      <c r="K41" s="45">
        <f>SUM(K36:K40)</f>
        <v>231.39900000000003</v>
      </c>
      <c r="L41" s="46"/>
      <c r="M41" s="45">
        <f>SUM(M36:M40)</f>
        <v>245.971</v>
      </c>
    </row>
    <row r="42" spans="2:14" x14ac:dyDescent="0.2">
      <c r="B42" s="1" t="s">
        <v>89</v>
      </c>
      <c r="K42" s="45">
        <v>18.966000000000001</v>
      </c>
      <c r="L42" s="46"/>
      <c r="M42" s="45">
        <v>26.49</v>
      </c>
    </row>
    <row r="43" spans="2:14" x14ac:dyDescent="0.2">
      <c r="B43" s="1" t="s">
        <v>90</v>
      </c>
      <c r="K43" s="45">
        <v>0.96899999999999997</v>
      </c>
      <c r="L43" s="46"/>
      <c r="M43" s="45">
        <v>0.92900000000000005</v>
      </c>
    </row>
    <row r="44" spans="2:14" s="2" customFormat="1" x14ac:dyDescent="0.2">
      <c r="B44" s="2" t="s">
        <v>6</v>
      </c>
      <c r="D44" s="35"/>
      <c r="F44" s="35"/>
      <c r="H44" s="35"/>
      <c r="J44" s="35"/>
      <c r="K44" s="43">
        <v>51.295000000000002</v>
      </c>
      <c r="L44" s="44"/>
      <c r="M44" s="43">
        <v>45.158999999999999</v>
      </c>
      <c r="N44" s="35"/>
    </row>
    <row r="45" spans="2:14" x14ac:dyDescent="0.2">
      <c r="B45" s="1" t="s">
        <v>91</v>
      </c>
      <c r="K45" s="45">
        <f>SUM(K41:K44)</f>
        <v>302.62900000000002</v>
      </c>
      <c r="L45" s="46"/>
      <c r="M45" s="45">
        <f>SUM(M41:M44)</f>
        <v>318.54899999999998</v>
      </c>
    </row>
    <row r="46" spans="2:14" x14ac:dyDescent="0.2">
      <c r="K46" s="45"/>
      <c r="L46" s="46"/>
      <c r="M46" s="45"/>
    </row>
    <row r="47" spans="2:14" x14ac:dyDescent="0.2">
      <c r="B47" s="1" t="s">
        <v>92</v>
      </c>
      <c r="K47" s="45">
        <v>2.6890000000000001</v>
      </c>
      <c r="L47" s="46"/>
      <c r="M47" s="45">
        <v>3.9180000000000001</v>
      </c>
    </row>
    <row r="48" spans="2:14" x14ac:dyDescent="0.2">
      <c r="B48" s="1" t="s">
        <v>93</v>
      </c>
      <c r="K48" s="45">
        <v>25.242000000000001</v>
      </c>
      <c r="L48" s="46"/>
      <c r="M48" s="45">
        <v>0</v>
      </c>
    </row>
    <row r="49" spans="2:14" x14ac:dyDescent="0.2">
      <c r="B49" s="1" t="s">
        <v>94</v>
      </c>
      <c r="K49" s="45">
        <v>0.124</v>
      </c>
      <c r="L49" s="46"/>
      <c r="M49" s="45">
        <v>0.155</v>
      </c>
    </row>
    <row r="50" spans="2:14" x14ac:dyDescent="0.2">
      <c r="B50" s="1" t="s">
        <v>87</v>
      </c>
      <c r="K50" s="45">
        <v>8.6240000000000006</v>
      </c>
      <c r="L50" s="46"/>
      <c r="M50" s="45">
        <v>8.2289999999999992</v>
      </c>
    </row>
    <row r="51" spans="2:14" x14ac:dyDescent="0.2">
      <c r="B51" s="1" t="s">
        <v>95</v>
      </c>
      <c r="K51" s="45">
        <f>SUM(K47:K50)</f>
        <v>36.679000000000002</v>
      </c>
      <c r="L51" s="46"/>
      <c r="M51" s="45">
        <f>SUM(M47:M50)</f>
        <v>12.302</v>
      </c>
    </row>
    <row r="52" spans="2:14" x14ac:dyDescent="0.2">
      <c r="B52" s="1" t="s">
        <v>96</v>
      </c>
      <c r="K52" s="45">
        <v>28.722000000000001</v>
      </c>
      <c r="L52" s="46"/>
      <c r="M52" s="45">
        <v>49.097000000000001</v>
      </c>
    </row>
    <row r="53" spans="2:14" x14ac:dyDescent="0.2">
      <c r="B53" s="1" t="s">
        <v>97</v>
      </c>
      <c r="K53" s="45">
        <v>1.718</v>
      </c>
      <c r="L53" s="46"/>
      <c r="M53" s="45">
        <v>1.081</v>
      </c>
    </row>
    <row r="54" spans="2:14" x14ac:dyDescent="0.2">
      <c r="B54" s="1" t="s">
        <v>92</v>
      </c>
      <c r="K54" s="45">
        <v>0.36</v>
      </c>
      <c r="L54" s="46"/>
      <c r="M54" s="45">
        <v>0.73</v>
      </c>
    </row>
    <row r="55" spans="2:14" x14ac:dyDescent="0.2">
      <c r="B55" s="1" t="s">
        <v>98</v>
      </c>
      <c r="K55" s="45">
        <f>SUM(K51:K54)</f>
        <v>67.479000000000013</v>
      </c>
      <c r="L55" s="46"/>
      <c r="M55" s="45">
        <f>SUM(M51:M54)</f>
        <v>63.21</v>
      </c>
    </row>
    <row r="57" spans="2:14" s="45" customFormat="1" x14ac:dyDescent="0.2">
      <c r="B57" s="45" t="s">
        <v>99</v>
      </c>
      <c r="D57" s="46"/>
      <c r="F57" s="46"/>
      <c r="H57" s="46"/>
      <c r="J57" s="46"/>
      <c r="K57" s="45">
        <v>235.15</v>
      </c>
      <c r="L57" s="46"/>
      <c r="M57" s="45">
        <v>255.339</v>
      </c>
      <c r="N57" s="46"/>
    </row>
    <row r="58" spans="2:14" x14ac:dyDescent="0.2">
      <c r="B58" s="1" t="s">
        <v>100</v>
      </c>
      <c r="K58" s="45">
        <f>+K57+K55</f>
        <v>302.62900000000002</v>
      </c>
      <c r="M58" s="45">
        <f>+M57+M55</f>
        <v>318.54899999999998</v>
      </c>
    </row>
    <row r="60" spans="2:14" x14ac:dyDescent="0.2">
      <c r="B60" s="1" t="s">
        <v>101</v>
      </c>
      <c r="K60" s="45">
        <f>K45-K55</f>
        <v>235.15</v>
      </c>
      <c r="M60" s="45">
        <f>M45-M55</f>
        <v>255.33899999999997</v>
      </c>
    </row>
    <row r="61" spans="2:14" x14ac:dyDescent="0.2">
      <c r="B61" s="1" t="s">
        <v>102</v>
      </c>
      <c r="K61" s="1">
        <f>K60/K16</f>
        <v>1.7086317350453724</v>
      </c>
      <c r="M61" s="1">
        <f>M60/M16</f>
        <v>1.7765812637084786</v>
      </c>
    </row>
    <row r="63" spans="2:14" s="56" customFormat="1" x14ac:dyDescent="0.2">
      <c r="B63" s="56" t="s">
        <v>6</v>
      </c>
      <c r="D63" s="57"/>
      <c r="F63" s="57"/>
      <c r="H63" s="57"/>
      <c r="J63" s="57"/>
      <c r="K63" s="58">
        <f>+K44</f>
        <v>51.295000000000002</v>
      </c>
      <c r="L63" s="57"/>
      <c r="M63" s="58">
        <f>+M44</f>
        <v>45.158999999999999</v>
      </c>
      <c r="N63" s="57"/>
    </row>
    <row r="64" spans="2:14" s="56" customFormat="1" x14ac:dyDescent="0.2">
      <c r="B64" s="56" t="s">
        <v>7</v>
      </c>
      <c r="D64" s="57"/>
      <c r="F64" s="57"/>
      <c r="H64" s="57"/>
      <c r="J64" s="57"/>
      <c r="K64" s="56">
        <v>0</v>
      </c>
      <c r="L64" s="57"/>
      <c r="M64" s="56">
        <v>0</v>
      </c>
      <c r="N64" s="57"/>
    </row>
    <row r="65" spans="2:13" x14ac:dyDescent="0.2">
      <c r="B65" s="1" t="s">
        <v>8</v>
      </c>
      <c r="K65" s="45">
        <f>K63-K64</f>
        <v>51.295000000000002</v>
      </c>
      <c r="M65" s="45">
        <f>M63-M64</f>
        <v>45.158999999999999</v>
      </c>
    </row>
    <row r="67" spans="2:13" x14ac:dyDescent="0.2">
      <c r="B67" s="1" t="s">
        <v>103</v>
      </c>
    </row>
    <row r="68" spans="2:13" x14ac:dyDescent="0.2">
      <c r="B68" s="1" t="s">
        <v>5</v>
      </c>
    </row>
    <row r="69" spans="2:13" x14ac:dyDescent="0.2">
      <c r="B69" s="1" t="s">
        <v>9</v>
      </c>
    </row>
  </sheetData>
  <hyperlinks>
    <hyperlink ref="M1" r:id="rId1" xr:uid="{581DB942-8313-446E-848E-69D8EEF63C8F}"/>
    <hyperlink ref="I1" r:id="rId2" xr:uid="{20AFF553-6951-4E9A-B8FE-3BBE390E107B}"/>
  </hyperlinks>
  <pageMargins left="0.7" right="0.7" top="0.75" bottom="0.75" header="0.3" footer="0.3"/>
  <pageSetup paperSize="125" orientation="portrait" horizontalDpi="203" verticalDpi="203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2023-10-02T13:03:26Z</dcterms:created>
  <dcterms:modified xsi:type="dcterms:W3CDTF">2023-10-03T11:14:32Z</dcterms:modified>
</cp:coreProperties>
</file>