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1E0CBEA-AED0-4FDA-A543-E781A7E33427}" xr6:coauthVersionLast="36" xr6:coauthVersionMax="47" xr10:uidLastSave="{00000000-0000-0000-0000-000000000000}"/>
  <bookViews>
    <workbookView xWindow="0" yWindow="495" windowWidth="29040" windowHeight="18900" xr2:uid="{DFFD8AD2-463C-4EE9-AB45-D04A4DE50CB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K53" i="2"/>
  <c r="L51" i="2"/>
  <c r="K51" i="2"/>
  <c r="F53" i="2"/>
  <c r="E53" i="2"/>
  <c r="E51" i="2"/>
  <c r="F51" i="2"/>
  <c r="L49" i="2" l="1"/>
  <c r="E49" i="2" s="1"/>
  <c r="K49" i="2"/>
  <c r="E48" i="2"/>
  <c r="E46" i="2"/>
  <c r="E45" i="2"/>
  <c r="E43" i="2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C39" i="1"/>
  <c r="F49" i="2"/>
  <c r="F48" i="2"/>
  <c r="F46" i="2"/>
  <c r="F43" i="2"/>
  <c r="F40" i="2"/>
  <c r="L34" i="2"/>
  <c r="K34" i="2"/>
  <c r="F34" i="2"/>
  <c r="F37" i="2" s="1"/>
  <c r="F24" i="2"/>
  <c r="F22" i="2"/>
  <c r="F8" i="2"/>
  <c r="F5" i="2"/>
  <c r="F19" i="2" s="1"/>
  <c r="C11" i="2"/>
  <c r="C10" i="2"/>
  <c r="C7" i="2"/>
  <c r="C6" i="2"/>
  <c r="C16" i="2"/>
  <c r="C4" i="2"/>
  <c r="C3" i="2"/>
  <c r="C25" i="2" s="1"/>
  <c r="F9" i="2" l="1"/>
  <c r="F12" i="2" s="1"/>
  <c r="F14" i="2" s="1"/>
  <c r="F15" i="2" s="1"/>
  <c r="C5" i="2"/>
  <c r="D25" i="2"/>
  <c r="B22" i="2"/>
  <c r="D22" i="2"/>
  <c r="J22" i="2"/>
  <c r="L22" i="2"/>
  <c r="M22" i="2"/>
  <c r="M8" i="2"/>
  <c r="M6" i="2"/>
  <c r="M4" i="2"/>
  <c r="M5" i="2" s="1"/>
  <c r="M24" i="2"/>
  <c r="D24" i="2"/>
  <c r="C11" i="1"/>
  <c r="K40" i="2"/>
  <c r="K43" i="2" s="1"/>
  <c r="K46" i="2" s="1"/>
  <c r="K37" i="2"/>
  <c r="L40" i="2"/>
  <c r="L43" i="2"/>
  <c r="L46" i="2" s="1"/>
  <c r="L37" i="2"/>
  <c r="L48" i="2" s="1"/>
  <c r="E13" i="2"/>
  <c r="E22" i="2" s="1"/>
  <c r="E11" i="2"/>
  <c r="E10" i="2"/>
  <c r="E7" i="2"/>
  <c r="E6" i="2"/>
  <c r="E4" i="2"/>
  <c r="E3" i="2"/>
  <c r="B8" i="2"/>
  <c r="B5" i="2"/>
  <c r="B19" i="2" s="1"/>
  <c r="D8" i="2"/>
  <c r="D5" i="2"/>
  <c r="D19" i="2" s="1"/>
  <c r="K24" i="2"/>
  <c r="J8" i="2"/>
  <c r="J5" i="2"/>
  <c r="J19" i="2" s="1"/>
  <c r="F21" i="2" l="1"/>
  <c r="F20" i="2"/>
  <c r="E25" i="2"/>
  <c r="F25" i="2"/>
  <c r="E24" i="2"/>
  <c r="M19" i="2"/>
  <c r="M9" i="2"/>
  <c r="K48" i="2"/>
  <c r="C19" i="2"/>
  <c r="E8" i="2"/>
  <c r="E5" i="2"/>
  <c r="E19" i="2" s="1"/>
  <c r="B9" i="2"/>
  <c r="B20" i="2" s="1"/>
  <c r="D9" i="2"/>
  <c r="D20" i="2" s="1"/>
  <c r="D12" i="2"/>
  <c r="D14" i="2" s="1"/>
  <c r="D21" i="2" s="1"/>
  <c r="J9" i="2"/>
  <c r="L24" i="2"/>
  <c r="K13" i="2"/>
  <c r="K8" i="2"/>
  <c r="C8" i="2" s="1"/>
  <c r="C9" i="2" s="1"/>
  <c r="K5" i="2"/>
  <c r="K19" i="2" s="1"/>
  <c r="L8" i="2"/>
  <c r="C12" i="2" l="1"/>
  <c r="C20" i="2"/>
  <c r="C13" i="2"/>
  <c r="C22" i="2" s="1"/>
  <c r="K22" i="2"/>
  <c r="J12" i="2"/>
  <c r="J14" i="2" s="1"/>
  <c r="J21" i="2" s="1"/>
  <c r="J20" i="2"/>
  <c r="M20" i="2"/>
  <c r="M12" i="2"/>
  <c r="M14" i="2" s="1"/>
  <c r="E9" i="2"/>
  <c r="E20" i="2" s="1"/>
  <c r="B12" i="2"/>
  <c r="B14" i="2" s="1"/>
  <c r="B21" i="2" s="1"/>
  <c r="D15" i="2"/>
  <c r="K9" i="2"/>
  <c r="L5" i="2"/>
  <c r="L19" i="2" s="1"/>
  <c r="C8" i="1"/>
  <c r="C12" i="1" l="1"/>
  <c r="C35" i="1"/>
  <c r="M15" i="2"/>
  <c r="M21" i="2"/>
  <c r="K12" i="2"/>
  <c r="K14" i="2" s="1"/>
  <c r="K21" i="2" s="1"/>
  <c r="K20" i="2"/>
  <c r="J15" i="2"/>
  <c r="C14" i="2"/>
  <c r="E12" i="2"/>
  <c r="E14" i="2" s="1"/>
  <c r="E21" i="2" s="1"/>
  <c r="B15" i="2"/>
  <c r="L9" i="2"/>
  <c r="L20" i="2" s="1"/>
  <c r="C21" i="2" l="1"/>
  <c r="C15" i="2"/>
  <c r="E15" i="2"/>
  <c r="L12" i="2"/>
  <c r="L14" i="2" s="1"/>
  <c r="L21" i="2" s="1"/>
  <c r="K15" i="2"/>
  <c r="L15" i="2" l="1"/>
</calcChain>
</file>

<file path=xl/sharedStrings.xml><?xml version="1.0" encoding="utf-8"?>
<sst xmlns="http://schemas.openxmlformats.org/spreadsheetml/2006/main" count="139" uniqueCount="120">
  <si>
    <t>£BIDS</t>
  </si>
  <si>
    <t>Bidstack Group Plc</t>
  </si>
  <si>
    <t>Shares</t>
  </si>
  <si>
    <t>Price</t>
  </si>
  <si>
    <t>MC</t>
  </si>
  <si>
    <t>Cash</t>
  </si>
  <si>
    <t>Debt</t>
  </si>
  <si>
    <t>Net Cash</t>
  </si>
  <si>
    <t>EV</t>
  </si>
  <si>
    <t>FY21</t>
  </si>
  <si>
    <t>Revenue</t>
  </si>
  <si>
    <t>COGS</t>
  </si>
  <si>
    <t>Gross Profit</t>
  </si>
  <si>
    <t>H121</t>
  </si>
  <si>
    <t>H221</t>
  </si>
  <si>
    <t>H220</t>
  </si>
  <si>
    <t>H120</t>
  </si>
  <si>
    <t>FY20</t>
  </si>
  <si>
    <t>FY19</t>
  </si>
  <si>
    <t>H122</t>
  </si>
  <si>
    <t>FY22</t>
  </si>
  <si>
    <t>Taxes %</t>
  </si>
  <si>
    <t>Net Margin %</t>
  </si>
  <si>
    <t>Operating Margin %</t>
  </si>
  <si>
    <t>Gross Margin %</t>
  </si>
  <si>
    <t>Revenue Y/Y</t>
  </si>
  <si>
    <t>Revenue H/H</t>
  </si>
  <si>
    <t>Balance Sheet</t>
  </si>
  <si>
    <t>Stock Overview</t>
  </si>
  <si>
    <t>Management</t>
  </si>
  <si>
    <t>CEO</t>
  </si>
  <si>
    <t>CFO</t>
  </si>
  <si>
    <t>Publishers &amp; Games using Bidstack Tech</t>
  </si>
  <si>
    <t>Dovetail Games</t>
  </si>
  <si>
    <t>Ubisoft</t>
  </si>
  <si>
    <t>Codemasters (EA)</t>
  </si>
  <si>
    <t>Miniclip</t>
  </si>
  <si>
    <t>Highbrow Interactive</t>
  </si>
  <si>
    <t>Indian Train Simulator</t>
  </si>
  <si>
    <t>Euro Train Simulator 2</t>
  </si>
  <si>
    <t>Indonesian Train Simulator</t>
  </si>
  <si>
    <t>EA? [Heavily speculated]</t>
  </si>
  <si>
    <t>Hyperscape</t>
  </si>
  <si>
    <t>Advertising Using Bidstack Tech</t>
  </si>
  <si>
    <t>Coca-Cola</t>
  </si>
  <si>
    <t>McDonalds</t>
  </si>
  <si>
    <t>Burberry</t>
  </si>
  <si>
    <t>Subway</t>
  </si>
  <si>
    <t>SEGA</t>
  </si>
  <si>
    <t>James Draper</t>
  </si>
  <si>
    <t>Donald Stewart</t>
  </si>
  <si>
    <t>Administrative Expenses</t>
  </si>
  <si>
    <t>Exceptional Items</t>
  </si>
  <si>
    <t>Operating Expenses</t>
  </si>
  <si>
    <t>Operating Profit</t>
  </si>
  <si>
    <t>Finance Income</t>
  </si>
  <si>
    <t>Finance Costs</t>
  </si>
  <si>
    <t>Pretax Profit</t>
  </si>
  <si>
    <t>Net Income</t>
  </si>
  <si>
    <t>EPS</t>
  </si>
  <si>
    <t>Dirt Rally?</t>
  </si>
  <si>
    <t>EA Sports (Rumored!!!)</t>
  </si>
  <si>
    <t>Taxes (Credit)</t>
  </si>
  <si>
    <t>Right of Use</t>
  </si>
  <si>
    <t>Investments</t>
  </si>
  <si>
    <t>Total NCA</t>
  </si>
  <si>
    <t>Assets</t>
  </si>
  <si>
    <t>Lease Liability</t>
  </si>
  <si>
    <t>Total NCL</t>
  </si>
  <si>
    <t>Trade &amp; A/R</t>
  </si>
  <si>
    <t>Trade &amp; A/P</t>
  </si>
  <si>
    <t>Liabilities</t>
  </si>
  <si>
    <t>S/E</t>
  </si>
  <si>
    <t>L+S/E</t>
  </si>
  <si>
    <t>(Projected)</t>
  </si>
  <si>
    <t>FIFA Mobile</t>
  </si>
  <si>
    <t>Key Events</t>
  </si>
  <si>
    <t>Bidstack register new subsidary companies with companies house</t>
  </si>
  <si>
    <t>Bistack Sports Ltd, Bidstach Technologies Ltd, Bidstack Group Plc.</t>
  </si>
  <si>
    <t>Book Value</t>
  </si>
  <si>
    <t>Profile</t>
  </si>
  <si>
    <t>HQ</t>
  </si>
  <si>
    <t>Founded</t>
  </si>
  <si>
    <t>IR</t>
  </si>
  <si>
    <t>Link</t>
  </si>
  <si>
    <t>Update</t>
  </si>
  <si>
    <t>H222</t>
  </si>
  <si>
    <t>-</t>
  </si>
  <si>
    <t>ROU</t>
  </si>
  <si>
    <t>Intangibles</t>
  </si>
  <si>
    <t>PP&amp;E</t>
  </si>
  <si>
    <t>Book Value per Share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</si>
  <si>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</si>
  <si>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</si>
  <si>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</si>
  <si>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</si>
  <si>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</si>
  <si>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</si>
  <si>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</si>
  <si>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</si>
  <si>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London, UK</t>
  </si>
  <si>
    <t>Kellogg's (Pringles)</t>
  </si>
  <si>
    <t>P/S</t>
  </si>
  <si>
    <t xml:space="preserve"> </t>
  </si>
  <si>
    <t>Strategic investor provides £5m in investment along with another £5m placing @ 2.85</t>
  </si>
  <si>
    <t>COO</t>
  </si>
  <si>
    <t>Camila Franklin</t>
  </si>
  <si>
    <t>Tesco</t>
  </si>
  <si>
    <t>Ebay</t>
  </si>
  <si>
    <t>L'Oreal</t>
  </si>
  <si>
    <t>Playmobil</t>
  </si>
  <si>
    <t>Redbull</t>
  </si>
  <si>
    <t>Current COO, Lisa Hau now working as Chief Strategy Officer &amp; remains on board</t>
  </si>
  <si>
    <t>Bidstack appoint former AdColony COO Camila Franklin as £BIDS COO</t>
  </si>
  <si>
    <t>CSO</t>
  </si>
  <si>
    <t>Chair</t>
  </si>
  <si>
    <t>Lisa Hau</t>
  </si>
  <si>
    <t>Train Sim World 2/3</t>
  </si>
  <si>
    <t>New CFO Thomas Bullen is appointed, shares rally +10% on this news</t>
  </si>
  <si>
    <t>Thomas Bullen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</si>
</sst>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"/>
    <numFmt numFmtId="168" formatCode="0.0\x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aial"/>
    </font>
    <font>
      <u/>
      <sz val="10"/>
      <color theme="10"/>
      <name val="Arial"/>
      <family val="2"/>
    </font>
    <font>
      <b/>
      <sz val="8"/>
      <color theme="1"/>
      <name val="Arial"/>
      <family val="2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3" fillId="4" borderId="0" xfId="0" applyFont="1" applyFill="1"/>
    <xf numFmtId="2" fontId="4" fillId="4" borderId="0" xfId="0" applyNumberFormat="1" applyFont="1" applyFill="1"/>
    <xf numFmtId="2" fontId="4" fillId="6" borderId="0" xfId="0" applyNumberFormat="1" applyFont="1" applyFill="1"/>
    <xf numFmtId="2" fontId="3" fillId="0" borderId="0" xfId="0" applyNumberFormat="1" applyFont="1"/>
    <xf numFmtId="0" fontId="3" fillId="6" borderId="0" xfId="0" applyFont="1" applyFill="1"/>
    <xf numFmtId="164" fontId="4" fillId="0" borderId="0" xfId="0" applyNumberFormat="1" applyFont="1"/>
    <xf numFmtId="9" fontId="3" fillId="0" borderId="0" xfId="1" applyFont="1"/>
    <xf numFmtId="2" fontId="3" fillId="4" borderId="0" xfId="0" applyNumberFormat="1" applyFont="1" applyFill="1"/>
    <xf numFmtId="2" fontId="3" fillId="6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6" borderId="0" xfId="0" applyNumberFormat="1" applyFont="1" applyFill="1"/>
    <xf numFmtId="9" fontId="3" fillId="4" borderId="0" xfId="1" applyFont="1" applyFill="1"/>
    <xf numFmtId="9" fontId="3" fillId="6" borderId="0" xfId="1" applyFont="1" applyFill="1"/>
    <xf numFmtId="9" fontId="4" fillId="0" borderId="0" xfId="1" applyFont="1"/>
    <xf numFmtId="0" fontId="4" fillId="4" borderId="0" xfId="0" applyFont="1" applyFill="1"/>
    <xf numFmtId="9" fontId="4" fillId="4" borderId="0" xfId="1" applyFont="1" applyFill="1"/>
    <xf numFmtId="9" fontId="4" fillId="6" borderId="0" xfId="1" applyFont="1" applyFill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4" fillId="6" borderId="0" xfId="0" applyFont="1" applyFill="1"/>
    <xf numFmtId="0" fontId="4" fillId="5" borderId="4" xfId="0" applyFont="1" applyFill="1" applyBorder="1"/>
    <xf numFmtId="164" fontId="3" fillId="0" borderId="0" xfId="0" applyNumberFormat="1" applyFont="1" applyBorder="1"/>
    <xf numFmtId="17" fontId="4" fillId="5" borderId="4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5" xfId="0" applyFont="1" applyFill="1" applyBorder="1"/>
    <xf numFmtId="0" fontId="4" fillId="3" borderId="4" xfId="0" applyFont="1" applyFill="1" applyBorder="1"/>
    <xf numFmtId="0" fontId="3" fillId="0" borderId="0" xfId="0" applyFont="1" applyBorder="1"/>
    <xf numFmtId="0" fontId="4" fillId="5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1"/>
    </xf>
    <xf numFmtId="2" fontId="3" fillId="0" borderId="0" xfId="0" applyNumberFormat="1" applyFont="1" applyBorder="1"/>
    <xf numFmtId="0" fontId="3" fillId="3" borderId="4" xfId="0" applyFont="1" applyFill="1" applyBorder="1"/>
    <xf numFmtId="0" fontId="4" fillId="5" borderId="6" xfId="0" applyFont="1" applyFill="1" applyBorder="1"/>
    <xf numFmtId="2" fontId="3" fillId="0" borderId="7" xfId="0" applyNumberFormat="1" applyFont="1" applyBorder="1"/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2"/>
    </xf>
    <xf numFmtId="0" fontId="3" fillId="3" borderId="6" xfId="0" applyFont="1" applyFill="1" applyBorder="1" applyAlignment="1">
      <alignment horizontal="left" indent="2"/>
    </xf>
    <xf numFmtId="0" fontId="3" fillId="3" borderId="7" xfId="0" applyFont="1" applyFill="1" applyBorder="1"/>
    <xf numFmtId="0" fontId="3" fillId="3" borderId="8" xfId="0" applyFont="1" applyFill="1" applyBorder="1"/>
    <xf numFmtId="0" fontId="4" fillId="5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 indent="1"/>
    </xf>
    <xf numFmtId="167" fontId="3" fillId="0" borderId="0" xfId="0" applyNumberFormat="1" applyFont="1"/>
    <xf numFmtId="9" fontId="3" fillId="0" borderId="0" xfId="0" applyNumberFormat="1" applyFont="1"/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4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167" fontId="4" fillId="0" borderId="0" xfId="0" applyNumberFormat="1" applyFont="1"/>
    <xf numFmtId="166" fontId="3" fillId="4" borderId="0" xfId="0" applyNumberFormat="1" applyFont="1" applyFill="1"/>
    <xf numFmtId="166" fontId="4" fillId="4" borderId="0" xfId="0" applyNumberFormat="1" applyFont="1" applyFill="1"/>
    <xf numFmtId="0" fontId="6" fillId="0" borderId="0" xfId="0" applyFont="1"/>
    <xf numFmtId="0" fontId="6" fillId="4" borderId="0" xfId="0" applyFont="1" applyFill="1"/>
    <xf numFmtId="0" fontId="6" fillId="6" borderId="0" xfId="0" applyFont="1" applyFill="1"/>
    <xf numFmtId="167" fontId="6" fillId="0" borderId="0" xfId="0" applyNumberFormat="1" applyFont="1"/>
    <xf numFmtId="2" fontId="6" fillId="4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9" fillId="3" borderId="0" xfId="2" applyFont="1" applyFill="1" applyBorder="1"/>
    <xf numFmtId="0" fontId="3" fillId="3" borderId="0" xfId="0" applyFont="1" applyFill="1" applyBorder="1" applyAlignment="1">
      <alignment horizontal="left" indent="1"/>
    </xf>
    <xf numFmtId="0" fontId="3" fillId="3" borderId="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0" fillId="0" borderId="0" xfId="0" applyFont="1"/>
    <xf numFmtId="14" fontId="11" fillId="0" borderId="0" xfId="0" applyNumberFormat="1" applyFont="1" applyAlignment="1">
      <alignment horizontal="right"/>
    </xf>
    <xf numFmtId="14" fontId="11" fillId="4" borderId="0" xfId="0" applyNumberFormat="1" applyFont="1" applyFill="1" applyAlignment="1">
      <alignment horizontal="right"/>
    </xf>
    <xf numFmtId="14" fontId="12" fillId="6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168" fontId="3" fillId="3" borderId="5" xfId="0" applyNumberFormat="1" applyFont="1" applyFill="1" applyBorder="1" applyAlignment="1">
      <alignment horizontal="center"/>
    </xf>
    <xf numFmtId="0" fontId="8" fillId="3" borderId="7" xfId="2" applyFont="1" applyFill="1" applyBorder="1" applyAlignment="1">
      <alignment horizontal="center"/>
    </xf>
    <xf numFmtId="0" fontId="8" fillId="3" borderId="8" xfId="2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76200</xdr:rowOff>
    </xdr:from>
    <xdr:to>
      <xdr:col>5</xdr:col>
      <xdr:colOff>333375</xdr:colOff>
      <xdr:row>3</xdr:row>
      <xdr:rowOff>146339</xdr:rowOff>
    </xdr:to>
    <xdr:pic>
      <xdr:nvPicPr>
        <xdr:cNvPr id="2" name="Picture 1" descr="https://logo.clearbit.com/bidstackgroup.com">
          <a:extLst>
            <a:ext uri="{FF2B5EF4-FFF2-40B4-BE49-F238E27FC236}">
              <a16:creationId xmlns:a16="http://schemas.microsoft.com/office/drawing/2014/main" id="{2A675D91-A4F5-4A1F-99E4-F8212D8BE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76200"/>
          <a:ext cx="571500" cy="584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0</xdr:row>
      <xdr:rowOff>0</xdr:rowOff>
    </xdr:from>
    <xdr:to>
      <xdr:col>6</xdr:col>
      <xdr:colOff>34925</xdr:colOff>
      <xdr:row>65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19A275-5CC2-47D8-86DF-200B3200E93B}"/>
            </a:ext>
          </a:extLst>
        </xdr:cNvPr>
        <xdr:cNvCxnSpPr/>
      </xdr:nvCxnSpPr>
      <xdr:spPr>
        <a:xfrm>
          <a:off x="4968875" y="0"/>
          <a:ext cx="0" cy="10620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67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44F377-D501-4DD8-B6D4-50E80135F083}"/>
            </a:ext>
          </a:extLst>
        </xdr:cNvPr>
        <xdr:cNvCxnSpPr/>
      </xdr:nvCxnSpPr>
      <xdr:spPr>
        <a:xfrm>
          <a:off x="8829675" y="0"/>
          <a:ext cx="0" cy="11001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activeinvestors.co.uk/companies/news/1006242/bidstack-group-adds-10-following-appointment-of-new-chief-financial-officer-1006242.html" TargetMode="External"/><Relationship Id="rId2" Type="http://schemas.openxmlformats.org/officeDocument/2006/relationships/hyperlink" Target="https://www.lse.co.uk/rns/BIDS/bidstack-appoints-camila-franklin-as-coo-m1ldf35grtsgih3.html" TargetMode="External"/><Relationship Id="rId1" Type="http://schemas.openxmlformats.org/officeDocument/2006/relationships/hyperlink" Target="https://www.bidstack.com/investors/announcement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1B8B-B033-42AF-8B6E-08E2900A293A}">
  <dimension ref="B2:AA43"/>
  <sheetViews>
    <sheetView tabSelected="1" workbookViewId="0">
      <selection activeCell="C7" sqref="C7"/>
    </sheetView>
  </sheetViews>
  <sheetFormatPr defaultColWidth="8.85546875" defaultRowHeight="12.75"/>
  <cols>
    <col min="1" max="16384" width="8.85546875" style="2"/>
  </cols>
  <sheetData>
    <row r="2" spans="2:27" ht="15">
      <c r="B2" s="1" t="s">
        <v>0</v>
      </c>
    </row>
    <row r="3" spans="2:27">
      <c r="B3" s="6" t="s">
        <v>1</v>
      </c>
    </row>
    <row r="5" spans="2:27">
      <c r="B5" s="82" t="s">
        <v>28</v>
      </c>
      <c r="C5" s="83"/>
      <c r="D5" s="84"/>
      <c r="H5" s="82" t="s">
        <v>76</v>
      </c>
      <c r="I5" s="83"/>
      <c r="J5" s="83"/>
      <c r="K5" s="83"/>
      <c r="L5" s="83"/>
      <c r="M5" s="83"/>
      <c r="N5" s="83"/>
      <c r="O5" s="83"/>
      <c r="P5" s="84"/>
      <c r="S5" s="82" t="s">
        <v>43</v>
      </c>
      <c r="T5" s="83"/>
      <c r="U5" s="83"/>
      <c r="V5" s="84"/>
      <c r="X5" s="82" t="s">
        <v>32</v>
      </c>
      <c r="Y5" s="83"/>
      <c r="Z5" s="83"/>
      <c r="AA5" s="84"/>
    </row>
    <row r="6" spans="2:27">
      <c r="B6" s="30" t="s">
        <v>3</v>
      </c>
      <c r="C6" s="31">
        <v>1.7999999999999999E-2</v>
      </c>
      <c r="D6" s="53"/>
      <c r="H6" s="37"/>
      <c r="I6" s="33"/>
      <c r="J6" s="33"/>
      <c r="K6" s="33"/>
      <c r="L6" s="33"/>
      <c r="M6" s="33"/>
      <c r="N6" s="33"/>
      <c r="O6" s="33"/>
      <c r="P6" s="34"/>
      <c r="S6" s="85" t="s">
        <v>44</v>
      </c>
      <c r="T6" s="80"/>
      <c r="U6" s="80"/>
      <c r="V6" s="81"/>
      <c r="X6" s="35" t="s">
        <v>33</v>
      </c>
      <c r="Y6" s="33"/>
      <c r="Z6" s="33"/>
      <c r="AA6" s="34"/>
    </row>
    <row r="7" spans="2:27">
      <c r="B7" s="30" t="s">
        <v>2</v>
      </c>
      <c r="C7" s="36">
        <v>932.53</v>
      </c>
      <c r="D7" s="53" t="s">
        <v>19</v>
      </c>
      <c r="H7" s="32">
        <v>44958</v>
      </c>
      <c r="I7" s="70" t="s">
        <v>118</v>
      </c>
      <c r="J7" s="33"/>
      <c r="K7" s="33"/>
      <c r="L7" s="33"/>
      <c r="M7" s="33"/>
      <c r="N7" s="33"/>
      <c r="O7" s="33"/>
      <c r="P7" s="34"/>
      <c r="S7" s="85" t="s">
        <v>45</v>
      </c>
      <c r="T7" s="80"/>
      <c r="U7" s="80"/>
      <c r="V7" s="81"/>
      <c r="X7" s="38" t="s">
        <v>117</v>
      </c>
      <c r="Y7" s="33"/>
      <c r="Z7" s="33"/>
      <c r="AA7" s="34"/>
    </row>
    <row r="8" spans="2:27">
      <c r="B8" s="30" t="s">
        <v>4</v>
      </c>
      <c r="C8" s="39">
        <f>C6*C7</f>
        <v>16.785539999999997</v>
      </c>
      <c r="D8" s="53"/>
      <c r="H8" s="37"/>
      <c r="I8" s="33"/>
      <c r="J8" s="33"/>
      <c r="K8" s="33"/>
      <c r="L8" s="33"/>
      <c r="M8" s="33"/>
      <c r="N8" s="33"/>
      <c r="O8" s="33"/>
      <c r="P8" s="34"/>
      <c r="S8" s="85" t="s">
        <v>46</v>
      </c>
      <c r="T8" s="80"/>
      <c r="U8" s="80"/>
      <c r="V8" s="81"/>
      <c r="X8" s="40"/>
      <c r="Y8" s="33"/>
      <c r="Z8" s="33"/>
      <c r="AA8" s="34"/>
    </row>
    <row r="9" spans="2:27">
      <c r="B9" s="30" t="s">
        <v>5</v>
      </c>
      <c r="C9" s="36">
        <v>3.7</v>
      </c>
      <c r="D9" s="53" t="s">
        <v>19</v>
      </c>
      <c r="H9" s="32">
        <v>44835</v>
      </c>
      <c r="I9" s="70" t="s">
        <v>113</v>
      </c>
      <c r="J9" s="33"/>
      <c r="K9" s="33"/>
      <c r="L9" s="33"/>
      <c r="M9" s="33"/>
      <c r="N9" s="33"/>
      <c r="O9" s="33"/>
      <c r="P9" s="34"/>
      <c r="S9" s="85" t="s">
        <v>47</v>
      </c>
      <c r="T9" s="80"/>
      <c r="U9" s="80"/>
      <c r="V9" s="81"/>
      <c r="X9" s="35" t="s">
        <v>34</v>
      </c>
      <c r="Y9" s="33"/>
      <c r="Z9" s="33"/>
      <c r="AA9" s="34"/>
    </row>
    <row r="10" spans="2:27">
      <c r="B10" s="30" t="s">
        <v>6</v>
      </c>
      <c r="C10" s="36">
        <v>0</v>
      </c>
      <c r="D10" s="53" t="s">
        <v>19</v>
      </c>
      <c r="H10" s="37"/>
      <c r="I10" s="71" t="s">
        <v>112</v>
      </c>
      <c r="J10" s="33"/>
      <c r="K10" s="33"/>
      <c r="L10" s="33"/>
      <c r="M10" s="33"/>
      <c r="N10" s="33"/>
      <c r="O10" s="33"/>
      <c r="P10" s="34"/>
      <c r="S10" s="85" t="s">
        <v>101</v>
      </c>
      <c r="T10" s="80"/>
      <c r="U10" s="80"/>
      <c r="V10" s="81"/>
      <c r="X10" s="38" t="s">
        <v>42</v>
      </c>
      <c r="Y10" s="33"/>
      <c r="Z10" s="33"/>
      <c r="AA10" s="34"/>
    </row>
    <row r="11" spans="2:27">
      <c r="B11" s="30" t="s">
        <v>7</v>
      </c>
      <c r="C11" s="36">
        <f>C9-C10</f>
        <v>3.7</v>
      </c>
      <c r="D11" s="53" t="s">
        <v>19</v>
      </c>
      <c r="H11" s="37"/>
      <c r="I11" s="33"/>
      <c r="J11" s="33"/>
      <c r="K11" s="33"/>
      <c r="L11" s="33"/>
      <c r="M11" s="33"/>
      <c r="N11" s="33"/>
      <c r="O11" s="33"/>
      <c r="P11" s="34"/>
      <c r="S11" s="85" t="s">
        <v>107</v>
      </c>
      <c r="T11" s="80"/>
      <c r="U11" s="80"/>
      <c r="V11" s="81"/>
      <c r="X11" s="35"/>
      <c r="Y11" s="33"/>
      <c r="Z11" s="33"/>
      <c r="AA11" s="34"/>
    </row>
    <row r="12" spans="2:27">
      <c r="B12" s="41" t="s">
        <v>8</v>
      </c>
      <c r="C12" s="42">
        <f>C8-C11</f>
        <v>13.085539999999998</v>
      </c>
      <c r="D12" s="54"/>
      <c r="H12" s="37"/>
      <c r="I12" s="33"/>
      <c r="J12" s="33"/>
      <c r="K12" s="33"/>
      <c r="L12" s="33"/>
      <c r="M12" s="33"/>
      <c r="N12" s="33"/>
      <c r="O12" s="33"/>
      <c r="P12" s="34"/>
      <c r="S12" s="85" t="s">
        <v>108</v>
      </c>
      <c r="T12" s="80"/>
      <c r="U12" s="80"/>
      <c r="V12" s="81"/>
      <c r="X12" s="35" t="s">
        <v>41</v>
      </c>
      <c r="Y12" s="33"/>
      <c r="Z12" s="33"/>
      <c r="AA12" s="34"/>
    </row>
    <row r="13" spans="2:27">
      <c r="B13" s="36"/>
      <c r="C13" s="36"/>
      <c r="D13" s="36"/>
      <c r="H13" s="32">
        <v>44835</v>
      </c>
      <c r="I13" s="33" t="s">
        <v>104</v>
      </c>
      <c r="J13" s="33"/>
      <c r="K13" s="33"/>
      <c r="L13" s="33"/>
      <c r="M13" s="33"/>
      <c r="N13" s="33"/>
      <c r="O13" s="33"/>
      <c r="P13" s="34"/>
      <c r="S13" s="85" t="s">
        <v>109</v>
      </c>
      <c r="T13" s="80"/>
      <c r="U13" s="80"/>
      <c r="V13" s="81"/>
      <c r="X13" s="38" t="s">
        <v>61</v>
      </c>
      <c r="Y13" s="33"/>
      <c r="Z13" s="33"/>
      <c r="AA13" s="34"/>
    </row>
    <row r="14" spans="2:27">
      <c r="B14" s="36"/>
      <c r="C14" s="36"/>
      <c r="D14" s="36"/>
      <c r="H14" s="37"/>
      <c r="I14" s="33"/>
      <c r="J14" s="33"/>
      <c r="K14" s="33"/>
      <c r="L14" s="33"/>
      <c r="M14" s="33"/>
      <c r="N14" s="33"/>
      <c r="O14" s="33"/>
      <c r="P14" s="34"/>
      <c r="S14" s="85" t="s">
        <v>110</v>
      </c>
      <c r="T14" s="80"/>
      <c r="U14" s="80"/>
      <c r="V14" s="81"/>
      <c r="X14" s="38" t="s">
        <v>75</v>
      </c>
      <c r="Y14" s="33"/>
      <c r="Z14" s="33"/>
      <c r="AA14" s="34"/>
    </row>
    <row r="15" spans="2:27">
      <c r="B15" s="82" t="s">
        <v>29</v>
      </c>
      <c r="C15" s="83"/>
      <c r="D15" s="84"/>
      <c r="H15" s="37"/>
      <c r="I15" s="33"/>
      <c r="J15" s="33"/>
      <c r="K15" s="33"/>
      <c r="L15" s="33"/>
      <c r="M15" s="33"/>
      <c r="N15" s="33"/>
      <c r="O15" s="33"/>
      <c r="P15" s="34"/>
      <c r="S15" s="85" t="s">
        <v>111</v>
      </c>
      <c r="T15" s="80"/>
      <c r="U15" s="80"/>
      <c r="V15" s="81"/>
      <c r="X15" s="40"/>
      <c r="Y15" s="33"/>
      <c r="Z15" s="33"/>
      <c r="AA15" s="34"/>
    </row>
    <row r="16" spans="2:27">
      <c r="B16" s="73" t="s">
        <v>30</v>
      </c>
      <c r="C16" s="80" t="s">
        <v>49</v>
      </c>
      <c r="D16" s="81"/>
      <c r="H16" s="37"/>
      <c r="I16" s="33"/>
      <c r="J16" s="33"/>
      <c r="K16" s="33"/>
      <c r="L16" s="33"/>
      <c r="M16" s="33"/>
      <c r="N16" s="33"/>
      <c r="O16" s="33"/>
      <c r="P16" s="34"/>
      <c r="S16" s="92" t="s">
        <v>48</v>
      </c>
      <c r="T16" s="86"/>
      <c r="U16" s="86"/>
      <c r="V16" s="87"/>
      <c r="X16" s="35" t="s">
        <v>35</v>
      </c>
      <c r="Y16" s="33"/>
      <c r="Z16" s="33"/>
      <c r="AA16" s="34"/>
    </row>
    <row r="17" spans="2:27">
      <c r="B17" s="73" t="s">
        <v>31</v>
      </c>
      <c r="C17" s="80" t="s">
        <v>119</v>
      </c>
      <c r="D17" s="81"/>
      <c r="H17" s="32">
        <v>44743</v>
      </c>
      <c r="I17" s="33" t="s">
        <v>77</v>
      </c>
      <c r="J17" s="33"/>
      <c r="K17" s="33"/>
      <c r="L17" s="33"/>
      <c r="M17" s="33"/>
      <c r="N17" s="33"/>
      <c r="O17" s="33"/>
      <c r="P17" s="34"/>
      <c r="X17" s="38" t="s">
        <v>60</v>
      </c>
      <c r="Y17" s="33"/>
      <c r="Z17" s="33"/>
      <c r="AA17" s="34"/>
    </row>
    <row r="18" spans="2:27">
      <c r="B18" s="73" t="s">
        <v>105</v>
      </c>
      <c r="C18" s="80" t="s">
        <v>106</v>
      </c>
      <c r="D18" s="81"/>
      <c r="H18" s="37"/>
      <c r="I18" s="50" t="s">
        <v>78</v>
      </c>
      <c r="J18" s="33"/>
      <c r="K18" s="33"/>
      <c r="L18" s="33"/>
      <c r="M18" s="33"/>
      <c r="N18" s="33"/>
      <c r="O18" s="33"/>
      <c r="P18" s="34"/>
      <c r="X18" s="35"/>
      <c r="Y18" s="33"/>
      <c r="Z18" s="33"/>
      <c r="AA18" s="34"/>
    </row>
    <row r="19" spans="2:27">
      <c r="B19" s="73" t="s">
        <v>114</v>
      </c>
      <c r="C19" s="80" t="s">
        <v>116</v>
      </c>
      <c r="D19" s="81"/>
      <c r="H19" s="37"/>
      <c r="I19" s="33"/>
      <c r="J19" s="33"/>
      <c r="K19" s="33"/>
      <c r="L19" s="33"/>
      <c r="M19" s="33"/>
      <c r="N19" s="33"/>
      <c r="O19" s="33"/>
      <c r="P19" s="34"/>
      <c r="X19" s="35" t="s">
        <v>36</v>
      </c>
      <c r="Y19" s="33"/>
      <c r="Z19" s="33"/>
      <c r="AA19" s="34"/>
    </row>
    <row r="20" spans="2:27">
      <c r="B20" s="74" t="s">
        <v>115</v>
      </c>
      <c r="C20" s="86" t="s">
        <v>50</v>
      </c>
      <c r="D20" s="87"/>
      <c r="H20" s="37"/>
      <c r="I20" s="33"/>
      <c r="J20" s="33"/>
      <c r="K20" s="33"/>
      <c r="L20" s="33"/>
      <c r="M20" s="33"/>
      <c r="N20" s="33"/>
      <c r="O20" s="33"/>
      <c r="P20" s="34"/>
      <c r="X20" s="35"/>
      <c r="Y20" s="33"/>
      <c r="Z20" s="33"/>
      <c r="AA20" s="34"/>
    </row>
    <row r="21" spans="2:27">
      <c r="H21" s="37"/>
      <c r="I21" s="33"/>
      <c r="J21" s="33"/>
      <c r="K21" s="33"/>
      <c r="L21" s="33"/>
      <c r="M21" s="33"/>
      <c r="N21" s="33"/>
      <c r="O21" s="33"/>
      <c r="P21" s="34"/>
      <c r="X21" s="35"/>
      <c r="Y21" s="33"/>
      <c r="Z21" s="33"/>
      <c r="AA21" s="34"/>
    </row>
    <row r="22" spans="2:27">
      <c r="H22" s="37"/>
      <c r="I22" s="33"/>
      <c r="J22" s="33"/>
      <c r="K22" s="33"/>
      <c r="L22" s="33"/>
      <c r="M22" s="33"/>
      <c r="N22" s="33"/>
      <c r="O22" s="33"/>
      <c r="P22" s="34"/>
      <c r="X22" s="35" t="s">
        <v>37</v>
      </c>
      <c r="Y22" s="33"/>
      <c r="Z22" s="33"/>
      <c r="AA22" s="34"/>
    </row>
    <row r="23" spans="2:27">
      <c r="B23" s="82" t="s">
        <v>80</v>
      </c>
      <c r="C23" s="83"/>
      <c r="D23" s="84"/>
      <c r="H23" s="37"/>
      <c r="I23" s="33"/>
      <c r="J23" s="33"/>
      <c r="K23" s="33"/>
      <c r="L23" s="33"/>
      <c r="M23" s="33"/>
      <c r="N23" s="33"/>
      <c r="O23" s="33"/>
      <c r="P23" s="34"/>
      <c r="X23" s="45" t="s">
        <v>38</v>
      </c>
      <c r="Y23" s="33"/>
      <c r="Z23" s="33"/>
      <c r="AA23" s="34"/>
    </row>
    <row r="24" spans="2:27">
      <c r="B24" s="37" t="s">
        <v>81</v>
      </c>
      <c r="C24" s="80" t="s">
        <v>100</v>
      </c>
      <c r="D24" s="81"/>
      <c r="H24" s="37"/>
      <c r="I24" s="33"/>
      <c r="J24" s="33"/>
      <c r="K24" s="33"/>
      <c r="L24" s="33"/>
      <c r="M24" s="33"/>
      <c r="N24" s="33"/>
      <c r="O24" s="33"/>
      <c r="P24" s="34"/>
      <c r="X24" s="45" t="s">
        <v>39</v>
      </c>
      <c r="Y24" s="33"/>
      <c r="Z24" s="33"/>
      <c r="AA24" s="34"/>
    </row>
    <row r="25" spans="2:27">
      <c r="B25" s="37" t="s">
        <v>82</v>
      </c>
      <c r="C25" s="80">
        <v>2016</v>
      </c>
      <c r="D25" s="81"/>
      <c r="H25" s="37"/>
      <c r="I25" s="33"/>
      <c r="J25" s="33"/>
      <c r="K25" s="33"/>
      <c r="L25" s="33"/>
      <c r="M25" s="33"/>
      <c r="N25" s="33"/>
      <c r="O25" s="33"/>
      <c r="P25" s="34"/>
      <c r="X25" s="45" t="s">
        <v>40</v>
      </c>
      <c r="Y25" s="33"/>
      <c r="Z25" s="33"/>
      <c r="AA25" s="34"/>
    </row>
    <row r="26" spans="2:27">
      <c r="B26" s="37"/>
      <c r="C26" s="80"/>
      <c r="D26" s="81"/>
      <c r="H26" s="37"/>
      <c r="I26" s="33"/>
      <c r="J26" s="33"/>
      <c r="K26" s="33"/>
      <c r="L26" s="33"/>
      <c r="M26" s="33"/>
      <c r="N26" s="33"/>
      <c r="O26" s="33"/>
      <c r="P26" s="34"/>
      <c r="X26" s="46" t="s">
        <v>38</v>
      </c>
      <c r="Y26" s="47"/>
      <c r="Z26" s="47"/>
      <c r="AA26" s="48"/>
    </row>
    <row r="27" spans="2:27">
      <c r="B27" s="37"/>
      <c r="C27" s="43"/>
      <c r="D27" s="44"/>
      <c r="H27" s="49"/>
      <c r="I27" s="47"/>
      <c r="J27" s="47"/>
      <c r="K27" s="47"/>
      <c r="L27" s="47"/>
      <c r="M27" s="47"/>
      <c r="N27" s="47"/>
      <c r="O27" s="47"/>
      <c r="P27" s="48"/>
    </row>
    <row r="28" spans="2:27">
      <c r="B28" s="37"/>
      <c r="C28" s="80"/>
      <c r="D28" s="81"/>
    </row>
    <row r="29" spans="2:27">
      <c r="B29" s="37"/>
      <c r="C29" s="80"/>
      <c r="D29" s="81"/>
    </row>
    <row r="30" spans="2:27">
      <c r="B30" s="37" t="s">
        <v>85</v>
      </c>
      <c r="C30" s="69" t="s">
        <v>19</v>
      </c>
      <c r="D30" s="72"/>
    </row>
    <row r="31" spans="2:27">
      <c r="B31" s="49" t="s">
        <v>83</v>
      </c>
      <c r="C31" s="90" t="s">
        <v>84</v>
      </c>
      <c r="D31" s="91"/>
    </row>
    <row r="34" spans="2:8">
      <c r="B34" s="82" t="s">
        <v>92</v>
      </c>
      <c r="C34" s="83"/>
      <c r="D34" s="84"/>
    </row>
    <row r="35" spans="2:8">
      <c r="B35" s="37" t="s">
        <v>102</v>
      </c>
      <c r="C35" s="88">
        <f>C8/'Financial Model'!C14+'Financial Model'!C14</f>
        <v>-8.3980051935700288</v>
      </c>
      <c r="D35" s="89"/>
    </row>
    <row r="36" spans="2:8">
      <c r="B36" s="37" t="s">
        <v>93</v>
      </c>
      <c r="C36" s="55"/>
      <c r="D36" s="56"/>
    </row>
    <row r="37" spans="2:8">
      <c r="B37" s="37" t="s">
        <v>94</v>
      </c>
      <c r="C37" s="80"/>
      <c r="D37" s="81"/>
      <c r="H37" s="2" t="s">
        <v>103</v>
      </c>
    </row>
    <row r="38" spans="2:8">
      <c r="B38" s="37" t="s">
        <v>95</v>
      </c>
      <c r="C38" s="80"/>
      <c r="D38" s="81"/>
    </row>
    <row r="39" spans="2:8">
      <c r="B39" s="37" t="s">
        <v>96</v>
      </c>
      <c r="C39" s="88">
        <f>C6/'Financial Model'!F49</f>
        <v>3.1705351066197403</v>
      </c>
      <c r="D39" s="89"/>
    </row>
    <row r="40" spans="2:8">
      <c r="B40" s="37"/>
      <c r="C40" s="80"/>
      <c r="D40" s="81"/>
    </row>
    <row r="41" spans="2:8">
      <c r="B41" s="37" t="s">
        <v>97</v>
      </c>
      <c r="C41" s="80"/>
      <c r="D41" s="81"/>
    </row>
    <row r="42" spans="2:8">
      <c r="B42" s="37" t="s">
        <v>98</v>
      </c>
      <c r="C42" s="80"/>
      <c r="D42" s="81"/>
    </row>
    <row r="43" spans="2:8">
      <c r="B43" s="49" t="s">
        <v>99</v>
      </c>
      <c r="C43" s="86"/>
      <c r="D43" s="87"/>
    </row>
  </sheetData>
  <mergeCells count="37">
    <mergeCell ref="S16:V16"/>
    <mergeCell ref="S12:V12"/>
    <mergeCell ref="S13:V13"/>
    <mergeCell ref="S14:V14"/>
    <mergeCell ref="S15:V15"/>
    <mergeCell ref="C40:D40"/>
    <mergeCell ref="C41:D41"/>
    <mergeCell ref="C42:D42"/>
    <mergeCell ref="C43:D43"/>
    <mergeCell ref="S11:V11"/>
    <mergeCell ref="B34:D34"/>
    <mergeCell ref="C35:D35"/>
    <mergeCell ref="C37:D37"/>
    <mergeCell ref="C38:D38"/>
    <mergeCell ref="C39:D39"/>
    <mergeCell ref="C20:D20"/>
    <mergeCell ref="C18:D18"/>
    <mergeCell ref="C29:D29"/>
    <mergeCell ref="C31:D31"/>
    <mergeCell ref="B23:D23"/>
    <mergeCell ref="C24:D24"/>
    <mergeCell ref="C25:D25"/>
    <mergeCell ref="C26:D26"/>
    <mergeCell ref="C28:D28"/>
    <mergeCell ref="X5:AA5"/>
    <mergeCell ref="C17:D17"/>
    <mergeCell ref="B5:D5"/>
    <mergeCell ref="B15:D15"/>
    <mergeCell ref="C16:D16"/>
    <mergeCell ref="H5:P5"/>
    <mergeCell ref="S9:V9"/>
    <mergeCell ref="S10:V10"/>
    <mergeCell ref="S5:V5"/>
    <mergeCell ref="S6:V6"/>
    <mergeCell ref="S7:V7"/>
    <mergeCell ref="S8:V8"/>
    <mergeCell ref="C19:D19"/>
  </mergeCells>
  <hyperlinks>
    <hyperlink ref="C31:D31" r:id="rId1" display="Link" xr:uid="{E4B851AE-A6B7-0248-9880-6DBD666C28BA}"/>
    <hyperlink ref="I9" r:id="rId2" display="Bidstack appoint Camila Franklin as COO" xr:uid="{91406AA9-3DB6-4F3F-9F60-8807BC447FC0}"/>
    <hyperlink ref="I7" r:id="rId3" xr:uid="{BFCBC1AD-F0CC-4B55-895C-A3C604C10E16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192-11D7-45EA-B129-F04B731A5D6C}">
  <dimension ref="A1:T5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8.85546875" defaultRowHeight="12.75"/>
  <cols>
    <col min="1" max="1" width="23.28515625" style="2" bestFit="1" customWidth="1"/>
    <col min="2" max="2" width="9.140625" style="2" customWidth="1"/>
    <col min="3" max="3" width="9.140625" style="8" customWidth="1"/>
    <col min="4" max="4" width="9.140625" style="2" customWidth="1"/>
    <col min="5" max="5" width="9.140625" style="8" customWidth="1"/>
    <col min="6" max="6" width="9.140625" style="2" customWidth="1"/>
    <col min="7" max="7" width="9.140625" style="8" customWidth="1"/>
    <col min="8" max="12" width="9.140625" style="2" customWidth="1"/>
    <col min="13" max="13" width="9.140625" style="12" customWidth="1"/>
    <col min="14" max="16384" width="8.85546875" style="2"/>
  </cols>
  <sheetData>
    <row r="1" spans="1:20">
      <c r="B1" s="3" t="s">
        <v>16</v>
      </c>
      <c r="C1" s="4" t="s">
        <v>15</v>
      </c>
      <c r="D1" s="3" t="s">
        <v>13</v>
      </c>
      <c r="E1" s="4" t="s">
        <v>14</v>
      </c>
      <c r="F1" s="3" t="s">
        <v>19</v>
      </c>
      <c r="G1" s="4" t="s">
        <v>86</v>
      </c>
      <c r="H1" s="3"/>
      <c r="I1" s="3"/>
      <c r="J1" s="3" t="s">
        <v>18</v>
      </c>
      <c r="K1" s="3" t="s">
        <v>17</v>
      </c>
      <c r="L1" s="3" t="s">
        <v>9</v>
      </c>
      <c r="M1" s="5" t="s">
        <v>20</v>
      </c>
    </row>
    <row r="2" spans="1:20" s="75" customFormat="1">
      <c r="A2" s="6"/>
      <c r="B2" s="76">
        <v>44012</v>
      </c>
      <c r="C2" s="77">
        <v>44196</v>
      </c>
      <c r="D2" s="76">
        <v>44377</v>
      </c>
      <c r="E2" s="77">
        <v>44561</v>
      </c>
      <c r="F2" s="76">
        <v>44742</v>
      </c>
      <c r="G2" s="77"/>
      <c r="J2" s="76">
        <v>43830</v>
      </c>
      <c r="K2" s="76">
        <v>44196</v>
      </c>
      <c r="L2" s="76">
        <v>44561</v>
      </c>
      <c r="M2" s="78" t="s">
        <v>74</v>
      </c>
      <c r="N2" s="79"/>
      <c r="O2" s="79"/>
      <c r="P2" s="79"/>
      <c r="Q2" s="79"/>
      <c r="R2" s="79"/>
      <c r="S2" s="79"/>
      <c r="T2" s="79"/>
    </row>
    <row r="3" spans="1:20">
      <c r="A3" s="6" t="s">
        <v>10</v>
      </c>
      <c r="B3" s="7">
        <v>0.27407900000000002</v>
      </c>
      <c r="C3" s="15">
        <f>K3-B3</f>
        <v>1.4215409999999999</v>
      </c>
      <c r="D3" s="7">
        <v>0.82013599999999998</v>
      </c>
      <c r="E3" s="9">
        <f>L3-D3</f>
        <v>1.8032770000000002</v>
      </c>
      <c r="F3" s="57">
        <v>2.0459860000000001</v>
      </c>
      <c r="G3" s="9"/>
      <c r="H3" s="6"/>
      <c r="I3" s="6"/>
      <c r="J3" s="7">
        <v>0.14039099999999999</v>
      </c>
      <c r="K3" s="7">
        <v>1.6956199999999999</v>
      </c>
      <c r="L3" s="7">
        <v>2.6234130000000002</v>
      </c>
      <c r="M3" s="10">
        <v>20</v>
      </c>
    </row>
    <row r="4" spans="1:20">
      <c r="A4" s="2" t="s">
        <v>11</v>
      </c>
      <c r="B4" s="11">
        <v>0.19733700000000001</v>
      </c>
      <c r="C4" s="15">
        <f>K4-B4</f>
        <v>1.2730519999999999</v>
      </c>
      <c r="D4" s="11">
        <v>0.53730900000000004</v>
      </c>
      <c r="E4" s="9">
        <f>L4-D4</f>
        <v>1.136881</v>
      </c>
      <c r="F4" s="58">
        <v>1.229225</v>
      </c>
      <c r="G4" s="9"/>
      <c r="J4" s="11">
        <v>0.106697</v>
      </c>
      <c r="K4" s="11">
        <v>1.4703889999999999</v>
      </c>
      <c r="L4" s="11">
        <v>1.6741900000000001</v>
      </c>
      <c r="M4" s="12">
        <f>M3*0.65</f>
        <v>13</v>
      </c>
    </row>
    <row r="5" spans="1:20">
      <c r="A5" s="6" t="s">
        <v>12</v>
      </c>
      <c r="B5" s="7">
        <f>B3-B4</f>
        <v>7.6742000000000005E-2</v>
      </c>
      <c r="C5" s="9">
        <f>C3-C4</f>
        <v>0.14848900000000009</v>
      </c>
      <c r="D5" s="7">
        <f>D3-D4</f>
        <v>0.28282699999999994</v>
      </c>
      <c r="E5" s="9">
        <f>E3-E4</f>
        <v>0.66639600000000021</v>
      </c>
      <c r="F5" s="57">
        <f>F3-F4</f>
        <v>0.81676100000000007</v>
      </c>
      <c r="G5" s="9"/>
      <c r="H5" s="6"/>
      <c r="I5" s="6"/>
      <c r="J5" s="13">
        <f>J3-J4</f>
        <v>3.3693999999999988E-2</v>
      </c>
      <c r="K5" s="7">
        <f>K3-K4</f>
        <v>0.22523099999999996</v>
      </c>
      <c r="L5" s="7">
        <f>L3-L4</f>
        <v>0.94922300000000015</v>
      </c>
      <c r="M5" s="10">
        <f>M3-M4</f>
        <v>7</v>
      </c>
    </row>
    <row r="6" spans="1:20">
      <c r="A6" s="2" t="s">
        <v>51</v>
      </c>
      <c r="B6" s="11">
        <v>3.2448890000000001</v>
      </c>
      <c r="C6" s="15">
        <f t="shared" ref="C6:C13" si="0">K6-B6</f>
        <v>3.9739</v>
      </c>
      <c r="D6" s="11">
        <v>3.9158740000000001</v>
      </c>
      <c r="E6" s="9">
        <f>L6-D6</f>
        <v>4.7660529999999994</v>
      </c>
      <c r="F6" s="57">
        <v>4.5075010000000004</v>
      </c>
      <c r="G6" s="9"/>
      <c r="H6" s="6"/>
      <c r="I6" s="6"/>
      <c r="J6" s="11">
        <v>5.3533749999999998</v>
      </c>
      <c r="K6" s="11">
        <v>7.2187890000000001</v>
      </c>
      <c r="L6" s="11">
        <v>8.6819269999999999</v>
      </c>
      <c r="M6" s="12">
        <f>M3*0.36</f>
        <v>7.1999999999999993</v>
      </c>
      <c r="N6" s="14"/>
    </row>
    <row r="7" spans="1:20">
      <c r="A7" s="2" t="s">
        <v>52</v>
      </c>
      <c r="B7" s="11">
        <v>0</v>
      </c>
      <c r="C7" s="15">
        <f t="shared" si="0"/>
        <v>0</v>
      </c>
      <c r="D7" s="11">
        <v>0</v>
      </c>
      <c r="E7" s="9">
        <f>L7-D7</f>
        <v>0.222555</v>
      </c>
      <c r="F7" s="57">
        <v>0</v>
      </c>
      <c r="G7" s="9"/>
      <c r="H7" s="6"/>
      <c r="I7" s="6"/>
      <c r="J7" s="11">
        <v>4.4832999999999998E-2</v>
      </c>
      <c r="K7" s="11">
        <v>0</v>
      </c>
      <c r="L7" s="11">
        <v>0.222555</v>
      </c>
      <c r="M7" s="12">
        <v>0.09</v>
      </c>
    </row>
    <row r="8" spans="1:20">
      <c r="A8" s="2" t="s">
        <v>53</v>
      </c>
      <c r="B8" s="11">
        <f>B7+B6</f>
        <v>3.2448890000000001</v>
      </c>
      <c r="C8" s="15">
        <f t="shared" si="0"/>
        <v>3.9739</v>
      </c>
      <c r="D8" s="11">
        <f>D7+D6</f>
        <v>3.9158740000000001</v>
      </c>
      <c r="E8" s="15">
        <f>E7+E6</f>
        <v>4.9886079999999993</v>
      </c>
      <c r="F8" s="58">
        <f>F7+F6</f>
        <v>4.5075010000000004</v>
      </c>
      <c r="G8" s="15"/>
      <c r="H8" s="6"/>
      <c r="I8" s="6"/>
      <c r="J8" s="11">
        <f>J7+J6</f>
        <v>5.3982079999999995</v>
      </c>
      <c r="K8" s="11">
        <f>K7+K6</f>
        <v>7.2187890000000001</v>
      </c>
      <c r="L8" s="11">
        <f>L7+L6</f>
        <v>8.9044819999999998</v>
      </c>
      <c r="M8" s="12">
        <f>M3*0.3</f>
        <v>6</v>
      </c>
      <c r="N8" s="14"/>
    </row>
    <row r="9" spans="1:20">
      <c r="A9" s="6" t="s">
        <v>54</v>
      </c>
      <c r="B9" s="7">
        <f>B5-B8</f>
        <v>-3.1681470000000003</v>
      </c>
      <c r="C9" s="9">
        <f>C5-C8</f>
        <v>-3.8254109999999999</v>
      </c>
      <c r="D9" s="7">
        <f>D5-D8</f>
        <v>-3.6330470000000004</v>
      </c>
      <c r="E9" s="9">
        <f>E5-E8</f>
        <v>-4.3222119999999986</v>
      </c>
      <c r="F9" s="57">
        <f>F5-F8</f>
        <v>-3.6907400000000004</v>
      </c>
      <c r="G9" s="9"/>
      <c r="H9" s="6"/>
      <c r="I9" s="6"/>
      <c r="J9" s="7">
        <f>J5-J8</f>
        <v>-5.3645139999999998</v>
      </c>
      <c r="K9" s="7">
        <f>K5-K8</f>
        <v>-6.9935580000000002</v>
      </c>
      <c r="L9" s="7">
        <f>L5-L8</f>
        <v>-7.9552589999999999</v>
      </c>
      <c r="M9" s="10">
        <f>M5-M8</f>
        <v>1</v>
      </c>
    </row>
    <row r="10" spans="1:20">
      <c r="A10" s="2" t="s">
        <v>55</v>
      </c>
      <c r="B10" s="11">
        <v>2.3519999999999999E-3</v>
      </c>
      <c r="C10" s="15">
        <f t="shared" si="0"/>
        <v>1.7299999999999998E-4</v>
      </c>
      <c r="D10" s="11">
        <v>6.0000000000000002E-5</v>
      </c>
      <c r="E10" s="15">
        <f>L10-D10</f>
        <v>1.2000000000000002E-4</v>
      </c>
      <c r="F10" s="57">
        <v>9.6000000000000002E-4</v>
      </c>
      <c r="G10" s="15"/>
      <c r="H10" s="6"/>
      <c r="I10" s="6"/>
      <c r="J10" s="11">
        <v>8.0599999999999995E-3</v>
      </c>
      <c r="K10" s="11">
        <v>2.5249999999999999E-3</v>
      </c>
      <c r="L10" s="11">
        <v>1.8000000000000001E-4</v>
      </c>
      <c r="M10" s="12">
        <v>0</v>
      </c>
    </row>
    <row r="11" spans="1:20">
      <c r="A11" s="2" t="s">
        <v>56</v>
      </c>
      <c r="B11" s="11">
        <v>6.9999999999999999E-4</v>
      </c>
      <c r="C11" s="15">
        <f t="shared" si="0"/>
        <v>4.7899999999999993E-4</v>
      </c>
      <c r="D11" s="11">
        <v>1.6000000000000001E-4</v>
      </c>
      <c r="E11" s="15">
        <f>L11-D11</f>
        <v>3.2320000000000001E-3</v>
      </c>
      <c r="F11" s="57">
        <v>1.4419999999999999E-3</v>
      </c>
      <c r="G11" s="15"/>
      <c r="H11" s="6"/>
      <c r="I11" s="6"/>
      <c r="J11" s="11">
        <v>9.6699999999999998E-4</v>
      </c>
      <c r="K11" s="11">
        <v>1.1789999999999999E-3</v>
      </c>
      <c r="L11" s="11">
        <v>3.392E-3</v>
      </c>
      <c r="M11" s="12">
        <v>0</v>
      </c>
    </row>
    <row r="12" spans="1:20">
      <c r="A12" s="2" t="s">
        <v>57</v>
      </c>
      <c r="B12" s="11">
        <f>B9+B10-B11</f>
        <v>-3.1664950000000003</v>
      </c>
      <c r="C12" s="15">
        <f>C9+C10-C11</f>
        <v>-3.8257169999999996</v>
      </c>
      <c r="D12" s="11">
        <f>D9+D10-D11</f>
        <v>-3.6331470000000006</v>
      </c>
      <c r="E12" s="15">
        <f>E9+E10-E11</f>
        <v>-4.3253239999999984</v>
      </c>
      <c r="F12" s="58">
        <f>F9+F10-F11</f>
        <v>-3.6912220000000002</v>
      </c>
      <c r="G12" s="15"/>
      <c r="H12" s="6"/>
      <c r="I12" s="6"/>
      <c r="J12" s="11">
        <f>J9+J10-J11</f>
        <v>-5.3574209999999995</v>
      </c>
      <c r="K12" s="11">
        <f>K9+K10-K11</f>
        <v>-6.9922119999999994</v>
      </c>
      <c r="L12" s="11">
        <f>L9+L10-L11</f>
        <v>-7.9584709999999994</v>
      </c>
      <c r="M12" s="16">
        <f>M9+M10-M11</f>
        <v>1</v>
      </c>
    </row>
    <row r="13" spans="1:20">
      <c r="A13" s="2" t="s">
        <v>62</v>
      </c>
      <c r="B13" s="11">
        <v>-5.0493000000000003E-2</v>
      </c>
      <c r="C13" s="15">
        <f t="shared" si="0"/>
        <v>-0.54654199999999997</v>
      </c>
      <c r="D13" s="11">
        <v>-0.74475599999999997</v>
      </c>
      <c r="E13" s="15">
        <f>L13-D13</f>
        <v>-0.91627100000000006</v>
      </c>
      <c r="F13" s="58">
        <v>-0.93818400000000002</v>
      </c>
      <c r="G13" s="15"/>
      <c r="J13" s="11">
        <v>-0.14814099999999999</v>
      </c>
      <c r="K13" s="11">
        <f>-0.597035</f>
        <v>-0.59703499999999998</v>
      </c>
      <c r="L13" s="11">
        <v>-1.661027</v>
      </c>
      <c r="M13" s="12">
        <v>0.05</v>
      </c>
    </row>
    <row r="14" spans="1:20">
      <c r="A14" s="6" t="s">
        <v>58</v>
      </c>
      <c r="B14" s="7">
        <f>B12-B13</f>
        <v>-3.1160020000000004</v>
      </c>
      <c r="C14" s="9">
        <f>C12-C13</f>
        <v>-3.2791749999999995</v>
      </c>
      <c r="D14" s="7">
        <f>D12-D13</f>
        <v>-2.8883910000000004</v>
      </c>
      <c r="E14" s="9">
        <f>E12-E13</f>
        <v>-3.4090529999999983</v>
      </c>
      <c r="F14" s="57">
        <f>F12-F13</f>
        <v>-2.7530380000000001</v>
      </c>
      <c r="G14" s="9"/>
      <c r="J14" s="7">
        <f>J12-J13</f>
        <v>-5.2092799999999997</v>
      </c>
      <c r="K14" s="7">
        <f>K12-K13</f>
        <v>-6.3951769999999994</v>
      </c>
      <c r="L14" s="7">
        <f>L12-L13</f>
        <v>-6.2974439999999996</v>
      </c>
      <c r="M14" s="10">
        <f>M12-M13</f>
        <v>0.95</v>
      </c>
    </row>
    <row r="15" spans="1:20">
      <c r="A15" s="2" t="s">
        <v>59</v>
      </c>
      <c r="B15" s="17">
        <f>B14/B16</f>
        <v>-1.1778232386008747E-2</v>
      </c>
      <c r="C15" s="18">
        <f>C14/C16</f>
        <v>-8.4594761200908232E-3</v>
      </c>
      <c r="D15" s="17">
        <f>D14/D16</f>
        <v>-7.4371368219376208E-3</v>
      </c>
      <c r="E15" s="18">
        <f>E14/E16</f>
        <v>-6.5620799793931137E-3</v>
      </c>
      <c r="F15" s="17">
        <f>F14/F16</f>
        <v>-2.9553888239491804E-3</v>
      </c>
      <c r="G15" s="18"/>
      <c r="J15" s="17">
        <f>J14/J16</f>
        <v>-2.2555106363540713E-2</v>
      </c>
      <c r="K15" s="17">
        <f>K14/K16</f>
        <v>-1.6498005478589609E-2</v>
      </c>
      <c r="L15" s="17">
        <f>L14/L16</f>
        <v>-1.2121938612790505E-2</v>
      </c>
      <c r="M15" s="19">
        <f>M14/M16</f>
        <v>1.8286462243267694E-3</v>
      </c>
    </row>
    <row r="16" spans="1:20">
      <c r="A16" s="2" t="s">
        <v>2</v>
      </c>
      <c r="B16" s="11">
        <v>264.55599599999999</v>
      </c>
      <c r="C16" s="15">
        <f>K16</f>
        <v>387.63334200000003</v>
      </c>
      <c r="D16" s="11">
        <v>388.37405699999999</v>
      </c>
      <c r="E16" s="15">
        <v>519.50799300000006</v>
      </c>
      <c r="F16" s="11">
        <v>931.53157299999998</v>
      </c>
      <c r="G16" s="15"/>
      <c r="J16" s="11">
        <v>230.9579</v>
      </c>
      <c r="K16" s="11">
        <v>387.63334200000003</v>
      </c>
      <c r="L16" s="11">
        <v>519.50799300000006</v>
      </c>
      <c r="M16" s="16">
        <v>519.51</v>
      </c>
    </row>
    <row r="19" spans="1:13">
      <c r="A19" s="2" t="s">
        <v>24</v>
      </c>
      <c r="B19" s="14">
        <f>B5/B3</f>
        <v>0.27999956217003125</v>
      </c>
      <c r="C19" s="20">
        <f>C5/C3</f>
        <v>0.10445636108983146</v>
      </c>
      <c r="D19" s="14">
        <f>D5/D3</f>
        <v>0.34485378034862502</v>
      </c>
      <c r="E19" s="20">
        <f>E5/E3</f>
        <v>0.36954721875785035</v>
      </c>
      <c r="F19" s="14">
        <f>F5/F3</f>
        <v>0.39920165631631888</v>
      </c>
      <c r="G19" s="20"/>
      <c r="J19" s="14">
        <f t="shared" ref="J19:K19" si="1">J5/J3</f>
        <v>0.24000113967419556</v>
      </c>
      <c r="K19" s="14">
        <f t="shared" si="1"/>
        <v>0.13283105884573193</v>
      </c>
      <c r="L19" s="14">
        <f>L5/L3</f>
        <v>0.36182751248087897</v>
      </c>
      <c r="M19" s="21">
        <f>M5/M3</f>
        <v>0.35</v>
      </c>
    </row>
    <row r="20" spans="1:13">
      <c r="A20" s="2" t="s">
        <v>23</v>
      </c>
      <c r="B20" s="14">
        <f>B9/B3</f>
        <v>-11.559247516227073</v>
      </c>
      <c r="C20" s="20">
        <f>C9/C3</f>
        <v>-2.6910310712107495</v>
      </c>
      <c r="D20" s="14">
        <f>D9/D3</f>
        <v>-4.4298104216861596</v>
      </c>
      <c r="E20" s="20">
        <f>E9/E3</f>
        <v>-2.3968652625192903</v>
      </c>
      <c r="F20" s="14">
        <f>F9/F3</f>
        <v>-1.8038930862674525</v>
      </c>
      <c r="G20" s="20"/>
      <c r="J20" s="14">
        <f t="shared" ref="J20:K20" si="2">J9/J3</f>
        <v>-38.21123861216175</v>
      </c>
      <c r="K20" s="14">
        <f t="shared" si="2"/>
        <v>-4.1244842594449231</v>
      </c>
      <c r="L20" s="14">
        <f>L9/L3</f>
        <v>-3.0324081644788676</v>
      </c>
      <c r="M20" s="21">
        <f>M9/M3</f>
        <v>0.05</v>
      </c>
    </row>
    <row r="21" spans="1:13">
      <c r="A21" s="2" t="s">
        <v>22</v>
      </c>
      <c r="B21" s="14">
        <f>B14/B3</f>
        <v>-11.36899215189781</v>
      </c>
      <c r="C21" s="20">
        <f>C14/C3</f>
        <v>-2.3067748309756801</v>
      </c>
      <c r="D21" s="14">
        <f>D14/D3</f>
        <v>-3.5218439380785633</v>
      </c>
      <c r="E21" s="20">
        <f>E14/E3</f>
        <v>-1.8904766156281025</v>
      </c>
      <c r="F21" s="14">
        <f>F14/F3</f>
        <v>-1.3455800772830313</v>
      </c>
      <c r="G21" s="20"/>
      <c r="J21" s="14">
        <f t="shared" ref="J21:K21" si="3">J14/J3</f>
        <v>-37.105512461625032</v>
      </c>
      <c r="K21" s="14">
        <f t="shared" si="3"/>
        <v>-3.7715862044561872</v>
      </c>
      <c r="L21" s="14">
        <f>L14/L3</f>
        <v>-2.4004775458534358</v>
      </c>
      <c r="M21" s="21">
        <f>M14/M3</f>
        <v>4.7500000000000001E-2</v>
      </c>
    </row>
    <row r="22" spans="1:13">
      <c r="A22" s="2" t="s">
        <v>21</v>
      </c>
      <c r="B22" s="14">
        <f>B13/B3</f>
        <v>-0.18422790509305711</v>
      </c>
      <c r="C22" s="20">
        <f>C13/C3</f>
        <v>-0.38447149959093685</v>
      </c>
      <c r="D22" s="14">
        <f>D13/D3</f>
        <v>-0.90808841460440703</v>
      </c>
      <c r="E22" s="20">
        <f>E13/E3</f>
        <v>-0.5081143939616598</v>
      </c>
      <c r="F22" s="14">
        <f>F13/F3</f>
        <v>-0.4585485922191061</v>
      </c>
      <c r="G22" s="20"/>
      <c r="J22" s="14">
        <f t="shared" ref="J22:K22" si="4">J13/J3</f>
        <v>-1.0552029688512796</v>
      </c>
      <c r="K22" s="14">
        <f t="shared" si="4"/>
        <v>-0.35210424505490617</v>
      </c>
      <c r="L22" s="14">
        <f>L13/L3</f>
        <v>-0.63315497788567787</v>
      </c>
      <c r="M22" s="21">
        <f>M13/M3</f>
        <v>2.5000000000000001E-3</v>
      </c>
    </row>
    <row r="24" spans="1:13" s="6" customFormat="1">
      <c r="A24" s="6" t="s">
        <v>25</v>
      </c>
      <c r="B24" s="22"/>
      <c r="C24" s="24"/>
      <c r="D24" s="22">
        <f>D3/B3-1</f>
        <v>1.9923343269641234</v>
      </c>
      <c r="E24" s="24">
        <f>E3/C3-1</f>
        <v>0.26853674990731902</v>
      </c>
      <c r="F24" s="22">
        <f>F3/D3-1</f>
        <v>1.4946911243988805</v>
      </c>
      <c r="G24" s="24"/>
      <c r="K24" s="22">
        <f>K3/J3-1</f>
        <v>11.077839747562166</v>
      </c>
      <c r="L24" s="22">
        <f>L3/K3-1</f>
        <v>0.5471703565657402</v>
      </c>
      <c r="M24" s="25">
        <f>M3/L3-1</f>
        <v>6.6236566640479397</v>
      </c>
    </row>
    <row r="25" spans="1:13">
      <c r="A25" s="2" t="s">
        <v>26</v>
      </c>
      <c r="C25" s="20">
        <f>C3/B3-1</f>
        <v>4.186610429839571</v>
      </c>
      <c r="D25" s="52">
        <f>D3/C3-1</f>
        <v>-0.42306553240462286</v>
      </c>
      <c r="E25" s="20">
        <f>E3/D3-1</f>
        <v>1.1987536213506056</v>
      </c>
      <c r="F25" s="52">
        <f>F3/E3-1</f>
        <v>0.13459329875554338</v>
      </c>
      <c r="G25" s="20"/>
      <c r="J25" s="59" t="s">
        <v>87</v>
      </c>
      <c r="K25" s="59" t="s">
        <v>87</v>
      </c>
      <c r="L25" s="59" t="s">
        <v>87</v>
      </c>
      <c r="M25" s="60" t="s">
        <v>87</v>
      </c>
    </row>
    <row r="28" spans="1:13">
      <c r="A28" s="26" t="s">
        <v>27</v>
      </c>
    </row>
    <row r="29" spans="1:13">
      <c r="A29" s="2" t="s">
        <v>63</v>
      </c>
      <c r="E29" s="62">
        <f>L29</f>
        <v>7.28E-3</v>
      </c>
      <c r="F29" s="27">
        <v>5.5999999999999999E-3</v>
      </c>
      <c r="K29" s="27">
        <v>7.5770000000000004E-3</v>
      </c>
      <c r="L29" s="27">
        <v>7.28E-3</v>
      </c>
    </row>
    <row r="30" spans="1:13" s="6" customFormat="1">
      <c r="A30" s="6" t="s">
        <v>64</v>
      </c>
      <c r="C30" s="23"/>
      <c r="E30" s="63">
        <f t="shared" ref="E30:E49" si="5">L30</f>
        <v>7.4778409999999997</v>
      </c>
      <c r="F30" s="28">
        <v>0</v>
      </c>
      <c r="G30" s="23"/>
      <c r="K30" s="28">
        <v>7.4778409999999997</v>
      </c>
      <c r="L30" s="28">
        <v>7.4778409999999997</v>
      </c>
      <c r="M30" s="29"/>
    </row>
    <row r="31" spans="1:13">
      <c r="A31" s="2" t="s">
        <v>88</v>
      </c>
      <c r="E31" s="62">
        <f t="shared" si="5"/>
        <v>0</v>
      </c>
      <c r="F31" s="27">
        <v>5.5999999999999999E-3</v>
      </c>
      <c r="K31" s="27">
        <v>0</v>
      </c>
      <c r="L31" s="27">
        <v>0</v>
      </c>
    </row>
    <row r="32" spans="1:13">
      <c r="A32" s="2" t="s">
        <v>89</v>
      </c>
      <c r="E32" s="62">
        <f t="shared" si="5"/>
        <v>0</v>
      </c>
      <c r="F32" s="27">
        <v>0.23316200000000001</v>
      </c>
      <c r="K32" s="27">
        <v>0</v>
      </c>
      <c r="L32" s="27">
        <v>0</v>
      </c>
    </row>
    <row r="33" spans="1:13">
      <c r="A33" s="2" t="s">
        <v>90</v>
      </c>
      <c r="E33" s="62">
        <f t="shared" si="5"/>
        <v>0</v>
      </c>
      <c r="F33" s="27">
        <v>4.5841E-2</v>
      </c>
      <c r="K33" s="27">
        <v>0</v>
      </c>
      <c r="L33" s="27">
        <v>0</v>
      </c>
    </row>
    <row r="34" spans="1:13">
      <c r="A34" s="2" t="s">
        <v>65</v>
      </c>
      <c r="E34" s="62">
        <f t="shared" si="5"/>
        <v>7.4851209999999995</v>
      </c>
      <c r="F34" s="27">
        <f>SUM(F29:F33)</f>
        <v>0.29020299999999999</v>
      </c>
      <c r="K34" s="27">
        <f t="shared" ref="K34:L34" si="6">SUM(K29:K33)</f>
        <v>7.4854180000000001</v>
      </c>
      <c r="L34" s="27">
        <f t="shared" si="6"/>
        <v>7.4851209999999995</v>
      </c>
    </row>
    <row r="35" spans="1:13">
      <c r="A35" s="2" t="s">
        <v>69</v>
      </c>
      <c r="E35" s="62">
        <f t="shared" si="5"/>
        <v>15.094021</v>
      </c>
      <c r="F35" s="51">
        <v>4.2845839999999997</v>
      </c>
      <c r="K35" s="27">
        <v>10.376056</v>
      </c>
      <c r="L35" s="27">
        <v>15.094021</v>
      </c>
    </row>
    <row r="36" spans="1:13" s="6" customFormat="1">
      <c r="A36" s="6" t="s">
        <v>5</v>
      </c>
      <c r="C36" s="23"/>
      <c r="E36" s="63">
        <f>L36</f>
        <v>6.7462200000000001</v>
      </c>
      <c r="F36" s="61">
        <v>3.6719759999999999</v>
      </c>
      <c r="G36" s="23"/>
      <c r="K36" s="28">
        <v>2.286435</v>
      </c>
      <c r="L36" s="28">
        <v>6.7462200000000001</v>
      </c>
      <c r="M36" s="29"/>
    </row>
    <row r="37" spans="1:13">
      <c r="A37" s="2" t="s">
        <v>66</v>
      </c>
      <c r="E37" s="62">
        <f t="shared" si="5"/>
        <v>29.325361999999998</v>
      </c>
      <c r="F37" s="27">
        <f>F36+F35+F34</f>
        <v>8.2467629999999996</v>
      </c>
      <c r="K37" s="27">
        <f>K36+K35+K34</f>
        <v>20.147908999999999</v>
      </c>
      <c r="L37" s="27">
        <f>L36+L35+L34</f>
        <v>29.325361999999998</v>
      </c>
    </row>
    <row r="39" spans="1:13">
      <c r="A39" s="2" t="s">
        <v>67</v>
      </c>
      <c r="E39" s="62">
        <f t="shared" si="5"/>
        <v>4.1799999999999997E-3</v>
      </c>
      <c r="F39" s="27">
        <v>2.4160000000000002E-3</v>
      </c>
      <c r="K39" s="11">
        <v>0</v>
      </c>
      <c r="L39" s="11">
        <v>4.1799999999999997E-3</v>
      </c>
    </row>
    <row r="40" spans="1:13">
      <c r="A40" s="2" t="s">
        <v>68</v>
      </c>
      <c r="E40" s="62">
        <f t="shared" si="5"/>
        <v>4.1799999999999997E-3</v>
      </c>
      <c r="F40" s="27">
        <f>F39</f>
        <v>2.4160000000000002E-3</v>
      </c>
      <c r="K40" s="11">
        <f>K39</f>
        <v>0</v>
      </c>
      <c r="L40" s="11">
        <f>L39</f>
        <v>4.1799999999999997E-3</v>
      </c>
    </row>
    <row r="41" spans="1:13">
      <c r="A41" s="2" t="s">
        <v>70</v>
      </c>
      <c r="E41" s="62">
        <f t="shared" si="5"/>
        <v>0.12937000000000001</v>
      </c>
      <c r="F41" s="27">
        <v>2.9525969999999999</v>
      </c>
      <c r="K41" s="11">
        <v>0.24357599999999999</v>
      </c>
      <c r="L41" s="11">
        <v>0.12937000000000001</v>
      </c>
    </row>
    <row r="42" spans="1:13">
      <c r="A42" s="2" t="s">
        <v>67</v>
      </c>
      <c r="E42" s="62">
        <f t="shared" si="5"/>
        <v>3.2980000000000002E-3</v>
      </c>
      <c r="F42" s="27">
        <v>3.189E-3</v>
      </c>
      <c r="K42" s="11">
        <v>8.4430000000000009E-3</v>
      </c>
      <c r="L42" s="11">
        <v>3.2980000000000002E-3</v>
      </c>
    </row>
    <row r="43" spans="1:13">
      <c r="A43" s="2" t="s">
        <v>71</v>
      </c>
      <c r="E43" s="62">
        <f t="shared" si="5"/>
        <v>0.136848</v>
      </c>
      <c r="F43" s="27">
        <f>F42+F41+F40</f>
        <v>2.958202</v>
      </c>
      <c r="K43" s="11">
        <f>K42+K41+K40</f>
        <v>0.25201899999999999</v>
      </c>
      <c r="L43" s="11">
        <f>L42+L41+L40</f>
        <v>0.136848</v>
      </c>
    </row>
    <row r="44" spans="1:13">
      <c r="L44" s="11"/>
    </row>
    <row r="45" spans="1:13">
      <c r="A45" s="2" t="s">
        <v>72</v>
      </c>
      <c r="E45" s="62">
        <f t="shared" si="5"/>
        <v>29.188514000000001</v>
      </c>
      <c r="F45" s="27">
        <v>5.2829610000000002</v>
      </c>
      <c r="K45" s="27">
        <v>19.895890000000001</v>
      </c>
      <c r="L45" s="27">
        <v>29.188514000000001</v>
      </c>
    </row>
    <row r="46" spans="1:13">
      <c r="A46" s="2" t="s">
        <v>73</v>
      </c>
      <c r="E46" s="62">
        <f t="shared" si="5"/>
        <v>29.325362000000002</v>
      </c>
      <c r="F46" s="27">
        <f>F45+F43</f>
        <v>8.2411630000000002</v>
      </c>
      <c r="K46" s="27">
        <f>K45+K43</f>
        <v>20.147909000000002</v>
      </c>
      <c r="L46" s="27">
        <f>L45+L43</f>
        <v>29.325362000000002</v>
      </c>
    </row>
    <row r="48" spans="1:13">
      <c r="A48" s="2" t="s">
        <v>79</v>
      </c>
      <c r="E48" s="62">
        <f t="shared" si="5"/>
        <v>29.188513999999998</v>
      </c>
      <c r="F48" s="51">
        <f>F37-F43</f>
        <v>5.2885609999999996</v>
      </c>
      <c r="K48" s="51">
        <f>K37-K43</f>
        <v>19.895889999999998</v>
      </c>
      <c r="L48" s="51">
        <f>L37-L43</f>
        <v>29.188513999999998</v>
      </c>
    </row>
    <row r="49" spans="1:13">
      <c r="A49" s="2" t="s">
        <v>91</v>
      </c>
      <c r="E49" s="62">
        <f t="shared" si="5"/>
        <v>5.618491802492824E-2</v>
      </c>
      <c r="F49" s="11">
        <f>F48/F16</f>
        <v>5.6772750954303935E-3</v>
      </c>
      <c r="K49" s="11">
        <f t="shared" ref="K49:L49" si="7">K48/K16</f>
        <v>5.1326570354724536E-2</v>
      </c>
      <c r="L49" s="11">
        <f t="shared" si="7"/>
        <v>5.618491802492824E-2</v>
      </c>
    </row>
    <row r="51" spans="1:13" s="64" customFormat="1">
      <c r="A51" s="64" t="s">
        <v>5</v>
      </c>
      <c r="C51" s="65"/>
      <c r="E51" s="68">
        <f>E36+E30</f>
        <v>14.224060999999999</v>
      </c>
      <c r="F51" s="67">
        <f>F36+F30</f>
        <v>3.6719759999999999</v>
      </c>
      <c r="G51" s="65"/>
      <c r="K51" s="67">
        <f t="shared" ref="K51:L51" si="8">K36+K30</f>
        <v>9.7642759999999988</v>
      </c>
      <c r="L51" s="67">
        <f t="shared" si="8"/>
        <v>14.224060999999999</v>
      </c>
      <c r="M51" s="66"/>
    </row>
    <row r="52" spans="1:13" s="64" customFormat="1">
      <c r="A52" s="64" t="s">
        <v>6</v>
      </c>
      <c r="C52" s="65"/>
      <c r="E52" s="65">
        <v>0</v>
      </c>
      <c r="F52" s="64">
        <v>0</v>
      </c>
      <c r="G52" s="65"/>
      <c r="K52" s="64">
        <v>0</v>
      </c>
      <c r="L52" s="64">
        <v>0</v>
      </c>
      <c r="M52" s="66"/>
    </row>
    <row r="53" spans="1:13">
      <c r="A53" s="2" t="s">
        <v>7</v>
      </c>
      <c r="E53" s="15">
        <f>E51-E52</f>
        <v>14.224060999999999</v>
      </c>
      <c r="F53" s="51">
        <f>F51-F52</f>
        <v>3.6719759999999999</v>
      </c>
      <c r="K53" s="51">
        <f t="shared" ref="K53:L53" si="9">K51-K52</f>
        <v>9.7642759999999988</v>
      </c>
      <c r="L53" s="51">
        <f t="shared" si="9"/>
        <v>14.224060999999999</v>
      </c>
    </row>
    <row r="55" spans="1:13">
      <c r="A55" s="2" t="s">
        <v>3</v>
      </c>
    </row>
    <row r="56" spans="1:13">
      <c r="A56" s="2" t="s">
        <v>4</v>
      </c>
    </row>
    <row r="57" spans="1:13">
      <c r="A57" s="2" t="s">
        <v>8</v>
      </c>
    </row>
    <row r="59" spans="1:13">
      <c r="A59" s="2" t="s">
        <v>96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E5 E12 C12 C8:C9 C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2022-05-10T09:40:32Z</dcterms:created>
  <dcterms:modified xsi:type="dcterms:W3CDTF">2023-02-15T13:03:10Z</dcterms:modified>
</cp:coreProperties>
</file>