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5C9D2A5-C800-4F67-BC1E-EB5A609E3A5B}" xr6:coauthVersionLast="36" xr6:coauthVersionMax="36" xr10:uidLastSave="{00000000-0000-0000-0000-000000000000}"/>
  <bookViews>
    <workbookView xWindow="0" yWindow="0" windowWidth="28470" windowHeight="11790" activeTab="1" xr2:uid="{68F08805-3E32-4D59-AFE0-F76FFCC3E2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2" l="1"/>
  <c r="M88" i="2"/>
  <c r="M87" i="2"/>
  <c r="C33" i="1"/>
  <c r="M84" i="2"/>
  <c r="M83" i="2"/>
  <c r="M82" i="2"/>
  <c r="M80" i="2"/>
  <c r="M79" i="2"/>
  <c r="M74" i="2"/>
  <c r="M77" i="2" s="1"/>
  <c r="M69" i="2"/>
  <c r="M62" i="2"/>
  <c r="M64" i="2" s="1"/>
  <c r="M57" i="2"/>
  <c r="M54" i="2"/>
  <c r="I11" i="2"/>
  <c r="I8" i="2"/>
  <c r="I12" i="2" s="1"/>
  <c r="I16" i="2" s="1"/>
  <c r="I20" i="2" s="1"/>
  <c r="I22" i="2" s="1"/>
  <c r="I24" i="2" s="1"/>
  <c r="I26" i="2" s="1"/>
  <c r="I36" i="2" s="1"/>
  <c r="M11" i="2"/>
  <c r="M8" i="2"/>
  <c r="M37" i="2" s="1"/>
  <c r="D11" i="1"/>
  <c r="D10" i="1"/>
  <c r="D9" i="1"/>
  <c r="D7" i="1"/>
  <c r="C8" i="1"/>
  <c r="C11" i="1"/>
  <c r="I27" i="2" l="1"/>
  <c r="I37" i="2"/>
  <c r="I34" i="2"/>
  <c r="I35" i="2"/>
  <c r="M31" i="2"/>
  <c r="M12" i="2"/>
  <c r="M34" i="2" s="1"/>
  <c r="C12" i="1"/>
  <c r="M16" i="2" l="1"/>
  <c r="M20" i="2"/>
  <c r="M22" i="2" s="1"/>
  <c r="M24" i="2" s="1"/>
  <c r="M26" i="2" s="1"/>
  <c r="M35" i="2"/>
  <c r="M36" i="2" l="1"/>
  <c r="M27" i="2"/>
</calcChain>
</file>

<file path=xl/sharedStrings.xml><?xml version="1.0" encoding="utf-8"?>
<sst xmlns="http://schemas.openxmlformats.org/spreadsheetml/2006/main" count="161" uniqueCount="146">
  <si>
    <t>$DIS</t>
  </si>
  <si>
    <t>The Walt Disney Corporation</t>
  </si>
  <si>
    <t>Stock Snapshot</t>
  </si>
  <si>
    <t>Price</t>
  </si>
  <si>
    <t>Shares</t>
  </si>
  <si>
    <t>MC</t>
  </si>
  <si>
    <t>Debt</t>
  </si>
  <si>
    <t>Cash</t>
  </si>
  <si>
    <t>Net Cash</t>
  </si>
  <si>
    <t>EV</t>
  </si>
  <si>
    <t>CEO</t>
  </si>
  <si>
    <t>Management</t>
  </si>
  <si>
    <t>Bob Iger</t>
  </si>
  <si>
    <t>Profile</t>
  </si>
  <si>
    <t>HQ</t>
  </si>
  <si>
    <t>Founded</t>
  </si>
  <si>
    <t>Update</t>
  </si>
  <si>
    <t>IR</t>
  </si>
  <si>
    <t>Key Metrics/Ratios</t>
  </si>
  <si>
    <t>P/S</t>
  </si>
  <si>
    <t>P/B</t>
  </si>
  <si>
    <t>EV/S</t>
  </si>
  <si>
    <t>P/E</t>
  </si>
  <si>
    <t>EV/E</t>
  </si>
  <si>
    <t>ROCE</t>
  </si>
  <si>
    <t>Key Events</t>
  </si>
  <si>
    <t>COO</t>
  </si>
  <si>
    <t>CFO</t>
  </si>
  <si>
    <t>Burbank, CA</t>
  </si>
  <si>
    <t>Q322</t>
  </si>
  <si>
    <t>Products</t>
  </si>
  <si>
    <t>Theme Parks</t>
  </si>
  <si>
    <t>Disney+</t>
  </si>
  <si>
    <t>Merchandise</t>
  </si>
  <si>
    <t>Bob Iger returns as CEO following the unscheduled &amp; immediate exit of Bob Chapek</t>
  </si>
  <si>
    <t>Iger stepped down from Chair of the BoD and was succeeded by Susan Arnold</t>
  </si>
  <si>
    <t>Chair</t>
  </si>
  <si>
    <t>Susan Arnold</t>
  </si>
  <si>
    <t>Link</t>
  </si>
  <si>
    <t>Q422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</si>
  <si>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</si>
  <si>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</si>
  <si>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</si>
  <si>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</si>
  <si>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</si>
  <si>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</si>
  <si>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</si>
  <si>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</si>
  <si>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</si>
  <si>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</si>
  <si>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FY18</t>
  </si>
  <si>
    <t>FY16</t>
  </si>
  <si>
    <t>FY17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</si>
  <si>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</si>
  <si>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</si>
  <si>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</si>
  <si>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</si>
  <si>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</si>
  <si>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</si>
  <si>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</si>
  <si>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</si>
  <si>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</si>
  <si>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</si>
  <si>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</si>
  <si>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</si>
  <si>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</si>
  <si>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</si>
  <si>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</si>
  <si>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</si>
  <si>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</si>
  <si>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</si>
  <si>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</si>
  <si>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</si>
  <si>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</si>
  <si>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</si>
  <si>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</si>
  <si>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FY42</t>
  </si>
  <si>
    <t>FY43</t>
  </si>
  <si>
    <t>Revenue</t>
  </si>
  <si>
    <t>COGS</t>
  </si>
  <si>
    <t>Gross Profit</t>
  </si>
  <si>
    <t>Services</t>
  </si>
  <si>
    <t>Services COGS</t>
  </si>
  <si>
    <t>Products COGS</t>
  </si>
  <si>
    <t>SG&amp;A</t>
  </si>
  <si>
    <t>D&amp;A</t>
  </si>
  <si>
    <t>Restricturing &amp; Impairment</t>
  </si>
  <si>
    <t>Other Income</t>
  </si>
  <si>
    <t>Operating Income</t>
  </si>
  <si>
    <t>Interest Expense</t>
  </si>
  <si>
    <t>Equity in Income of Investees</t>
  </si>
  <si>
    <t>Pretax Income</t>
  </si>
  <si>
    <t>Taxes</t>
  </si>
  <si>
    <t>Net Income from Continued</t>
  </si>
  <si>
    <t>Loss from Discontinued</t>
  </si>
  <si>
    <t xml:space="preserve">Net Income </t>
  </si>
  <si>
    <t>Non-Controlling NI</t>
  </si>
  <si>
    <t>Disney NI</t>
  </si>
  <si>
    <t>Revenue Y/Y</t>
  </si>
  <si>
    <t>Revenue Q/Q</t>
  </si>
  <si>
    <t>Gross Margin</t>
  </si>
  <si>
    <t>Operating Margin</t>
  </si>
  <si>
    <t>Tax Rate</t>
  </si>
  <si>
    <t>Net Margin (Disney)</t>
  </si>
  <si>
    <t>EPS (Disney)</t>
  </si>
  <si>
    <t>Non-Finance Metrics</t>
  </si>
  <si>
    <t>Disney+ Subscribers</t>
  </si>
  <si>
    <t>US &amp; Canada</t>
  </si>
  <si>
    <t>International</t>
  </si>
  <si>
    <t>Streaming Services</t>
  </si>
  <si>
    <t>Hulu</t>
  </si>
  <si>
    <t>ESBN+</t>
  </si>
  <si>
    <t>Movies/Film Production</t>
  </si>
  <si>
    <t>Pixar</t>
  </si>
  <si>
    <t>Marvel</t>
  </si>
  <si>
    <t>LucasFilm -&gt; ILM</t>
  </si>
  <si>
    <t>Balance Sheet</t>
  </si>
  <si>
    <t>A/R</t>
  </si>
  <si>
    <t>Inventories</t>
  </si>
  <si>
    <t>Content Advances</t>
  </si>
  <si>
    <t>Other Current Assets</t>
  </si>
  <si>
    <t>TCA</t>
  </si>
  <si>
    <t>Produced &amp; Licensed Content Cost</t>
  </si>
  <si>
    <t>Investments</t>
  </si>
  <si>
    <t>Parks, Resorts &amp; Other Property</t>
  </si>
  <si>
    <t>Attractions, Buildings &amp; Equipment</t>
  </si>
  <si>
    <t>Accumulated Depreciation</t>
  </si>
  <si>
    <t>Projects in Progress</t>
  </si>
  <si>
    <t>Land</t>
  </si>
  <si>
    <t>Goodwill+Intangibles</t>
  </si>
  <si>
    <t>Assets</t>
  </si>
  <si>
    <t>Other LTA</t>
  </si>
  <si>
    <t>A/P</t>
  </si>
  <si>
    <t>Current Portion of Borrowings</t>
  </si>
  <si>
    <t>Commitments &amp; Contingencies</t>
  </si>
  <si>
    <t>Redeemable Non-Controlling Interests</t>
  </si>
  <si>
    <t>Liabilities</t>
  </si>
  <si>
    <t>S/E</t>
  </si>
  <si>
    <t>S/E+L</t>
  </si>
  <si>
    <t>Book Value</t>
  </si>
  <si>
    <t>Book Value per Share</t>
  </si>
  <si>
    <t>Share Price</t>
  </si>
  <si>
    <t>TCL</t>
  </si>
  <si>
    <t>Borrowings</t>
  </si>
  <si>
    <t>Deferred Income Taxes</t>
  </si>
  <si>
    <t>Other LT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</si>
</sst>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3" fontId="8" fillId="0" borderId="0" xfId="0" applyNumberFormat="1" applyFont="1" applyAlignment="1">
      <alignment horizontal="left" indent="1"/>
    </xf>
    <xf numFmtId="3" fontId="8" fillId="0" borderId="0" xfId="0" applyNumberFormat="1" applyFont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3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6" xfId="0" applyFont="1" applyFill="1" applyBorder="1"/>
    <xf numFmtId="171" fontId="1" fillId="4" borderId="0" xfId="0" applyNumberFormat="1" applyFont="1" applyFill="1" applyBorder="1" applyAlignment="1">
      <alignment horizontal="center"/>
    </xf>
    <xf numFmtId="171" fontId="1" fillId="4" borderId="5" xfId="0" applyNumberFormat="1" applyFont="1" applyFill="1" applyBorder="1" applyAlignment="1">
      <alignment horizontal="center"/>
    </xf>
    <xf numFmtId="17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123825</xdr:rowOff>
    </xdr:from>
    <xdr:to>
      <xdr:col>7</xdr:col>
      <xdr:colOff>95250</xdr:colOff>
      <xdr:row>2</xdr:row>
      <xdr:rowOff>72866</xdr:rowOff>
    </xdr:to>
    <xdr:pic>
      <xdr:nvPicPr>
        <xdr:cNvPr id="2" name="Picture 1" descr="The Walt Disney Company Logo.svg">
          <a:extLst>
            <a:ext uri="{FF2B5EF4-FFF2-40B4-BE49-F238E27FC236}">
              <a16:creationId xmlns:a16="http://schemas.microsoft.com/office/drawing/2014/main" id="{E38177CF-990A-4CF4-99F5-4AA2A0C26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3825"/>
          <a:ext cx="1819275" cy="27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waltdisneycompany.com/investor-relatio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ix?doc=/Archives/edgar/data/0001744489/000174448922000161/dis-2022070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6515-0CFC-4D22-90BB-E6B49B2391DD}">
  <dimension ref="B2:Z38"/>
  <sheetViews>
    <sheetView workbookViewId="0">
      <selection activeCell="D45" sqref="D45"/>
    </sheetView>
  </sheetViews>
  <sheetFormatPr defaultRowHeight="12.75" x14ac:dyDescent="0.2"/>
  <cols>
    <col min="1" max="16384" width="9.140625" style="1"/>
  </cols>
  <sheetData>
    <row r="2" spans="2:26" x14ac:dyDescent="0.2">
      <c r="B2" s="2" t="s">
        <v>0</v>
      </c>
    </row>
    <row r="3" spans="2:26" x14ac:dyDescent="0.2">
      <c r="B3" s="2" t="s">
        <v>1</v>
      </c>
      <c r="K3" s="29"/>
    </row>
    <row r="5" spans="2:26" x14ac:dyDescent="0.2">
      <c r="B5" s="3" t="s">
        <v>2</v>
      </c>
      <c r="C5" s="4"/>
      <c r="D5" s="5"/>
      <c r="G5" s="3" t="s">
        <v>25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V5" s="3" t="s">
        <v>30</v>
      </c>
      <c r="W5" s="4"/>
      <c r="X5" s="4"/>
      <c r="Y5" s="4"/>
      <c r="Z5" s="5"/>
    </row>
    <row r="6" spans="2:26" x14ac:dyDescent="0.2">
      <c r="B6" s="6" t="s">
        <v>3</v>
      </c>
      <c r="C6" s="7">
        <v>98.87</v>
      </c>
      <c r="D6" s="27"/>
      <c r="G6" s="1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V6" s="50" t="s">
        <v>31</v>
      </c>
      <c r="W6" s="14"/>
      <c r="X6" s="14"/>
      <c r="Y6" s="14"/>
      <c r="Z6" s="15"/>
    </row>
    <row r="7" spans="2:26" x14ac:dyDescent="0.2">
      <c r="B7" s="6" t="s">
        <v>4</v>
      </c>
      <c r="C7" s="23">
        <v>1780</v>
      </c>
      <c r="D7" s="27" t="str">
        <f>$C$28</f>
        <v>Q422</v>
      </c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V7" s="50"/>
      <c r="W7" s="14"/>
      <c r="X7" s="14"/>
      <c r="Y7" s="14"/>
      <c r="Z7" s="15"/>
    </row>
    <row r="8" spans="2:26" x14ac:dyDescent="0.2">
      <c r="B8" s="6" t="s">
        <v>5</v>
      </c>
      <c r="C8" s="23">
        <f>C6*C7</f>
        <v>175988.6</v>
      </c>
      <c r="D8" s="27"/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V8" s="50"/>
      <c r="W8" s="14"/>
      <c r="X8" s="14"/>
      <c r="Y8" s="14"/>
      <c r="Z8" s="15"/>
    </row>
    <row r="9" spans="2:26" x14ac:dyDescent="0.2">
      <c r="B9" s="6" t="s">
        <v>7</v>
      </c>
      <c r="C9" s="23"/>
      <c r="D9" s="27" t="str">
        <f t="shared" ref="D9:D11" si="0">$C$28</f>
        <v>Q422</v>
      </c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V9" s="50"/>
      <c r="W9" s="14"/>
      <c r="X9" s="14"/>
      <c r="Y9" s="14"/>
      <c r="Z9" s="15"/>
    </row>
    <row r="10" spans="2:26" x14ac:dyDescent="0.2">
      <c r="B10" s="6" t="s">
        <v>6</v>
      </c>
      <c r="C10" s="23"/>
      <c r="D10" s="27" t="str">
        <f t="shared" si="0"/>
        <v>Q422</v>
      </c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V10" s="50"/>
      <c r="W10" s="14"/>
      <c r="X10" s="14"/>
      <c r="Y10" s="14"/>
      <c r="Z10" s="15"/>
    </row>
    <row r="11" spans="2:26" x14ac:dyDescent="0.2">
      <c r="B11" s="6" t="s">
        <v>8</v>
      </c>
      <c r="C11" s="23">
        <f>C9-C10</f>
        <v>0</v>
      </c>
      <c r="D11" s="27" t="str">
        <f t="shared" si="0"/>
        <v>Q422</v>
      </c>
      <c r="G11" s="30">
        <v>44866</v>
      </c>
      <c r="H11" s="14" t="s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V11" s="50" t="s">
        <v>112</v>
      </c>
      <c r="W11" s="14"/>
      <c r="X11" s="14"/>
      <c r="Y11" s="14"/>
      <c r="Z11" s="15"/>
    </row>
    <row r="12" spans="2:26" x14ac:dyDescent="0.2">
      <c r="B12" s="8" t="s">
        <v>9</v>
      </c>
      <c r="C12" s="24">
        <f>C8-C11</f>
        <v>175988.6</v>
      </c>
      <c r="D12" s="28"/>
      <c r="G12" s="19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V12" s="51" t="s">
        <v>115</v>
      </c>
      <c r="W12" s="14"/>
      <c r="X12" s="14"/>
      <c r="Y12" s="14"/>
      <c r="Z12" s="15"/>
    </row>
    <row r="13" spans="2:26" x14ac:dyDescent="0.2">
      <c r="G13" s="1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V13" s="51" t="s">
        <v>113</v>
      </c>
      <c r="W13" s="14"/>
      <c r="X13" s="14"/>
      <c r="Y13" s="14"/>
      <c r="Z13" s="15"/>
    </row>
    <row r="14" spans="2:26" x14ac:dyDescent="0.2">
      <c r="G14" s="1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V14" s="51" t="s">
        <v>114</v>
      </c>
      <c r="W14" s="14"/>
      <c r="X14" s="14"/>
      <c r="Y14" s="14"/>
      <c r="Z14" s="15"/>
    </row>
    <row r="15" spans="2:26" x14ac:dyDescent="0.2">
      <c r="B15" s="3" t="s">
        <v>11</v>
      </c>
      <c r="C15" s="4"/>
      <c r="D15" s="5"/>
      <c r="G15" s="1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V15" s="50"/>
      <c r="W15" s="14"/>
      <c r="X15" s="14"/>
      <c r="Y15" s="14"/>
      <c r="Z15" s="15"/>
    </row>
    <row r="16" spans="2:26" x14ac:dyDescent="0.2">
      <c r="B16" s="11" t="s">
        <v>10</v>
      </c>
      <c r="C16" s="12" t="s">
        <v>12</v>
      </c>
      <c r="D16" s="13"/>
      <c r="E16" s="10">
        <v>44866</v>
      </c>
      <c r="G16" s="1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V16" s="50" t="s">
        <v>109</v>
      </c>
      <c r="W16" s="14"/>
      <c r="X16" s="14"/>
      <c r="Y16" s="14"/>
      <c r="Z16" s="15"/>
    </row>
    <row r="17" spans="2:26" x14ac:dyDescent="0.2">
      <c r="B17" s="11" t="s">
        <v>27</v>
      </c>
      <c r="C17" s="14"/>
      <c r="D17" s="15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V17" s="51" t="s">
        <v>32</v>
      </c>
      <c r="W17" s="14"/>
      <c r="X17" s="14"/>
      <c r="Y17" s="14"/>
      <c r="Z17" s="15"/>
    </row>
    <row r="18" spans="2:26" x14ac:dyDescent="0.2">
      <c r="B18" s="11" t="s">
        <v>26</v>
      </c>
      <c r="C18" s="14"/>
      <c r="D18" s="15"/>
      <c r="G18" s="1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V18" s="51" t="s">
        <v>111</v>
      </c>
      <c r="W18" s="14"/>
      <c r="X18" s="14"/>
      <c r="Y18" s="14"/>
      <c r="Z18" s="15"/>
    </row>
    <row r="19" spans="2:26" x14ac:dyDescent="0.2">
      <c r="B19" s="16" t="s">
        <v>36</v>
      </c>
      <c r="C19" s="21" t="s">
        <v>37</v>
      </c>
      <c r="D19" s="22"/>
      <c r="G19" s="1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V19" s="51" t="s">
        <v>110</v>
      </c>
      <c r="W19" s="14"/>
      <c r="X19" s="14"/>
      <c r="Y19" s="14"/>
      <c r="Z19" s="15"/>
    </row>
    <row r="20" spans="2:26" x14ac:dyDescent="0.2">
      <c r="B20" s="9"/>
      <c r="G20" s="1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V20" s="50"/>
      <c r="W20" s="14"/>
      <c r="X20" s="14"/>
      <c r="Y20" s="14"/>
      <c r="Z20" s="15"/>
    </row>
    <row r="21" spans="2:26" x14ac:dyDescent="0.2">
      <c r="G21" s="1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V21" s="50"/>
      <c r="W21" s="14"/>
      <c r="X21" s="14"/>
      <c r="Y21" s="14"/>
      <c r="Z21" s="15"/>
    </row>
    <row r="22" spans="2:26" x14ac:dyDescent="0.2">
      <c r="B22" s="3" t="s">
        <v>13</v>
      </c>
      <c r="C22" s="4"/>
      <c r="D22" s="5"/>
      <c r="G22" s="1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V22" s="50"/>
      <c r="W22" s="14"/>
      <c r="X22" s="14"/>
      <c r="Y22" s="14"/>
      <c r="Z22" s="15"/>
    </row>
    <row r="23" spans="2:26" x14ac:dyDescent="0.2">
      <c r="B23" s="19" t="s">
        <v>14</v>
      </c>
      <c r="C23" s="12" t="s">
        <v>28</v>
      </c>
      <c r="D23" s="13"/>
      <c r="G23" s="19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V23" s="50"/>
      <c r="W23" s="14"/>
      <c r="X23" s="14"/>
      <c r="Y23" s="14"/>
      <c r="Z23" s="15"/>
    </row>
    <row r="24" spans="2:26" x14ac:dyDescent="0.2">
      <c r="B24" s="19" t="s">
        <v>15</v>
      </c>
      <c r="C24" s="12">
        <v>1923</v>
      </c>
      <c r="D24" s="13"/>
      <c r="G24" s="30">
        <v>44531</v>
      </c>
      <c r="H24" s="14" t="s">
        <v>35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V24" s="50" t="s">
        <v>33</v>
      </c>
      <c r="W24" s="14"/>
      <c r="X24" s="14"/>
      <c r="Y24" s="14"/>
      <c r="Z24" s="15"/>
    </row>
    <row r="25" spans="2:26" x14ac:dyDescent="0.2">
      <c r="B25" s="19"/>
      <c r="C25" s="12"/>
      <c r="D25" s="13"/>
      <c r="G25" s="1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V25" s="52"/>
      <c r="W25" s="17"/>
      <c r="X25" s="17"/>
      <c r="Y25" s="17"/>
      <c r="Z25" s="18"/>
    </row>
    <row r="26" spans="2:26" x14ac:dyDescent="0.2">
      <c r="B26" s="19"/>
      <c r="C26" s="12"/>
      <c r="D26" s="13"/>
      <c r="G26" s="1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2:26" x14ac:dyDescent="0.2">
      <c r="B27" s="19"/>
      <c r="C27" s="12"/>
      <c r="D27" s="13"/>
      <c r="G27" s="19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</row>
    <row r="28" spans="2:26" x14ac:dyDescent="0.2">
      <c r="B28" s="19" t="s">
        <v>16</v>
      </c>
      <c r="C28" s="25" t="s">
        <v>39</v>
      </c>
      <c r="D28" s="26"/>
      <c r="G28" s="19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</row>
    <row r="29" spans="2:26" x14ac:dyDescent="0.2">
      <c r="B29" s="20" t="s">
        <v>17</v>
      </c>
      <c r="C29" s="31" t="s">
        <v>38</v>
      </c>
      <c r="D29" s="32"/>
      <c r="G29" s="19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</row>
    <row r="30" spans="2:26" x14ac:dyDescent="0.2">
      <c r="G30" s="19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</row>
    <row r="31" spans="2:26" x14ac:dyDescent="0.2">
      <c r="G31" s="19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</row>
    <row r="32" spans="2:26" x14ac:dyDescent="0.2">
      <c r="B32" s="3" t="s">
        <v>18</v>
      </c>
      <c r="C32" s="4"/>
      <c r="D32" s="5"/>
      <c r="G32" s="19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</row>
    <row r="33" spans="2:19" x14ac:dyDescent="0.2">
      <c r="B33" s="19" t="s">
        <v>20</v>
      </c>
      <c r="C33" s="53">
        <f>C6/'Financial Model'!M80</f>
        <v>1.8690698204971328</v>
      </c>
      <c r="D33" s="54"/>
      <c r="G33" s="19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</row>
    <row r="34" spans="2:19" x14ac:dyDescent="0.2">
      <c r="B34" s="19" t="s">
        <v>19</v>
      </c>
      <c r="C34" s="12"/>
      <c r="D34" s="13"/>
      <c r="G34" s="19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2:19" x14ac:dyDescent="0.2">
      <c r="B35" s="19" t="s">
        <v>21</v>
      </c>
      <c r="C35" s="12"/>
      <c r="D35" s="13"/>
      <c r="G35" s="19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</row>
    <row r="36" spans="2:19" x14ac:dyDescent="0.2">
      <c r="B36" s="19" t="s">
        <v>22</v>
      </c>
      <c r="C36" s="12"/>
      <c r="D36" s="13"/>
      <c r="G36" s="19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5"/>
    </row>
    <row r="37" spans="2:19" x14ac:dyDescent="0.2">
      <c r="B37" s="19" t="s">
        <v>23</v>
      </c>
      <c r="C37" s="12"/>
      <c r="D37" s="13"/>
      <c r="G37" s="19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</row>
    <row r="38" spans="2:19" x14ac:dyDescent="0.2">
      <c r="B38" s="20" t="s">
        <v>24</v>
      </c>
      <c r="C38" s="21"/>
      <c r="D38" s="22"/>
      <c r="G38" s="20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</sheetData>
  <mergeCells count="20">
    <mergeCell ref="G5:S5"/>
    <mergeCell ref="V5:Z5"/>
    <mergeCell ref="C19:D19"/>
    <mergeCell ref="C34:D34"/>
    <mergeCell ref="C35:D35"/>
    <mergeCell ref="C36:D36"/>
    <mergeCell ref="B32:D32"/>
    <mergeCell ref="C37:D37"/>
    <mergeCell ref="C38:D38"/>
    <mergeCell ref="C25:D25"/>
    <mergeCell ref="C26:D26"/>
    <mergeCell ref="C27:D27"/>
    <mergeCell ref="C29:D29"/>
    <mergeCell ref="C33:D33"/>
    <mergeCell ref="B5:D5"/>
    <mergeCell ref="B15:D15"/>
    <mergeCell ref="C16:D16"/>
    <mergeCell ref="B22:D22"/>
    <mergeCell ref="C23:D23"/>
    <mergeCell ref="C24:D24"/>
  </mergeCells>
  <hyperlinks>
    <hyperlink ref="C29:D29" r:id="rId1" display="Link" xr:uid="{120ED1DE-BDDD-4E52-ABB3-277027A8355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E65B-837E-4D3E-95A6-ED4E4D8D43F0}">
  <dimension ref="B1:AS95"/>
  <sheetViews>
    <sheetView tabSelected="1"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H86" sqref="H86"/>
    </sheetView>
  </sheetViews>
  <sheetFormatPr defaultRowHeight="12.75" x14ac:dyDescent="0.2"/>
  <cols>
    <col min="1" max="1" width="4.5703125" style="1" customWidth="1"/>
    <col min="2" max="2" width="32.85546875" style="1" bestFit="1" customWidth="1"/>
    <col min="3" max="16384" width="9.140625" style="1"/>
  </cols>
  <sheetData>
    <row r="1" spans="2:45" s="33" customFormat="1" x14ac:dyDescent="0.2">
      <c r="C1" s="33" t="s">
        <v>49</v>
      </c>
      <c r="D1" s="33" t="s">
        <v>48</v>
      </c>
      <c r="E1" s="33" t="s">
        <v>47</v>
      </c>
      <c r="F1" s="33" t="s">
        <v>46</v>
      </c>
      <c r="G1" s="33" t="s">
        <v>45</v>
      </c>
      <c r="H1" s="33" t="s">
        <v>44</v>
      </c>
      <c r="I1" s="33" t="s">
        <v>43</v>
      </c>
      <c r="J1" s="33" t="s">
        <v>42</v>
      </c>
      <c r="K1" s="33" t="s">
        <v>41</v>
      </c>
      <c r="L1" s="33" t="s">
        <v>40</v>
      </c>
      <c r="M1" s="38" t="s">
        <v>29</v>
      </c>
      <c r="N1" s="33" t="s">
        <v>39</v>
      </c>
      <c r="R1" s="33" t="s">
        <v>51</v>
      </c>
      <c r="S1" s="33" t="s">
        <v>52</v>
      </c>
      <c r="T1" s="33" t="s">
        <v>50</v>
      </c>
      <c r="U1" s="33" t="s">
        <v>53</v>
      </c>
      <c r="V1" s="33" t="s">
        <v>54</v>
      </c>
      <c r="W1" s="33" t="s">
        <v>55</v>
      </c>
      <c r="X1" s="33" t="s">
        <v>56</v>
      </c>
      <c r="Y1" s="33" t="s">
        <v>57</v>
      </c>
      <c r="Z1" s="33" t="s">
        <v>58</v>
      </c>
      <c r="AA1" s="33" t="s">
        <v>59</v>
      </c>
      <c r="AB1" s="33" t="s">
        <v>60</v>
      </c>
      <c r="AC1" s="33" t="s">
        <v>61</v>
      </c>
      <c r="AD1" s="33" t="s">
        <v>62</v>
      </c>
      <c r="AE1" s="33" t="s">
        <v>63</v>
      </c>
      <c r="AF1" s="33" t="s">
        <v>64</v>
      </c>
      <c r="AG1" s="33" t="s">
        <v>65</v>
      </c>
      <c r="AH1" s="33" t="s">
        <v>66</v>
      </c>
      <c r="AI1" s="33" t="s">
        <v>67</v>
      </c>
      <c r="AJ1" s="33" t="s">
        <v>68</v>
      </c>
      <c r="AK1" s="33" t="s">
        <v>69</v>
      </c>
      <c r="AL1" s="33" t="s">
        <v>70</v>
      </c>
      <c r="AM1" s="33" t="s">
        <v>71</v>
      </c>
      <c r="AN1" s="33" t="s">
        <v>72</v>
      </c>
      <c r="AO1" s="33" t="s">
        <v>73</v>
      </c>
      <c r="AP1" s="33" t="s">
        <v>74</v>
      </c>
      <c r="AQ1" s="33" t="s">
        <v>75</v>
      </c>
      <c r="AR1" s="33" t="s">
        <v>76</v>
      </c>
      <c r="AS1" s="33" t="s">
        <v>77</v>
      </c>
    </row>
    <row r="2" spans="2:45" s="35" customFormat="1" x14ac:dyDescent="0.2">
      <c r="B2" s="34"/>
      <c r="I2" s="37">
        <v>44745</v>
      </c>
      <c r="J2" s="37">
        <v>44836</v>
      </c>
      <c r="M2" s="37">
        <v>44744</v>
      </c>
      <c r="N2" s="37">
        <v>44835</v>
      </c>
    </row>
    <row r="3" spans="2:45" s="35" customFormat="1" x14ac:dyDescent="0.2">
      <c r="B3" s="34"/>
      <c r="N3" s="36">
        <v>39753</v>
      </c>
    </row>
    <row r="6" spans="2:45" s="42" customFormat="1" x14ac:dyDescent="0.2">
      <c r="B6" s="41" t="s">
        <v>81</v>
      </c>
      <c r="I6" s="42">
        <v>15585</v>
      </c>
      <c r="M6" s="42">
        <v>19461</v>
      </c>
    </row>
    <row r="7" spans="2:45" s="42" customFormat="1" x14ac:dyDescent="0.2">
      <c r="B7" s="41" t="s">
        <v>30</v>
      </c>
      <c r="I7" s="42">
        <v>1437</v>
      </c>
      <c r="M7" s="42">
        <v>2043</v>
      </c>
    </row>
    <row r="8" spans="2:45" s="43" customFormat="1" x14ac:dyDescent="0.2">
      <c r="B8" s="43" t="s">
        <v>78</v>
      </c>
      <c r="I8" s="43">
        <f>I6+I7</f>
        <v>17022</v>
      </c>
      <c r="M8" s="43">
        <f>M6+M7</f>
        <v>21504</v>
      </c>
    </row>
    <row r="9" spans="2:45" s="44" customFormat="1" x14ac:dyDescent="0.2">
      <c r="B9" s="41" t="s">
        <v>82</v>
      </c>
      <c r="I9" s="44">
        <v>10251</v>
      </c>
      <c r="M9" s="44">
        <v>12404</v>
      </c>
    </row>
    <row r="10" spans="2:45" s="44" customFormat="1" x14ac:dyDescent="0.2">
      <c r="B10" s="41" t="s">
        <v>83</v>
      </c>
      <c r="I10" s="44">
        <v>982</v>
      </c>
      <c r="M10" s="44">
        <v>1278</v>
      </c>
    </row>
    <row r="11" spans="2:45" s="45" customFormat="1" x14ac:dyDescent="0.2">
      <c r="B11" s="45" t="s">
        <v>79</v>
      </c>
      <c r="I11" s="45">
        <f>I9+I10</f>
        <v>11233</v>
      </c>
      <c r="M11" s="45">
        <f>M9+M10</f>
        <v>13682</v>
      </c>
    </row>
    <row r="12" spans="2:45" s="43" customFormat="1" x14ac:dyDescent="0.2">
      <c r="B12" s="43" t="s">
        <v>80</v>
      </c>
      <c r="I12" s="43">
        <f>I8-I11</f>
        <v>5789</v>
      </c>
      <c r="M12" s="43">
        <f>M8-M11</f>
        <v>7822</v>
      </c>
    </row>
    <row r="13" spans="2:45" s="45" customFormat="1" x14ac:dyDescent="0.2">
      <c r="B13" s="45" t="s">
        <v>84</v>
      </c>
      <c r="I13" s="45">
        <v>3168</v>
      </c>
      <c r="M13" s="45">
        <v>4100</v>
      </c>
    </row>
    <row r="14" spans="2:45" s="45" customFormat="1" x14ac:dyDescent="0.2">
      <c r="B14" s="45" t="s">
        <v>85</v>
      </c>
      <c r="I14" s="45">
        <v>1266</v>
      </c>
      <c r="M14" s="45">
        <v>1290</v>
      </c>
    </row>
    <row r="15" spans="2:45" s="45" customFormat="1" x14ac:dyDescent="0.2">
      <c r="B15" s="45" t="s">
        <v>86</v>
      </c>
      <c r="I15" s="45">
        <v>35</v>
      </c>
      <c r="M15" s="45">
        <v>42</v>
      </c>
    </row>
    <row r="16" spans="2:45" s="43" customFormat="1" x14ac:dyDescent="0.2">
      <c r="B16" s="43" t="s">
        <v>88</v>
      </c>
      <c r="I16" s="43">
        <f>I12-I13-I14-I15</f>
        <v>1320</v>
      </c>
      <c r="M16" s="43">
        <f>M12-M13-M14-M15</f>
        <v>2390</v>
      </c>
    </row>
    <row r="17" spans="2:13" s="45" customFormat="1" x14ac:dyDescent="0.2">
      <c r="B17" s="45" t="s">
        <v>87</v>
      </c>
      <c r="I17" s="45">
        <v>-91</v>
      </c>
      <c r="M17" s="45">
        <v>-136</v>
      </c>
    </row>
    <row r="18" spans="2:13" s="45" customFormat="1" x14ac:dyDescent="0.2">
      <c r="B18" s="45" t="s">
        <v>89</v>
      </c>
      <c r="I18" s="45">
        <v>-445</v>
      </c>
      <c r="M18" s="45">
        <v>-360</v>
      </c>
    </row>
    <row r="19" spans="2:13" x14ac:dyDescent="0.2">
      <c r="B19" s="1" t="s">
        <v>90</v>
      </c>
      <c r="I19" s="1">
        <v>211</v>
      </c>
      <c r="M19" s="1">
        <v>225</v>
      </c>
    </row>
    <row r="20" spans="2:13" s="45" customFormat="1" x14ac:dyDescent="0.2">
      <c r="B20" s="45" t="s">
        <v>91</v>
      </c>
      <c r="I20" s="45">
        <f>I16+I17+I18+I19</f>
        <v>995</v>
      </c>
      <c r="M20" s="45">
        <f>M16+M17+M18+M19</f>
        <v>2119</v>
      </c>
    </row>
    <row r="21" spans="2:13" s="45" customFormat="1" x14ac:dyDescent="0.2">
      <c r="B21" s="45" t="s">
        <v>92</v>
      </c>
      <c r="I21" s="45">
        <v>-133</v>
      </c>
      <c r="M21" s="45">
        <v>617</v>
      </c>
    </row>
    <row r="22" spans="2:13" s="45" customFormat="1" x14ac:dyDescent="0.2">
      <c r="B22" s="45" t="s">
        <v>93</v>
      </c>
      <c r="I22" s="45">
        <f>I20-I21</f>
        <v>1128</v>
      </c>
      <c r="M22" s="45">
        <f>M20-M21</f>
        <v>1502</v>
      </c>
    </row>
    <row r="23" spans="2:13" s="45" customFormat="1" x14ac:dyDescent="0.2">
      <c r="B23" s="45" t="s">
        <v>94</v>
      </c>
      <c r="I23" s="45">
        <v>5</v>
      </c>
      <c r="M23" s="45">
        <v>0</v>
      </c>
    </row>
    <row r="24" spans="2:13" s="43" customFormat="1" x14ac:dyDescent="0.2">
      <c r="B24" s="43" t="s">
        <v>95</v>
      </c>
      <c r="I24" s="43">
        <f>I22-I23</f>
        <v>1123</v>
      </c>
      <c r="M24" s="43">
        <f>M22-M23</f>
        <v>1502</v>
      </c>
    </row>
    <row r="25" spans="2:13" s="45" customFormat="1" x14ac:dyDescent="0.2">
      <c r="B25" s="45" t="s">
        <v>96</v>
      </c>
      <c r="I25" s="45">
        <v>-205</v>
      </c>
      <c r="M25" s="45">
        <v>-93</v>
      </c>
    </row>
    <row r="26" spans="2:13" s="45" customFormat="1" x14ac:dyDescent="0.2">
      <c r="B26" s="45" t="s">
        <v>97</v>
      </c>
      <c r="I26" s="45">
        <f>I24+I25</f>
        <v>918</v>
      </c>
      <c r="M26" s="45">
        <f>M24+M25</f>
        <v>1409</v>
      </c>
    </row>
    <row r="27" spans="2:13" s="48" customFormat="1" x14ac:dyDescent="0.2">
      <c r="B27" s="48" t="s">
        <v>104</v>
      </c>
      <c r="I27" s="48">
        <f>I26/I28</f>
        <v>0.50495049504950495</v>
      </c>
      <c r="M27" s="48">
        <f>M26/M28</f>
        <v>0.77290181020296211</v>
      </c>
    </row>
    <row r="28" spans="2:13" s="45" customFormat="1" x14ac:dyDescent="0.2">
      <c r="B28" s="45" t="s">
        <v>4</v>
      </c>
      <c r="I28" s="45">
        <v>1818</v>
      </c>
      <c r="M28" s="45">
        <v>1823</v>
      </c>
    </row>
    <row r="29" spans="2:13" s="45" customFormat="1" x14ac:dyDescent="0.2"/>
    <row r="31" spans="2:13" s="2" customFormat="1" x14ac:dyDescent="0.2">
      <c r="B31" s="2" t="s">
        <v>98</v>
      </c>
      <c r="M31" s="46">
        <f>M8/I8-1</f>
        <v>0.26330630948184708</v>
      </c>
    </row>
    <row r="32" spans="2:13" x14ac:dyDescent="0.2">
      <c r="B32" s="1" t="s">
        <v>99</v>
      </c>
    </row>
    <row r="34" spans="2:13" s="47" customFormat="1" x14ac:dyDescent="0.2">
      <c r="B34" s="47" t="s">
        <v>100</v>
      </c>
      <c r="I34" s="47">
        <f>I12/I8</f>
        <v>0.3400892962049113</v>
      </c>
      <c r="M34" s="47">
        <f>M12/M8</f>
        <v>0.36374627976190477</v>
      </c>
    </row>
    <row r="35" spans="2:13" x14ac:dyDescent="0.2">
      <c r="B35" s="1" t="s">
        <v>101</v>
      </c>
      <c r="I35" s="47">
        <f>SUM(I14:I16)/I8</f>
        <v>0.15397720596874634</v>
      </c>
      <c r="M35" s="47">
        <f>SUM(M14:M16)/M8</f>
        <v>0.17308407738095238</v>
      </c>
    </row>
    <row r="36" spans="2:13" s="47" customFormat="1" x14ac:dyDescent="0.2">
      <c r="B36" s="47" t="s">
        <v>103</v>
      </c>
      <c r="I36" s="47">
        <f>I26/I8</f>
        <v>5.3930207966161436E-2</v>
      </c>
      <c r="M36" s="47">
        <f>M26/M8</f>
        <v>6.5522693452380959E-2</v>
      </c>
    </row>
    <row r="37" spans="2:13" s="47" customFormat="1" x14ac:dyDescent="0.2">
      <c r="B37" s="47" t="s">
        <v>102</v>
      </c>
      <c r="I37" s="47">
        <f>I21/I8</f>
        <v>-7.8134179297379858E-3</v>
      </c>
      <c r="M37" s="47">
        <f>M21/M8</f>
        <v>2.8692336309523808E-2</v>
      </c>
    </row>
    <row r="41" spans="2:13" x14ac:dyDescent="0.2">
      <c r="B41" s="49" t="s">
        <v>105</v>
      </c>
    </row>
    <row r="42" spans="2:13" x14ac:dyDescent="0.2">
      <c r="B42" s="1" t="s">
        <v>106</v>
      </c>
    </row>
    <row r="43" spans="2:13" x14ac:dyDescent="0.2">
      <c r="B43" s="39" t="s">
        <v>107</v>
      </c>
    </row>
    <row r="44" spans="2:13" x14ac:dyDescent="0.2">
      <c r="B44" s="39" t="s">
        <v>108</v>
      </c>
    </row>
    <row r="48" spans="2:13" x14ac:dyDescent="0.2">
      <c r="B48" s="49" t="s">
        <v>116</v>
      </c>
    </row>
    <row r="49" spans="2:13" s="43" customFormat="1" x14ac:dyDescent="0.2">
      <c r="B49" s="43" t="s">
        <v>7</v>
      </c>
      <c r="M49" s="43">
        <v>12959</v>
      </c>
    </row>
    <row r="50" spans="2:13" s="45" customFormat="1" x14ac:dyDescent="0.2">
      <c r="B50" s="45" t="s">
        <v>117</v>
      </c>
      <c r="M50" s="45">
        <v>13685</v>
      </c>
    </row>
    <row r="51" spans="2:13" s="45" customFormat="1" x14ac:dyDescent="0.2">
      <c r="B51" s="45" t="s">
        <v>118</v>
      </c>
      <c r="M51" s="45">
        <v>1590</v>
      </c>
    </row>
    <row r="52" spans="2:13" s="45" customFormat="1" x14ac:dyDescent="0.2">
      <c r="B52" s="45" t="s">
        <v>119</v>
      </c>
      <c r="M52" s="45">
        <v>1902</v>
      </c>
    </row>
    <row r="53" spans="2:13" s="45" customFormat="1" x14ac:dyDescent="0.2">
      <c r="B53" s="45" t="s">
        <v>120</v>
      </c>
      <c r="M53" s="45">
        <v>1286</v>
      </c>
    </row>
    <row r="54" spans="2:13" s="45" customFormat="1" x14ac:dyDescent="0.2">
      <c r="B54" s="45" t="s">
        <v>121</v>
      </c>
      <c r="M54" s="45">
        <f>SUM(M49:M53)</f>
        <v>31422</v>
      </c>
    </row>
    <row r="55" spans="2:13" s="45" customFormat="1" x14ac:dyDescent="0.2">
      <c r="B55" s="45" t="s">
        <v>122</v>
      </c>
      <c r="M55" s="45">
        <v>34077</v>
      </c>
    </row>
    <row r="56" spans="2:13" s="45" customFormat="1" x14ac:dyDescent="0.2">
      <c r="B56" s="45" t="s">
        <v>123</v>
      </c>
      <c r="M56" s="45">
        <v>3236</v>
      </c>
    </row>
    <row r="57" spans="2:13" s="45" customFormat="1" x14ac:dyDescent="0.2">
      <c r="B57" s="45" t="s">
        <v>124</v>
      </c>
      <c r="M57" s="45">
        <f>SUM(M58:M61)</f>
        <v>33583</v>
      </c>
    </row>
    <row r="58" spans="2:13" s="42" customFormat="1" x14ac:dyDescent="0.2">
      <c r="B58" s="41" t="s">
        <v>125</v>
      </c>
      <c r="M58" s="42">
        <v>65599</v>
      </c>
    </row>
    <row r="59" spans="2:13" s="42" customFormat="1" x14ac:dyDescent="0.2">
      <c r="B59" s="41" t="s">
        <v>126</v>
      </c>
      <c r="M59" s="42">
        <v>-39089</v>
      </c>
    </row>
    <row r="60" spans="2:13" s="42" customFormat="1" x14ac:dyDescent="0.2">
      <c r="B60" s="41" t="s">
        <v>127</v>
      </c>
      <c r="M60" s="42">
        <v>5956</v>
      </c>
    </row>
    <row r="61" spans="2:13" s="42" customFormat="1" x14ac:dyDescent="0.2">
      <c r="B61" s="41" t="s">
        <v>128</v>
      </c>
      <c r="M61" s="42">
        <v>1117</v>
      </c>
    </row>
    <row r="62" spans="2:13" s="45" customFormat="1" x14ac:dyDescent="0.2">
      <c r="B62" s="45" t="s">
        <v>129</v>
      </c>
      <c r="M62" s="45">
        <f>15334+77945</f>
        <v>93279</v>
      </c>
    </row>
    <row r="63" spans="2:13" s="45" customFormat="1" x14ac:dyDescent="0.2">
      <c r="B63" s="45" t="s">
        <v>131</v>
      </c>
      <c r="M63" s="45">
        <v>8477</v>
      </c>
    </row>
    <row r="64" spans="2:13" s="45" customFormat="1" x14ac:dyDescent="0.2">
      <c r="B64" s="45" t="s">
        <v>130</v>
      </c>
      <c r="M64" s="45">
        <f>M63+M62+M57+M56+M55+M54</f>
        <v>204074</v>
      </c>
    </row>
    <row r="65" spans="2:13" s="45" customFormat="1" x14ac:dyDescent="0.2"/>
    <row r="66" spans="2:13" s="45" customFormat="1" x14ac:dyDescent="0.2">
      <c r="B66" s="45" t="s">
        <v>132</v>
      </c>
      <c r="M66" s="45">
        <v>20858</v>
      </c>
    </row>
    <row r="67" spans="2:13" s="43" customFormat="1" x14ac:dyDescent="0.2">
      <c r="B67" s="43" t="s">
        <v>133</v>
      </c>
      <c r="M67" s="43">
        <v>5580</v>
      </c>
    </row>
    <row r="68" spans="2:13" s="45" customFormat="1" x14ac:dyDescent="0.2">
      <c r="B68" s="45" t="s">
        <v>134</v>
      </c>
      <c r="M68" s="45">
        <v>4266</v>
      </c>
    </row>
    <row r="69" spans="2:13" s="45" customFormat="1" x14ac:dyDescent="0.2">
      <c r="B69" s="45" t="s">
        <v>142</v>
      </c>
      <c r="M69" s="45">
        <f>SUM(M66:M68)</f>
        <v>30704</v>
      </c>
    </row>
    <row r="70" spans="2:13" s="43" customFormat="1" x14ac:dyDescent="0.2">
      <c r="B70" s="43" t="s">
        <v>143</v>
      </c>
      <c r="M70" s="43">
        <v>46022</v>
      </c>
    </row>
    <row r="71" spans="2:13" s="45" customFormat="1" x14ac:dyDescent="0.2">
      <c r="B71" s="45" t="s">
        <v>144</v>
      </c>
      <c r="M71" s="45">
        <v>8034</v>
      </c>
    </row>
    <row r="72" spans="2:13" s="45" customFormat="1" x14ac:dyDescent="0.2">
      <c r="B72" s="45" t="s">
        <v>145</v>
      </c>
      <c r="M72" s="45">
        <v>13456</v>
      </c>
    </row>
    <row r="73" spans="2:13" s="45" customFormat="1" x14ac:dyDescent="0.2">
      <c r="B73" s="45" t="s">
        <v>135</v>
      </c>
      <c r="M73" s="45">
        <v>9425</v>
      </c>
    </row>
    <row r="74" spans="2:13" s="45" customFormat="1" x14ac:dyDescent="0.2">
      <c r="B74" s="45" t="s">
        <v>136</v>
      </c>
      <c r="M74" s="45">
        <f>M69+SUM(M70:M73)</f>
        <v>107641</v>
      </c>
    </row>
    <row r="75" spans="2:13" s="45" customFormat="1" x14ac:dyDescent="0.2"/>
    <row r="76" spans="2:13" s="45" customFormat="1" x14ac:dyDescent="0.2">
      <c r="B76" s="45" t="s">
        <v>137</v>
      </c>
      <c r="M76" s="45">
        <v>96433</v>
      </c>
    </row>
    <row r="77" spans="2:13" s="45" customFormat="1" x14ac:dyDescent="0.2">
      <c r="B77" s="45" t="s">
        <v>138</v>
      </c>
      <c r="M77" s="45">
        <f>M76+M74</f>
        <v>204074</v>
      </c>
    </row>
    <row r="79" spans="2:13" x14ac:dyDescent="0.2">
      <c r="B79" s="1" t="s">
        <v>139</v>
      </c>
      <c r="M79" s="45">
        <f>M64-M74</f>
        <v>96433</v>
      </c>
    </row>
    <row r="80" spans="2:13" x14ac:dyDescent="0.2">
      <c r="B80" s="1" t="s">
        <v>140</v>
      </c>
      <c r="M80" s="1">
        <f>M79/M28</f>
        <v>52.897970378496986</v>
      </c>
    </row>
    <row r="82" spans="2:14" s="40" customFormat="1" x14ac:dyDescent="0.2">
      <c r="B82" s="40" t="s">
        <v>7</v>
      </c>
      <c r="M82" s="42">
        <f>M49</f>
        <v>12959</v>
      </c>
    </row>
    <row r="83" spans="2:14" s="40" customFormat="1" x14ac:dyDescent="0.2">
      <c r="B83" s="40" t="s">
        <v>6</v>
      </c>
      <c r="M83" s="42">
        <f>M67+M70</f>
        <v>51602</v>
      </c>
    </row>
    <row r="84" spans="2:14" x14ac:dyDescent="0.2">
      <c r="B84" s="1" t="s">
        <v>8</v>
      </c>
      <c r="M84" s="45">
        <f>M82-M83</f>
        <v>-38643</v>
      </c>
    </row>
    <row r="86" spans="2:14" x14ac:dyDescent="0.2">
      <c r="B86" s="1" t="s">
        <v>141</v>
      </c>
      <c r="I86" s="1">
        <v>173.69</v>
      </c>
      <c r="J86" s="1">
        <v>176.01</v>
      </c>
      <c r="M86" s="1">
        <v>96.14</v>
      </c>
      <c r="N86" s="1">
        <v>97.13</v>
      </c>
    </row>
    <row r="87" spans="2:14" s="45" customFormat="1" x14ac:dyDescent="0.2">
      <c r="B87" s="45" t="s">
        <v>5</v>
      </c>
      <c r="M87" s="45">
        <f>M86*M28</f>
        <v>175263.22</v>
      </c>
    </row>
    <row r="88" spans="2:14" s="45" customFormat="1" x14ac:dyDescent="0.2">
      <c r="B88" s="45" t="s">
        <v>9</v>
      </c>
      <c r="M88" s="45">
        <f>M87-M84</f>
        <v>213906.22</v>
      </c>
    </row>
    <row r="90" spans="2:14" x14ac:dyDescent="0.2">
      <c r="B90" s="1" t="s">
        <v>20</v>
      </c>
      <c r="M90" s="55">
        <f>M86/M80</f>
        <v>1.8174610351228313</v>
      </c>
    </row>
    <row r="91" spans="2:14" x14ac:dyDescent="0.2">
      <c r="B91" s="1" t="s">
        <v>19</v>
      </c>
    </row>
    <row r="92" spans="2:14" x14ac:dyDescent="0.2">
      <c r="B92" s="1" t="s">
        <v>21</v>
      </c>
    </row>
    <row r="93" spans="2:14" x14ac:dyDescent="0.2">
      <c r="B93" s="1" t="s">
        <v>22</v>
      </c>
    </row>
    <row r="94" spans="2:14" x14ac:dyDescent="0.2">
      <c r="B94" s="1" t="s">
        <v>23</v>
      </c>
    </row>
    <row r="95" spans="2:14" x14ac:dyDescent="0.2">
      <c r="B95" s="1" t="s">
        <v>24</v>
      </c>
    </row>
  </sheetData>
  <hyperlinks>
    <hyperlink ref="M1" r:id="rId1" xr:uid="{BA2FB08F-87AD-409C-9233-832EA508D7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2022-11-27T17:36:23Z</dcterms:created>
  <dcterms:modified xsi:type="dcterms:W3CDTF">2022-11-27T18:19:14Z</dcterms:modified>
</cp:coreProperties>
</file>