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670A2B6-BB35-471E-B927-C632F377C54B}" xr6:coauthVersionLast="36" xr6:coauthVersionMax="36" xr10:uidLastSave="{00000000-0000-0000-0000-000000000000}"/>
  <bookViews>
    <workbookView xWindow="0" yWindow="0" windowWidth="21570" windowHeight="7980" activeTab="1" xr2:uid="{90941387-8F98-4C18-B3F2-4A3384C73463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2" i="2" l="1"/>
  <c r="AD33" i="2"/>
  <c r="U84" i="2"/>
  <c r="U83" i="2"/>
  <c r="U82" i="2"/>
  <c r="AC80" i="2"/>
  <c r="AC84" i="2" s="1"/>
  <c r="AD80" i="2"/>
  <c r="AD84" i="2" s="1"/>
  <c r="C35" i="1"/>
  <c r="AB10" i="2"/>
  <c r="AA10" i="2"/>
  <c r="Z10" i="2"/>
  <c r="Y10" i="2"/>
  <c r="X10" i="2"/>
  <c r="W10" i="2"/>
  <c r="AB12" i="2"/>
  <c r="AA12" i="2"/>
  <c r="Z12" i="2"/>
  <c r="Y12" i="2"/>
  <c r="X12" i="2"/>
  <c r="W12" i="2"/>
  <c r="AB71" i="2"/>
  <c r="AA71" i="2"/>
  <c r="Z71" i="2"/>
  <c r="Y71" i="2"/>
  <c r="X71" i="2"/>
  <c r="W71" i="2"/>
  <c r="AB70" i="2"/>
  <c r="AB72" i="2" s="1"/>
  <c r="AA70" i="2"/>
  <c r="AA72" i="2" s="1"/>
  <c r="Z70" i="2"/>
  <c r="Z72" i="2" s="1"/>
  <c r="Y70" i="2"/>
  <c r="Y72" i="2" s="1"/>
  <c r="X70" i="2"/>
  <c r="X72" i="2" s="1"/>
  <c r="W70" i="2"/>
  <c r="W72" i="2" s="1"/>
  <c r="AB67" i="2"/>
  <c r="AA67" i="2"/>
  <c r="Z67" i="2"/>
  <c r="Y67" i="2"/>
  <c r="X67" i="2"/>
  <c r="W67" i="2"/>
  <c r="AB65" i="2"/>
  <c r="AA65" i="2"/>
  <c r="Z65" i="2"/>
  <c r="Y65" i="2"/>
  <c r="X65" i="2"/>
  <c r="W65" i="2"/>
  <c r="AB62" i="2"/>
  <c r="AA62" i="2"/>
  <c r="Z62" i="2"/>
  <c r="Y62" i="2"/>
  <c r="X62" i="2"/>
  <c r="W62" i="2"/>
  <c r="AB57" i="2"/>
  <c r="AA57" i="2"/>
  <c r="Z57" i="2"/>
  <c r="Y57" i="2"/>
  <c r="X57" i="2"/>
  <c r="W57" i="2"/>
  <c r="AB51" i="2"/>
  <c r="AA51" i="2"/>
  <c r="Z51" i="2"/>
  <c r="Y51" i="2"/>
  <c r="X51" i="2"/>
  <c r="W51" i="2"/>
  <c r="AB44" i="2"/>
  <c r="AA44" i="2"/>
  <c r="Z44" i="2"/>
  <c r="Y44" i="2"/>
  <c r="X44" i="2"/>
  <c r="W44" i="2"/>
  <c r="AC83" i="2"/>
  <c r="AD83" i="2"/>
  <c r="AC79" i="2"/>
  <c r="AD79" i="2"/>
  <c r="AD82" i="2"/>
  <c r="C34" i="1"/>
  <c r="AD68" i="2"/>
  <c r="D7" i="1"/>
  <c r="D11" i="1"/>
  <c r="D10" i="1"/>
  <c r="D9" i="1"/>
  <c r="C10" i="1"/>
  <c r="C9" i="1"/>
  <c r="C11" i="1" s="1"/>
  <c r="AC76" i="2"/>
  <c r="AD76" i="2"/>
  <c r="AD75" i="2"/>
  <c r="AC72" i="2"/>
  <c r="AC71" i="2"/>
  <c r="AC70" i="2"/>
  <c r="AD72" i="2"/>
  <c r="AD71" i="2"/>
  <c r="AD70" i="2"/>
  <c r="AC67" i="2"/>
  <c r="AC68" i="2" s="1"/>
  <c r="AC82" i="2" s="1"/>
  <c r="AD67" i="2"/>
  <c r="AC65" i="2"/>
  <c r="AD65" i="2"/>
  <c r="AD62" i="2"/>
  <c r="AC62" i="2"/>
  <c r="AC57" i="2"/>
  <c r="AD57" i="2"/>
  <c r="AD51" i="2"/>
  <c r="AC44" i="2"/>
  <c r="AC51" i="2" s="1"/>
  <c r="AD44" i="2"/>
  <c r="AC10" i="2"/>
  <c r="AC12" i="2" s="1"/>
  <c r="AC25" i="2" s="1"/>
  <c r="AD10" i="2"/>
  <c r="AD12" i="2" s="1"/>
  <c r="AD25" i="2" s="1"/>
  <c r="C8" i="1"/>
  <c r="C12" i="1" l="1"/>
  <c r="C36" i="1" s="1"/>
  <c r="AD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B9" authorId="0" shapeId="0" xr:uid="{EF1E4505-A937-45A7-9B18-11DBA833F55A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COVID Eat Out to Help Out</t>
        </r>
      </text>
    </comment>
  </commentList>
</comments>
</file>

<file path=xl/sharedStrings.xml><?xml version="1.0" encoding="utf-8"?>
<sst xmlns="http://schemas.openxmlformats.org/spreadsheetml/2006/main" count="150" uniqueCount="125">
  <si>
    <t>£JDW</t>
  </si>
  <si>
    <t>J D Weatherspoon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</si>
  <si>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</si>
  <si>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</si>
  <si>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</si>
  <si>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</si>
  <si>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</si>
  <si>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</si>
  <si>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</si>
  <si>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</si>
  <si>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</si>
  <si>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</si>
  <si>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</si>
  <si>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Founder</t>
  </si>
  <si>
    <t>COO</t>
  </si>
  <si>
    <t>IR</t>
  </si>
  <si>
    <t>Profile</t>
  </si>
  <si>
    <t>HQ</t>
  </si>
  <si>
    <t>Founded</t>
  </si>
  <si>
    <t>IPO</t>
  </si>
  <si>
    <t>Update</t>
  </si>
  <si>
    <t>Key Ratios/Metrics</t>
  </si>
  <si>
    <t>P/B</t>
  </si>
  <si>
    <t>P/S</t>
  </si>
  <si>
    <t>EV/S</t>
  </si>
  <si>
    <t>P/E</t>
  </si>
  <si>
    <t>EV/E</t>
  </si>
  <si>
    <t>ROCE</t>
  </si>
  <si>
    <t>H115</t>
  </si>
  <si>
    <t>H215</t>
  </si>
  <si>
    <t>H116</t>
  </si>
  <si>
    <t>H216</t>
  </si>
  <si>
    <t>H117</t>
  </si>
  <si>
    <t>H217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</si>
  <si>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</si>
  <si>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</si>
  <si>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</si>
  <si>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</si>
  <si>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</si>
  <si>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</si>
  <si>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</si>
  <si>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</si>
  <si>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</si>
  <si>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</si>
  <si>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</si>
  <si>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</si>
  <si>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FY15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</si>
  <si>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</si>
  <si>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</si>
  <si>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</si>
  <si>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</si>
  <si>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</si>
  <si>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</si>
  <si>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</si>
  <si>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</si>
  <si>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</si>
  <si>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</si>
  <si>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</si>
  <si>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</si>
  <si>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</si>
  <si>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</si>
  <si>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</si>
  <si>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</si>
  <si>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</si>
  <si>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</si>
  <si>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Key Events</t>
  </si>
  <si>
    <t>John Hutson</t>
  </si>
  <si>
    <t>Ben Whitley</t>
  </si>
  <si>
    <t>Chair</t>
  </si>
  <si>
    <t>Tim Martin</t>
  </si>
  <si>
    <t>Watford, UK</t>
  </si>
  <si>
    <t>Link</t>
  </si>
  <si>
    <t>?</t>
  </si>
  <si>
    <t>Bar</t>
  </si>
  <si>
    <t>Food</t>
  </si>
  <si>
    <t>Slot/Fruit Machines</t>
  </si>
  <si>
    <t>Hotel</t>
  </si>
  <si>
    <t>Other</t>
  </si>
  <si>
    <t>Govt Intervention</t>
  </si>
  <si>
    <t>Revenue</t>
  </si>
  <si>
    <t>Revenue Y/Y</t>
  </si>
  <si>
    <t>Revenue H/H</t>
  </si>
  <si>
    <t>COGS</t>
  </si>
  <si>
    <t>Gross Profit</t>
  </si>
  <si>
    <t>Gross Margin</t>
  </si>
  <si>
    <t>Operating Margin</t>
  </si>
  <si>
    <t>Net Margin</t>
  </si>
  <si>
    <t>Tax Rate</t>
  </si>
  <si>
    <t>Balance Sheet</t>
  </si>
  <si>
    <t>PP&amp;E</t>
  </si>
  <si>
    <t>Intangibles</t>
  </si>
  <si>
    <t>ROU Assets</t>
  </si>
  <si>
    <t>Other Loan Receivables</t>
  </si>
  <si>
    <t>Derivative Financial Instruments</t>
  </si>
  <si>
    <t>Lease Assets</t>
  </si>
  <si>
    <t>Total NCA</t>
  </si>
  <si>
    <t>Assets Held for Sale</t>
  </si>
  <si>
    <t>Inventories</t>
  </si>
  <si>
    <t>Receivables</t>
  </si>
  <si>
    <t>Current Tax Receivables</t>
  </si>
  <si>
    <t>Assets</t>
  </si>
  <si>
    <t>Borrowings</t>
  </si>
  <si>
    <t>Trade &amp; A/P</t>
  </si>
  <si>
    <t>Provisions</t>
  </si>
  <si>
    <t>Lease Liabilities</t>
  </si>
  <si>
    <t>TCL</t>
  </si>
  <si>
    <t>Deferred Tax Liabilities</t>
  </si>
  <si>
    <t>Liabilities</t>
  </si>
  <si>
    <t>S/E</t>
  </si>
  <si>
    <t>S/E+L</t>
  </si>
  <si>
    <t>Inventory H/H</t>
  </si>
  <si>
    <t>Inventory Y/Y</t>
  </si>
  <si>
    <t>Inventory/Revenue</t>
  </si>
  <si>
    <t>Share Price</t>
  </si>
  <si>
    <t>Book Value</t>
  </si>
  <si>
    <t>Book Value per Share</t>
  </si>
  <si>
    <t>Investment Property</t>
  </si>
  <si>
    <t>-</t>
  </si>
  <si>
    <t>Administration Costs</t>
  </si>
  <si>
    <t>Other Operating Income</t>
  </si>
  <si>
    <t>EPS</t>
  </si>
  <si>
    <t>Pubs</t>
  </si>
  <si>
    <t>Non-Finance Metrics</t>
  </si>
  <si>
    <t>Number of Pubs</t>
  </si>
  <si>
    <t>Pubs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</si>
</sst>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#,##0.0"/>
    <numFmt numFmtId="172" formatCode="0.0"/>
    <numFmt numFmtId="173" formatCode="0.0\x"/>
    <numFmt numFmtId="174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1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1" fillId="5" borderId="0" xfId="0" applyFont="1" applyFill="1"/>
    <xf numFmtId="0" fontId="1" fillId="2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2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168" fontId="1" fillId="0" borderId="0" xfId="0" applyNumberFormat="1" applyFont="1" applyBorder="1"/>
    <xf numFmtId="168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6" fillId="0" borderId="0" xfId="1" applyFont="1" applyAlignment="1">
      <alignment horizontal="right"/>
    </xf>
    <xf numFmtId="14" fontId="4" fillId="0" borderId="0" xfId="0" applyNumberFormat="1" applyFont="1" applyAlignment="1">
      <alignment horizontal="right"/>
    </xf>
    <xf numFmtId="16" fontId="4" fillId="0" borderId="0" xfId="0" applyNumberFormat="1" applyFont="1" applyAlignment="1">
      <alignment horizontal="right"/>
    </xf>
    <xf numFmtId="0" fontId="9" fillId="0" borderId="0" xfId="0" applyFont="1"/>
    <xf numFmtId="0" fontId="9" fillId="5" borderId="0" xfId="0" applyFont="1" applyFill="1"/>
    <xf numFmtId="0" fontId="9" fillId="0" borderId="0" xfId="0" applyFont="1" applyAlignment="1">
      <alignment horizontal="left" indent="1"/>
    </xf>
    <xf numFmtId="0" fontId="2" fillId="5" borderId="0" xfId="0" applyFont="1" applyFill="1"/>
    <xf numFmtId="168" fontId="9" fillId="0" borderId="0" xfId="0" applyNumberFormat="1" applyFont="1"/>
    <xf numFmtId="168" fontId="2" fillId="0" borderId="0" xfId="0" applyNumberFormat="1" applyFont="1"/>
    <xf numFmtId="9" fontId="2" fillId="0" borderId="0" xfId="0" applyNumberFormat="1" applyFont="1"/>
    <xf numFmtId="168" fontId="1" fillId="0" borderId="0" xfId="0" applyNumberFormat="1" applyFont="1"/>
    <xf numFmtId="9" fontId="1" fillId="0" borderId="0" xfId="0" applyNumberFormat="1" applyFont="1"/>
    <xf numFmtId="0" fontId="10" fillId="0" borderId="0" xfId="0" applyFont="1"/>
    <xf numFmtId="172" fontId="1" fillId="0" borderId="0" xfId="0" applyNumberFormat="1" applyFont="1"/>
    <xf numFmtId="16" fontId="1" fillId="4" borderId="5" xfId="0" applyNumberFormat="1" applyFont="1" applyFill="1" applyBorder="1" applyAlignment="1">
      <alignment horizontal="center"/>
    </xf>
    <xf numFmtId="173" fontId="1" fillId="4" borderId="0" xfId="0" applyNumberFormat="1" applyFont="1" applyFill="1" applyBorder="1" applyAlignment="1">
      <alignment horizontal="center"/>
    </xf>
    <xf numFmtId="173" fontId="1" fillId="4" borderId="5" xfId="0" applyNumberFormat="1" applyFont="1" applyFill="1" applyBorder="1" applyAlignment="1">
      <alignment horizontal="center"/>
    </xf>
    <xf numFmtId="173" fontId="1" fillId="0" borderId="0" xfId="0" applyNumberFormat="1" applyFont="1"/>
    <xf numFmtId="173" fontId="1" fillId="5" borderId="0" xfId="0" applyNumberFormat="1" applyFont="1" applyFill="1"/>
    <xf numFmtId="174" fontId="1" fillId="0" borderId="0" xfId="0" applyNumberFormat="1" applyFont="1"/>
    <xf numFmtId="173" fontId="1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1</xdr:row>
      <xdr:rowOff>0</xdr:rowOff>
    </xdr:from>
    <xdr:to>
      <xdr:col>8</xdr:col>
      <xdr:colOff>198220</xdr:colOff>
      <xdr:row>2</xdr:row>
      <xdr:rowOff>142874</xdr:rowOff>
    </xdr:to>
    <xdr:pic>
      <xdr:nvPicPr>
        <xdr:cNvPr id="2" name="Picture 1" descr="Wetherspoon logo.svg">
          <a:extLst>
            <a:ext uri="{FF2B5EF4-FFF2-40B4-BE49-F238E27FC236}">
              <a16:creationId xmlns:a16="http://schemas.microsoft.com/office/drawing/2014/main" id="{915FD4A8-715C-4BE1-8A0A-0D331307F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161925"/>
          <a:ext cx="282712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9525</xdr:colOff>
      <xdr:row>0</xdr:row>
      <xdr:rowOff>0</xdr:rowOff>
    </xdr:from>
    <xdr:to>
      <xdr:col>30</xdr:col>
      <xdr:colOff>9525</xdr:colOff>
      <xdr:row>98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046FF4B-FECF-4B39-99C3-5339468C8273}"/>
            </a:ext>
          </a:extLst>
        </xdr:cNvPr>
        <xdr:cNvCxnSpPr/>
      </xdr:nvCxnSpPr>
      <xdr:spPr>
        <a:xfrm>
          <a:off x="19421475" y="0"/>
          <a:ext cx="0" cy="15125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0</xdr:row>
      <xdr:rowOff>0</xdr:rowOff>
    </xdr:from>
    <xdr:to>
      <xdr:col>17</xdr:col>
      <xdr:colOff>600075</xdr:colOff>
      <xdr:row>97</xdr:row>
      <xdr:rowOff>38100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C3253FF-0B18-419C-9E37-5BE92D03CA70}"/>
            </a:ext>
          </a:extLst>
        </xdr:cNvPr>
        <xdr:cNvCxnSpPr/>
      </xdr:nvCxnSpPr>
      <xdr:spPr>
        <a:xfrm>
          <a:off x="12087225" y="0"/>
          <a:ext cx="0" cy="149352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vestors.jdwetherspoon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s://www.investors.jdwetherspoon.com/wp-content/uploads/2022/11/Annual_Report_7_October_2022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4C68-5F4A-4868-8897-2B916927A5A1}">
  <dimension ref="A2:P39"/>
  <sheetViews>
    <sheetView workbookViewId="0">
      <selection activeCell="C28" sqref="C28:D28"/>
    </sheetView>
  </sheetViews>
  <sheetFormatPr defaultRowHeight="12.75" x14ac:dyDescent="0.2"/>
  <cols>
    <col min="1" max="16384" width="9.140625" style="1"/>
  </cols>
  <sheetData>
    <row r="2" spans="1:16" x14ac:dyDescent="0.2">
      <c r="B2" s="2" t="s">
        <v>0</v>
      </c>
    </row>
    <row r="3" spans="1:16" x14ac:dyDescent="0.2">
      <c r="B3" s="2" t="s">
        <v>1</v>
      </c>
    </row>
    <row r="5" spans="1:16" x14ac:dyDescent="0.2">
      <c r="B5" s="3" t="s">
        <v>2</v>
      </c>
      <c r="C5" s="4"/>
      <c r="D5" s="5"/>
      <c r="G5" s="3" t="s">
        <v>65</v>
      </c>
      <c r="H5" s="4"/>
      <c r="I5" s="4"/>
      <c r="J5" s="4"/>
      <c r="K5" s="4"/>
      <c r="L5" s="4"/>
      <c r="M5" s="4"/>
      <c r="N5" s="4"/>
      <c r="O5" s="4"/>
      <c r="P5" s="5"/>
    </row>
    <row r="6" spans="1:16" x14ac:dyDescent="0.2">
      <c r="B6" s="6" t="s">
        <v>3</v>
      </c>
      <c r="C6" s="7">
        <v>4.6120000000000001</v>
      </c>
      <c r="D6" s="33"/>
      <c r="G6" s="25"/>
      <c r="H6" s="26"/>
      <c r="I6" s="26"/>
      <c r="J6" s="26"/>
      <c r="K6" s="26"/>
      <c r="L6" s="26"/>
      <c r="M6" s="26"/>
      <c r="N6" s="26"/>
      <c r="O6" s="26"/>
      <c r="P6" s="27"/>
    </row>
    <row r="7" spans="1:16" x14ac:dyDescent="0.2">
      <c r="B7" s="6" t="s">
        <v>4</v>
      </c>
      <c r="C7" s="31">
        <v>128.75015500000001</v>
      </c>
      <c r="D7" s="33" t="str">
        <f>$C$29</f>
        <v>FY22</v>
      </c>
      <c r="G7" s="25"/>
      <c r="H7" s="26"/>
      <c r="I7" s="26"/>
      <c r="J7" s="26"/>
      <c r="K7" s="26"/>
      <c r="L7" s="26"/>
      <c r="M7" s="26"/>
      <c r="N7" s="26"/>
      <c r="O7" s="26"/>
      <c r="P7" s="27"/>
    </row>
    <row r="8" spans="1:16" x14ac:dyDescent="0.2">
      <c r="B8" s="6" t="s">
        <v>5</v>
      </c>
      <c r="C8" s="31">
        <f>C6*C7</f>
        <v>593.79571486000009</v>
      </c>
      <c r="D8" s="33"/>
      <c r="G8" s="25"/>
      <c r="H8" s="26"/>
      <c r="I8" s="26"/>
      <c r="J8" s="26"/>
      <c r="K8" s="26"/>
      <c r="L8" s="26"/>
      <c r="M8" s="26"/>
      <c r="N8" s="26"/>
      <c r="O8" s="26"/>
      <c r="P8" s="27"/>
    </row>
    <row r="9" spans="1:16" x14ac:dyDescent="0.2">
      <c r="B9" s="6" t="s">
        <v>6</v>
      </c>
      <c r="C9" s="31">
        <f>'Financial Model'!AD70</f>
        <v>40.347000000000001</v>
      </c>
      <c r="D9" s="33" t="str">
        <f>$C$29</f>
        <v>FY22</v>
      </c>
      <c r="G9" s="25"/>
      <c r="H9" s="26"/>
      <c r="I9" s="26"/>
      <c r="J9" s="26"/>
      <c r="K9" s="26"/>
      <c r="L9" s="26"/>
      <c r="M9" s="26"/>
      <c r="N9" s="26"/>
      <c r="O9" s="26"/>
      <c r="P9" s="27"/>
    </row>
    <row r="10" spans="1:16" x14ac:dyDescent="0.2">
      <c r="B10" s="6" t="s">
        <v>7</v>
      </c>
      <c r="C10" s="31">
        <f>'Financial Model'!AD71</f>
        <v>935.54099999999994</v>
      </c>
      <c r="D10" s="33" t="str">
        <f t="shared" ref="D10:D11" si="0">$C$29</f>
        <v>FY22</v>
      </c>
      <c r="G10" s="25"/>
      <c r="H10" s="26"/>
      <c r="I10" s="26"/>
      <c r="J10" s="26"/>
      <c r="K10" s="26"/>
      <c r="L10" s="26"/>
      <c r="M10" s="26"/>
      <c r="N10" s="26"/>
      <c r="O10" s="26"/>
      <c r="P10" s="27"/>
    </row>
    <row r="11" spans="1:16" x14ac:dyDescent="0.2">
      <c r="B11" s="6" t="s">
        <v>8</v>
      </c>
      <c r="C11" s="31">
        <f>C9-C10</f>
        <v>-895.19399999999996</v>
      </c>
      <c r="D11" s="33" t="str">
        <f t="shared" si="0"/>
        <v>FY22</v>
      </c>
      <c r="G11" s="25"/>
      <c r="H11" s="26"/>
      <c r="I11" s="26"/>
      <c r="J11" s="26"/>
      <c r="K11" s="26"/>
      <c r="L11" s="26"/>
      <c r="M11" s="26"/>
      <c r="N11" s="26"/>
      <c r="O11" s="26"/>
      <c r="P11" s="27"/>
    </row>
    <row r="12" spans="1:16" x14ac:dyDescent="0.2">
      <c r="B12" s="8" t="s">
        <v>9</v>
      </c>
      <c r="C12" s="32">
        <f>C8-C11</f>
        <v>1488.98971486</v>
      </c>
      <c r="D12" s="34"/>
      <c r="G12" s="25"/>
      <c r="H12" s="26"/>
      <c r="I12" s="26"/>
      <c r="J12" s="26"/>
      <c r="K12" s="26"/>
      <c r="L12" s="26"/>
      <c r="M12" s="26"/>
      <c r="N12" s="26"/>
      <c r="O12" s="26"/>
      <c r="P12" s="27"/>
    </row>
    <row r="13" spans="1:16" x14ac:dyDescent="0.2">
      <c r="G13" s="25"/>
      <c r="H13" s="26"/>
      <c r="I13" s="26"/>
      <c r="J13" s="26"/>
      <c r="K13" s="26"/>
      <c r="L13" s="26"/>
      <c r="M13" s="26"/>
      <c r="N13" s="26"/>
      <c r="O13" s="26"/>
      <c r="P13" s="27"/>
    </row>
    <row r="14" spans="1:16" x14ac:dyDescent="0.2">
      <c r="G14" s="25"/>
      <c r="H14" s="26"/>
      <c r="I14" s="26"/>
      <c r="J14" s="26"/>
      <c r="K14" s="26"/>
      <c r="L14" s="26"/>
      <c r="M14" s="26"/>
      <c r="N14" s="26"/>
      <c r="O14" s="26"/>
      <c r="P14" s="27"/>
    </row>
    <row r="15" spans="1:16" x14ac:dyDescent="0.2">
      <c r="B15" s="3" t="s">
        <v>10</v>
      </c>
      <c r="C15" s="4"/>
      <c r="D15" s="5"/>
      <c r="G15" s="25"/>
      <c r="H15" s="26"/>
      <c r="I15" s="26"/>
      <c r="J15" s="26"/>
      <c r="K15" s="26"/>
      <c r="L15" s="26"/>
      <c r="M15" s="26"/>
      <c r="N15" s="26"/>
      <c r="O15" s="26"/>
      <c r="P15" s="27"/>
    </row>
    <row r="16" spans="1:16" x14ac:dyDescent="0.2">
      <c r="A16" s="9"/>
      <c r="B16" s="10" t="s">
        <v>11</v>
      </c>
      <c r="C16" s="11" t="s">
        <v>66</v>
      </c>
      <c r="D16" s="12"/>
      <c r="G16" s="25"/>
      <c r="H16" s="26"/>
      <c r="I16" s="26"/>
      <c r="J16" s="26"/>
      <c r="K16" s="26"/>
      <c r="L16" s="26"/>
      <c r="M16" s="26"/>
      <c r="N16" s="26"/>
      <c r="O16" s="26"/>
      <c r="P16" s="27"/>
    </row>
    <row r="17" spans="1:16" x14ac:dyDescent="0.2">
      <c r="B17" s="10" t="s">
        <v>12</v>
      </c>
      <c r="C17" s="11" t="s">
        <v>67</v>
      </c>
      <c r="D17" s="12"/>
      <c r="G17" s="25"/>
      <c r="H17" s="26"/>
      <c r="I17" s="26"/>
      <c r="J17" s="26"/>
      <c r="K17" s="26"/>
      <c r="L17" s="26"/>
      <c r="M17" s="26"/>
      <c r="N17" s="26"/>
      <c r="O17" s="26"/>
      <c r="P17" s="27"/>
    </row>
    <row r="18" spans="1:16" x14ac:dyDescent="0.2">
      <c r="B18" s="10" t="s">
        <v>14</v>
      </c>
      <c r="C18" s="11"/>
      <c r="D18" s="12"/>
      <c r="G18" s="25"/>
      <c r="H18" s="26"/>
      <c r="I18" s="26"/>
      <c r="J18" s="26"/>
      <c r="K18" s="26"/>
      <c r="L18" s="26"/>
      <c r="M18" s="26"/>
      <c r="N18" s="26"/>
      <c r="O18" s="26"/>
      <c r="P18" s="27"/>
    </row>
    <row r="19" spans="1:16" x14ac:dyDescent="0.2">
      <c r="A19" s="9" t="s">
        <v>13</v>
      </c>
      <c r="B19" s="13" t="s">
        <v>68</v>
      </c>
      <c r="C19" s="14" t="s">
        <v>69</v>
      </c>
      <c r="D19" s="15"/>
      <c r="G19" s="25"/>
      <c r="H19" s="26"/>
      <c r="I19" s="26"/>
      <c r="J19" s="26"/>
      <c r="K19" s="26"/>
      <c r="L19" s="26"/>
      <c r="M19" s="26"/>
      <c r="N19" s="26"/>
      <c r="O19" s="26"/>
      <c r="P19" s="27"/>
    </row>
    <row r="20" spans="1:16" x14ac:dyDescent="0.2">
      <c r="G20" s="25"/>
      <c r="H20" s="26"/>
      <c r="I20" s="26"/>
      <c r="J20" s="26"/>
      <c r="K20" s="26"/>
      <c r="L20" s="26"/>
      <c r="M20" s="26"/>
      <c r="N20" s="26"/>
      <c r="O20" s="26"/>
      <c r="P20" s="27"/>
    </row>
    <row r="21" spans="1:16" x14ac:dyDescent="0.2">
      <c r="G21" s="25"/>
      <c r="H21" s="26"/>
      <c r="I21" s="26"/>
      <c r="J21" s="26"/>
      <c r="K21" s="26"/>
      <c r="L21" s="26"/>
      <c r="M21" s="26"/>
      <c r="N21" s="26"/>
      <c r="O21" s="26"/>
      <c r="P21" s="27"/>
    </row>
    <row r="22" spans="1:16" x14ac:dyDescent="0.2">
      <c r="B22" s="3" t="s">
        <v>16</v>
      </c>
      <c r="C22" s="4"/>
      <c r="D22" s="5"/>
      <c r="G22" s="25"/>
      <c r="H22" s="26"/>
      <c r="I22" s="26"/>
      <c r="J22" s="26"/>
      <c r="K22" s="26"/>
      <c r="L22" s="26"/>
      <c r="M22" s="26"/>
      <c r="N22" s="26"/>
      <c r="O22" s="26"/>
      <c r="P22" s="27"/>
    </row>
    <row r="23" spans="1:16" x14ac:dyDescent="0.2">
      <c r="B23" s="16" t="s">
        <v>17</v>
      </c>
      <c r="C23" s="11" t="s">
        <v>70</v>
      </c>
      <c r="D23" s="12"/>
      <c r="G23" s="25"/>
      <c r="H23" s="26"/>
      <c r="I23" s="26"/>
      <c r="J23" s="26"/>
      <c r="K23" s="26"/>
      <c r="L23" s="26"/>
      <c r="M23" s="26"/>
      <c r="N23" s="26"/>
      <c r="O23" s="26"/>
      <c r="P23" s="27"/>
    </row>
    <row r="24" spans="1:16" x14ac:dyDescent="0.2">
      <c r="B24" s="16" t="s">
        <v>18</v>
      </c>
      <c r="C24" s="11">
        <v>1979</v>
      </c>
      <c r="D24" s="12"/>
      <c r="G24" s="25"/>
      <c r="H24" s="26"/>
      <c r="I24" s="26"/>
      <c r="J24" s="26"/>
      <c r="K24" s="26"/>
      <c r="L24" s="26"/>
      <c r="M24" s="26"/>
      <c r="N24" s="26"/>
      <c r="O24" s="26"/>
      <c r="P24" s="27"/>
    </row>
    <row r="25" spans="1:16" x14ac:dyDescent="0.2">
      <c r="B25" s="16" t="s">
        <v>19</v>
      </c>
      <c r="C25" s="11" t="s">
        <v>72</v>
      </c>
      <c r="D25" s="12"/>
      <c r="G25" s="25"/>
      <c r="H25" s="26"/>
      <c r="I25" s="26"/>
      <c r="J25" s="26"/>
      <c r="K25" s="26"/>
      <c r="L25" s="26"/>
      <c r="M25" s="26"/>
      <c r="N25" s="26"/>
      <c r="O25" s="26"/>
      <c r="P25" s="27"/>
    </row>
    <row r="26" spans="1:16" x14ac:dyDescent="0.2">
      <c r="B26" s="16"/>
      <c r="C26" s="11"/>
      <c r="D26" s="12"/>
      <c r="G26" s="25"/>
      <c r="H26" s="26"/>
      <c r="I26" s="26"/>
      <c r="J26" s="26"/>
      <c r="K26" s="26"/>
      <c r="L26" s="26"/>
      <c r="M26" s="26"/>
      <c r="N26" s="26"/>
      <c r="O26" s="26"/>
      <c r="P26" s="27"/>
    </row>
    <row r="27" spans="1:16" x14ac:dyDescent="0.2">
      <c r="B27" s="16" t="s">
        <v>121</v>
      </c>
      <c r="C27" s="11">
        <v>852</v>
      </c>
      <c r="D27" s="12"/>
      <c r="G27" s="25"/>
      <c r="H27" s="26"/>
      <c r="I27" s="26"/>
      <c r="J27" s="26"/>
      <c r="K27" s="26"/>
      <c r="L27" s="26"/>
      <c r="M27" s="26"/>
      <c r="N27" s="26"/>
      <c r="O27" s="26"/>
      <c r="P27" s="27"/>
    </row>
    <row r="28" spans="1:16" x14ac:dyDescent="0.2">
      <c r="B28" s="16"/>
      <c r="C28" s="11"/>
      <c r="D28" s="12"/>
      <c r="G28" s="25"/>
      <c r="H28" s="26"/>
      <c r="I28" s="26"/>
      <c r="J28" s="26"/>
      <c r="K28" s="26"/>
      <c r="L28" s="26"/>
      <c r="M28" s="26"/>
      <c r="N28" s="26"/>
      <c r="O28" s="26"/>
      <c r="P28" s="27"/>
    </row>
    <row r="29" spans="1:16" x14ac:dyDescent="0.2">
      <c r="B29" s="16" t="s">
        <v>20</v>
      </c>
      <c r="C29" s="18" t="s">
        <v>53</v>
      </c>
      <c r="D29" s="51">
        <v>45206</v>
      </c>
      <c r="G29" s="25"/>
      <c r="H29" s="26"/>
      <c r="I29" s="26"/>
      <c r="J29" s="26"/>
      <c r="K29" s="26"/>
      <c r="L29" s="26"/>
      <c r="M29" s="26"/>
      <c r="N29" s="26"/>
      <c r="O29" s="26"/>
      <c r="P29" s="27"/>
    </row>
    <row r="30" spans="1:16" x14ac:dyDescent="0.2">
      <c r="B30" s="17" t="s">
        <v>15</v>
      </c>
      <c r="C30" s="35" t="s">
        <v>71</v>
      </c>
      <c r="D30" s="36"/>
      <c r="G30" s="28"/>
      <c r="H30" s="29"/>
      <c r="I30" s="29"/>
      <c r="J30" s="29"/>
      <c r="K30" s="29"/>
      <c r="L30" s="29"/>
      <c r="M30" s="29"/>
      <c r="N30" s="29"/>
      <c r="O30" s="29"/>
      <c r="P30" s="30"/>
    </row>
    <row r="33" spans="2:4" x14ac:dyDescent="0.2">
      <c r="B33" s="3" t="s">
        <v>21</v>
      </c>
      <c r="C33" s="4"/>
      <c r="D33" s="5"/>
    </row>
    <row r="34" spans="2:4" x14ac:dyDescent="0.2">
      <c r="B34" s="16" t="s">
        <v>22</v>
      </c>
      <c r="C34" s="52">
        <f>C6/'Financial Model'!AD68</f>
        <v>1.8447449084610952</v>
      </c>
      <c r="D34" s="53"/>
    </row>
    <row r="35" spans="2:4" x14ac:dyDescent="0.2">
      <c r="B35" s="16" t="s">
        <v>23</v>
      </c>
      <c r="C35" s="52">
        <f>C8/'Financial Model'!AD10</f>
        <v>0.34116837789870258</v>
      </c>
      <c r="D35" s="53"/>
    </row>
    <row r="36" spans="2:4" x14ac:dyDescent="0.2">
      <c r="B36" s="16" t="s">
        <v>24</v>
      </c>
      <c r="C36" s="52">
        <f>C12/'Financial Model'!AD10</f>
        <v>0.85550668860318191</v>
      </c>
      <c r="D36" s="53"/>
    </row>
    <row r="37" spans="2:4" x14ac:dyDescent="0.2">
      <c r="B37" s="16" t="s">
        <v>25</v>
      </c>
      <c r="C37" s="11"/>
      <c r="D37" s="12"/>
    </row>
    <row r="38" spans="2:4" x14ac:dyDescent="0.2">
      <c r="B38" s="16" t="s">
        <v>26</v>
      </c>
      <c r="C38" s="11"/>
      <c r="D38" s="12"/>
    </row>
    <row r="39" spans="2:4" x14ac:dyDescent="0.2">
      <c r="B39" s="17" t="s">
        <v>27</v>
      </c>
      <c r="C39" s="14"/>
      <c r="D39" s="15"/>
    </row>
  </sheetData>
  <mergeCells count="22">
    <mergeCell ref="C36:D36"/>
    <mergeCell ref="C37:D37"/>
    <mergeCell ref="C38:D38"/>
    <mergeCell ref="C39:D39"/>
    <mergeCell ref="G5:P5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8:D18"/>
    <mergeCell ref="C19:D19"/>
  </mergeCells>
  <hyperlinks>
    <hyperlink ref="C30:D30" r:id="rId1" display="Link" xr:uid="{5D85C75A-97AE-4D0F-BFE5-D09063954C02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F6384-2ED5-41DE-81BF-3C1146EAB9FE}">
  <dimension ref="A1:AO87"/>
  <sheetViews>
    <sheetView tabSelected="1"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AC33" sqref="AC33"/>
    </sheetView>
  </sheetViews>
  <sheetFormatPr defaultRowHeight="12.75" x14ac:dyDescent="0.2"/>
  <cols>
    <col min="1" max="1" width="4.28515625" style="1" customWidth="1"/>
    <col min="2" max="2" width="30.85546875" style="1" bestFit="1" customWidth="1"/>
    <col min="3" max="3" width="9.140625" style="1"/>
    <col min="4" max="4" width="9.140625" style="24"/>
    <col min="5" max="5" width="9.140625" style="1"/>
    <col min="6" max="6" width="9.140625" style="24"/>
    <col min="7" max="7" width="9.140625" style="1"/>
    <col min="8" max="8" width="9.140625" style="24"/>
    <col min="9" max="9" width="9.140625" style="1"/>
    <col min="10" max="10" width="9.140625" style="24"/>
    <col min="11" max="11" width="9.140625" style="1"/>
    <col min="12" max="12" width="9.140625" style="24"/>
    <col min="13" max="13" width="9.140625" style="1"/>
    <col min="14" max="14" width="9.140625" style="24"/>
    <col min="15" max="15" width="9.140625" style="1"/>
    <col min="16" max="16" width="9.140625" style="24"/>
    <col min="17" max="17" width="9.140625" style="1"/>
    <col min="18" max="18" width="9.140625" style="24"/>
    <col min="19" max="19" width="9.140625" style="1"/>
    <col min="20" max="20" width="9.140625" style="24"/>
    <col min="21" max="16384" width="9.140625" style="1"/>
  </cols>
  <sheetData>
    <row r="1" spans="1:41" s="19" customFormat="1" x14ac:dyDescent="0.2">
      <c r="C1" s="19" t="s">
        <v>28</v>
      </c>
      <c r="D1" s="22" t="s">
        <v>29</v>
      </c>
      <c r="E1" s="19" t="s">
        <v>30</v>
      </c>
      <c r="F1" s="22" t="s">
        <v>31</v>
      </c>
      <c r="G1" s="19" t="s">
        <v>32</v>
      </c>
      <c r="H1" s="22" t="s">
        <v>33</v>
      </c>
      <c r="I1" s="19" t="s">
        <v>34</v>
      </c>
      <c r="J1" s="22" t="s">
        <v>35</v>
      </c>
      <c r="K1" s="19" t="s">
        <v>36</v>
      </c>
      <c r="L1" s="22" t="s">
        <v>37</v>
      </c>
      <c r="M1" s="19" t="s">
        <v>38</v>
      </c>
      <c r="N1" s="22" t="s">
        <v>39</v>
      </c>
      <c r="O1" s="19" t="s">
        <v>40</v>
      </c>
      <c r="P1" s="22" t="s">
        <v>41</v>
      </c>
      <c r="Q1" s="19" t="s">
        <v>42</v>
      </c>
      <c r="R1" s="22" t="s">
        <v>43</v>
      </c>
      <c r="S1" s="19" t="s">
        <v>44</v>
      </c>
      <c r="T1" s="22" t="s">
        <v>45</v>
      </c>
      <c r="W1" s="19" t="s">
        <v>46</v>
      </c>
      <c r="X1" s="19" t="s">
        <v>47</v>
      </c>
      <c r="Y1" s="19" t="s">
        <v>48</v>
      </c>
      <c r="Z1" s="19" t="s">
        <v>49</v>
      </c>
      <c r="AA1" s="19" t="s">
        <v>50</v>
      </c>
      <c r="AB1" s="19" t="s">
        <v>51</v>
      </c>
      <c r="AC1" s="19" t="s">
        <v>52</v>
      </c>
      <c r="AD1" s="37" t="s">
        <v>53</v>
      </c>
      <c r="AE1" s="19" t="s">
        <v>54</v>
      </c>
      <c r="AF1" s="19" t="s">
        <v>55</v>
      </c>
      <c r="AG1" s="19" t="s">
        <v>56</v>
      </c>
      <c r="AH1" s="19" t="s">
        <v>57</v>
      </c>
      <c r="AI1" s="19" t="s">
        <v>58</v>
      </c>
      <c r="AJ1" s="19" t="s">
        <v>59</v>
      </c>
      <c r="AK1" s="19" t="s">
        <v>60</v>
      </c>
      <c r="AL1" s="19" t="s">
        <v>61</v>
      </c>
      <c r="AM1" s="19" t="s">
        <v>62</v>
      </c>
      <c r="AN1" s="19" t="s">
        <v>63</v>
      </c>
      <c r="AO1" s="19" t="s">
        <v>64</v>
      </c>
    </row>
    <row r="2" spans="1:41" s="21" customFormat="1" x14ac:dyDescent="0.2">
      <c r="A2" s="20"/>
      <c r="D2" s="23"/>
      <c r="F2" s="23"/>
      <c r="H2" s="23"/>
      <c r="J2" s="23"/>
      <c r="L2" s="23"/>
      <c r="N2" s="23"/>
      <c r="P2" s="23"/>
      <c r="R2" s="23"/>
      <c r="T2" s="23"/>
      <c r="AC2" s="38">
        <v>44767</v>
      </c>
      <c r="AD2" s="38">
        <v>44773</v>
      </c>
    </row>
    <row r="3" spans="1:41" s="21" customFormat="1" x14ac:dyDescent="0.2">
      <c r="A3" s="20"/>
      <c r="D3" s="23"/>
      <c r="F3" s="23"/>
      <c r="H3" s="23"/>
      <c r="J3" s="23"/>
      <c r="L3" s="23"/>
      <c r="N3" s="23"/>
      <c r="P3" s="23"/>
      <c r="R3" s="23"/>
      <c r="T3" s="23"/>
      <c r="AD3" s="39">
        <v>45206</v>
      </c>
    </row>
    <row r="4" spans="1:41" s="40" customFormat="1" x14ac:dyDescent="0.2">
      <c r="B4" s="42" t="s">
        <v>73</v>
      </c>
      <c r="D4" s="41"/>
      <c r="F4" s="41"/>
      <c r="H4" s="41"/>
      <c r="J4" s="41"/>
      <c r="L4" s="41"/>
      <c r="N4" s="41"/>
      <c r="P4" s="41"/>
      <c r="R4" s="41"/>
      <c r="T4" s="41"/>
      <c r="W4" s="44"/>
      <c r="X4" s="44"/>
      <c r="Y4" s="44"/>
      <c r="Z4" s="44"/>
      <c r="AA4" s="44"/>
      <c r="AB4" s="44"/>
      <c r="AC4" s="44">
        <v>440.11900000000003</v>
      </c>
      <c r="AD4" s="44">
        <v>1024.6769999999999</v>
      </c>
    </row>
    <row r="5" spans="1:41" s="40" customFormat="1" x14ac:dyDescent="0.2">
      <c r="B5" s="42" t="s">
        <v>74</v>
      </c>
      <c r="D5" s="41"/>
      <c r="F5" s="41"/>
      <c r="H5" s="41"/>
      <c r="J5" s="41"/>
      <c r="L5" s="41"/>
      <c r="N5" s="41"/>
      <c r="P5" s="41"/>
      <c r="R5" s="41"/>
      <c r="T5" s="41"/>
      <c r="W5" s="44"/>
      <c r="X5" s="44"/>
      <c r="Y5" s="44"/>
      <c r="Z5" s="44"/>
      <c r="AA5" s="44"/>
      <c r="AB5" s="44"/>
      <c r="AC5" s="44">
        <v>283.19200000000001</v>
      </c>
      <c r="AD5" s="44">
        <v>639.68299999999999</v>
      </c>
    </row>
    <row r="6" spans="1:41" s="40" customFormat="1" x14ac:dyDescent="0.2">
      <c r="B6" s="42" t="s">
        <v>75</v>
      </c>
      <c r="D6" s="41"/>
      <c r="F6" s="41"/>
      <c r="H6" s="41"/>
      <c r="J6" s="41"/>
      <c r="L6" s="41"/>
      <c r="N6" s="41"/>
      <c r="P6" s="41"/>
      <c r="R6" s="41"/>
      <c r="T6" s="41"/>
      <c r="W6" s="44"/>
      <c r="X6" s="44"/>
      <c r="Y6" s="44"/>
      <c r="Z6" s="44"/>
      <c r="AA6" s="44"/>
      <c r="AB6" s="44"/>
      <c r="AC6" s="44">
        <v>17.059000000000001</v>
      </c>
      <c r="AD6" s="44">
        <v>51.639000000000003</v>
      </c>
    </row>
    <row r="7" spans="1:41" s="40" customFormat="1" x14ac:dyDescent="0.2">
      <c r="B7" s="42" t="s">
        <v>76</v>
      </c>
      <c r="D7" s="41"/>
      <c r="F7" s="41"/>
      <c r="H7" s="41"/>
      <c r="J7" s="41"/>
      <c r="L7" s="41"/>
      <c r="N7" s="41"/>
      <c r="P7" s="41"/>
      <c r="R7" s="41"/>
      <c r="T7" s="41"/>
      <c r="W7" s="44"/>
      <c r="X7" s="44"/>
      <c r="Y7" s="44"/>
      <c r="Z7" s="44"/>
      <c r="AA7" s="44"/>
      <c r="AB7" s="44"/>
      <c r="AC7" s="44">
        <v>8.5920000000000005</v>
      </c>
      <c r="AD7" s="44">
        <v>22.847999999999999</v>
      </c>
    </row>
    <row r="8" spans="1:41" s="40" customFormat="1" x14ac:dyDescent="0.2">
      <c r="B8" s="42" t="s">
        <v>77</v>
      </c>
      <c r="D8" s="41"/>
      <c r="F8" s="41"/>
      <c r="H8" s="41"/>
      <c r="J8" s="41"/>
      <c r="L8" s="41"/>
      <c r="N8" s="41"/>
      <c r="P8" s="41"/>
      <c r="R8" s="41"/>
      <c r="T8" s="41"/>
      <c r="W8" s="44"/>
      <c r="X8" s="44"/>
      <c r="Y8" s="44"/>
      <c r="Z8" s="44"/>
      <c r="AA8" s="44"/>
      <c r="AB8" s="44"/>
      <c r="AC8" s="44">
        <v>0.34499999999999997</v>
      </c>
      <c r="AD8" s="44">
        <v>1.63</v>
      </c>
    </row>
    <row r="9" spans="1:41" s="40" customFormat="1" x14ac:dyDescent="0.2">
      <c r="B9" s="42" t="s">
        <v>78</v>
      </c>
      <c r="D9" s="41"/>
      <c r="F9" s="41"/>
      <c r="H9" s="41"/>
      <c r="J9" s="41"/>
      <c r="L9" s="41"/>
      <c r="N9" s="41"/>
      <c r="P9" s="41"/>
      <c r="R9" s="41"/>
      <c r="T9" s="41"/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/>
      <c r="AC9" s="44">
        <v>23.248000000000001</v>
      </c>
      <c r="AD9" s="44">
        <v>0</v>
      </c>
    </row>
    <row r="10" spans="1:41" s="2" customFormat="1" x14ac:dyDescent="0.2">
      <c r="B10" s="2" t="s">
        <v>79</v>
      </c>
      <c r="D10" s="43"/>
      <c r="F10" s="43"/>
      <c r="H10" s="43"/>
      <c r="J10" s="43"/>
      <c r="L10" s="43"/>
      <c r="N10" s="43"/>
      <c r="P10" s="43"/>
      <c r="R10" s="43"/>
      <c r="T10" s="43"/>
      <c r="W10" s="45">
        <f t="shared" ref="W10:AB10" si="0">SUM(W4:W9)</f>
        <v>0</v>
      </c>
      <c r="X10" s="45">
        <f t="shared" si="0"/>
        <v>0</v>
      </c>
      <c r="Y10" s="45">
        <f t="shared" si="0"/>
        <v>0</v>
      </c>
      <c r="Z10" s="45">
        <f t="shared" si="0"/>
        <v>0</v>
      </c>
      <c r="AA10" s="45">
        <f t="shared" si="0"/>
        <v>0</v>
      </c>
      <c r="AB10" s="45">
        <f t="shared" si="0"/>
        <v>0</v>
      </c>
      <c r="AC10" s="45">
        <f>SUM(AC4:AC9)</f>
        <v>772.55500000000006</v>
      </c>
      <c r="AD10" s="45">
        <f>SUM(AD4:AD9)</f>
        <v>1740.4769999999999</v>
      </c>
    </row>
    <row r="11" spans="1:41" x14ac:dyDescent="0.2">
      <c r="B11" s="1" t="s">
        <v>82</v>
      </c>
      <c r="W11" s="47"/>
      <c r="X11" s="47"/>
      <c r="Y11" s="47"/>
      <c r="Z11" s="47"/>
      <c r="AA11" s="47"/>
      <c r="AB11" s="47"/>
      <c r="AC11" s="47">
        <v>844.57399999999996</v>
      </c>
      <c r="AD11" s="47">
        <v>1640.202</v>
      </c>
    </row>
    <row r="12" spans="1:41" s="2" customFormat="1" x14ac:dyDescent="0.2">
      <c r="B12" s="2" t="s">
        <v>83</v>
      </c>
      <c r="D12" s="43"/>
      <c r="F12" s="43"/>
      <c r="H12" s="43"/>
      <c r="J12" s="43"/>
      <c r="L12" s="43"/>
      <c r="N12" s="43"/>
      <c r="P12" s="43"/>
      <c r="R12" s="43"/>
      <c r="T12" s="43"/>
      <c r="W12" s="45">
        <f t="shared" ref="W12:AB12" si="1">W10-W11</f>
        <v>0</v>
      </c>
      <c r="X12" s="45">
        <f t="shared" si="1"/>
        <v>0</v>
      </c>
      <c r="Y12" s="45">
        <f t="shared" si="1"/>
        <v>0</v>
      </c>
      <c r="Z12" s="45">
        <f t="shared" si="1"/>
        <v>0</v>
      </c>
      <c r="AA12" s="45">
        <f t="shared" si="1"/>
        <v>0</v>
      </c>
      <c r="AB12" s="45">
        <f t="shared" si="1"/>
        <v>0</v>
      </c>
      <c r="AC12" s="45">
        <f>AC10-AC11</f>
        <v>-72.018999999999892</v>
      </c>
      <c r="AD12" s="45">
        <f>AD10-AD11</f>
        <v>100.27499999999986</v>
      </c>
    </row>
    <row r="13" spans="1:41" x14ac:dyDescent="0.2">
      <c r="B13" s="1" t="s">
        <v>118</v>
      </c>
      <c r="W13" s="47"/>
      <c r="X13" s="47"/>
      <c r="Y13" s="47"/>
      <c r="Z13" s="47"/>
      <c r="AA13" s="47"/>
      <c r="AB13" s="47"/>
      <c r="AC13" s="47">
        <v>37.28</v>
      </c>
      <c r="AD13" s="47">
        <v>45.170999999999999</v>
      </c>
    </row>
    <row r="14" spans="1:41" x14ac:dyDescent="0.2">
      <c r="B14" s="1" t="s">
        <v>119</v>
      </c>
      <c r="AC14" s="47"/>
      <c r="AD14" s="47"/>
    </row>
    <row r="15" spans="1:41" x14ac:dyDescent="0.2">
      <c r="AC15" s="47"/>
      <c r="AD15" s="47"/>
    </row>
    <row r="16" spans="1:41" x14ac:dyDescent="0.2">
      <c r="AC16" s="47"/>
      <c r="AD16" s="47"/>
    </row>
    <row r="17" spans="2:38" x14ac:dyDescent="0.2">
      <c r="B17" s="1" t="s">
        <v>120</v>
      </c>
      <c r="AC17" s="47"/>
      <c r="AD17" s="47"/>
    </row>
    <row r="18" spans="2:38" x14ac:dyDescent="0.2">
      <c r="B18" s="1" t="s">
        <v>4</v>
      </c>
      <c r="AC18" s="50">
        <v>124.668915</v>
      </c>
      <c r="AD18" s="47">
        <v>128.75015500000001</v>
      </c>
    </row>
    <row r="22" spans="2:38" s="2" customFormat="1" x14ac:dyDescent="0.2">
      <c r="B22" s="2" t="s">
        <v>80</v>
      </c>
      <c r="D22" s="43"/>
      <c r="F22" s="43"/>
      <c r="H22" s="43"/>
      <c r="J22" s="43"/>
      <c r="L22" s="43"/>
      <c r="N22" s="43"/>
      <c r="P22" s="43"/>
      <c r="R22" s="43"/>
      <c r="T22" s="43"/>
      <c r="AD22" s="46">
        <f>AD10/AC10-1</f>
        <v>1.2528842606675248</v>
      </c>
      <c r="AF22" s="1"/>
      <c r="AG22" s="1"/>
      <c r="AH22" s="1"/>
      <c r="AI22" s="1"/>
      <c r="AJ22" s="1"/>
      <c r="AK22" s="1"/>
      <c r="AL22" s="1"/>
    </row>
    <row r="23" spans="2:38" x14ac:dyDescent="0.2">
      <c r="B23" s="1" t="s">
        <v>81</v>
      </c>
    </row>
    <row r="25" spans="2:38" x14ac:dyDescent="0.2">
      <c r="B25" s="1" t="s">
        <v>84</v>
      </c>
      <c r="AC25" s="48">
        <f>AC12/AC10</f>
        <v>-9.3221841810615283E-2</v>
      </c>
      <c r="AD25" s="48">
        <f>AD12/AD10</f>
        <v>5.7613516294670868E-2</v>
      </c>
    </row>
    <row r="26" spans="2:38" x14ac:dyDescent="0.2">
      <c r="B26" s="1" t="s">
        <v>85</v>
      </c>
    </row>
    <row r="27" spans="2:38" x14ac:dyDescent="0.2">
      <c r="B27" s="1" t="s">
        <v>86</v>
      </c>
    </row>
    <row r="28" spans="2:38" x14ac:dyDescent="0.2">
      <c r="B28" s="1" t="s">
        <v>87</v>
      </c>
    </row>
    <row r="31" spans="2:38" x14ac:dyDescent="0.2">
      <c r="B31" s="49" t="s">
        <v>122</v>
      </c>
    </row>
    <row r="32" spans="2:38" x14ac:dyDescent="0.2">
      <c r="B32" s="1" t="s">
        <v>123</v>
      </c>
      <c r="AC32" s="1">
        <f>AD32-7+15</f>
        <v>860</v>
      </c>
      <c r="AD32" s="1">
        <v>852</v>
      </c>
    </row>
    <row r="33" spans="2:30" s="40" customFormat="1" x14ac:dyDescent="0.2">
      <c r="B33" s="40" t="s">
        <v>124</v>
      </c>
      <c r="D33" s="41"/>
      <c r="F33" s="41"/>
      <c r="H33" s="41"/>
      <c r="J33" s="41"/>
      <c r="L33" s="41"/>
      <c r="N33" s="41"/>
      <c r="P33" s="41"/>
      <c r="R33" s="41"/>
      <c r="T33" s="41"/>
      <c r="AD33" s="40">
        <f>AD32-AC32</f>
        <v>-8</v>
      </c>
    </row>
    <row r="36" spans="2:30" x14ac:dyDescent="0.2">
      <c r="B36" s="49" t="s">
        <v>88</v>
      </c>
    </row>
    <row r="37" spans="2:30" x14ac:dyDescent="0.2">
      <c r="B37" s="1" t="s">
        <v>89</v>
      </c>
      <c r="AC37" s="47">
        <v>1423.826</v>
      </c>
      <c r="AD37" s="47">
        <v>1426.8620000000001</v>
      </c>
    </row>
    <row r="38" spans="2:30" x14ac:dyDescent="0.2">
      <c r="B38" s="1" t="s">
        <v>90</v>
      </c>
      <c r="AC38" s="47">
        <v>5.3579999999999997</v>
      </c>
      <c r="AD38" s="47">
        <v>5.4089999999999998</v>
      </c>
    </row>
    <row r="39" spans="2:30" x14ac:dyDescent="0.2">
      <c r="B39" s="1" t="s">
        <v>116</v>
      </c>
      <c r="AC39" s="47">
        <v>10.532999999999999</v>
      </c>
      <c r="AD39" s="47">
        <v>23.364000000000001</v>
      </c>
    </row>
    <row r="40" spans="2:30" x14ac:dyDescent="0.2">
      <c r="B40" s="1" t="s">
        <v>91</v>
      </c>
      <c r="AC40" s="47">
        <v>468.53800000000001</v>
      </c>
      <c r="AD40" s="47">
        <v>419.416</v>
      </c>
    </row>
    <row r="41" spans="2:30" x14ac:dyDescent="0.2">
      <c r="B41" s="1" t="s">
        <v>92</v>
      </c>
      <c r="AC41" s="47">
        <v>0</v>
      </c>
      <c r="AD41" s="47">
        <v>2.7389999999999999</v>
      </c>
    </row>
    <row r="42" spans="2:30" x14ac:dyDescent="0.2">
      <c r="B42" s="1" t="s">
        <v>93</v>
      </c>
      <c r="AC42" s="47">
        <v>0</v>
      </c>
      <c r="AD42" s="47">
        <v>61.366999999999997</v>
      </c>
    </row>
    <row r="43" spans="2:30" x14ac:dyDescent="0.2">
      <c r="B43" s="1" t="s">
        <v>94</v>
      </c>
      <c r="AC43" s="47">
        <v>9.89</v>
      </c>
      <c r="AD43" s="47">
        <v>9.2639999999999993</v>
      </c>
    </row>
    <row r="44" spans="2:30" x14ac:dyDescent="0.2">
      <c r="B44" s="1" t="s">
        <v>95</v>
      </c>
      <c r="W44" s="47">
        <f t="shared" ref="W44" si="2">SUM(W37:W43)</f>
        <v>0</v>
      </c>
      <c r="X44" s="47">
        <f t="shared" ref="X44" si="3">SUM(X37:X43)</f>
        <v>0</v>
      </c>
      <c r="Y44" s="47">
        <f t="shared" ref="Y44" si="4">SUM(Y37:Y43)</f>
        <v>0</v>
      </c>
      <c r="Z44" s="47">
        <f t="shared" ref="Z44" si="5">SUM(Z37:Z43)</f>
        <v>0</v>
      </c>
      <c r="AA44" s="47">
        <f t="shared" ref="AA44" si="6">SUM(AA37:AA43)</f>
        <v>0</v>
      </c>
      <c r="AB44" s="47">
        <f t="shared" ref="AB44" si="7">SUM(AB37:AB43)</f>
        <v>0</v>
      </c>
      <c r="AC44" s="47">
        <f t="shared" ref="AC44" si="8">SUM(AC37:AC43)</f>
        <v>1918.145</v>
      </c>
      <c r="AD44" s="47">
        <f>SUM(AD37:AD43)</f>
        <v>1948.421</v>
      </c>
    </row>
    <row r="45" spans="2:30" x14ac:dyDescent="0.2">
      <c r="B45" s="1" t="s">
        <v>94</v>
      </c>
      <c r="AC45" s="47">
        <v>1.6379999999999999</v>
      </c>
      <c r="AD45" s="47">
        <v>2.0009999999999999</v>
      </c>
    </row>
    <row r="46" spans="2:30" x14ac:dyDescent="0.2">
      <c r="B46" s="1" t="s">
        <v>96</v>
      </c>
      <c r="AC46" s="47">
        <v>0</v>
      </c>
      <c r="AD46" s="47">
        <v>0.8</v>
      </c>
    </row>
    <row r="47" spans="2:30" s="2" customFormat="1" x14ac:dyDescent="0.2">
      <c r="B47" s="2" t="s">
        <v>97</v>
      </c>
      <c r="D47" s="43"/>
      <c r="F47" s="43"/>
      <c r="H47" s="43"/>
      <c r="J47" s="43"/>
      <c r="L47" s="43"/>
      <c r="N47" s="43"/>
      <c r="P47" s="43"/>
      <c r="R47" s="43"/>
      <c r="T47" s="43"/>
      <c r="AC47" s="45">
        <v>26.853000000000002</v>
      </c>
      <c r="AD47" s="45">
        <v>26.402000000000001</v>
      </c>
    </row>
    <row r="48" spans="2:30" x14ac:dyDescent="0.2">
      <c r="B48" s="1" t="s">
        <v>98</v>
      </c>
      <c r="AC48" s="47">
        <v>16.427</v>
      </c>
      <c r="AD48" s="47">
        <v>29.4</v>
      </c>
    </row>
    <row r="49" spans="2:30" x14ac:dyDescent="0.2">
      <c r="B49" s="1" t="s">
        <v>99</v>
      </c>
      <c r="AC49" s="47">
        <v>1.1870000000000001</v>
      </c>
      <c r="AD49" s="47">
        <v>2</v>
      </c>
    </row>
    <row r="50" spans="2:30" s="2" customFormat="1" x14ac:dyDescent="0.2">
      <c r="B50" s="2" t="s">
        <v>6</v>
      </c>
      <c r="D50" s="43"/>
      <c r="F50" s="43"/>
      <c r="H50" s="43"/>
      <c r="J50" s="43"/>
      <c r="L50" s="43"/>
      <c r="N50" s="43"/>
      <c r="P50" s="43"/>
      <c r="R50" s="43"/>
      <c r="T50" s="43"/>
      <c r="AC50" s="45">
        <v>45.408000000000001</v>
      </c>
      <c r="AD50" s="45">
        <v>40.347000000000001</v>
      </c>
    </row>
    <row r="51" spans="2:30" x14ac:dyDescent="0.2">
      <c r="B51" s="1" t="s">
        <v>100</v>
      </c>
      <c r="W51" s="47">
        <f t="shared" ref="W51:AB51" si="9">W44+SUM(W45:W50)</f>
        <v>0</v>
      </c>
      <c r="X51" s="47">
        <f t="shared" si="9"/>
        <v>0</v>
      </c>
      <c r="Y51" s="47">
        <f t="shared" si="9"/>
        <v>0</v>
      </c>
      <c r="Z51" s="47">
        <f t="shared" si="9"/>
        <v>0</v>
      </c>
      <c r="AA51" s="47">
        <f t="shared" si="9"/>
        <v>0</v>
      </c>
      <c r="AB51" s="47">
        <f t="shared" si="9"/>
        <v>0</v>
      </c>
      <c r="AC51" s="47">
        <f>AC44+SUM(AC45:AC50)</f>
        <v>2009.6579999999999</v>
      </c>
      <c r="AD51" s="47">
        <f>AD44+SUM(AD45:AD50)</f>
        <v>2049.3710000000001</v>
      </c>
    </row>
    <row r="53" spans="2:30" s="2" customFormat="1" x14ac:dyDescent="0.2">
      <c r="B53" s="2" t="s">
        <v>101</v>
      </c>
      <c r="D53" s="43"/>
      <c r="F53" s="43"/>
      <c r="H53" s="43"/>
      <c r="J53" s="43"/>
      <c r="L53" s="43"/>
      <c r="N53" s="43"/>
      <c r="P53" s="43"/>
      <c r="R53" s="43"/>
      <c r="T53" s="43"/>
      <c r="AC53" s="45">
        <v>7.61</v>
      </c>
      <c r="AD53" s="45">
        <v>5.1369999999999996</v>
      </c>
    </row>
    <row r="54" spans="2:30" x14ac:dyDescent="0.2">
      <c r="B54" s="1" t="s">
        <v>102</v>
      </c>
      <c r="AC54" s="47">
        <v>259.791</v>
      </c>
      <c r="AD54" s="47">
        <v>282.48099999999999</v>
      </c>
    </row>
    <row r="55" spans="2:30" x14ac:dyDescent="0.2">
      <c r="B55" s="1" t="s">
        <v>103</v>
      </c>
      <c r="AC55" s="47">
        <v>3.004</v>
      </c>
      <c r="AD55" s="47">
        <v>2.661</v>
      </c>
    </row>
    <row r="56" spans="2:30" x14ac:dyDescent="0.2">
      <c r="B56" s="1" t="s">
        <v>104</v>
      </c>
      <c r="AC56" s="47">
        <v>65.218999999999994</v>
      </c>
      <c r="AD56" s="47">
        <v>48.470999999999997</v>
      </c>
    </row>
    <row r="57" spans="2:30" x14ac:dyDescent="0.2">
      <c r="B57" s="1" t="s">
        <v>105</v>
      </c>
      <c r="W57" s="47">
        <f t="shared" ref="W57" si="10">SUM(W53:W56)</f>
        <v>0</v>
      </c>
      <c r="X57" s="47">
        <f t="shared" ref="X57" si="11">SUM(X53:X56)</f>
        <v>0</v>
      </c>
      <c r="Y57" s="47">
        <f t="shared" ref="Y57" si="12">SUM(Y53:Y56)</f>
        <v>0</v>
      </c>
      <c r="Z57" s="47">
        <f t="shared" ref="Z57" si="13">SUM(Z53:Z56)</f>
        <v>0</v>
      </c>
      <c r="AA57" s="47">
        <f t="shared" ref="AA57" si="14">SUM(AA53:AA56)</f>
        <v>0</v>
      </c>
      <c r="AB57" s="47">
        <f t="shared" ref="AB57" si="15">SUM(AB53:AB56)</f>
        <v>0</v>
      </c>
      <c r="AC57" s="47">
        <f t="shared" ref="AC57" si="16">SUM(AC53:AC56)</f>
        <v>335.62400000000002</v>
      </c>
      <c r="AD57" s="47">
        <f>SUM(AD53:AD56)</f>
        <v>338.75</v>
      </c>
    </row>
    <row r="58" spans="2:30" s="2" customFormat="1" x14ac:dyDescent="0.2">
      <c r="B58" s="2" t="s">
        <v>101</v>
      </c>
      <c r="D58" s="43"/>
      <c r="F58" s="43"/>
      <c r="H58" s="43"/>
      <c r="J58" s="43"/>
      <c r="L58" s="43"/>
      <c r="N58" s="43"/>
      <c r="P58" s="43"/>
      <c r="R58" s="43"/>
      <c r="T58" s="43"/>
      <c r="AC58" s="45">
        <v>883.27200000000005</v>
      </c>
      <c r="AD58" s="45">
        <v>930.404</v>
      </c>
    </row>
    <row r="59" spans="2:30" s="2" customFormat="1" x14ac:dyDescent="0.2">
      <c r="B59" s="2" t="s">
        <v>93</v>
      </c>
      <c r="D59" s="43"/>
      <c r="F59" s="43"/>
      <c r="H59" s="43"/>
      <c r="J59" s="43"/>
      <c r="L59" s="43"/>
      <c r="N59" s="43"/>
      <c r="P59" s="43"/>
      <c r="R59" s="43"/>
      <c r="T59" s="43"/>
      <c r="AC59" s="45">
        <v>37.643000000000001</v>
      </c>
      <c r="AD59" s="45">
        <v>2.0310000000000001</v>
      </c>
    </row>
    <row r="60" spans="2:30" x14ac:dyDescent="0.2">
      <c r="B60" s="1" t="s">
        <v>106</v>
      </c>
      <c r="AC60" s="47">
        <v>16.545999999999999</v>
      </c>
      <c r="AD60" s="47">
        <v>34.718000000000004</v>
      </c>
    </row>
    <row r="61" spans="2:30" x14ac:dyDescent="0.2">
      <c r="B61" s="1" t="s">
        <v>104</v>
      </c>
      <c r="AC61" s="47">
        <v>458.596</v>
      </c>
      <c r="AD61" s="47">
        <v>421.58300000000003</v>
      </c>
    </row>
    <row r="62" spans="2:30" x14ac:dyDescent="0.2">
      <c r="B62" s="1" t="s">
        <v>107</v>
      </c>
      <c r="W62" s="47">
        <f t="shared" ref="W62:AB62" si="17">W57+SUM(W58:W61)</f>
        <v>0</v>
      </c>
      <c r="X62" s="47">
        <f t="shared" si="17"/>
        <v>0</v>
      </c>
      <c r="Y62" s="47">
        <f t="shared" si="17"/>
        <v>0</v>
      </c>
      <c r="Z62" s="47">
        <f t="shared" si="17"/>
        <v>0</v>
      </c>
      <c r="AA62" s="47">
        <f t="shared" si="17"/>
        <v>0</v>
      </c>
      <c r="AB62" s="47">
        <f t="shared" si="17"/>
        <v>0</v>
      </c>
      <c r="AC62" s="47">
        <f>AC57+SUM(AC58:AC61)</f>
        <v>1731.6810000000003</v>
      </c>
      <c r="AD62" s="47">
        <f t="shared" ref="AD62" si="18">AD57+SUM(AD58:AD61)</f>
        <v>1727.4859999999999</v>
      </c>
    </row>
    <row r="64" spans="2:30" x14ac:dyDescent="0.2">
      <c r="B64" s="1" t="s">
        <v>108</v>
      </c>
      <c r="AC64" s="47">
        <v>277.97699999999998</v>
      </c>
      <c r="AD64" s="47">
        <v>321.88499999999999</v>
      </c>
    </row>
    <row r="65" spans="2:30" x14ac:dyDescent="0.2">
      <c r="B65" s="1" t="s">
        <v>109</v>
      </c>
      <c r="W65" s="47">
        <f t="shared" ref="W65" si="19">W64+W62</f>
        <v>0</v>
      </c>
      <c r="X65" s="47">
        <f t="shared" ref="X65" si="20">X64+X62</f>
        <v>0</v>
      </c>
      <c r="Y65" s="47">
        <f t="shared" ref="Y65" si="21">Y64+Y62</f>
        <v>0</v>
      </c>
      <c r="Z65" s="47">
        <f t="shared" ref="Z65" si="22">Z64+Z62</f>
        <v>0</v>
      </c>
      <c r="AA65" s="47">
        <f t="shared" ref="AA65" si="23">AA64+AA62</f>
        <v>0</v>
      </c>
      <c r="AB65" s="47">
        <f t="shared" ref="AB65" si="24">AB64+AB62</f>
        <v>0</v>
      </c>
      <c r="AC65" s="47">
        <f t="shared" ref="AC65" si="25">AC64+AC62</f>
        <v>2009.6580000000004</v>
      </c>
      <c r="AD65" s="47">
        <f>AD64+AD62</f>
        <v>2049.3710000000001</v>
      </c>
    </row>
    <row r="67" spans="2:30" x14ac:dyDescent="0.2">
      <c r="B67" s="1" t="s">
        <v>114</v>
      </c>
      <c r="W67" s="47">
        <f t="shared" ref="W67:AC67" si="26">W51-W62</f>
        <v>0</v>
      </c>
      <c r="X67" s="47">
        <f t="shared" si="26"/>
        <v>0</v>
      </c>
      <c r="Y67" s="47">
        <f t="shared" si="26"/>
        <v>0</v>
      </c>
      <c r="Z67" s="47">
        <f t="shared" si="26"/>
        <v>0</v>
      </c>
      <c r="AA67" s="47">
        <f t="shared" si="26"/>
        <v>0</v>
      </c>
      <c r="AB67" s="47">
        <f t="shared" si="26"/>
        <v>0</v>
      </c>
      <c r="AC67" s="47">
        <f>AC51-AC62</f>
        <v>277.97699999999963</v>
      </c>
      <c r="AD67" s="47">
        <f>AD51-AD62</f>
        <v>321.88500000000022</v>
      </c>
    </row>
    <row r="68" spans="2:30" x14ac:dyDescent="0.2">
      <c r="B68" s="1" t="s">
        <v>115</v>
      </c>
      <c r="AC68" s="1">
        <f>AC67/AC18</f>
        <v>2.2297218195891064</v>
      </c>
      <c r="AD68" s="1">
        <f>AD67/AD18</f>
        <v>2.5000746601042945</v>
      </c>
    </row>
    <row r="70" spans="2:30" x14ac:dyDescent="0.2">
      <c r="B70" s="1" t="s">
        <v>6</v>
      </c>
      <c r="W70" s="47">
        <f t="shared" ref="W70:AC70" si="27">W50</f>
        <v>0</v>
      </c>
      <c r="X70" s="47">
        <f t="shared" si="27"/>
        <v>0</v>
      </c>
      <c r="Y70" s="47">
        <f t="shared" si="27"/>
        <v>0</v>
      </c>
      <c r="Z70" s="47">
        <f t="shared" si="27"/>
        <v>0</v>
      </c>
      <c r="AA70" s="47">
        <f t="shared" si="27"/>
        <v>0</v>
      </c>
      <c r="AB70" s="47">
        <f t="shared" si="27"/>
        <v>0</v>
      </c>
      <c r="AC70" s="47">
        <f t="shared" ref="AC70:AD70" si="28">AC50</f>
        <v>45.408000000000001</v>
      </c>
      <c r="AD70" s="47">
        <f>AD50</f>
        <v>40.347000000000001</v>
      </c>
    </row>
    <row r="71" spans="2:30" x14ac:dyDescent="0.2">
      <c r="B71" s="1" t="s">
        <v>7</v>
      </c>
      <c r="W71" s="47">
        <f t="shared" ref="W71:AC71" si="29">W53+W58</f>
        <v>0</v>
      </c>
      <c r="X71" s="47">
        <f t="shared" si="29"/>
        <v>0</v>
      </c>
      <c r="Y71" s="47">
        <f t="shared" si="29"/>
        <v>0</v>
      </c>
      <c r="Z71" s="47">
        <f t="shared" si="29"/>
        <v>0</v>
      </c>
      <c r="AA71" s="47">
        <f t="shared" si="29"/>
        <v>0</v>
      </c>
      <c r="AB71" s="47">
        <f t="shared" si="29"/>
        <v>0</v>
      </c>
      <c r="AC71" s="47">
        <f t="shared" ref="AC71:AD71" si="30">AC53+AC58</f>
        <v>890.88200000000006</v>
      </c>
      <c r="AD71" s="47">
        <f>AD53+AD58</f>
        <v>935.54099999999994</v>
      </c>
    </row>
    <row r="72" spans="2:30" x14ac:dyDescent="0.2">
      <c r="B72" s="1" t="s">
        <v>8</v>
      </c>
      <c r="W72" s="47">
        <f t="shared" ref="W72" si="31">W70-W71</f>
        <v>0</v>
      </c>
      <c r="X72" s="47">
        <f t="shared" ref="X72" si="32">X70-X71</f>
        <v>0</v>
      </c>
      <c r="Y72" s="47">
        <f t="shared" ref="Y72" si="33">Y70-Y71</f>
        <v>0</v>
      </c>
      <c r="Z72" s="47">
        <f t="shared" ref="Z72" si="34">Z70-Z71</f>
        <v>0</v>
      </c>
      <c r="AA72" s="47">
        <f t="shared" ref="AA72" si="35">AA70-AA71</f>
        <v>0</v>
      </c>
      <c r="AB72" s="47">
        <f t="shared" ref="AB72" si="36">AB70-AB71</f>
        <v>0</v>
      </c>
      <c r="AC72" s="47">
        <f t="shared" ref="AC72" si="37">AC70-AC71</f>
        <v>-845.47400000000005</v>
      </c>
      <c r="AD72" s="47">
        <f>AD70-AD71</f>
        <v>-895.19399999999996</v>
      </c>
    </row>
    <row r="74" spans="2:30" x14ac:dyDescent="0.2">
      <c r="B74" s="1" t="s">
        <v>110</v>
      </c>
      <c r="W74" s="9" t="s">
        <v>117</v>
      </c>
      <c r="X74" s="9" t="s">
        <v>117</v>
      </c>
      <c r="Y74" s="9" t="s">
        <v>117</v>
      </c>
      <c r="Z74" s="9" t="s">
        <v>117</v>
      </c>
      <c r="AA74" s="9" t="s">
        <v>117</v>
      </c>
      <c r="AB74" s="9" t="s">
        <v>117</v>
      </c>
      <c r="AC74" s="9" t="s">
        <v>117</v>
      </c>
      <c r="AD74" s="9" t="s">
        <v>117</v>
      </c>
    </row>
    <row r="75" spans="2:30" x14ac:dyDescent="0.2">
      <c r="B75" s="1" t="s">
        <v>111</v>
      </c>
      <c r="AD75" s="48">
        <f>AD47/AC47-1</f>
        <v>-1.6795143931776724E-2</v>
      </c>
    </row>
    <row r="76" spans="2:30" x14ac:dyDescent="0.2">
      <c r="B76" s="1" t="s">
        <v>112</v>
      </c>
      <c r="AC76" s="48">
        <f t="shared" ref="AC76:AD76" si="38">AC47/AC10</f>
        <v>3.4758690319783056E-2</v>
      </c>
      <c r="AD76" s="48">
        <f>AD47/AD10</f>
        <v>1.516940470916881E-2</v>
      </c>
    </row>
    <row r="78" spans="2:30" x14ac:dyDescent="0.2">
      <c r="B78" s="1" t="s">
        <v>113</v>
      </c>
      <c r="AC78" s="1">
        <v>11.5</v>
      </c>
      <c r="AD78" s="50">
        <v>5.5650000000000004</v>
      </c>
    </row>
    <row r="79" spans="2:30" x14ac:dyDescent="0.2">
      <c r="B79" s="1" t="s">
        <v>5</v>
      </c>
      <c r="AC79" s="47">
        <f t="shared" ref="AC79" si="39">AC78*AC18</f>
        <v>1433.6925225</v>
      </c>
      <c r="AD79" s="47">
        <f>AD78*AD18</f>
        <v>716.49461257500013</v>
      </c>
    </row>
    <row r="80" spans="2:30" x14ac:dyDescent="0.2">
      <c r="B80" s="1" t="s">
        <v>9</v>
      </c>
      <c r="AC80" s="47">
        <f>AC79-AC72</f>
        <v>2279.1665225000002</v>
      </c>
      <c r="AD80" s="47">
        <f>AD79-AD72</f>
        <v>1611.6886125750002</v>
      </c>
    </row>
    <row r="82" spans="2:30" s="54" customFormat="1" x14ac:dyDescent="0.2">
      <c r="B82" s="54" t="s">
        <v>22</v>
      </c>
      <c r="D82" s="55"/>
      <c r="F82" s="55"/>
      <c r="H82" s="55"/>
      <c r="J82" s="55"/>
      <c r="L82" s="55"/>
      <c r="N82" s="55"/>
      <c r="P82" s="55"/>
      <c r="R82" s="55"/>
      <c r="T82" s="55"/>
      <c r="U82" s="57">
        <f>AVERAGE(W82:AD82)</f>
        <v>3.6917637895862239</v>
      </c>
      <c r="AC82" s="54">
        <f>AC78/AC68</f>
        <v>5.1575940545440879</v>
      </c>
      <c r="AD82" s="54">
        <f>AD78/AD68</f>
        <v>2.2259335246283598</v>
      </c>
    </row>
    <row r="83" spans="2:30" x14ac:dyDescent="0.2">
      <c r="B83" s="1" t="s">
        <v>23</v>
      </c>
      <c r="U83" s="57">
        <f t="shared" ref="U83:U84" si="40">AVERAGE(W83:AD83)</f>
        <v>1.13372309175932</v>
      </c>
      <c r="AC83" s="54">
        <f>AC79/AC10</f>
        <v>1.8557805237167579</v>
      </c>
      <c r="AD83" s="54">
        <f>AD79/AD10</f>
        <v>0.41166565980188202</v>
      </c>
    </row>
    <row r="84" spans="2:30" x14ac:dyDescent="0.2">
      <c r="B84" s="1" t="s">
        <v>24</v>
      </c>
      <c r="U84" s="57">
        <f t="shared" si="40"/>
        <v>1.9380856508174449</v>
      </c>
      <c r="AC84" s="56">
        <f>AC80/AC10</f>
        <v>2.9501673311285281</v>
      </c>
      <c r="AD84" s="56">
        <f>AD80/AD10</f>
        <v>0.92600397050636141</v>
      </c>
    </row>
    <row r="85" spans="2:30" x14ac:dyDescent="0.2">
      <c r="B85" s="1" t="s">
        <v>25</v>
      </c>
      <c r="U85" s="40"/>
    </row>
    <row r="86" spans="2:30" x14ac:dyDescent="0.2">
      <c r="B86" s="1" t="s">
        <v>26</v>
      </c>
      <c r="U86" s="40"/>
    </row>
    <row r="87" spans="2:30" x14ac:dyDescent="0.2">
      <c r="B87" s="1" t="s">
        <v>27</v>
      </c>
      <c r="U87" s="40"/>
    </row>
  </sheetData>
  <hyperlinks>
    <hyperlink ref="AD1" r:id="rId1" xr:uid="{33EA538C-BE33-4DD6-8407-A328FA892DA8}"/>
  </hyperlinks>
  <pageMargins left="0.7" right="0.7" top="0.75" bottom="0.75" header="0.3" footer="0.3"/>
  <ignoredErrors>
    <ignoredError sqref="AD10" formulaRang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2023-01-04T11:24:40Z</dcterms:created>
  <dcterms:modified xsi:type="dcterms:W3CDTF">2023-01-04T12:44:19Z</dcterms:modified>
</cp:coreProperties>
</file>