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68DD07B-03B8-4986-8FF7-4E8F73284B57}" xr6:coauthVersionLast="36" xr6:coauthVersionMax="36" xr10:uidLastSave="{00000000-0000-0000-0000-000000000000}"/>
  <bookViews>
    <workbookView xWindow="0" yWindow="0" windowWidth="24555" windowHeight="7980" xr2:uid="{4DFA116F-B044-48F8-A7DC-EC3813B67341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2" l="1"/>
  <c r="I30" i="2"/>
  <c r="J29" i="2"/>
  <c r="I29" i="2"/>
  <c r="J28" i="2"/>
  <c r="I28" i="2"/>
  <c r="J27" i="2"/>
  <c r="I27" i="2"/>
  <c r="K24" i="2"/>
  <c r="J24" i="2"/>
  <c r="J21" i="2"/>
  <c r="J14" i="2"/>
  <c r="J15" i="2" s="1"/>
  <c r="J18" i="2" s="1"/>
  <c r="J20" i="2" s="1"/>
  <c r="I14" i="2"/>
  <c r="J10" i="2"/>
  <c r="I10" i="2"/>
  <c r="I33" i="2"/>
  <c r="J33" i="2"/>
  <c r="K10" i="2"/>
  <c r="K27" i="2" s="1"/>
  <c r="L33" i="2"/>
  <c r="K33" i="2"/>
  <c r="N33" i="2"/>
  <c r="M33" i="2"/>
  <c r="L27" i="2"/>
  <c r="M24" i="2"/>
  <c r="L14" i="2"/>
  <c r="K14" i="2"/>
  <c r="L10" i="2"/>
  <c r="M74" i="2"/>
  <c r="N74" i="2"/>
  <c r="M70" i="2"/>
  <c r="M69" i="2"/>
  <c r="N70" i="2"/>
  <c r="C10" i="1" s="1"/>
  <c r="N69" i="2"/>
  <c r="N71" i="2" s="1"/>
  <c r="M56" i="2"/>
  <c r="M61" i="2" s="1"/>
  <c r="M64" i="2" s="1"/>
  <c r="N56" i="2"/>
  <c r="N61" i="2" s="1"/>
  <c r="N66" i="2" s="1"/>
  <c r="N67" i="2" s="1"/>
  <c r="C35" i="1" s="1"/>
  <c r="M45" i="2"/>
  <c r="M50" i="2" s="1"/>
  <c r="M66" i="2" s="1"/>
  <c r="M67" i="2" s="1"/>
  <c r="N45" i="2"/>
  <c r="N50" i="2" s="1"/>
  <c r="I15" i="2" l="1"/>
  <c r="I18" i="2" s="1"/>
  <c r="I20" i="2" s="1"/>
  <c r="I21" i="2" s="1"/>
  <c r="N75" i="2"/>
  <c r="M71" i="2"/>
  <c r="M75" i="2" s="1"/>
  <c r="N64" i="2"/>
  <c r="C9" i="1"/>
  <c r="L15" i="2"/>
  <c r="L24" i="2"/>
  <c r="K15" i="2"/>
  <c r="D11" i="1"/>
  <c r="D10" i="1"/>
  <c r="D9" i="1"/>
  <c r="D7" i="1"/>
  <c r="C7" i="1"/>
  <c r="N24" i="2"/>
  <c r="M14" i="2"/>
  <c r="N14" i="2"/>
  <c r="N10" i="2"/>
  <c r="M10" i="2"/>
  <c r="M27" i="2" s="1"/>
  <c r="M15" i="2" l="1"/>
  <c r="M18" i="2" s="1"/>
  <c r="N15" i="2"/>
  <c r="N27" i="2"/>
  <c r="L18" i="2"/>
  <c r="L28" i="2"/>
  <c r="K18" i="2"/>
  <c r="K28" i="2"/>
  <c r="C11" i="1"/>
  <c r="C8" i="1"/>
  <c r="M30" i="2" l="1"/>
  <c r="M20" i="2"/>
  <c r="M29" i="2" s="1"/>
  <c r="M28" i="2"/>
  <c r="L20" i="2"/>
  <c r="L30" i="2"/>
  <c r="N18" i="2"/>
  <c r="N28" i="2"/>
  <c r="K20" i="2"/>
  <c r="K30" i="2"/>
  <c r="C36" i="1"/>
  <c r="M21" i="2"/>
  <c r="C12" i="1"/>
  <c r="N30" i="2" l="1"/>
  <c r="N20" i="2"/>
  <c r="L21" i="2"/>
  <c r="L29" i="2"/>
  <c r="K29" i="2"/>
  <c r="K21" i="2"/>
  <c r="C37" i="1"/>
  <c r="C39" i="1"/>
  <c r="N21" i="2" l="1"/>
  <c r="C38" i="1" s="1"/>
  <c r="N29" i="2"/>
</calcChain>
</file>

<file path=xl/sharedStrings.xml><?xml version="1.0" encoding="utf-8"?>
<sst xmlns="http://schemas.openxmlformats.org/spreadsheetml/2006/main" count="118" uniqueCount="101">
  <si>
    <t>£PIER</t>
  </si>
  <si>
    <t>Brighton Pier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</si>
  <si>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</si>
  <si>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</si>
  <si>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</si>
  <si>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</si>
  <si>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</si>
  <si>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</si>
  <si>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</si>
  <si>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</si>
  <si>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</si>
  <si>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</si>
  <si>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</si>
  <si>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</si>
  <si>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</si>
  <si>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</si>
  <si>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</si>
  <si>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</si>
  <si>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</si>
  <si>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IPO</t>
  </si>
  <si>
    <t>Employ.</t>
  </si>
  <si>
    <t>Sites</t>
  </si>
  <si>
    <t>Update</t>
  </si>
  <si>
    <t>IR</t>
  </si>
  <si>
    <t>Ms. Anne Ackord</t>
  </si>
  <si>
    <t>John Smith</t>
  </si>
  <si>
    <t>Co. Sec</t>
  </si>
  <si>
    <t>London, UK</t>
  </si>
  <si>
    <t>Link</t>
  </si>
  <si>
    <t>Valuation Metrics</t>
  </si>
  <si>
    <t>P/B</t>
  </si>
  <si>
    <t>P/S</t>
  </si>
  <si>
    <t>EV/S</t>
  </si>
  <si>
    <t>P/E</t>
  </si>
  <si>
    <t>EV/E</t>
  </si>
  <si>
    <t>FY22</t>
  </si>
  <si>
    <t>FY21</t>
  </si>
  <si>
    <t>Revenue</t>
  </si>
  <si>
    <t>COGS</t>
  </si>
  <si>
    <t>Gross Profit</t>
  </si>
  <si>
    <t>Operating Expenses</t>
  </si>
  <si>
    <t>Highlighted Items</t>
  </si>
  <si>
    <t>Total Operating Expenses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</si>
  <si>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</si>
  <si>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</si>
  <si>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</si>
  <si>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</si>
  <si>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</si>
  <si>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</si>
  <si>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</si>
  <si>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FY20</t>
  </si>
  <si>
    <t>Other Operating Income</t>
  </si>
  <si>
    <t>Revenue Y/Y</t>
  </si>
  <si>
    <t>Revenue H/H</t>
  </si>
  <si>
    <t>Gross Margin %</t>
  </si>
  <si>
    <t>Operating Margin %</t>
  </si>
  <si>
    <t>Net Margin %</t>
  </si>
  <si>
    <t>Tax Rate</t>
  </si>
  <si>
    <t>Balance Sheet</t>
  </si>
  <si>
    <t>Intangibles</t>
  </si>
  <si>
    <t>PP&amp;E</t>
  </si>
  <si>
    <t>ROU</t>
  </si>
  <si>
    <t>Net Investment in Finance Leases</t>
  </si>
  <si>
    <t>Other Receivables</t>
  </si>
  <si>
    <t>Inventories</t>
  </si>
  <si>
    <t>TCL</t>
  </si>
  <si>
    <t>Trade &amp; A/R</t>
  </si>
  <si>
    <t>Income Tax Receivables</t>
  </si>
  <si>
    <t>TNCA</t>
  </si>
  <si>
    <t>Assets</t>
  </si>
  <si>
    <t>Trade &amp; A/P</t>
  </si>
  <si>
    <t>Other Financial Liabilities</t>
  </si>
  <si>
    <t>Lease Liabilities</t>
  </si>
  <si>
    <t>Income Tax Payable</t>
  </si>
  <si>
    <t>Non-Current Lease Liabilities</t>
  </si>
  <si>
    <t>Deferred Taxes</t>
  </si>
  <si>
    <t>Other Payables</t>
  </si>
  <si>
    <t>Liabilities</t>
  </si>
  <si>
    <t>S/E</t>
  </si>
  <si>
    <t>S/E+L</t>
  </si>
  <si>
    <t>Book Value</t>
  </si>
  <si>
    <t>Book Value per Share</t>
  </si>
  <si>
    <t>Share Price</t>
  </si>
  <si>
    <t>FY18</t>
  </si>
  <si>
    <t>FY19</t>
  </si>
  <si>
    <t>FY16</t>
  </si>
  <si>
    <t>FY17</t>
  </si>
  <si>
    <t>-</t>
  </si>
  <si>
    <t>Non-Finance Metrics</t>
  </si>
  <si>
    <t>Piers</t>
  </si>
  <si>
    <t>Premium Bars</t>
  </si>
  <si>
    <t>Indoor Mini Golf</t>
  </si>
  <si>
    <t>Theme Parks</t>
  </si>
  <si>
    <t>Acquires Lightwater Valley Theme Park in Yorkshire for £5m</t>
  </si>
  <si>
    <t>Lightwater Valley Theme Park</t>
  </si>
  <si>
    <t>175 acre theme park with various attractions</t>
  </si>
  <si>
    <t>Businesses &amp; Operations</t>
  </si>
  <si>
    <t>Pier</t>
  </si>
  <si>
    <t>Golf</t>
  </si>
  <si>
    <t>Bars</t>
  </si>
  <si>
    <t xml:space="preserve">Acquires Lethington Leisure Limited which operates 6 indoor mini-golf sites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</si>
</sst>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7" formatCode="0.0\x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1" fillId="0" borderId="0" xfId="0" applyFont="1" applyAlignment="1">
      <alignment horizontal="right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7" fillId="0" borderId="0" xfId="0" applyFont="1"/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right"/>
    </xf>
    <xf numFmtId="168" fontId="1" fillId="0" borderId="0" xfId="0" applyNumberFormat="1" applyFont="1"/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10" fontId="2" fillId="0" borderId="0" xfId="0" applyNumberFormat="1" applyFont="1"/>
    <xf numFmtId="10" fontId="1" fillId="0" borderId="0" xfId="0" applyNumberFormat="1" applyFont="1"/>
    <xf numFmtId="0" fontId="4" fillId="0" borderId="0" xfId="1" applyFont="1" applyAlignment="1">
      <alignment horizontal="right"/>
    </xf>
    <xf numFmtId="0" fontId="1" fillId="0" borderId="0" xfId="0" applyFont="1" applyAlignment="1">
      <alignment horizontal="left" indent="1"/>
    </xf>
    <xf numFmtId="3" fontId="2" fillId="0" borderId="0" xfId="0" applyNumberFormat="1" applyFont="1"/>
    <xf numFmtId="3" fontId="1" fillId="0" borderId="0" xfId="0" applyNumberFormat="1" applyFont="1" applyAlignment="1">
      <alignment horizontal="left" indent="1"/>
    </xf>
    <xf numFmtId="3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/>
    <xf numFmtId="164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0</xdr:rowOff>
    </xdr:from>
    <xdr:to>
      <xdr:col>14</xdr:col>
      <xdr:colOff>19050</xdr:colOff>
      <xdr:row>82</xdr:row>
      <xdr:rowOff>57150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8FF3A2F-0B5A-41B3-B80C-2B47AA704ADD}"/>
            </a:ext>
          </a:extLst>
        </xdr:cNvPr>
        <xdr:cNvCxnSpPr/>
      </xdr:nvCxnSpPr>
      <xdr:spPr>
        <a:xfrm>
          <a:off x="9601200" y="0"/>
          <a:ext cx="0" cy="11877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ightonpiergroup.com/Publicatio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ightonpiergroup.com/Consol_Group_Accounts_2018.pdf" TargetMode="External"/><Relationship Id="rId2" Type="http://schemas.openxmlformats.org/officeDocument/2006/relationships/hyperlink" Target="https://www.brightonpiergroup.com/Brighton%20Pier%20Group%20PLC%20-%20Interim%20Statement%2026%20weeks%20ended%2026%20Jun%2022.pdf" TargetMode="External"/><Relationship Id="rId1" Type="http://schemas.openxmlformats.org/officeDocument/2006/relationships/hyperlink" Target="https://www.brightonpiergroup.com/The%20Brighton%20Pier%20Group%20-%20Annual%20Report%20and%20Accounts%20for%20the%2052%20weeks%20ended%2028%20June%202020%20(Final%20Print%20Version)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5F3F-D295-458B-9648-B37AC8F9E769}">
  <dimension ref="A2:U39"/>
  <sheetViews>
    <sheetView tabSelected="1" workbookViewId="0">
      <selection activeCell="C7" sqref="C7"/>
    </sheetView>
  </sheetViews>
  <sheetFormatPr defaultRowHeight="12.75" x14ac:dyDescent="0.2"/>
  <cols>
    <col min="1" max="16384" width="9.140625" style="1"/>
  </cols>
  <sheetData>
    <row r="2" spans="2:21" x14ac:dyDescent="0.2">
      <c r="B2" s="2" t="s">
        <v>0</v>
      </c>
    </row>
    <row r="3" spans="2:21" x14ac:dyDescent="0.2">
      <c r="B3" s="2" t="s">
        <v>1</v>
      </c>
    </row>
    <row r="5" spans="2:21" x14ac:dyDescent="0.2">
      <c r="B5" s="23" t="s">
        <v>2</v>
      </c>
      <c r="C5" s="24"/>
      <c r="D5" s="25"/>
      <c r="G5" s="23" t="s">
        <v>10</v>
      </c>
      <c r="H5" s="24"/>
      <c r="I5" s="24"/>
      <c r="J5" s="24"/>
      <c r="K5" s="24"/>
      <c r="L5" s="24"/>
      <c r="M5" s="24"/>
      <c r="N5" s="24"/>
      <c r="O5" s="25"/>
      <c r="R5" s="23" t="s">
        <v>96</v>
      </c>
      <c r="S5" s="24"/>
      <c r="T5" s="24"/>
      <c r="U5" s="25"/>
    </row>
    <row r="6" spans="2:21" x14ac:dyDescent="0.2">
      <c r="B6" s="3" t="s">
        <v>3</v>
      </c>
      <c r="C6" s="4">
        <v>0.61</v>
      </c>
      <c r="D6" s="17"/>
      <c r="G6" s="13"/>
      <c r="H6" s="6"/>
      <c r="I6" s="6"/>
      <c r="J6" s="6"/>
      <c r="K6" s="6"/>
      <c r="L6" s="6"/>
      <c r="M6" s="6"/>
      <c r="N6" s="6"/>
      <c r="O6" s="7"/>
      <c r="R6" s="26"/>
      <c r="S6" s="6"/>
      <c r="T6" s="6"/>
      <c r="U6" s="7"/>
    </row>
    <row r="7" spans="2:21" x14ac:dyDescent="0.2">
      <c r="B7" s="3" t="s">
        <v>4</v>
      </c>
      <c r="C7" s="15">
        <f>'Financial Model'!N22</f>
        <v>37.286000000000001</v>
      </c>
      <c r="D7" s="17" t="str">
        <f>$C$30</f>
        <v>FY21</v>
      </c>
      <c r="G7" s="13"/>
      <c r="H7" s="6"/>
      <c r="I7" s="6"/>
      <c r="J7" s="6"/>
      <c r="K7" s="6"/>
      <c r="L7" s="6"/>
      <c r="M7" s="6"/>
      <c r="N7" s="6"/>
      <c r="O7" s="7"/>
      <c r="R7" s="26"/>
      <c r="S7" s="6"/>
      <c r="T7" s="6"/>
      <c r="U7" s="7"/>
    </row>
    <row r="8" spans="2:21" x14ac:dyDescent="0.2">
      <c r="B8" s="3" t="s">
        <v>5</v>
      </c>
      <c r="C8" s="15">
        <f>C6*C7</f>
        <v>22.74446</v>
      </c>
      <c r="D8" s="17"/>
      <c r="G8" s="13"/>
      <c r="H8" s="6"/>
      <c r="I8" s="6"/>
      <c r="J8" s="6"/>
      <c r="K8" s="6"/>
      <c r="L8" s="6"/>
      <c r="M8" s="6"/>
      <c r="N8" s="6"/>
      <c r="O8" s="7"/>
      <c r="R8" s="26"/>
      <c r="S8" s="6"/>
      <c r="T8" s="6"/>
      <c r="U8" s="7"/>
    </row>
    <row r="9" spans="2:21" x14ac:dyDescent="0.2">
      <c r="B9" s="3" t="s">
        <v>6</v>
      </c>
      <c r="C9" s="15">
        <f>'Financial Model'!N69</f>
        <v>7.6539999999999999</v>
      </c>
      <c r="D9" s="17" t="str">
        <f t="shared" ref="D9:D11" si="0">$C$30</f>
        <v>FY21</v>
      </c>
      <c r="G9" s="13"/>
      <c r="H9" s="6"/>
      <c r="I9" s="6"/>
      <c r="J9" s="6"/>
      <c r="K9" s="6"/>
      <c r="L9" s="6"/>
      <c r="M9" s="6"/>
      <c r="N9" s="6"/>
      <c r="O9" s="7"/>
      <c r="R9" s="26"/>
      <c r="S9" s="6"/>
      <c r="T9" s="6"/>
      <c r="U9" s="7"/>
    </row>
    <row r="10" spans="2:21" x14ac:dyDescent="0.2">
      <c r="B10" s="3" t="s">
        <v>7</v>
      </c>
      <c r="C10" s="15">
        <f>'Financial Model'!N70</f>
        <v>12.642000000000001</v>
      </c>
      <c r="D10" s="17" t="str">
        <f t="shared" si="0"/>
        <v>FY21</v>
      </c>
      <c r="G10" s="13"/>
      <c r="H10" s="6"/>
      <c r="I10" s="6"/>
      <c r="J10" s="6"/>
      <c r="K10" s="6"/>
      <c r="L10" s="6"/>
      <c r="M10" s="6"/>
      <c r="N10" s="6"/>
      <c r="O10" s="7"/>
      <c r="R10" s="26"/>
      <c r="S10" s="6"/>
      <c r="T10" s="6"/>
      <c r="U10" s="7"/>
    </row>
    <row r="11" spans="2:21" x14ac:dyDescent="0.2">
      <c r="B11" s="3" t="s">
        <v>8</v>
      </c>
      <c r="C11" s="15">
        <f>C9-C10</f>
        <v>-4.9880000000000013</v>
      </c>
      <c r="D11" s="17" t="str">
        <f t="shared" si="0"/>
        <v>FY21</v>
      </c>
      <c r="G11" s="13"/>
      <c r="H11" s="6"/>
      <c r="I11" s="6"/>
      <c r="J11" s="6"/>
      <c r="K11" s="6"/>
      <c r="L11" s="6"/>
      <c r="M11" s="6"/>
      <c r="N11" s="6"/>
      <c r="O11" s="7"/>
      <c r="R11" s="56" t="s">
        <v>94</v>
      </c>
      <c r="S11" s="6"/>
      <c r="T11" s="6"/>
      <c r="U11" s="7"/>
    </row>
    <row r="12" spans="2:21" x14ac:dyDescent="0.2">
      <c r="B12" s="5" t="s">
        <v>9</v>
      </c>
      <c r="C12" s="16">
        <f>C8-C11</f>
        <v>27.732460000000003</v>
      </c>
      <c r="D12" s="18"/>
      <c r="G12" s="13"/>
      <c r="H12" s="6"/>
      <c r="I12" s="6"/>
      <c r="J12" s="6"/>
      <c r="K12" s="6"/>
      <c r="L12" s="6"/>
      <c r="M12" s="6"/>
      <c r="N12" s="6"/>
      <c r="O12" s="7"/>
      <c r="R12" s="57" t="s">
        <v>95</v>
      </c>
      <c r="S12" s="6"/>
      <c r="T12" s="6"/>
      <c r="U12" s="7"/>
    </row>
    <row r="13" spans="2:21" x14ac:dyDescent="0.2">
      <c r="G13" s="55">
        <v>44348</v>
      </c>
      <c r="H13" s="6" t="s">
        <v>93</v>
      </c>
      <c r="I13" s="6"/>
      <c r="J13" s="6"/>
      <c r="K13" s="6"/>
      <c r="L13" s="6"/>
      <c r="M13" s="6"/>
      <c r="N13" s="6"/>
      <c r="O13" s="7"/>
      <c r="R13" s="26"/>
      <c r="S13" s="6"/>
      <c r="T13" s="6"/>
      <c r="U13" s="7"/>
    </row>
    <row r="14" spans="2:21" x14ac:dyDescent="0.2">
      <c r="G14" s="13"/>
      <c r="H14" s="6"/>
      <c r="I14" s="6"/>
      <c r="J14" s="6"/>
      <c r="K14" s="6"/>
      <c r="L14" s="6"/>
      <c r="M14" s="6"/>
      <c r="N14" s="6"/>
      <c r="O14" s="7"/>
      <c r="R14" s="26"/>
      <c r="S14" s="6"/>
      <c r="T14" s="6"/>
      <c r="U14" s="7"/>
    </row>
    <row r="15" spans="2:21" x14ac:dyDescent="0.2">
      <c r="B15" s="23" t="s">
        <v>11</v>
      </c>
      <c r="C15" s="24"/>
      <c r="D15" s="25"/>
      <c r="G15" s="13"/>
      <c r="H15" s="6"/>
      <c r="I15" s="6"/>
      <c r="J15" s="6"/>
      <c r="K15" s="6"/>
      <c r="L15" s="6"/>
      <c r="M15" s="6"/>
      <c r="N15" s="6"/>
      <c r="O15" s="7"/>
      <c r="R15" s="27"/>
      <c r="S15" s="8"/>
      <c r="T15" s="8"/>
      <c r="U15" s="9"/>
    </row>
    <row r="16" spans="2:21" x14ac:dyDescent="0.2">
      <c r="B16" s="10" t="s">
        <v>12</v>
      </c>
      <c r="C16" s="19" t="s">
        <v>24</v>
      </c>
      <c r="D16" s="20"/>
      <c r="G16" s="13"/>
      <c r="H16" s="6"/>
      <c r="I16" s="6"/>
      <c r="J16" s="6"/>
      <c r="K16" s="6"/>
      <c r="L16" s="6"/>
      <c r="M16" s="6"/>
      <c r="N16" s="6"/>
      <c r="O16" s="7"/>
    </row>
    <row r="17" spans="1:15" x14ac:dyDescent="0.2">
      <c r="A17" s="28" t="s">
        <v>26</v>
      </c>
      <c r="B17" s="10" t="s">
        <v>13</v>
      </c>
      <c r="C17" s="19" t="s">
        <v>25</v>
      </c>
      <c r="D17" s="20"/>
      <c r="G17" s="13"/>
      <c r="H17" s="6"/>
      <c r="I17" s="6"/>
      <c r="J17" s="6"/>
      <c r="K17" s="6"/>
      <c r="L17" s="6"/>
      <c r="M17" s="6"/>
      <c r="N17" s="6"/>
      <c r="O17" s="7"/>
    </row>
    <row r="18" spans="1:15" x14ac:dyDescent="0.2">
      <c r="B18" s="10" t="s">
        <v>14</v>
      </c>
      <c r="C18" s="19"/>
      <c r="D18" s="20"/>
      <c r="G18" s="55">
        <v>43070</v>
      </c>
      <c r="H18" s="6" t="s">
        <v>100</v>
      </c>
      <c r="I18" s="6"/>
      <c r="J18" s="6"/>
      <c r="K18" s="6"/>
      <c r="L18" s="6"/>
      <c r="M18" s="6"/>
      <c r="N18" s="6"/>
      <c r="O18" s="7"/>
    </row>
    <row r="19" spans="1:15" x14ac:dyDescent="0.2">
      <c r="B19" s="12" t="s">
        <v>15</v>
      </c>
      <c r="C19" s="21"/>
      <c r="D19" s="22"/>
      <c r="G19" s="13"/>
      <c r="H19" s="6"/>
      <c r="I19" s="6"/>
      <c r="J19" s="6"/>
      <c r="K19" s="6"/>
      <c r="L19" s="6"/>
      <c r="M19" s="6"/>
      <c r="N19" s="6"/>
      <c r="O19" s="7"/>
    </row>
    <row r="20" spans="1:15" x14ac:dyDescent="0.2">
      <c r="G20" s="13"/>
      <c r="H20" s="6"/>
      <c r="I20" s="6"/>
      <c r="J20" s="6"/>
      <c r="K20" s="6"/>
      <c r="L20" s="6"/>
      <c r="M20" s="6"/>
      <c r="N20" s="6"/>
      <c r="O20" s="7"/>
    </row>
    <row r="21" spans="1:15" x14ac:dyDescent="0.2">
      <c r="G21" s="13"/>
      <c r="H21" s="6"/>
      <c r="I21" s="6"/>
      <c r="J21" s="6"/>
      <c r="K21" s="6"/>
      <c r="L21" s="6"/>
      <c r="M21" s="6"/>
      <c r="N21" s="6"/>
      <c r="O21" s="7"/>
    </row>
    <row r="22" spans="1:15" x14ac:dyDescent="0.2">
      <c r="B22" s="23" t="s">
        <v>16</v>
      </c>
      <c r="C22" s="24"/>
      <c r="D22" s="25"/>
      <c r="G22" s="13"/>
      <c r="H22" s="6"/>
      <c r="I22" s="6"/>
      <c r="J22" s="6"/>
      <c r="K22" s="6"/>
      <c r="L22" s="6"/>
      <c r="M22" s="6"/>
      <c r="N22" s="6"/>
      <c r="O22" s="7"/>
    </row>
    <row r="23" spans="1:15" x14ac:dyDescent="0.2">
      <c r="B23" s="13" t="s">
        <v>17</v>
      </c>
      <c r="C23" s="19" t="s">
        <v>27</v>
      </c>
      <c r="D23" s="20"/>
      <c r="G23" s="14"/>
      <c r="H23" s="8"/>
      <c r="I23" s="8"/>
      <c r="J23" s="8"/>
      <c r="K23" s="8"/>
      <c r="L23" s="8"/>
      <c r="M23" s="8"/>
      <c r="N23" s="8"/>
      <c r="O23" s="9"/>
    </row>
    <row r="24" spans="1:15" x14ac:dyDescent="0.2">
      <c r="B24" s="13" t="s">
        <v>18</v>
      </c>
      <c r="C24" s="19">
        <v>2006</v>
      </c>
      <c r="D24" s="20"/>
    </row>
    <row r="25" spans="1:15" x14ac:dyDescent="0.2">
      <c r="B25" s="13" t="s">
        <v>19</v>
      </c>
      <c r="C25" s="19">
        <v>2013</v>
      </c>
      <c r="D25" s="20"/>
    </row>
    <row r="26" spans="1:15" x14ac:dyDescent="0.2">
      <c r="B26" s="13"/>
      <c r="C26" s="19"/>
      <c r="D26" s="20"/>
    </row>
    <row r="27" spans="1:15" x14ac:dyDescent="0.2">
      <c r="B27" s="13" t="s">
        <v>20</v>
      </c>
      <c r="C27" s="19"/>
      <c r="D27" s="20"/>
    </row>
    <row r="28" spans="1:15" x14ac:dyDescent="0.2">
      <c r="B28" s="13" t="s">
        <v>21</v>
      </c>
      <c r="C28" s="19"/>
      <c r="D28" s="20"/>
    </row>
    <row r="29" spans="1:15" x14ac:dyDescent="0.2">
      <c r="B29" s="13"/>
      <c r="C29" s="19"/>
      <c r="D29" s="20"/>
    </row>
    <row r="30" spans="1:15" x14ac:dyDescent="0.2">
      <c r="B30" s="13" t="s">
        <v>22</v>
      </c>
      <c r="C30" s="11" t="s">
        <v>36</v>
      </c>
      <c r="D30" s="31">
        <v>45195</v>
      </c>
    </row>
    <row r="31" spans="1:15" x14ac:dyDescent="0.2">
      <c r="B31" s="14" t="s">
        <v>23</v>
      </c>
      <c r="C31" s="29" t="s">
        <v>28</v>
      </c>
      <c r="D31" s="30"/>
    </row>
    <row r="34" spans="2:4" x14ac:dyDescent="0.2">
      <c r="B34" s="23" t="s">
        <v>29</v>
      </c>
      <c r="C34" s="24"/>
      <c r="D34" s="25"/>
    </row>
    <row r="35" spans="2:4" x14ac:dyDescent="0.2">
      <c r="B35" s="13" t="s">
        <v>30</v>
      </c>
      <c r="C35" s="42">
        <f>C6/'Financial Model'!N67</f>
        <v>0.91229633789258391</v>
      </c>
      <c r="D35" s="43"/>
    </row>
    <row r="36" spans="2:4" x14ac:dyDescent="0.2">
      <c r="B36" s="13" t="s">
        <v>31</v>
      </c>
      <c r="C36" s="42">
        <f>C8/'Financial Model'!N8</f>
        <v>0.56696729484494968</v>
      </c>
      <c r="D36" s="43"/>
    </row>
    <row r="37" spans="2:4" x14ac:dyDescent="0.2">
      <c r="B37" s="13" t="s">
        <v>32</v>
      </c>
      <c r="C37" s="42">
        <f>C12/'Financial Model'!N8</f>
        <v>0.69130671053943571</v>
      </c>
      <c r="D37" s="43"/>
    </row>
    <row r="38" spans="2:4" x14ac:dyDescent="0.2">
      <c r="B38" s="13" t="s">
        <v>33</v>
      </c>
      <c r="C38" s="42">
        <f>C6/'Financial Model'!N21</f>
        <v>3.9507486538127492</v>
      </c>
      <c r="D38" s="43"/>
    </row>
    <row r="39" spans="2:4" x14ac:dyDescent="0.2">
      <c r="B39" s="14" t="s">
        <v>34</v>
      </c>
      <c r="C39" s="46">
        <f>C12/'Financial Model'!N20</f>
        <v>4.8171721382664581</v>
      </c>
      <c r="D39" s="47"/>
    </row>
  </sheetData>
  <mergeCells count="23">
    <mergeCell ref="C37:D37"/>
    <mergeCell ref="C38:D38"/>
    <mergeCell ref="C39:D39"/>
    <mergeCell ref="C18:D18"/>
    <mergeCell ref="R5:U5"/>
    <mergeCell ref="B34:D34"/>
    <mergeCell ref="C35:D35"/>
    <mergeCell ref="C36:D36"/>
    <mergeCell ref="B5:D5"/>
    <mergeCell ref="G5:O5"/>
    <mergeCell ref="B15:D15"/>
    <mergeCell ref="C16:D16"/>
    <mergeCell ref="C17:D17"/>
    <mergeCell ref="C31:D31"/>
    <mergeCell ref="C19:D19"/>
    <mergeCell ref="B22:D22"/>
    <mergeCell ref="C23:D23"/>
    <mergeCell ref="C24:D24"/>
    <mergeCell ref="C25:D25"/>
    <mergeCell ref="C26:D26"/>
    <mergeCell ref="C27:D27"/>
    <mergeCell ref="C28:D28"/>
    <mergeCell ref="C29:D29"/>
  </mergeCells>
  <hyperlinks>
    <hyperlink ref="C31:D31" r:id="rId1" display="Link" xr:uid="{F4025114-7C11-4623-973B-A0FA3494743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D243-C0C4-49A2-9953-B977BA843F19}">
  <dimension ref="B1:S7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4" sqref="I4"/>
    </sheetView>
  </sheetViews>
  <sheetFormatPr defaultRowHeight="12.75" x14ac:dyDescent="0.2"/>
  <cols>
    <col min="1" max="1" width="4.28515625" style="1" customWidth="1"/>
    <col min="2" max="2" width="29.7109375" style="1" bestFit="1" customWidth="1"/>
    <col min="3" max="16384" width="9.140625" style="1"/>
  </cols>
  <sheetData>
    <row r="1" spans="2:15" s="34" customFormat="1" x14ac:dyDescent="0.2">
      <c r="I1" s="34" t="s">
        <v>85</v>
      </c>
      <c r="J1" s="50" t="s">
        <v>86</v>
      </c>
      <c r="K1" s="34" t="s">
        <v>83</v>
      </c>
      <c r="L1" s="50" t="s">
        <v>84</v>
      </c>
      <c r="M1" s="34" t="s">
        <v>50</v>
      </c>
      <c r="N1" s="50" t="s">
        <v>36</v>
      </c>
      <c r="O1" s="34" t="s">
        <v>35</v>
      </c>
    </row>
    <row r="2" spans="2:15" s="33" customFormat="1" x14ac:dyDescent="0.2">
      <c r="B2" s="32"/>
      <c r="I2" s="35">
        <v>42911</v>
      </c>
      <c r="J2" s="35">
        <v>43282</v>
      </c>
      <c r="K2" s="35">
        <v>43646</v>
      </c>
      <c r="L2" s="35">
        <v>44010</v>
      </c>
      <c r="M2" s="35">
        <v>44374</v>
      </c>
      <c r="N2" s="35">
        <v>44738</v>
      </c>
    </row>
    <row r="3" spans="2:15" s="33" customFormat="1" x14ac:dyDescent="0.2">
      <c r="B3" s="32"/>
      <c r="N3" s="44">
        <v>44830</v>
      </c>
    </row>
    <row r="4" spans="2:15" s="59" customFormat="1" x14ac:dyDescent="0.2">
      <c r="B4" s="58" t="s">
        <v>97</v>
      </c>
      <c r="I4" s="60">
        <v>14.916</v>
      </c>
      <c r="J4" s="60">
        <v>14.505000000000001</v>
      </c>
      <c r="K4" s="59">
        <v>14.7</v>
      </c>
      <c r="L4" s="59">
        <v>9.5</v>
      </c>
      <c r="M4" s="59">
        <v>9.6999999999999993</v>
      </c>
    </row>
    <row r="5" spans="2:15" s="59" customFormat="1" x14ac:dyDescent="0.2">
      <c r="B5" s="58" t="s">
        <v>98</v>
      </c>
      <c r="I5" s="60">
        <v>0</v>
      </c>
      <c r="J5" s="60">
        <v>2.1859999999999999</v>
      </c>
      <c r="K5" s="59">
        <v>12.8</v>
      </c>
      <c r="L5" s="59">
        <v>4.3</v>
      </c>
      <c r="M5" s="59">
        <v>2.4</v>
      </c>
    </row>
    <row r="6" spans="2:15" s="59" customFormat="1" x14ac:dyDescent="0.2">
      <c r="B6" s="58" t="s">
        <v>99</v>
      </c>
      <c r="I6" s="60">
        <v>16.388000000000002</v>
      </c>
      <c r="J6" s="60">
        <v>14.991</v>
      </c>
      <c r="K6" s="59">
        <v>4.5</v>
      </c>
      <c r="L6" s="59">
        <v>8.9</v>
      </c>
      <c r="M6" s="59">
        <v>1.3</v>
      </c>
    </row>
    <row r="7" spans="2:15" s="59" customFormat="1" x14ac:dyDescent="0.2">
      <c r="B7" s="58" t="s">
        <v>92</v>
      </c>
      <c r="I7" s="60">
        <v>0</v>
      </c>
      <c r="J7" s="60">
        <v>0</v>
      </c>
      <c r="K7" s="59">
        <v>0</v>
      </c>
      <c r="L7" s="59">
        <v>0</v>
      </c>
      <c r="M7" s="59">
        <v>0.2</v>
      </c>
    </row>
    <row r="8" spans="2:15" s="2" customFormat="1" x14ac:dyDescent="0.2">
      <c r="B8" s="2" t="s">
        <v>37</v>
      </c>
      <c r="I8" s="36">
        <v>31.303999999999998</v>
      </c>
      <c r="J8" s="36">
        <v>31.681999999999999</v>
      </c>
      <c r="K8" s="36">
        <v>32.021999999999998</v>
      </c>
      <c r="L8" s="36">
        <v>22.620999999999999</v>
      </c>
      <c r="M8" s="36">
        <v>13.541</v>
      </c>
      <c r="N8" s="36">
        <v>40.116</v>
      </c>
    </row>
    <row r="9" spans="2:15" x14ac:dyDescent="0.2">
      <c r="B9" s="1" t="s">
        <v>38</v>
      </c>
      <c r="I9" s="1">
        <v>5.54</v>
      </c>
      <c r="J9" s="37">
        <v>5.4240000000000004</v>
      </c>
      <c r="K9" s="37">
        <v>4.9950000000000001</v>
      </c>
      <c r="L9" s="37">
        <v>3.3290000000000002</v>
      </c>
      <c r="M9" s="37">
        <v>1.7809999999999999</v>
      </c>
      <c r="N9" s="37">
        <v>5.226</v>
      </c>
    </row>
    <row r="10" spans="2:15" s="2" customFormat="1" x14ac:dyDescent="0.2">
      <c r="B10" s="2" t="s">
        <v>39</v>
      </c>
      <c r="I10" s="36">
        <f t="shared" ref="I10" si="0">I8-I9</f>
        <v>25.763999999999999</v>
      </c>
      <c r="J10" s="36">
        <f t="shared" ref="J10" si="1">J8-J9</f>
        <v>26.257999999999999</v>
      </c>
      <c r="K10" s="36">
        <f t="shared" ref="K10:L10" si="2">K8-K9</f>
        <v>27.026999999999997</v>
      </c>
      <c r="L10" s="36">
        <f t="shared" si="2"/>
        <v>19.291999999999998</v>
      </c>
      <c r="M10" s="36">
        <f>M8-M9</f>
        <v>11.76</v>
      </c>
      <c r="N10" s="36">
        <f>N8-N9</f>
        <v>34.89</v>
      </c>
    </row>
    <row r="11" spans="2:15" x14ac:dyDescent="0.2">
      <c r="B11" s="1" t="s">
        <v>40</v>
      </c>
      <c r="I11" s="1">
        <v>21.971</v>
      </c>
      <c r="J11" s="37">
        <v>22.655999999999999</v>
      </c>
      <c r="K11" s="37">
        <v>23.300999999999998</v>
      </c>
      <c r="L11" s="37">
        <v>20.329000000000001</v>
      </c>
      <c r="M11" s="37">
        <v>15.085000000000001</v>
      </c>
      <c r="N11" s="37">
        <v>27.338999999999999</v>
      </c>
    </row>
    <row r="12" spans="2:15" x14ac:dyDescent="0.2">
      <c r="B12" s="1" t="s">
        <v>41</v>
      </c>
      <c r="I12" s="1">
        <v>1.5840000000000001</v>
      </c>
      <c r="J12" s="37">
        <v>0.94699999999999995</v>
      </c>
      <c r="K12" s="37">
        <v>0.55700000000000005</v>
      </c>
      <c r="L12" s="37">
        <v>8.1170000000000009</v>
      </c>
      <c r="M12" s="37">
        <v>-2.746</v>
      </c>
      <c r="N12" s="37">
        <v>-0.84799999999999998</v>
      </c>
    </row>
    <row r="13" spans="2:15" x14ac:dyDescent="0.2">
      <c r="B13" s="1" t="s">
        <v>51</v>
      </c>
      <c r="I13" s="1">
        <v>0</v>
      </c>
      <c r="J13" s="37">
        <v>0</v>
      </c>
      <c r="K13" s="37">
        <v>0</v>
      </c>
      <c r="L13" s="37">
        <v>0</v>
      </c>
      <c r="M13" s="37">
        <v>5.6929999999999996</v>
      </c>
      <c r="N13" s="37">
        <v>0.09</v>
      </c>
    </row>
    <row r="14" spans="2:15" x14ac:dyDescent="0.2">
      <c r="B14" s="1" t="s">
        <v>42</v>
      </c>
      <c r="I14" s="37">
        <f t="shared" ref="I14" si="3">I11+I12-I13</f>
        <v>23.555</v>
      </c>
      <c r="J14" s="37">
        <f t="shared" ref="J14" si="4">J11+J12-J13</f>
        <v>23.602999999999998</v>
      </c>
      <c r="K14" s="37">
        <f t="shared" ref="K14" si="5">K11+K12-K13</f>
        <v>23.857999999999997</v>
      </c>
      <c r="L14" s="37">
        <f t="shared" ref="L14" si="6">L11+L12-L13</f>
        <v>28.446000000000002</v>
      </c>
      <c r="M14" s="37">
        <f t="shared" ref="M14" si="7">M11+M12-M13</f>
        <v>6.6460000000000008</v>
      </c>
      <c r="N14" s="37">
        <f>N11+N12-N13</f>
        <v>26.401</v>
      </c>
    </row>
    <row r="15" spans="2:15" s="2" customFormat="1" x14ac:dyDescent="0.2">
      <c r="B15" s="2" t="s">
        <v>43</v>
      </c>
      <c r="I15" s="36">
        <f t="shared" ref="I15" si="8">I10-I14</f>
        <v>2.2089999999999996</v>
      </c>
      <c r="J15" s="36">
        <f t="shared" ref="J15" si="9">J10-J14</f>
        <v>2.6550000000000011</v>
      </c>
      <c r="K15" s="36">
        <f t="shared" ref="K15" si="10">K10-K14</f>
        <v>3.1690000000000005</v>
      </c>
      <c r="L15" s="36">
        <f t="shared" ref="L15" si="11">L10-L14</f>
        <v>-9.1540000000000035</v>
      </c>
      <c r="M15" s="36">
        <f t="shared" ref="M15" si="12">M10-M14</f>
        <v>5.113999999999999</v>
      </c>
      <c r="N15" s="36">
        <f>N10-N14</f>
        <v>8.4890000000000008</v>
      </c>
    </row>
    <row r="16" spans="2:15" x14ac:dyDescent="0.2">
      <c r="B16" s="1" t="s">
        <v>44</v>
      </c>
      <c r="I16" s="1">
        <v>0</v>
      </c>
      <c r="J16" s="37">
        <v>0</v>
      </c>
      <c r="K16" s="37">
        <v>0</v>
      </c>
      <c r="L16" s="37">
        <v>1.7999999999999999E-2</v>
      </c>
      <c r="M16" s="37">
        <v>2.4E-2</v>
      </c>
      <c r="N16" s="37">
        <v>2.3E-2</v>
      </c>
    </row>
    <row r="17" spans="2:19" x14ac:dyDescent="0.2">
      <c r="B17" s="1" t="s">
        <v>45</v>
      </c>
      <c r="I17" s="1">
        <v>0.315</v>
      </c>
      <c r="J17" s="37">
        <v>0.38700000000000001</v>
      </c>
      <c r="K17" s="37">
        <v>0.48</v>
      </c>
      <c r="L17" s="37">
        <v>1.071</v>
      </c>
      <c r="M17" s="37">
        <v>0.99099999999999999</v>
      </c>
      <c r="N17" s="37">
        <v>1.165</v>
      </c>
    </row>
    <row r="18" spans="2:19" x14ac:dyDescent="0.2">
      <c r="B18" s="1" t="s">
        <v>46</v>
      </c>
      <c r="I18" s="37">
        <f t="shared" ref="I18" si="13">I15+I16-I17</f>
        <v>1.8939999999999997</v>
      </c>
      <c r="J18" s="37">
        <f t="shared" ref="J18" si="14">J15+J16-J17</f>
        <v>2.2680000000000011</v>
      </c>
      <c r="K18" s="37">
        <f t="shared" ref="K18:L18" si="15">K15+K16-K17</f>
        <v>2.6890000000000005</v>
      </c>
      <c r="L18" s="37">
        <f t="shared" si="15"/>
        <v>-10.207000000000003</v>
      </c>
      <c r="M18" s="37">
        <f>M15+M16-M17</f>
        <v>4.1469999999999994</v>
      </c>
      <c r="N18" s="37">
        <f>N15+N16-N17</f>
        <v>7.3470000000000004</v>
      </c>
    </row>
    <row r="19" spans="2:19" x14ac:dyDescent="0.2">
      <c r="B19" s="1" t="s">
        <v>47</v>
      </c>
      <c r="I19" s="1">
        <v>1.9E-2</v>
      </c>
      <c r="J19" s="37">
        <v>0.50700000000000001</v>
      </c>
      <c r="K19" s="37">
        <v>0.44600000000000001</v>
      </c>
      <c r="L19" s="37">
        <v>-0.71399999999999997</v>
      </c>
      <c r="M19" s="37">
        <v>-8.1000000000000003E-2</v>
      </c>
      <c r="N19" s="37">
        <v>1.59</v>
      </c>
    </row>
    <row r="20" spans="2:19" s="2" customFormat="1" x14ac:dyDescent="0.2">
      <c r="B20" s="2" t="s">
        <v>48</v>
      </c>
      <c r="I20" s="36">
        <f t="shared" ref="I20" si="16">+I18-I19</f>
        <v>1.8749999999999998</v>
      </c>
      <c r="J20" s="36">
        <f t="shared" ref="J20" si="17">+J18-J19</f>
        <v>1.761000000000001</v>
      </c>
      <c r="K20" s="36">
        <f t="shared" ref="K20:L20" si="18">+K18-K19</f>
        <v>2.2430000000000003</v>
      </c>
      <c r="L20" s="36">
        <f t="shared" si="18"/>
        <v>-9.4930000000000021</v>
      </c>
      <c r="M20" s="36">
        <f>+M18-M19</f>
        <v>4.2279999999999998</v>
      </c>
      <c r="N20" s="36">
        <f t="shared" ref="N20" si="19">+N18-N19</f>
        <v>5.7570000000000006</v>
      </c>
    </row>
    <row r="21" spans="2:19" x14ac:dyDescent="0.2">
      <c r="B21" s="1" t="s">
        <v>49</v>
      </c>
      <c r="I21" s="39">
        <f t="shared" ref="I21" si="20">I20/I22</f>
        <v>5.9092341632524414E-2</v>
      </c>
      <c r="J21" s="39">
        <f t="shared" ref="J21" si="21">J20/J22</f>
        <v>5.1931583603656774E-2</v>
      </c>
      <c r="K21" s="39">
        <f t="shared" ref="K21" si="22">K20/K22</f>
        <v>6.1217248908296953E-2</v>
      </c>
      <c r="L21" s="39">
        <f t="shared" ref="L21" si="23">L20/L22</f>
        <v>-0.25457227138643074</v>
      </c>
      <c r="M21" s="39">
        <f t="shared" ref="M21" si="24">M20/M22</f>
        <v>0.11339376709757013</v>
      </c>
      <c r="N21" s="39">
        <f>N20/N22</f>
        <v>0.15440111570026285</v>
      </c>
    </row>
    <row r="22" spans="2:19" s="37" customFormat="1" x14ac:dyDescent="0.2">
      <c r="B22" s="37" t="s">
        <v>4</v>
      </c>
      <c r="I22" s="37">
        <v>31.73</v>
      </c>
      <c r="J22" s="37">
        <v>33.909999999999997</v>
      </c>
      <c r="K22" s="37">
        <v>36.64</v>
      </c>
      <c r="L22" s="37">
        <v>37.29</v>
      </c>
      <c r="M22" s="37">
        <v>37.286000000000001</v>
      </c>
      <c r="N22" s="37">
        <v>37.286000000000001</v>
      </c>
    </row>
    <row r="23" spans="2:19" x14ac:dyDescent="0.2">
      <c r="S23" s="40"/>
    </row>
    <row r="24" spans="2:19" s="2" customFormat="1" x14ac:dyDescent="0.2">
      <c r="B24" s="2" t="s">
        <v>52</v>
      </c>
      <c r="I24" s="28" t="s">
        <v>87</v>
      </c>
      <c r="J24" s="38">
        <f t="shared" ref="J24:N24" si="25">J8/I8-1</f>
        <v>1.2075134168157531E-2</v>
      </c>
      <c r="K24" s="38">
        <f t="shared" si="25"/>
        <v>1.073164572943619E-2</v>
      </c>
      <c r="L24" s="38">
        <f t="shared" si="25"/>
        <v>-0.29357941415277</v>
      </c>
      <c r="M24" s="38">
        <f t="shared" si="25"/>
        <v>-0.40139693205428584</v>
      </c>
      <c r="N24" s="38">
        <f>N8/M8-1</f>
        <v>1.9625581567092532</v>
      </c>
      <c r="S24" s="48"/>
    </row>
    <row r="25" spans="2:19" x14ac:dyDescent="0.2">
      <c r="B25" s="1" t="s">
        <v>53</v>
      </c>
      <c r="I25" s="28" t="s">
        <v>87</v>
      </c>
      <c r="J25" s="28" t="s">
        <v>87</v>
      </c>
      <c r="K25" s="28" t="s">
        <v>87</v>
      </c>
      <c r="L25" s="28" t="s">
        <v>87</v>
      </c>
      <c r="M25" s="28" t="s">
        <v>87</v>
      </c>
      <c r="N25" s="28" t="s">
        <v>87</v>
      </c>
      <c r="S25" s="49"/>
    </row>
    <row r="27" spans="2:19" x14ac:dyDescent="0.2">
      <c r="B27" s="1" t="s">
        <v>54</v>
      </c>
      <c r="I27" s="40">
        <f t="shared" ref="I27:K27" si="26">I10/I8</f>
        <v>0.82302581139790443</v>
      </c>
      <c r="J27" s="40">
        <f t="shared" si="26"/>
        <v>0.82879868695158132</v>
      </c>
      <c r="K27" s="40">
        <f t="shared" ref="K27:M27" si="27">K10/K8</f>
        <v>0.84401349072512644</v>
      </c>
      <c r="L27" s="40">
        <f t="shared" si="27"/>
        <v>0.85283586048362137</v>
      </c>
      <c r="M27" s="40">
        <f t="shared" ref="M27:N27" si="28">M10/M8</f>
        <v>0.86847352485045415</v>
      </c>
      <c r="N27" s="40">
        <f>N10/N8</f>
        <v>0.86972778941070894</v>
      </c>
    </row>
    <row r="28" spans="2:19" x14ac:dyDescent="0.2">
      <c r="B28" s="1" t="s">
        <v>55</v>
      </c>
      <c r="I28" s="40">
        <f t="shared" ref="I28:K28" si="29">I15/I8</f>
        <v>7.0566061845131603E-2</v>
      </c>
      <c r="J28" s="40">
        <f t="shared" si="29"/>
        <v>8.3801527681333282E-2</v>
      </c>
      <c r="K28" s="40">
        <f t="shared" ref="K28:M28" si="30">K15/K8</f>
        <v>9.8963212791206068E-2</v>
      </c>
      <c r="L28" s="40">
        <f t="shared" si="30"/>
        <v>-0.40466822863710727</v>
      </c>
      <c r="M28" s="40">
        <f t="shared" ref="M28:N28" si="31">M15/M8</f>
        <v>0.37766782364670254</v>
      </c>
      <c r="N28" s="40">
        <f>N15/N8</f>
        <v>0.21161132715126135</v>
      </c>
    </row>
    <row r="29" spans="2:19" x14ac:dyDescent="0.2">
      <c r="B29" s="1" t="s">
        <v>56</v>
      </c>
      <c r="I29" s="40">
        <f t="shared" ref="I29:K29" si="32">I20/I8</f>
        <v>5.9896498849987219E-2</v>
      </c>
      <c r="J29" s="40">
        <f t="shared" si="32"/>
        <v>5.558361214569791E-2</v>
      </c>
      <c r="K29" s="40">
        <f t="shared" ref="K29:M29" si="33">K20/K8</f>
        <v>7.0045593654362637E-2</v>
      </c>
      <c r="L29" s="40">
        <f t="shared" si="33"/>
        <v>-0.41965430352327493</v>
      </c>
      <c r="M29" s="40">
        <f t="shared" ref="M29:N29" si="34">M20/M8</f>
        <v>0.31223691012480614</v>
      </c>
      <c r="N29" s="40">
        <f>N20/N8</f>
        <v>0.14350882440921331</v>
      </c>
    </row>
    <row r="30" spans="2:19" x14ac:dyDescent="0.2">
      <c r="B30" s="1" t="s">
        <v>57</v>
      </c>
      <c r="I30" s="40">
        <f t="shared" ref="I30:K30" si="35">I19/I18</f>
        <v>1.0031678986272441E-2</v>
      </c>
      <c r="J30" s="40">
        <f t="shared" si="35"/>
        <v>0.22354497354497344</v>
      </c>
      <c r="K30" s="40">
        <f t="shared" ref="K30:M30" si="36">K19/K18</f>
        <v>0.16586091483822979</v>
      </c>
      <c r="L30" s="40">
        <f t="shared" si="36"/>
        <v>6.9951993729793258E-2</v>
      </c>
      <c r="M30" s="40">
        <f t="shared" ref="M30:N30" si="37">M19/M18</f>
        <v>-1.9532191945985052E-2</v>
      </c>
      <c r="N30" s="40">
        <f>N19/N18</f>
        <v>0.21641486320947326</v>
      </c>
    </row>
    <row r="31" spans="2:19" x14ac:dyDescent="0.2">
      <c r="K31" s="40"/>
      <c r="L31" s="40"/>
      <c r="M31" s="40"/>
      <c r="N31" s="40"/>
    </row>
    <row r="32" spans="2:19" x14ac:dyDescent="0.2">
      <c r="B32" s="41" t="s">
        <v>88</v>
      </c>
      <c r="K32" s="40"/>
      <c r="L32" s="40"/>
      <c r="M32" s="40"/>
      <c r="N32" s="40"/>
    </row>
    <row r="33" spans="2:14" s="52" customFormat="1" x14ac:dyDescent="0.2">
      <c r="B33" s="52" t="s">
        <v>21</v>
      </c>
      <c r="I33" s="52">
        <f>SUM(I34:I37)</f>
        <v>15</v>
      </c>
      <c r="J33" s="52">
        <f>SUM(J34:J37)</f>
        <v>19</v>
      </c>
      <c r="K33" s="52">
        <f>SUM(K34:K37)</f>
        <v>19</v>
      </c>
      <c r="L33" s="52">
        <f>SUM(L34:L37)</f>
        <v>21</v>
      </c>
      <c r="M33" s="52">
        <f>SUM(M34:M37)</f>
        <v>18</v>
      </c>
      <c r="N33" s="52">
        <f>SUM(N34:N37)</f>
        <v>0</v>
      </c>
    </row>
    <row r="34" spans="2:14" s="54" customFormat="1" x14ac:dyDescent="0.2">
      <c r="B34" s="53" t="s">
        <v>89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</row>
    <row r="35" spans="2:14" s="54" customFormat="1" x14ac:dyDescent="0.2">
      <c r="B35" s="53" t="s">
        <v>90</v>
      </c>
      <c r="I35" s="54">
        <v>14</v>
      </c>
      <c r="J35" s="54">
        <v>12</v>
      </c>
      <c r="K35" s="54">
        <v>12</v>
      </c>
      <c r="L35" s="54">
        <v>12</v>
      </c>
      <c r="M35" s="54">
        <v>8</v>
      </c>
    </row>
    <row r="36" spans="2:14" s="54" customFormat="1" x14ac:dyDescent="0.2">
      <c r="B36" s="53" t="s">
        <v>91</v>
      </c>
      <c r="I36" s="54">
        <v>0</v>
      </c>
      <c r="J36" s="54">
        <v>6</v>
      </c>
      <c r="K36" s="54">
        <v>6</v>
      </c>
      <c r="L36" s="54">
        <v>8</v>
      </c>
      <c r="M36" s="54">
        <v>8</v>
      </c>
    </row>
    <row r="37" spans="2:14" x14ac:dyDescent="0.2">
      <c r="B37" s="51" t="s">
        <v>92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</row>
    <row r="39" spans="2:14" x14ac:dyDescent="0.2">
      <c r="B39" s="41" t="s">
        <v>58</v>
      </c>
    </row>
    <row r="40" spans="2:14" x14ac:dyDescent="0.2">
      <c r="B40" s="1" t="s">
        <v>59</v>
      </c>
      <c r="M40" s="37">
        <v>10.457000000000001</v>
      </c>
      <c r="N40" s="37">
        <v>11.004</v>
      </c>
    </row>
    <row r="41" spans="2:14" x14ac:dyDescent="0.2">
      <c r="B41" s="1" t="s">
        <v>60</v>
      </c>
      <c r="M41" s="37">
        <v>29.007999999999999</v>
      </c>
      <c r="N41" s="37">
        <v>28.608000000000001</v>
      </c>
    </row>
    <row r="42" spans="2:14" x14ac:dyDescent="0.2">
      <c r="B42" s="1" t="s">
        <v>61</v>
      </c>
      <c r="M42" s="37">
        <v>24.091000000000001</v>
      </c>
      <c r="N42" s="37">
        <v>24.152999999999999</v>
      </c>
    </row>
    <row r="43" spans="2:14" x14ac:dyDescent="0.2">
      <c r="B43" s="1" t="s">
        <v>62</v>
      </c>
      <c r="M43" s="37">
        <v>0.63500000000000001</v>
      </c>
      <c r="N43" s="37">
        <v>0</v>
      </c>
    </row>
    <row r="44" spans="2:14" x14ac:dyDescent="0.2">
      <c r="B44" s="1" t="s">
        <v>63</v>
      </c>
      <c r="M44" s="37">
        <v>0.20899999999999999</v>
      </c>
      <c r="N44" s="37">
        <v>0.20599999999999999</v>
      </c>
    </row>
    <row r="45" spans="2:14" x14ac:dyDescent="0.2">
      <c r="B45" s="1" t="s">
        <v>68</v>
      </c>
      <c r="M45" s="37">
        <f t="shared" ref="M45" si="38">SUM(M40:M44)</f>
        <v>64.400000000000006</v>
      </c>
      <c r="N45" s="37">
        <f>SUM(N40:N44)</f>
        <v>63.971000000000004</v>
      </c>
    </row>
    <row r="46" spans="2:14" s="2" customFormat="1" x14ac:dyDescent="0.2">
      <c r="B46" s="2" t="s">
        <v>64</v>
      </c>
      <c r="M46" s="36">
        <v>0.73099999999999998</v>
      </c>
      <c r="N46" s="36">
        <v>0.93100000000000005</v>
      </c>
    </row>
    <row r="47" spans="2:14" x14ac:dyDescent="0.2">
      <c r="B47" s="1" t="s">
        <v>66</v>
      </c>
      <c r="M47" s="37">
        <v>4.0019999999999998</v>
      </c>
      <c r="N47" s="37">
        <v>1.9670000000000001</v>
      </c>
    </row>
    <row r="48" spans="2:14" x14ac:dyDescent="0.2">
      <c r="B48" s="1" t="s">
        <v>67</v>
      </c>
      <c r="M48" s="37">
        <v>5.0000000000000001E-3</v>
      </c>
      <c r="N48" s="37">
        <v>0</v>
      </c>
    </row>
    <row r="49" spans="2:14" s="2" customFormat="1" x14ac:dyDescent="0.2">
      <c r="B49" s="2" t="s">
        <v>6</v>
      </c>
      <c r="M49" s="36">
        <v>7.08</v>
      </c>
      <c r="N49" s="36">
        <v>7.6539999999999999</v>
      </c>
    </row>
    <row r="50" spans="2:14" x14ac:dyDescent="0.2">
      <c r="B50" s="1" t="s">
        <v>69</v>
      </c>
      <c r="M50" s="37">
        <f t="shared" ref="M50" si="39">SUM(M45:M49)</f>
        <v>76.217999999999989</v>
      </c>
      <c r="N50" s="37">
        <f>SUM(N45:N49)</f>
        <v>74.522999999999996</v>
      </c>
    </row>
    <row r="51" spans="2:14" x14ac:dyDescent="0.2">
      <c r="M51" s="37"/>
      <c r="N51" s="37"/>
    </row>
    <row r="52" spans="2:14" x14ac:dyDescent="0.2">
      <c r="B52" s="1" t="s">
        <v>70</v>
      </c>
      <c r="M52" s="37">
        <v>8.3209999999999997</v>
      </c>
      <c r="N52" s="37">
        <v>8.9280000000000008</v>
      </c>
    </row>
    <row r="53" spans="2:14" s="2" customFormat="1" x14ac:dyDescent="0.2">
      <c r="B53" s="2" t="s">
        <v>71</v>
      </c>
      <c r="M53" s="36">
        <v>5.9130000000000003</v>
      </c>
      <c r="N53" s="36">
        <v>1.371</v>
      </c>
    </row>
    <row r="54" spans="2:14" x14ac:dyDescent="0.2">
      <c r="B54" s="1" t="s">
        <v>72</v>
      </c>
      <c r="M54" s="37">
        <v>2.0590000000000002</v>
      </c>
      <c r="N54" s="37">
        <v>1.8420000000000001</v>
      </c>
    </row>
    <row r="55" spans="2:14" x14ac:dyDescent="0.2">
      <c r="B55" s="1" t="s">
        <v>73</v>
      </c>
      <c r="M55" s="37">
        <v>0</v>
      </c>
      <c r="N55" s="37">
        <v>1.2969999999999999</v>
      </c>
    </row>
    <row r="56" spans="2:14" x14ac:dyDescent="0.2">
      <c r="B56" s="1" t="s">
        <v>65</v>
      </c>
      <c r="M56" s="37">
        <f t="shared" ref="M56" si="40">SUM(M52:M55)</f>
        <v>16.292999999999999</v>
      </c>
      <c r="N56" s="37">
        <f>SUM(N52:N55)</f>
        <v>13.438000000000002</v>
      </c>
    </row>
    <row r="57" spans="2:14" s="2" customFormat="1" x14ac:dyDescent="0.2">
      <c r="B57" s="2" t="s">
        <v>71</v>
      </c>
      <c r="M57" s="36">
        <v>14.456</v>
      </c>
      <c r="N57" s="36">
        <v>11.271000000000001</v>
      </c>
    </row>
    <row r="58" spans="2:14" x14ac:dyDescent="0.2">
      <c r="B58" s="1" t="s">
        <v>74</v>
      </c>
      <c r="M58" s="37">
        <v>25.715</v>
      </c>
      <c r="N58" s="37">
        <v>24.359000000000002</v>
      </c>
    </row>
    <row r="59" spans="2:14" x14ac:dyDescent="0.2">
      <c r="B59" s="1" t="s">
        <v>75</v>
      </c>
      <c r="M59" s="37">
        <v>0.26500000000000001</v>
      </c>
      <c r="N59" s="37">
        <v>0.52400000000000002</v>
      </c>
    </row>
    <row r="60" spans="2:14" x14ac:dyDescent="0.2">
      <c r="B60" s="1" t="s">
        <v>76</v>
      </c>
      <c r="M60" s="37">
        <v>0.315</v>
      </c>
      <c r="N60" s="37">
        <v>0</v>
      </c>
    </row>
    <row r="61" spans="2:14" x14ac:dyDescent="0.2">
      <c r="B61" s="1" t="s">
        <v>77</v>
      </c>
      <c r="M61" s="37">
        <f t="shared" ref="M61" si="41">SUM(M56:M60)</f>
        <v>57.043999999999997</v>
      </c>
      <c r="N61" s="37">
        <f>SUM(N56:N60)</f>
        <v>49.592000000000006</v>
      </c>
    </row>
    <row r="62" spans="2:14" x14ac:dyDescent="0.2">
      <c r="N62" s="37"/>
    </row>
    <row r="63" spans="2:14" x14ac:dyDescent="0.2">
      <c r="B63" s="1" t="s">
        <v>78</v>
      </c>
      <c r="M63" s="45">
        <v>19.173999999999999</v>
      </c>
      <c r="N63" s="37">
        <v>24.931000000000001</v>
      </c>
    </row>
    <row r="64" spans="2:14" x14ac:dyDescent="0.2">
      <c r="B64" s="1" t="s">
        <v>79</v>
      </c>
      <c r="M64" s="45">
        <f>M63+M61</f>
        <v>76.217999999999989</v>
      </c>
      <c r="N64" s="37">
        <f>N63+N61</f>
        <v>74.52300000000001</v>
      </c>
    </row>
    <row r="66" spans="2:14" x14ac:dyDescent="0.2">
      <c r="B66" s="1" t="s">
        <v>80</v>
      </c>
      <c r="M66" s="37">
        <f t="shared" ref="M66:N66" si="42">M50-M61</f>
        <v>19.173999999999992</v>
      </c>
      <c r="N66" s="37">
        <f>N50-N61</f>
        <v>24.93099999999999</v>
      </c>
    </row>
    <row r="67" spans="2:14" x14ac:dyDescent="0.2">
      <c r="B67" s="1" t="s">
        <v>81</v>
      </c>
      <c r="M67" s="1">
        <f t="shared" ref="M67" si="43">M66/M22</f>
        <v>0.51424127018183752</v>
      </c>
      <c r="N67" s="1">
        <f>N66/N22</f>
        <v>0.66864238588210023</v>
      </c>
    </row>
    <row r="69" spans="2:14" x14ac:dyDescent="0.2">
      <c r="B69" s="1" t="s">
        <v>6</v>
      </c>
      <c r="M69" s="37">
        <f t="shared" ref="M69:N69" si="44">M49</f>
        <v>7.08</v>
      </c>
      <c r="N69" s="37">
        <f>N49</f>
        <v>7.6539999999999999</v>
      </c>
    </row>
    <row r="70" spans="2:14" x14ac:dyDescent="0.2">
      <c r="B70" s="1" t="s">
        <v>7</v>
      </c>
      <c r="M70" s="37">
        <f t="shared" ref="M70:N70" si="45">M53+M57</f>
        <v>20.369</v>
      </c>
      <c r="N70" s="37">
        <f>N53+N57</f>
        <v>12.642000000000001</v>
      </c>
    </row>
    <row r="71" spans="2:14" x14ac:dyDescent="0.2">
      <c r="B71" s="1" t="s">
        <v>8</v>
      </c>
      <c r="M71" s="37">
        <f t="shared" ref="M71" si="46">M69-M70</f>
        <v>-13.289</v>
      </c>
      <c r="N71" s="37">
        <f>N69-N70</f>
        <v>-4.9880000000000013</v>
      </c>
    </row>
    <row r="73" spans="2:14" s="39" customFormat="1" x14ac:dyDescent="0.2">
      <c r="B73" s="39" t="s">
        <v>82</v>
      </c>
      <c r="M73" s="39">
        <v>0.59</v>
      </c>
      <c r="N73" s="39">
        <v>0.86499999999999999</v>
      </c>
    </row>
    <row r="74" spans="2:14" x14ac:dyDescent="0.2">
      <c r="B74" s="1" t="s">
        <v>5</v>
      </c>
      <c r="M74" s="37">
        <f t="shared" ref="M74" si="47">M73*M22</f>
        <v>21.998739999999998</v>
      </c>
      <c r="N74" s="37">
        <f>N73*N22</f>
        <v>32.252389999999998</v>
      </c>
    </row>
    <row r="75" spans="2:14" x14ac:dyDescent="0.2">
      <c r="B75" s="1" t="s">
        <v>9</v>
      </c>
      <c r="M75" s="37">
        <f t="shared" ref="M75" si="48">M74-M71</f>
        <v>35.287739999999999</v>
      </c>
      <c r="N75" s="37">
        <f>N74-N71</f>
        <v>37.240389999999998</v>
      </c>
    </row>
    <row r="76" spans="2:14" x14ac:dyDescent="0.2">
      <c r="N76" s="37"/>
    </row>
  </sheetData>
  <hyperlinks>
    <hyperlink ref="L1" r:id="rId1" xr:uid="{3B44030B-0182-492F-87D0-2B00EFAB9104}"/>
    <hyperlink ref="N1" r:id="rId2" xr:uid="{5F6ABF2C-611A-485E-81D1-DE1AEBC12F79}"/>
    <hyperlink ref="J1" r:id="rId3" xr:uid="{6E4EE8CB-8E02-43C3-A960-739503AE0818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2023-03-13T12:17:05Z</dcterms:created>
  <dcterms:modified xsi:type="dcterms:W3CDTF">2023-03-13T13:37:59Z</dcterms:modified>
</cp:coreProperties>
</file>