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ocks\"/>
    </mc:Choice>
  </mc:AlternateContent>
  <xr:revisionPtr revIDLastSave="0" documentId="13_ncr:1_{36FE2E84-6785-497C-A0BA-D2810ED55999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7" i="1"/>
  <c r="C33" i="1"/>
  <c r="C39" i="1"/>
  <c r="C38" i="1"/>
  <c r="C10" i="1"/>
  <c r="C9" i="1"/>
  <c r="C7" i="1"/>
  <c r="D28" i="1"/>
  <c r="T81" i="2"/>
  <c r="U82" i="2"/>
  <c r="U81" i="2"/>
  <c r="U80" i="2"/>
  <c r="U78" i="2"/>
  <c r="U77" i="2"/>
  <c r="U74" i="2"/>
  <c r="U73" i="2"/>
  <c r="U72" i="2"/>
  <c r="U70" i="2"/>
  <c r="U69" i="2"/>
  <c r="U67" i="2"/>
  <c r="U64" i="2"/>
  <c r="U59" i="2"/>
  <c r="U52" i="2"/>
  <c r="U50" i="2"/>
  <c r="U46" i="2"/>
  <c r="U37" i="2"/>
  <c r="T37" i="2"/>
  <c r="U35" i="2"/>
  <c r="U34" i="2"/>
  <c r="U30" i="2"/>
  <c r="U29" i="2"/>
  <c r="U27" i="2"/>
  <c r="U26" i="2"/>
  <c r="U25" i="2"/>
  <c r="U24" i="2"/>
  <c r="U22" i="2"/>
  <c r="U21" i="2"/>
  <c r="U18" i="2"/>
  <c r="U17" i="2"/>
  <c r="U15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F6" i="2" l="1"/>
  <c r="F24" i="2" s="1"/>
  <c r="J34" i="2"/>
  <c r="N34" i="2"/>
  <c r="F37" i="2"/>
  <c r="J37" i="2"/>
  <c r="J29" i="2"/>
  <c r="N29" i="2"/>
  <c r="J21" i="2"/>
  <c r="N21" i="2"/>
  <c r="J6" i="2"/>
  <c r="J24" i="2" s="1"/>
  <c r="Y66" i="2"/>
  <c r="Y77" i="2"/>
  <c r="Y81" i="2" s="1"/>
  <c r="F77" i="2"/>
  <c r="J77" i="2"/>
  <c r="F73" i="2"/>
  <c r="Y73" i="2" s="1"/>
  <c r="F72" i="2"/>
  <c r="F64" i="2"/>
  <c r="F67" i="2" s="1"/>
  <c r="F59" i="2"/>
  <c r="Z77" i="2"/>
  <c r="Z81" i="2" s="1"/>
  <c r="T73" i="2"/>
  <c r="S73" i="2"/>
  <c r="R73" i="2"/>
  <c r="Q73" i="2"/>
  <c r="N73" i="2"/>
  <c r="J73" i="2"/>
  <c r="Z73" i="2" s="1"/>
  <c r="J72" i="2"/>
  <c r="Z72" i="2" s="1"/>
  <c r="S59" i="2"/>
  <c r="R59" i="2"/>
  <c r="Q59" i="2"/>
  <c r="T59" i="2"/>
  <c r="Z66" i="2"/>
  <c r="J59" i="2"/>
  <c r="J64" i="2" s="1"/>
  <c r="J67" i="2" s="1"/>
  <c r="AB58" i="2"/>
  <c r="Y58" i="2"/>
  <c r="Z58" i="2"/>
  <c r="N59" i="2"/>
  <c r="AA58" i="2"/>
  <c r="Z57" i="2"/>
  <c r="Z47" i="2"/>
  <c r="Z49" i="2"/>
  <c r="F50" i="2"/>
  <c r="Y50" i="2" s="1"/>
  <c r="J50" i="2"/>
  <c r="Z50" i="2" s="1"/>
  <c r="Z33" i="2"/>
  <c r="Z34" i="2" s="1"/>
  <c r="Y33" i="2"/>
  <c r="Z63" i="2"/>
  <c r="Y63" i="2"/>
  <c r="Z62" i="2"/>
  <c r="Y62" i="2"/>
  <c r="Z61" i="2"/>
  <c r="Y61" i="2"/>
  <c r="Z60" i="2"/>
  <c r="Y60" i="2"/>
  <c r="Y57" i="2"/>
  <c r="Z56" i="2"/>
  <c r="Y56" i="2"/>
  <c r="Z55" i="2"/>
  <c r="Y55" i="2"/>
  <c r="Z54" i="2"/>
  <c r="Y54" i="2"/>
  <c r="Y59" i="2" s="1"/>
  <c r="Z51" i="2"/>
  <c r="Y51" i="2"/>
  <c r="Y49" i="2"/>
  <c r="Z48" i="2"/>
  <c r="Y48" i="2"/>
  <c r="Y47" i="2"/>
  <c r="Z43" i="2"/>
  <c r="Y43" i="2"/>
  <c r="Z45" i="2"/>
  <c r="Y45" i="2"/>
  <c r="Z44" i="2"/>
  <c r="Y44" i="2"/>
  <c r="Y42" i="2"/>
  <c r="Z42" i="2"/>
  <c r="J46" i="2"/>
  <c r="J52" i="2" s="1"/>
  <c r="J69" i="2" s="1"/>
  <c r="J70" i="2" s="1"/>
  <c r="J80" i="2" s="1"/>
  <c r="F46" i="2"/>
  <c r="F52" i="2" s="1"/>
  <c r="F69" i="2" s="1"/>
  <c r="F70" i="2" s="1"/>
  <c r="F80" i="2" s="1"/>
  <c r="AA21" i="2"/>
  <c r="Z21" i="2"/>
  <c r="Z37" i="2"/>
  <c r="Y37" i="2"/>
  <c r="AA29" i="2"/>
  <c r="Z29" i="2"/>
  <c r="Z6" i="2"/>
  <c r="Z24" i="2" s="1"/>
  <c r="Y6" i="2"/>
  <c r="Y24" i="2" s="1"/>
  <c r="N37" i="2"/>
  <c r="Y46" i="2" l="1"/>
  <c r="Z59" i="2"/>
  <c r="Z74" i="2"/>
  <c r="Z46" i="2"/>
  <c r="Z52" i="2" s="1"/>
  <c r="F74" i="2"/>
  <c r="F78" i="2" s="1"/>
  <c r="J13" i="2"/>
  <c r="J25" i="2" s="1"/>
  <c r="Y13" i="2"/>
  <c r="Z13" i="2"/>
  <c r="Y72" i="2"/>
  <c r="Y74" i="2" s="1"/>
  <c r="Y78" i="2" s="1"/>
  <c r="J15" i="2"/>
  <c r="F13" i="2"/>
  <c r="Z78" i="2"/>
  <c r="J74" i="2"/>
  <c r="J78" i="2" s="1"/>
  <c r="Z64" i="2"/>
  <c r="Z67" i="2" s="1"/>
  <c r="Y64" i="2"/>
  <c r="Y67" i="2" s="1"/>
  <c r="Y52" i="2"/>
  <c r="Q72" i="2"/>
  <c r="Q74" i="2" s="1"/>
  <c r="Q64" i="2"/>
  <c r="Q67" i="2" s="1"/>
  <c r="Q50" i="2"/>
  <c r="Q46" i="2"/>
  <c r="Q52" i="2" s="1"/>
  <c r="M77" i="2"/>
  <c r="O77" i="2"/>
  <c r="Q77" i="2"/>
  <c r="Q34" i="2"/>
  <c r="Q35" i="2"/>
  <c r="P35" i="2"/>
  <c r="O35" i="2"/>
  <c r="N35" i="2"/>
  <c r="N30" i="2"/>
  <c r="Q21" i="2"/>
  <c r="N22" i="2"/>
  <c r="M6" i="2"/>
  <c r="M24" i="2" s="1"/>
  <c r="R30" i="2"/>
  <c r="Q30" i="2"/>
  <c r="Q29" i="2"/>
  <c r="R22" i="2"/>
  <c r="Q22" i="2"/>
  <c r="Q6" i="2"/>
  <c r="Q24" i="2" s="1"/>
  <c r="R35" i="2"/>
  <c r="Q37" i="2"/>
  <c r="AA76" i="2"/>
  <c r="AA77" i="2" s="1"/>
  <c r="AA81" i="2" s="1"/>
  <c r="AB76" i="2"/>
  <c r="AB77" i="2" s="1"/>
  <c r="AB81" i="2" s="1"/>
  <c r="AA73" i="2"/>
  <c r="AB73" i="2"/>
  <c r="AA63" i="2"/>
  <c r="AA66" i="2"/>
  <c r="AB66" i="2"/>
  <c r="AA60" i="2"/>
  <c r="AB63" i="2"/>
  <c r="AB62" i="2"/>
  <c r="AA62" i="2"/>
  <c r="AB61" i="2"/>
  <c r="AA61" i="2"/>
  <c r="AB60" i="2"/>
  <c r="AA57" i="2"/>
  <c r="AA56" i="2"/>
  <c r="AA55" i="2"/>
  <c r="AA54" i="2"/>
  <c r="N72" i="2"/>
  <c r="N74" i="2" s="1"/>
  <c r="N64" i="2"/>
  <c r="N67" i="2" s="1"/>
  <c r="AB57" i="2"/>
  <c r="AB56" i="2"/>
  <c r="AB55" i="2"/>
  <c r="AB54" i="2"/>
  <c r="AB51" i="2"/>
  <c r="AA51" i="2"/>
  <c r="AB49" i="2"/>
  <c r="AA49" i="2"/>
  <c r="AB48" i="2"/>
  <c r="AA48" i="2"/>
  <c r="AB47" i="2"/>
  <c r="AA47" i="2"/>
  <c r="AB45" i="2"/>
  <c r="AA45" i="2"/>
  <c r="AA44" i="2"/>
  <c r="AB44" i="2"/>
  <c r="AB43" i="2"/>
  <c r="AB42" i="2"/>
  <c r="AA43" i="2"/>
  <c r="AA42" i="2"/>
  <c r="N50" i="2"/>
  <c r="AA50" i="2" s="1"/>
  <c r="N46" i="2"/>
  <c r="AA37" i="2"/>
  <c r="AA33" i="2"/>
  <c r="AA34" i="2" s="1"/>
  <c r="AB36" i="2"/>
  <c r="AB37" i="2" s="1"/>
  <c r="AB33" i="2"/>
  <c r="AB29" i="2"/>
  <c r="AB21" i="2"/>
  <c r="AA6" i="2"/>
  <c r="AA24" i="2" s="1"/>
  <c r="AB6" i="2"/>
  <c r="AB24" i="2" s="1"/>
  <c r="N77" i="2"/>
  <c r="N81" i="2" s="1"/>
  <c r="Y69" i="2" l="1"/>
  <c r="Y70" i="2" s="1"/>
  <c r="Y80" i="2" s="1"/>
  <c r="N52" i="2"/>
  <c r="AA46" i="2"/>
  <c r="AB46" i="2"/>
  <c r="Z69" i="2"/>
  <c r="Z70" i="2" s="1"/>
  <c r="Z80" i="2" s="1"/>
  <c r="Q13" i="2"/>
  <c r="Q15" i="2" s="1"/>
  <c r="Q17" i="2" s="1"/>
  <c r="AB34" i="2"/>
  <c r="F25" i="2"/>
  <c r="F15" i="2"/>
  <c r="Z15" i="2"/>
  <c r="Z25" i="2"/>
  <c r="AB13" i="2"/>
  <c r="AA13" i="2"/>
  <c r="AA25" i="2" s="1"/>
  <c r="AB59" i="2"/>
  <c r="AB64" i="2" s="1"/>
  <c r="AB67" i="2" s="1"/>
  <c r="AA59" i="2"/>
  <c r="AA64" i="2" s="1"/>
  <c r="AA67" i="2" s="1"/>
  <c r="AA72" i="2"/>
  <c r="AA74" i="2" s="1"/>
  <c r="AA78" i="2" s="1"/>
  <c r="N78" i="2"/>
  <c r="M13" i="2"/>
  <c r="Q78" i="2"/>
  <c r="Q81" i="2"/>
  <c r="J27" i="2"/>
  <c r="J17" i="2"/>
  <c r="Y15" i="2"/>
  <c r="Y25" i="2"/>
  <c r="Q69" i="2"/>
  <c r="Q70" i="2" s="1"/>
  <c r="Q80" i="2" s="1"/>
  <c r="N69" i="2"/>
  <c r="N70" i="2" s="1"/>
  <c r="N80" i="2" s="1"/>
  <c r="AA52" i="2"/>
  <c r="R29" i="2"/>
  <c r="O30" i="2"/>
  <c r="R21" i="2"/>
  <c r="O22" i="2"/>
  <c r="N6" i="2"/>
  <c r="N24" i="2" s="1"/>
  <c r="S30" i="2"/>
  <c r="S22" i="2"/>
  <c r="R6" i="2"/>
  <c r="R24" i="2" s="1"/>
  <c r="R37" i="2"/>
  <c r="R34" i="2"/>
  <c r="S35" i="2"/>
  <c r="R77" i="2"/>
  <c r="R81" i="2" s="1"/>
  <c r="R72" i="2"/>
  <c r="AB72" i="2" s="1"/>
  <c r="AB74" i="2" s="1"/>
  <c r="AB78" i="2" s="1"/>
  <c r="R64" i="2"/>
  <c r="R67" i="2" s="1"/>
  <c r="R50" i="2"/>
  <c r="AB50" i="2" s="1"/>
  <c r="AB52" i="2" s="1"/>
  <c r="R46" i="2"/>
  <c r="S77" i="2"/>
  <c r="S81" i="2" s="1"/>
  <c r="S72" i="2"/>
  <c r="S74" i="2" s="1"/>
  <c r="S64" i="2"/>
  <c r="S67" i="2" s="1"/>
  <c r="S50" i="2"/>
  <c r="S46" i="2"/>
  <c r="Q25" i="2" l="1"/>
  <c r="Q27" i="2"/>
  <c r="R52" i="2"/>
  <c r="R69" i="2" s="1"/>
  <c r="R70" i="2" s="1"/>
  <c r="R80" i="2" s="1"/>
  <c r="AB69" i="2"/>
  <c r="AB70" i="2" s="1"/>
  <c r="AB80" i="2" s="1"/>
  <c r="J18" i="2"/>
  <c r="J26" i="2"/>
  <c r="M15" i="2"/>
  <c r="M25" i="2"/>
  <c r="F17" i="2"/>
  <c r="F27" i="2"/>
  <c r="Q26" i="2"/>
  <c r="Q18" i="2"/>
  <c r="S52" i="2"/>
  <c r="S69" i="2" s="1"/>
  <c r="S70" i="2" s="1"/>
  <c r="S80" i="2" s="1"/>
  <c r="AA15" i="2"/>
  <c r="AA17" i="2" s="1"/>
  <c r="Y17" i="2"/>
  <c r="Y27" i="2"/>
  <c r="AB15" i="2"/>
  <c r="AB25" i="2"/>
  <c r="Z27" i="2"/>
  <c r="Z17" i="2"/>
  <c r="AA69" i="2"/>
  <c r="AA70" i="2" s="1"/>
  <c r="AA80" i="2" s="1"/>
  <c r="AA27" i="2"/>
  <c r="N13" i="2"/>
  <c r="S78" i="2"/>
  <c r="R13" i="2"/>
  <c r="R74" i="2"/>
  <c r="R78" i="2" s="1"/>
  <c r="S37" i="2"/>
  <c r="T35" i="2"/>
  <c r="S34" i="2"/>
  <c r="S29" i="2"/>
  <c r="P30" i="2"/>
  <c r="P22" i="2"/>
  <c r="T22" i="2"/>
  <c r="S21" i="2"/>
  <c r="O6" i="2"/>
  <c r="T30" i="2"/>
  <c r="S6" i="2"/>
  <c r="T34" i="2"/>
  <c r="S13" i="2" l="1"/>
  <c r="AB17" i="2"/>
  <c r="AB27" i="2"/>
  <c r="Y18" i="2"/>
  <c r="Y82" i="2" s="1"/>
  <c r="Y26" i="2"/>
  <c r="F26" i="2"/>
  <c r="F18" i="2"/>
  <c r="M17" i="2"/>
  <c r="M27" i="2"/>
  <c r="Z26" i="2"/>
  <c r="Z18" i="2"/>
  <c r="Z82" i="2" s="1"/>
  <c r="AA26" i="2"/>
  <c r="AA18" i="2"/>
  <c r="AA82" i="2" s="1"/>
  <c r="S24" i="2"/>
  <c r="O13" i="2"/>
  <c r="O15" i="2" s="1"/>
  <c r="S25" i="2"/>
  <c r="S15" i="2"/>
  <c r="S17" i="2" s="1"/>
  <c r="S18" i="2" s="1"/>
  <c r="O24" i="2"/>
  <c r="R25" i="2"/>
  <c r="R15" i="2"/>
  <c r="N15" i="2"/>
  <c r="N25" i="2"/>
  <c r="P77" i="2"/>
  <c r="T77" i="2"/>
  <c r="T72" i="2"/>
  <c r="T64" i="2"/>
  <c r="T67" i="2" s="1"/>
  <c r="T50" i="2"/>
  <c r="T46" i="2"/>
  <c r="D11" i="1"/>
  <c r="D10" i="1"/>
  <c r="D9" i="1"/>
  <c r="D7" i="1"/>
  <c r="T29" i="2"/>
  <c r="T21" i="2"/>
  <c r="P6" i="2"/>
  <c r="P24" i="2" s="1"/>
  <c r="T6" i="2"/>
  <c r="M26" i="2" l="1"/>
  <c r="M18" i="2"/>
  <c r="AB18" i="2"/>
  <c r="AB82" i="2" s="1"/>
  <c r="AB26" i="2"/>
  <c r="T52" i="2"/>
  <c r="T69" i="2" s="1"/>
  <c r="T70" i="2" s="1"/>
  <c r="T80" i="2" s="1"/>
  <c r="O27" i="2"/>
  <c r="O17" i="2"/>
  <c r="O18" i="2" s="1"/>
  <c r="T13" i="2"/>
  <c r="O25" i="2"/>
  <c r="T24" i="2"/>
  <c r="S26" i="2"/>
  <c r="T74" i="2"/>
  <c r="T78" i="2" s="1"/>
  <c r="P13" i="2"/>
  <c r="R27" i="2"/>
  <c r="R17" i="2"/>
  <c r="S27" i="2"/>
  <c r="N17" i="2"/>
  <c r="N27" i="2"/>
  <c r="O26" i="2"/>
  <c r="C8" i="1"/>
  <c r="C11" i="1"/>
  <c r="T15" i="2" l="1"/>
  <c r="T25" i="2"/>
  <c r="P15" i="2"/>
  <c r="P25" i="2"/>
  <c r="N26" i="2"/>
  <c r="N18" i="2"/>
  <c r="R18" i="2"/>
  <c r="R26" i="2"/>
  <c r="C12" i="1"/>
  <c r="N82" i="2" l="1"/>
  <c r="T27" i="2"/>
  <c r="T17" i="2"/>
  <c r="P17" i="2"/>
  <c r="P27" i="2"/>
  <c r="T26" i="2" l="1"/>
  <c r="T18" i="2"/>
  <c r="P18" i="2"/>
  <c r="P26" i="2"/>
  <c r="Q82" i="2" l="1"/>
  <c r="R82" i="2"/>
  <c r="S82" i="2"/>
  <c r="T8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9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9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<sst xmlns="http://schemas.openxmlformats.org/spreadsheetml/2006/main" count="1749" uniqueCount="1722">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</sst>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28575</xdr:rowOff>
    </xdr:from>
    <xdr:to>
      <xdr:col>21</xdr:col>
      <xdr:colOff>9525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201650" y="28575"/>
          <a:ext cx="0" cy="14154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87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39"/>
  <sheetViews>
    <sheetView tabSelected="1" topLeftCell="A13" workbookViewId="0">
      <selection activeCell="G31" sqref="G31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46" t="s">
        <v>1716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2:18" x14ac:dyDescent="0.2">
      <c r="B3" s="2" t="s">
        <v>1</v>
      </c>
    </row>
    <row r="5" spans="2:18" x14ac:dyDescent="0.2">
      <c r="B5" s="53" t="s">
        <v>2</v>
      </c>
      <c r="C5" s="54"/>
      <c r="D5" s="55"/>
      <c r="G5" s="53" t="s">
        <v>24</v>
      </c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2:18" x14ac:dyDescent="0.2">
      <c r="B6" s="5" t="s">
        <v>3</v>
      </c>
      <c r="C6" s="4">
        <v>42.74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Model'!U19</f>
        <v>183.692564</v>
      </c>
      <c r="D7" s="16" t="str">
        <f>$C$28</f>
        <v>Q322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7851.0201853600001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Model'!U72</f>
        <v>4208.5450000000001</v>
      </c>
      <c r="D9" s="16" t="str">
        <f t="shared" ref="D9:D11" si="0">$C$28</f>
        <v>Q322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Model'!TU73</f>
        <v>0</v>
      </c>
      <c r="D10" s="16" t="str">
        <f t="shared" si="0"/>
        <v>Q322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4208.5450000000001</v>
      </c>
      <c r="D11" s="16" t="str">
        <f t="shared" si="0"/>
        <v>Q322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3642.4751853600001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53" t="s">
        <v>10</v>
      </c>
      <c r="C15" s="54"/>
      <c r="D15" s="55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49" t="s">
        <v>22</v>
      </c>
      <c r="D16" s="50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47"/>
      <c r="D17" s="48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49" t="s">
        <v>23</v>
      </c>
      <c r="D18" s="50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51"/>
      <c r="D19" s="52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53" t="s">
        <v>15</v>
      </c>
      <c r="C22" s="54"/>
      <c r="D22" s="55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49" t="s">
        <v>21</v>
      </c>
      <c r="D23" s="50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49">
        <v>2008</v>
      </c>
      <c r="D24" s="50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49"/>
      <c r="D25" s="50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49"/>
      <c r="D26" s="50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49"/>
      <c r="D27" s="50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43</v>
      </c>
      <c r="D28" s="33">
        <f>'Financial Model'!U3</f>
        <v>37926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60" t="s">
        <v>20</v>
      </c>
      <c r="D29" s="61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53" t="s">
        <v>106</v>
      </c>
      <c r="C32" s="54"/>
      <c r="D32" s="55"/>
    </row>
    <row r="33" spans="2:4" x14ac:dyDescent="0.2">
      <c r="B33" s="13" t="s">
        <v>1719</v>
      </c>
      <c r="C33" s="56">
        <f>C6/'Financial Model'!U70</f>
        <v>0.74552309219887269</v>
      </c>
      <c r="D33" s="57"/>
    </row>
    <row r="34" spans="2:4" x14ac:dyDescent="0.2">
      <c r="B34" s="13" t="s">
        <v>1720</v>
      </c>
      <c r="C34" s="56">
        <f>C8/SUM('Financial Model'!R4:U4)</f>
        <v>2.1542158247502874</v>
      </c>
      <c r="D34" s="57"/>
    </row>
    <row r="35" spans="2:4" x14ac:dyDescent="0.2">
      <c r="B35" s="13" t="s">
        <v>1721</v>
      </c>
      <c r="C35" s="56">
        <f>C6/SUM('Financial Model'!R18:U18)</f>
        <v>-5.8956185771906542</v>
      </c>
      <c r="D35" s="57"/>
    </row>
    <row r="36" spans="2:4" x14ac:dyDescent="0.2">
      <c r="B36" s="13"/>
      <c r="C36" s="62"/>
      <c r="D36" s="63"/>
    </row>
    <row r="37" spans="2:4" x14ac:dyDescent="0.2">
      <c r="B37" s="13" t="s">
        <v>103</v>
      </c>
      <c r="C37" s="56">
        <f>'Financial Model'!U80</f>
        <v>1.206024019528078</v>
      </c>
      <c r="D37" s="57"/>
    </row>
    <row r="38" spans="2:4" x14ac:dyDescent="0.2">
      <c r="B38" s="13" t="s">
        <v>105</v>
      </c>
      <c r="C38" s="56">
        <f>'Financial Model'!U81</f>
        <v>3.4848498391023606</v>
      </c>
      <c r="D38" s="57"/>
    </row>
    <row r="39" spans="2:4" x14ac:dyDescent="0.2">
      <c r="B39" s="14" t="s">
        <v>104</v>
      </c>
      <c r="C39" s="58">
        <f>'Financial Model'!U82</f>
        <v>-9.5372734774675205</v>
      </c>
      <c r="D39" s="59"/>
    </row>
  </sheetData>
  <mergeCells count="22">
    <mergeCell ref="B32:D32"/>
    <mergeCell ref="C37:D37"/>
    <mergeCell ref="C38:D38"/>
    <mergeCell ref="C39:D39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5:D35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ignoredErrors>
    <ignoredError sqref="C34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82"/>
  <sheetViews>
    <sheetView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U83" sqref="U83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22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Y2" s="26">
        <v>43465</v>
      </c>
      <c r="Z2" s="26">
        <v>43830</v>
      </c>
      <c r="AA2" s="26">
        <v>44196</v>
      </c>
      <c r="AB2" s="26">
        <v>44561</v>
      </c>
    </row>
    <row r="3" spans="1:38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Z3" s="25">
        <v>38384</v>
      </c>
      <c r="AB3" s="25">
        <v>39845</v>
      </c>
    </row>
    <row r="4" spans="1:38" s="2" customFormat="1" x14ac:dyDescent="0.2">
      <c r="B4" s="2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29"/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</row>
    <row r="5" spans="1:38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Y5" s="30">
        <v>300.84100000000001</v>
      </c>
      <c r="Z5" s="30">
        <v>525.55100000000004</v>
      </c>
      <c r="AA5" s="30">
        <v>846.11500000000001</v>
      </c>
      <c r="AB5" s="30">
        <v>1451.126</v>
      </c>
    </row>
    <row r="6" spans="1:38" s="2" customFormat="1" x14ac:dyDescent="0.2">
      <c r="B6" s="2" t="s">
        <v>61</v>
      </c>
      <c r="F6" s="29">
        <f t="shared" ref="F6" si="0">F4-F5</f>
        <v>108.014</v>
      </c>
      <c r="J6" s="29">
        <f t="shared" ref="J6" si="1">J4-J5</f>
        <v>174.69</v>
      </c>
      <c r="M6" s="29">
        <f t="shared" ref="M6" si="2">M4-M5</f>
        <v>230.874</v>
      </c>
      <c r="N6" s="29">
        <f t="shared" ref="N6:U6" si="3">N4-N5</f>
        <v>282.12100000000004</v>
      </c>
      <c r="O6" s="29">
        <f t="shared" si="3"/>
        <v>298.30400000000003</v>
      </c>
      <c r="P6" s="29">
        <f t="shared" si="3"/>
        <v>331.24700000000001</v>
      </c>
      <c r="Q6" s="29">
        <f t="shared" si="3"/>
        <v>364.61500000000007</v>
      </c>
      <c r="R6" s="29">
        <f t="shared" si="3"/>
        <v>396.54700000000003</v>
      </c>
      <c r="S6" s="29">
        <f t="shared" si="3"/>
        <v>425.07100000000008</v>
      </c>
      <c r="T6" s="29">
        <f t="shared" si="3"/>
        <v>445.28900000000004</v>
      </c>
      <c r="U6" s="29">
        <f t="shared" si="3"/>
        <v>462.07499999999993</v>
      </c>
      <c r="Y6" s="29">
        <f t="shared" ref="Y6:Z6" si="4">Y4-Y5</f>
        <v>349.226</v>
      </c>
      <c r="Z6" s="29">
        <f t="shared" si="4"/>
        <v>608.91700000000003</v>
      </c>
      <c r="AA6" s="29">
        <f>AA4-AA5</f>
        <v>915.66100000000006</v>
      </c>
      <c r="AB6" s="29">
        <f>AB4-AB5</f>
        <v>1390.713</v>
      </c>
    </row>
    <row r="7" spans="1:38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Y7" s="30">
        <v>171.358</v>
      </c>
      <c r="Z7" s="30">
        <v>391.35500000000002</v>
      </c>
      <c r="AA7" s="30">
        <v>530.548</v>
      </c>
      <c r="AB7" s="30">
        <v>789.21900000000005</v>
      </c>
    </row>
    <row r="8" spans="1:38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</row>
    <row r="9" spans="1:38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Y9" s="30">
        <v>117.548</v>
      </c>
      <c r="Z9" s="30">
        <v>218.268</v>
      </c>
      <c r="AA9" s="30">
        <v>310.60700000000003</v>
      </c>
      <c r="AB9" s="30">
        <v>472.46</v>
      </c>
    </row>
    <row r="10" spans="1:38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Y10" s="30">
        <v>0</v>
      </c>
      <c r="Z10" s="30">
        <v>0</v>
      </c>
      <c r="AA10" s="30">
        <v>0</v>
      </c>
      <c r="AB10" s="30">
        <v>0</v>
      </c>
    </row>
    <row r="11" spans="1:38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Y11" s="30">
        <v>0</v>
      </c>
      <c r="Z11" s="30">
        <v>0</v>
      </c>
      <c r="AA11" s="30">
        <v>0</v>
      </c>
      <c r="AB11" s="30">
        <v>0</v>
      </c>
    </row>
    <row r="12" spans="1:38" x14ac:dyDescent="0.2">
      <c r="B12" s="1" t="s">
        <v>65</v>
      </c>
      <c r="F12" s="30">
        <f t="shared" ref="F12" si="5">SUM(F7:F11)</f>
        <v>152.001</v>
      </c>
      <c r="J12" s="30">
        <f>SUM(J7:J11)</f>
        <v>268.48899999999998</v>
      </c>
      <c r="M12" s="30">
        <f t="shared" ref="M12:U12" si="6">SUM(M7:M11)</f>
        <v>343.14400000000001</v>
      </c>
      <c r="N12" s="30">
        <f t="shared" si="6"/>
        <v>467.41199999999992</v>
      </c>
      <c r="O12" s="30">
        <f t="shared" si="6"/>
        <v>495.64299999999997</v>
      </c>
      <c r="P12" s="30">
        <f t="shared" si="6"/>
        <v>533.52099999999996</v>
      </c>
      <c r="Q12" s="30">
        <f t="shared" si="6"/>
        <v>596.96</v>
      </c>
      <c r="R12" s="30">
        <f t="shared" si="6"/>
        <v>680.173</v>
      </c>
      <c r="S12" s="30">
        <f t="shared" si="6"/>
        <v>642.87900000000002</v>
      </c>
      <c r="T12" s="30">
        <f t="shared" si="6"/>
        <v>757.22500000000002</v>
      </c>
      <c r="U12" s="30">
        <f t="shared" si="6"/>
        <v>919.072</v>
      </c>
      <c r="Y12" s="30">
        <f t="shared" ref="Y12" si="7">SUM(Y7:Y11)</f>
        <v>464.46100000000001</v>
      </c>
      <c r="Z12" s="30">
        <f t="shared" ref="Z12" si="8">SUM(Z7:Z11)</f>
        <v>978.702</v>
      </c>
      <c r="AA12" s="30">
        <f t="shared" ref="AA12" si="9">SUM(AA7:AA11)</f>
        <v>1408.5619999999999</v>
      </c>
      <c r="AB12" s="30">
        <f t="shared" ref="AB12" si="10">SUM(AB7:AB11)</f>
        <v>2306.297</v>
      </c>
    </row>
    <row r="13" spans="1:38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>M6-M12</f>
        <v>-112.27000000000001</v>
      </c>
      <c r="N13" s="29">
        <f>N6-N12</f>
        <v>-185.29099999999988</v>
      </c>
      <c r="O13" s="29">
        <f>O6-O12</f>
        <v>-197.33899999999994</v>
      </c>
      <c r="P13" s="29">
        <f>P6-P12</f>
        <v>-202.27399999999994</v>
      </c>
      <c r="Q13" s="29">
        <f>Q6-Q12</f>
        <v>-232.34499999999997</v>
      </c>
      <c r="R13" s="29">
        <f>R6-R12</f>
        <v>-283.62599999999998</v>
      </c>
      <c r="S13" s="29">
        <f>S6-S12</f>
        <v>-217.80799999999994</v>
      </c>
      <c r="T13" s="29">
        <f>T6-T12</f>
        <v>-311.93599999999998</v>
      </c>
      <c r="U13" s="29">
        <f>U6-U12</f>
        <v>-456.99700000000007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</row>
    <row r="14" spans="1:38" x14ac:dyDescent="0.2">
      <c r="B14" s="1" t="s">
        <v>67</v>
      </c>
      <c r="F14" s="30">
        <v>2.7509999999999999</v>
      </c>
      <c r="J14" s="30">
        <v>-4.7080000000000002</v>
      </c>
      <c r="M14" s="30">
        <v>3.996</v>
      </c>
      <c r="N14" s="30">
        <v>9.4260000000000002</v>
      </c>
      <c r="O14" s="30">
        <v>8.3130000000000006</v>
      </c>
      <c r="P14" s="30">
        <v>24.292999999999999</v>
      </c>
      <c r="Q14" s="30">
        <v>6.6130000000000004</v>
      </c>
      <c r="R14" s="30">
        <v>6.1260000000000003</v>
      </c>
      <c r="S14" s="30">
        <v>6.6769999999999996</v>
      </c>
      <c r="T14" s="30">
        <v>8.2390000000000008</v>
      </c>
      <c r="U14" s="30">
        <v>21.75</v>
      </c>
      <c r="Y14" s="30">
        <v>5.923</v>
      </c>
      <c r="Z14" s="30">
        <v>-7.569</v>
      </c>
      <c r="AA14" s="30">
        <v>11.525</v>
      </c>
      <c r="AB14" s="30">
        <v>45.344999999999999</v>
      </c>
    </row>
    <row r="15" spans="1:38" x14ac:dyDescent="0.2">
      <c r="B15" s="1" t="s">
        <v>76</v>
      </c>
      <c r="F15" s="30">
        <f t="shared" ref="F15" si="11">F13-F14</f>
        <v>-46.738000000000007</v>
      </c>
      <c r="J15" s="30">
        <f t="shared" ref="J15" si="12">J13-J14</f>
        <v>-89.09099999999998</v>
      </c>
      <c r="M15" s="30">
        <f t="shared" ref="M15" si="13">M13-M14</f>
        <v>-116.26600000000001</v>
      </c>
      <c r="N15" s="30">
        <f t="shared" ref="N15" si="14">N13-N14</f>
        <v>-194.71699999999987</v>
      </c>
      <c r="O15" s="30">
        <f t="shared" ref="O15:U15" si="15">O13-O14</f>
        <v>-205.65199999999993</v>
      </c>
      <c r="P15" s="30">
        <f t="shared" si="15"/>
        <v>-226.56699999999995</v>
      </c>
      <c r="Q15" s="30">
        <f t="shared" si="15"/>
        <v>-238.95799999999997</v>
      </c>
      <c r="R15" s="30">
        <f t="shared" si="15"/>
        <v>-289.75199999999995</v>
      </c>
      <c r="S15" s="30">
        <f t="shared" si="15"/>
        <v>-224.48499999999993</v>
      </c>
      <c r="T15" s="30">
        <f t="shared" si="15"/>
        <v>-320.17499999999995</v>
      </c>
      <c r="U15" s="30">
        <f t="shared" si="15"/>
        <v>-478.74700000000007</v>
      </c>
      <c r="Y15" s="30">
        <f t="shared" ref="Y15:Z15" si="16">Y13-Y14</f>
        <v>-121.15800000000002</v>
      </c>
      <c r="Z15" s="30">
        <f t="shared" si="16"/>
        <v>-362.21599999999995</v>
      </c>
      <c r="AA15" s="30">
        <f>AA13-AA14</f>
        <v>-504.42599999999982</v>
      </c>
      <c r="AB15" s="30">
        <f>AB13-AB14</f>
        <v>-960.92900000000009</v>
      </c>
    </row>
    <row r="16" spans="1:38" x14ac:dyDescent="0.2">
      <c r="B16" s="1" t="s">
        <v>68</v>
      </c>
      <c r="F16" s="30">
        <v>0.42</v>
      </c>
      <c r="J16" s="30">
        <v>1.1559999999999999</v>
      </c>
      <c r="M16" s="30">
        <v>0.64800000000000002</v>
      </c>
      <c r="N16" s="30">
        <v>-15.366</v>
      </c>
      <c r="O16" s="30">
        <v>0.89</v>
      </c>
      <c r="P16" s="30">
        <v>1.286</v>
      </c>
      <c r="Q16" s="30">
        <v>-14.849</v>
      </c>
      <c r="R16" s="30">
        <v>1.6439999999999999</v>
      </c>
      <c r="S16" s="30">
        <v>-2.8580000000000001</v>
      </c>
      <c r="T16" s="30">
        <v>2.5939999999999999</v>
      </c>
      <c r="U16" s="30">
        <v>3.58</v>
      </c>
      <c r="Y16" s="30">
        <v>0.79100000000000004</v>
      </c>
      <c r="Z16" s="30">
        <v>-55.152999999999999</v>
      </c>
      <c r="AA16" s="30">
        <v>-13.446999999999999</v>
      </c>
      <c r="AB16" s="30">
        <v>-11.029</v>
      </c>
    </row>
    <row r="17" spans="2:28" s="2" customFormat="1" x14ac:dyDescent="0.2">
      <c r="B17" s="2" t="s">
        <v>70</v>
      </c>
      <c r="F17" s="29">
        <f t="shared" ref="F17" si="17">F15-F16</f>
        <v>-47.158000000000008</v>
      </c>
      <c r="J17" s="29">
        <f t="shared" ref="J17" si="18">J15-J16</f>
        <v>-90.246999999999986</v>
      </c>
      <c r="M17" s="29">
        <f t="shared" ref="M17" si="19">M15-M16</f>
        <v>-116.914</v>
      </c>
      <c r="N17" s="29">
        <f t="shared" ref="N17" si="20">N15-N16</f>
        <v>-179.35099999999989</v>
      </c>
      <c r="O17" s="29">
        <f>O15-O16</f>
        <v>-206.54199999999992</v>
      </c>
      <c r="P17" s="29">
        <f>P15-P16</f>
        <v>-227.85299999999995</v>
      </c>
      <c r="Q17" s="29">
        <f t="shared" ref="Q17" si="21">Q15-Q16</f>
        <v>-224.10899999999998</v>
      </c>
      <c r="R17" s="29">
        <f>R15-R16</f>
        <v>-291.39599999999996</v>
      </c>
      <c r="S17" s="29">
        <f>S15-S16</f>
        <v>-221.62699999999992</v>
      </c>
      <c r="T17" s="29">
        <f>T15-T16</f>
        <v>-322.76899999999995</v>
      </c>
      <c r="U17" s="29">
        <f>U15-U16</f>
        <v>-482.32700000000006</v>
      </c>
      <c r="Y17" s="29">
        <f t="shared" ref="Y17:Z17" si="22">Y15-Y16</f>
        <v>-121.94900000000001</v>
      </c>
      <c r="Z17" s="29">
        <f t="shared" si="22"/>
        <v>-307.06299999999993</v>
      </c>
      <c r="AA17" s="29">
        <f>AA15-AA16</f>
        <v>-490.97899999999981</v>
      </c>
      <c r="AB17" s="29">
        <f>AB15-AB16</f>
        <v>-949.90000000000009</v>
      </c>
    </row>
    <row r="18" spans="2:28" x14ac:dyDescent="0.2">
      <c r="B18" s="1" t="s">
        <v>69</v>
      </c>
      <c r="F18" s="28">
        <f t="shared" ref="F18" si="23">F17/F19</f>
        <v>-0.47434110160515558</v>
      </c>
      <c r="J18" s="28">
        <f t="shared" ref="J18" si="24">J17/J19</f>
        <v>-0.65525253589708876</v>
      </c>
      <c r="M18" s="28">
        <f t="shared" ref="M18:U18" si="25">M17/M19</f>
        <v>-0.79263151132966325</v>
      </c>
      <c r="N18" s="28">
        <f t="shared" si="25"/>
        <v>-1.1323903265248076</v>
      </c>
      <c r="O18" s="28">
        <f t="shared" si="25"/>
        <v>-1.2355912544819656</v>
      </c>
      <c r="P18" s="28">
        <f t="shared" si="25"/>
        <v>-1.3139765974420505</v>
      </c>
      <c r="Q18" s="28">
        <f t="shared" si="25"/>
        <v>-1.2645002263567628</v>
      </c>
      <c r="R18" s="28">
        <f t="shared" si="25"/>
        <v>-1.628504773126946</v>
      </c>
      <c r="S18" s="28">
        <f t="shared" si="25"/>
        <v>-1.2251441501410789</v>
      </c>
      <c r="T18" s="28">
        <f t="shared" si="25"/>
        <v>-1.7700728317826633</v>
      </c>
      <c r="U18" s="28">
        <f t="shared" si="25"/>
        <v>-2.6257295858747991</v>
      </c>
      <c r="Y18" s="44">
        <f t="shared" ref="Y18:Z18" si="26">Y17/Y19</f>
        <v>-1.2555191431999431</v>
      </c>
      <c r="Z18" s="44">
        <f t="shared" si="26"/>
        <v>-2.3605151435337697</v>
      </c>
      <c r="AA18" s="44">
        <f>AA17/AA19</f>
        <v>-3.3466258226346173</v>
      </c>
      <c r="AB18" s="44">
        <f>AB17/AB19</f>
        <v>-5.4535392358724044</v>
      </c>
    </row>
    <row r="19" spans="2:28" x14ac:dyDescent="0.2">
      <c r="B19" s="1" t="s">
        <v>4</v>
      </c>
      <c r="F19" s="44">
        <v>99.417907999999997</v>
      </c>
      <c r="G19" s="44"/>
      <c r="H19" s="44"/>
      <c r="I19" s="44"/>
      <c r="J19" s="44">
        <v>137.728578</v>
      </c>
      <c r="M19" s="44">
        <v>147.50107499999999</v>
      </c>
      <c r="N19" s="44">
        <v>158.382667</v>
      </c>
      <c r="O19" s="28">
        <v>167.16045800000001</v>
      </c>
      <c r="P19" s="28">
        <v>173.40719799999999</v>
      </c>
      <c r="Q19" s="44">
        <v>177.23128500000001</v>
      </c>
      <c r="R19" s="28">
        <v>178.93469200000001</v>
      </c>
      <c r="S19" s="28">
        <v>180.89871299999999</v>
      </c>
      <c r="T19" s="28">
        <v>182.34786399999999</v>
      </c>
      <c r="U19" s="28">
        <v>183.692564</v>
      </c>
      <c r="Y19" s="44">
        <v>97.130339000000006</v>
      </c>
      <c r="Z19" s="44">
        <v>130.083046</v>
      </c>
      <c r="AA19" s="44">
        <v>146.708663</v>
      </c>
      <c r="AB19" s="44">
        <v>174.180465</v>
      </c>
    </row>
    <row r="21" spans="2:28" s="2" customFormat="1" x14ac:dyDescent="0.2">
      <c r="B21" s="2" t="s">
        <v>71</v>
      </c>
      <c r="J21" s="32">
        <f>J4/F4-1</f>
        <v>0.62124697751368063</v>
      </c>
      <c r="N21" s="32">
        <f>N4/J4-1</f>
        <v>0.65474120232833388</v>
      </c>
      <c r="Q21" s="32">
        <f>Q4/M4-1</f>
        <v>0.65229290419649577</v>
      </c>
      <c r="R21" s="32">
        <f>R4/N4-1</f>
        <v>0.53760148880658276</v>
      </c>
      <c r="S21" s="32">
        <f>S4/O4-1</f>
        <v>0.4836962785683776</v>
      </c>
      <c r="T21" s="32">
        <f>T4/P4-1</f>
        <v>0.41024111604933844</v>
      </c>
      <c r="U21" s="32">
        <f t="shared" ref="U21" si="27">U4/Q4-1</f>
        <v>0.32810304576208882</v>
      </c>
      <c r="Z21" s="32">
        <f>Z4/Y4-1</f>
        <v>0.74515549935622039</v>
      </c>
      <c r="AA21" s="32">
        <f>AA4/Z4-1</f>
        <v>0.55295345483521796</v>
      </c>
      <c r="AB21" s="32">
        <f>AB4/AA4-1</f>
        <v>0.613053532344634</v>
      </c>
    </row>
    <row r="22" spans="2:28" x14ac:dyDescent="0.2">
      <c r="B22" s="1" t="s">
        <v>72</v>
      </c>
      <c r="N22" s="31">
        <f>N4/M4-1</f>
        <v>0.22349984039074133</v>
      </c>
      <c r="O22" s="31">
        <f>O4/N4-1</f>
        <v>7.6443649765549404E-2</v>
      </c>
      <c r="P22" s="31">
        <f>P4/O4-1</f>
        <v>0.13380441636101059</v>
      </c>
      <c r="Q22" s="31">
        <f>Q4/P4-1</f>
        <v>0.10650575320922484</v>
      </c>
      <c r="R22" s="31">
        <f>R4/Q4-1</f>
        <v>0.13857244763407617</v>
      </c>
      <c r="S22" s="31">
        <f>S4/R4-1</f>
        <v>3.8705704223346515E-2</v>
      </c>
      <c r="T22" s="31">
        <f>T4/S4-1</f>
        <v>7.7671777308385259E-2</v>
      </c>
      <c r="U22" s="31">
        <f t="shared" ref="U22" si="28">U4/T4-1</f>
        <v>4.2058442535887863E-2</v>
      </c>
      <c r="Y22" s="45" t="s">
        <v>1715</v>
      </c>
      <c r="Z22" s="45" t="s">
        <v>1715</v>
      </c>
      <c r="AA22" s="45" t="s">
        <v>1715</v>
      </c>
      <c r="AB22" s="45" t="s">
        <v>1715</v>
      </c>
    </row>
    <row r="24" spans="2:28" x14ac:dyDescent="0.2">
      <c r="B24" s="1" t="s">
        <v>73</v>
      </c>
      <c r="F24" s="31">
        <f>F6/F4</f>
        <v>0.52869771221035522</v>
      </c>
      <c r="J24" s="31">
        <f>J6/J4</f>
        <v>0.52740743424389536</v>
      </c>
      <c r="M24" s="31">
        <f>M6/M4</f>
        <v>0.51537941241469831</v>
      </c>
      <c r="N24" s="31">
        <f>N6/N4</f>
        <v>0.51473480632742796</v>
      </c>
      <c r="O24" s="31">
        <f>O6/O4</f>
        <v>0.50561028359898841</v>
      </c>
      <c r="P24" s="31">
        <f>P6/P4</f>
        <v>0.49518859194745046</v>
      </c>
      <c r="Q24" s="31">
        <f>Q6/Q4</f>
        <v>0.49260581267158088</v>
      </c>
      <c r="R24" s="31">
        <f>R6/R4</f>
        <v>0.47054265589550326</v>
      </c>
      <c r="S24" s="31">
        <f>S6/S4</f>
        <v>0.48559397644177338</v>
      </c>
      <c r="T24" s="31">
        <f>T6/T4</f>
        <v>0.47202746794946543</v>
      </c>
      <c r="U24" s="31">
        <f t="shared" ref="U24" si="29">U6/U4</f>
        <v>0.47005177868427206</v>
      </c>
      <c r="Y24" s="31">
        <f>Y6/Y4</f>
        <v>0.53721539472085189</v>
      </c>
      <c r="Z24" s="31">
        <f>Z6/Z4</f>
        <v>0.53674233208869704</v>
      </c>
      <c r="AA24" s="31">
        <f>AA6/AA4</f>
        <v>0.51973746946263322</v>
      </c>
      <c r="AB24" s="31">
        <f>AB6/AB4</f>
        <v>0.48937079123764576</v>
      </c>
    </row>
    <row r="25" spans="2:28" x14ac:dyDescent="0.2">
      <c r="B25" s="1" t="s">
        <v>74</v>
      </c>
      <c r="F25" s="31">
        <f>F13/F4</f>
        <v>-0.21530381494062717</v>
      </c>
      <c r="J25" s="31">
        <f>J13/J4</f>
        <v>-0.28318902011931496</v>
      </c>
      <c r="M25" s="31">
        <f>M13/M4</f>
        <v>-0.25062002058178134</v>
      </c>
      <c r="N25" s="31">
        <f>N13/N4</f>
        <v>-0.33806674086372651</v>
      </c>
      <c r="O25" s="31">
        <f>O13/O4</f>
        <v>-0.33447968433256259</v>
      </c>
      <c r="P25" s="31">
        <f>P13/P4</f>
        <v>-0.30238395290396158</v>
      </c>
      <c r="Q25" s="31">
        <f>Q13/Q4</f>
        <v>-0.3139050712263029</v>
      </c>
      <c r="R25" s="31">
        <f>R13/R4</f>
        <v>-0.33655060136886167</v>
      </c>
      <c r="S25" s="31">
        <f>S13/S4</f>
        <v>-0.24882020373262284</v>
      </c>
      <c r="T25" s="31">
        <f>T13/T4</f>
        <v>-0.33066696065315881</v>
      </c>
      <c r="U25" s="31">
        <f t="shared" ref="U25" si="30">U13/U4</f>
        <v>-0.46488611741249003</v>
      </c>
      <c r="Y25" s="31">
        <f>Y13/Y4</f>
        <v>-0.17726634331538135</v>
      </c>
      <c r="Z25" s="31">
        <f>Z13/Z4</f>
        <v>-0.32595454433267396</v>
      </c>
      <c r="AA25" s="31">
        <f>AA13/AA4</f>
        <v>-0.27977506788604217</v>
      </c>
      <c r="AB25" s="31">
        <f>AB13/AB4</f>
        <v>-0.32218010942914083</v>
      </c>
    </row>
    <row r="26" spans="2:28" x14ac:dyDescent="0.2">
      <c r="B26" s="1" t="s">
        <v>75</v>
      </c>
      <c r="F26" s="31">
        <f>F17/F4</f>
        <v>-0.23082495521336066</v>
      </c>
      <c r="J26" s="31">
        <f>J17/J4</f>
        <v>-0.27246515952950268</v>
      </c>
      <c r="M26" s="31">
        <f>M17/M4</f>
        <v>-0.26098680935511165</v>
      </c>
      <c r="N26" s="31">
        <f>N17/N4</f>
        <v>-0.3272291047090804</v>
      </c>
      <c r="O26" s="31">
        <f>O17/O4</f>
        <v>-0.35007830667742379</v>
      </c>
      <c r="P26" s="31">
        <f>P17/P4</f>
        <v>-0.34062257542257712</v>
      </c>
      <c r="Q26" s="31">
        <f>Q17/Q4</f>
        <v>-0.30277798793800387</v>
      </c>
      <c r="R26" s="31">
        <f>R17/R4</f>
        <v>-0.34577048308857727</v>
      </c>
      <c r="S26" s="31">
        <f>S17/S4</f>
        <v>-0.25318296523842099</v>
      </c>
      <c r="T26" s="31">
        <f>T17/T4</f>
        <v>-0.34215045465435023</v>
      </c>
      <c r="U26" s="31">
        <f t="shared" ref="U26" si="31">U17/U4</f>
        <v>-0.49065338799426272</v>
      </c>
      <c r="Y26" s="31">
        <f>Y17/Y4</f>
        <v>-0.18759450948902193</v>
      </c>
      <c r="Z26" s="31">
        <f>Z17/Z4</f>
        <v>-0.27066695578896882</v>
      </c>
      <c r="AA26" s="31">
        <f>AA17/AA4</f>
        <v>-0.27868412329376707</v>
      </c>
      <c r="AB26" s="31">
        <f>AB17/AB4</f>
        <v>-0.33425538885207784</v>
      </c>
    </row>
    <row r="27" spans="2:28" x14ac:dyDescent="0.2">
      <c r="B27" s="1" t="s">
        <v>68</v>
      </c>
      <c r="F27" s="31">
        <f t="shared" ref="F27" si="32">F16/F15</f>
        <v>-8.9862638538234403E-3</v>
      </c>
      <c r="J27" s="31">
        <f t="shared" ref="J27" si="33">J16/J15</f>
        <v>-1.297549696377861E-2</v>
      </c>
      <c r="M27" s="31">
        <f t="shared" ref="M27" si="34">M16/M15</f>
        <v>-5.5734264531333323E-3</v>
      </c>
      <c r="N27" s="31">
        <f t="shared" ref="N27:O27" si="35">N16/N15</f>
        <v>7.891452723696446E-2</v>
      </c>
      <c r="O27" s="31">
        <f t="shared" si="35"/>
        <v>-4.3276992200416255E-3</v>
      </c>
      <c r="P27" s="31">
        <f>P16/P15</f>
        <v>-5.6760251934306425E-3</v>
      </c>
      <c r="Q27" s="31">
        <f t="shared" ref="Q27" si="36">Q16/Q15</f>
        <v>6.2140627223194043E-2</v>
      </c>
      <c r="R27" s="31">
        <f t="shared" ref="R27:S27" si="37">R16/R15</f>
        <v>-5.6738176095419536E-3</v>
      </c>
      <c r="S27" s="31">
        <f t="shared" si="37"/>
        <v>1.2731362897298265E-2</v>
      </c>
      <c r="T27" s="31">
        <f>T16/T15</f>
        <v>-8.1018193175607101E-3</v>
      </c>
      <c r="U27" s="31">
        <f t="shared" ref="U27" si="38">U16/U15</f>
        <v>-7.4778536471246807E-3</v>
      </c>
      <c r="Y27" s="31">
        <f t="shared" ref="Y27:AA27" si="39">Y16/Y15</f>
        <v>-6.5286650489443532E-3</v>
      </c>
      <c r="Z27" s="31">
        <f t="shared" si="39"/>
        <v>0.15226549903924733</v>
      </c>
      <c r="AA27" s="31">
        <f t="shared" si="39"/>
        <v>2.6658023178821082E-2</v>
      </c>
      <c r="AB27" s="31">
        <f>AB16/AB15</f>
        <v>1.1477434857309956E-2</v>
      </c>
    </row>
    <row r="29" spans="2:28" x14ac:dyDescent="0.2">
      <c r="B29" s="1" t="s">
        <v>77</v>
      </c>
      <c r="J29" s="31">
        <f>J7/F7-1</f>
        <v>1.1350738897174177</v>
      </c>
      <c r="N29" s="31">
        <f>N7/J7-1</f>
        <v>0.44105373925033553</v>
      </c>
      <c r="Q29" s="31">
        <f>Q7/M7-1</f>
        <v>0.5359453209612739</v>
      </c>
      <c r="R29" s="31">
        <f>R7/N7-1</f>
        <v>0.40535453492471163</v>
      </c>
      <c r="S29" s="31">
        <f>S7/O7-1</f>
        <v>0.37649313501144155</v>
      </c>
      <c r="T29" s="31">
        <f>T7/P7-1</f>
        <v>0.54259157105030908</v>
      </c>
      <c r="U29" s="31">
        <f t="shared" ref="U29" si="40">U7/Q7-1</f>
        <v>0.35659154795369008</v>
      </c>
      <c r="Y29" s="45" t="s">
        <v>1715</v>
      </c>
      <c r="Z29" s="31">
        <f>Z7/Y7-1</f>
        <v>1.283844349257111</v>
      </c>
      <c r="AA29" s="31">
        <f>AA7/Z7-1</f>
        <v>0.35566940501590616</v>
      </c>
      <c r="AB29" s="31">
        <f>AB7/AA7-1</f>
        <v>0.48755437773773536</v>
      </c>
    </row>
    <row r="30" spans="2:28" s="35" customFormat="1" x14ac:dyDescent="0.2">
      <c r="B30" s="35" t="s">
        <v>78</v>
      </c>
      <c r="N30" s="42">
        <f>N7/M7-1</f>
        <v>0.16248573017592149</v>
      </c>
      <c r="O30" s="42">
        <f>O7/N7-1</f>
        <v>0.10036762854409043</v>
      </c>
      <c r="P30" s="42">
        <f>P7/O7-1</f>
        <v>3.7070938215102878E-2</v>
      </c>
      <c r="Q30" s="42">
        <f>Q7/P7-1</f>
        <v>0.15782215357458074</v>
      </c>
      <c r="R30" s="42">
        <f>R7/Q7-1</f>
        <v>6.3647624946400638E-2</v>
      </c>
      <c r="S30" s="42">
        <f>S7/R7-1</f>
        <v>7.7769665261658405E-2</v>
      </c>
      <c r="T30" s="42">
        <f>T7/S7-1</f>
        <v>0.16221203519373617</v>
      </c>
      <c r="U30" s="42">
        <f t="shared" ref="U30" si="41">U7/T7-1</f>
        <v>1.8216212930149744E-2</v>
      </c>
      <c r="Y30" s="45" t="s">
        <v>1715</v>
      </c>
      <c r="Z30" s="45" t="s">
        <v>1715</v>
      </c>
      <c r="AA30" s="45" t="s">
        <v>1715</v>
      </c>
      <c r="AB30" s="45" t="s">
        <v>1715</v>
      </c>
    </row>
    <row r="32" spans="2:28" x14ac:dyDescent="0.2">
      <c r="B32" s="34" t="s">
        <v>1709</v>
      </c>
    </row>
    <row r="33" spans="2:28" x14ac:dyDescent="0.2">
      <c r="B33" s="1" t="s">
        <v>1710</v>
      </c>
      <c r="F33" s="40">
        <v>64286</v>
      </c>
      <c r="J33" s="40">
        <v>179000</v>
      </c>
      <c r="M33" s="40">
        <v>208000</v>
      </c>
      <c r="N33" s="40">
        <v>221000</v>
      </c>
      <c r="O33" s="40">
        <v>235000</v>
      </c>
      <c r="P33" s="40">
        <v>240000</v>
      </c>
      <c r="Q33" s="40">
        <v>250000</v>
      </c>
      <c r="R33" s="40">
        <v>256000</v>
      </c>
      <c r="S33" s="40">
        <v>268000</v>
      </c>
      <c r="T33" s="40">
        <v>275000</v>
      </c>
      <c r="U33" s="40">
        <v>280000</v>
      </c>
      <c r="Y33" s="40">
        <f>F33</f>
        <v>64286</v>
      </c>
      <c r="Z33" s="40">
        <f>J33</f>
        <v>179000</v>
      </c>
      <c r="AA33" s="40">
        <f>N33</f>
        <v>221000</v>
      </c>
      <c r="AB33" s="40">
        <f>R33</f>
        <v>256000</v>
      </c>
    </row>
    <row r="34" spans="2:28" s="35" customFormat="1" x14ac:dyDescent="0.2">
      <c r="B34" s="39" t="s">
        <v>1714</v>
      </c>
      <c r="J34" s="42">
        <f t="shared" ref="J34" si="42">J33/F33-1</f>
        <v>1.7844320691908035</v>
      </c>
      <c r="N34" s="42">
        <f t="shared" ref="N34" si="43">N33/J33-1</f>
        <v>0.23463687150837997</v>
      </c>
      <c r="P34" s="41"/>
      <c r="Q34" s="42">
        <f t="shared" ref="Q34" si="44">Q33/M33-1</f>
        <v>0.20192307692307687</v>
      </c>
      <c r="R34" s="42">
        <f>R33/N33-1</f>
        <v>0.158371040723982</v>
      </c>
      <c r="S34" s="42">
        <f>S33/O33-1</f>
        <v>0.14042553191489371</v>
      </c>
      <c r="T34" s="42">
        <f>T33/P33-1</f>
        <v>0.14583333333333326</v>
      </c>
      <c r="U34" s="42">
        <f t="shared" ref="U34" si="45">U33/Q33-1</f>
        <v>0.12000000000000011</v>
      </c>
      <c r="Z34" s="42">
        <f t="shared" ref="Z34:AA34" si="46">Z33/Y33-1</f>
        <v>1.7844320691908035</v>
      </c>
      <c r="AA34" s="42">
        <f t="shared" si="46"/>
        <v>0.23463687150837997</v>
      </c>
      <c r="AB34" s="42">
        <f>AB33/AA33-1</f>
        <v>0.158371040723982</v>
      </c>
    </row>
    <row r="35" spans="2:28" s="35" customFormat="1" x14ac:dyDescent="0.2">
      <c r="B35" s="39" t="s">
        <v>1713</v>
      </c>
      <c r="N35" s="42">
        <f t="shared" ref="N35:Q35" si="47">N33/M33-1</f>
        <v>6.25E-2</v>
      </c>
      <c r="O35" s="42">
        <f t="shared" si="47"/>
        <v>6.3348416289592757E-2</v>
      </c>
      <c r="P35" s="42">
        <f t="shared" si="47"/>
        <v>2.1276595744680771E-2</v>
      </c>
      <c r="Q35" s="42">
        <f t="shared" si="47"/>
        <v>4.1666666666666741E-2</v>
      </c>
      <c r="R35" s="42">
        <f t="shared" ref="R35:S35" si="48">R33/Q33-1</f>
        <v>2.4000000000000021E-2</v>
      </c>
      <c r="S35" s="42">
        <f t="shared" si="48"/>
        <v>4.6875E-2</v>
      </c>
      <c r="T35" s="42">
        <f>T33/S33-1</f>
        <v>2.6119402985074647E-2</v>
      </c>
      <c r="U35" s="42">
        <f t="shared" ref="U35" si="49">U33/T33-1</f>
        <v>1.8181818181818077E-2</v>
      </c>
      <c r="Y35" s="45" t="s">
        <v>1715</v>
      </c>
      <c r="Z35" s="45" t="s">
        <v>1715</v>
      </c>
      <c r="AA35" s="45" t="s">
        <v>1715</v>
      </c>
      <c r="AB35" s="45" t="s">
        <v>1715</v>
      </c>
    </row>
    <row r="36" spans="2:28" x14ac:dyDescent="0.2">
      <c r="B36" s="1" t="s">
        <v>1711</v>
      </c>
      <c r="F36" s="40">
        <v>1440</v>
      </c>
      <c r="G36" s="40"/>
      <c r="H36" s="40"/>
      <c r="I36" s="40"/>
      <c r="J36" s="40">
        <v>2905</v>
      </c>
      <c r="N36" s="40">
        <v>4629</v>
      </c>
      <c r="Q36" s="40">
        <v>7381</v>
      </c>
      <c r="R36" s="40">
        <v>7867</v>
      </c>
      <c r="S36" s="40">
        <v>8199</v>
      </c>
      <c r="T36" s="40">
        <v>8510</v>
      </c>
      <c r="U36" s="40">
        <v>8992</v>
      </c>
      <c r="V36" s="30"/>
      <c r="Y36" s="40">
        <v>1440</v>
      </c>
      <c r="Z36" s="40">
        <v>2905</v>
      </c>
      <c r="AA36" s="40">
        <v>4629</v>
      </c>
      <c r="AB36" s="40">
        <f>R36</f>
        <v>7867</v>
      </c>
    </row>
    <row r="37" spans="2:28" s="35" customFormat="1" x14ac:dyDescent="0.2">
      <c r="B37" s="39" t="s">
        <v>1712</v>
      </c>
      <c r="F37" s="43">
        <f>F4/F36</f>
        <v>0.14187638888888887</v>
      </c>
      <c r="J37" s="43">
        <f>J4/J36</f>
        <v>0.11401858864027538</v>
      </c>
      <c r="N37" s="43">
        <f>N4/N36</f>
        <v>0.11840354288183194</v>
      </c>
      <c r="P37" s="43"/>
      <c r="Q37" s="43">
        <f>Q4/Q36</f>
        <v>0.10028126270153097</v>
      </c>
      <c r="R37" s="43">
        <f>R4/R36</f>
        <v>0.10712393542646498</v>
      </c>
      <c r="S37" s="43">
        <f>S4/S36</f>
        <v>0.10676460543968777</v>
      </c>
      <c r="T37" s="43">
        <f>T4/T36</f>
        <v>0.1108524089306698</v>
      </c>
      <c r="U37" s="43">
        <f>U4/U36</f>
        <v>0.10932273131672597</v>
      </c>
      <c r="Y37" s="43">
        <f>Y4/Y36</f>
        <v>0.45143541666666664</v>
      </c>
      <c r="Z37" s="43">
        <f>Z4/Z36</f>
        <v>0.39052254733218589</v>
      </c>
      <c r="AA37" s="43">
        <f>AA4/AA36</f>
        <v>0.38059537697126811</v>
      </c>
      <c r="AB37" s="43">
        <f>AB4/AB36</f>
        <v>0.36123541375365448</v>
      </c>
    </row>
    <row r="41" spans="2:28" x14ac:dyDescent="0.2">
      <c r="B41" s="34" t="s">
        <v>79</v>
      </c>
    </row>
    <row r="42" spans="2:28" s="2" customFormat="1" x14ac:dyDescent="0.2">
      <c r="B42" s="2" t="s">
        <v>6</v>
      </c>
      <c r="F42" s="29">
        <v>487.21499999999997</v>
      </c>
      <c r="G42" s="29"/>
      <c r="H42" s="29"/>
      <c r="I42" s="29"/>
      <c r="J42" s="29">
        <v>253.66</v>
      </c>
      <c r="N42" s="29">
        <v>933.88499999999999</v>
      </c>
      <c r="Q42" s="29">
        <v>1497.498</v>
      </c>
      <c r="R42" s="29">
        <v>1479.452</v>
      </c>
      <c r="S42" s="29">
        <v>1617.0219999999999</v>
      </c>
      <c r="T42" s="29">
        <v>798.625</v>
      </c>
      <c r="U42" s="29">
        <v>632.79399999999998</v>
      </c>
      <c r="Y42" s="29">
        <f>F42</f>
        <v>487.21499999999997</v>
      </c>
      <c r="Z42" s="29">
        <f>J42</f>
        <v>253.66</v>
      </c>
      <c r="AA42" s="29">
        <f>N42</f>
        <v>933.88499999999999</v>
      </c>
      <c r="AB42" s="29">
        <f>R42</f>
        <v>1479.452</v>
      </c>
    </row>
    <row r="43" spans="2:28" s="2" customFormat="1" x14ac:dyDescent="0.2">
      <c r="B43" s="2" t="s">
        <v>80</v>
      </c>
      <c r="F43" s="29">
        <v>261.12799999999999</v>
      </c>
      <c r="G43" s="29"/>
      <c r="H43" s="29"/>
      <c r="I43" s="29"/>
      <c r="J43" s="29">
        <v>1559.0329999999999</v>
      </c>
      <c r="N43" s="29">
        <v>2105.9059999999999</v>
      </c>
      <c r="Q43" s="29">
        <v>3896.7539999999999</v>
      </c>
      <c r="R43" s="29">
        <v>3878.43</v>
      </c>
      <c r="S43" s="29">
        <v>3606.29</v>
      </c>
      <c r="T43" s="29">
        <v>3593.6590000000001</v>
      </c>
      <c r="U43" s="29">
        <v>3575.7510000000002</v>
      </c>
      <c r="Y43" s="29">
        <f t="shared" ref="Y43" si="50">F43</f>
        <v>261.12799999999999</v>
      </c>
      <c r="Z43" s="29">
        <f t="shared" ref="Z43" si="51">J43</f>
        <v>1559.0329999999999</v>
      </c>
      <c r="AA43" s="29">
        <f t="shared" ref="AA43" si="52">N43</f>
        <v>2105.9059999999999</v>
      </c>
      <c r="AB43" s="29">
        <f>R43</f>
        <v>3878.43</v>
      </c>
    </row>
    <row r="44" spans="2:28" x14ac:dyDescent="0.2">
      <c r="B44" s="1" t="s">
        <v>81</v>
      </c>
      <c r="F44" s="30">
        <v>97.712000000000003</v>
      </c>
      <c r="G44" s="30"/>
      <c r="H44" s="30"/>
      <c r="I44" s="30"/>
      <c r="J44" s="30">
        <v>154.06700000000001</v>
      </c>
      <c r="N44" s="30">
        <v>251.167</v>
      </c>
      <c r="Q44" s="30">
        <v>345.79300000000001</v>
      </c>
      <c r="R44" s="30">
        <v>388.21499999999997</v>
      </c>
      <c r="S44" s="30">
        <v>406.73599999999999</v>
      </c>
      <c r="T44" s="30">
        <v>471.91500000000002</v>
      </c>
      <c r="U44" s="30">
        <v>487.75</v>
      </c>
      <c r="Y44" s="30">
        <f>F44</f>
        <v>97.712000000000003</v>
      </c>
      <c r="Z44" s="30">
        <f>J44</f>
        <v>154.06700000000001</v>
      </c>
      <c r="AA44" s="30">
        <f>N44</f>
        <v>251.167</v>
      </c>
      <c r="AB44" s="30">
        <f>R44</f>
        <v>388.21499999999997</v>
      </c>
    </row>
    <row r="45" spans="2:28" x14ac:dyDescent="0.2">
      <c r="B45" s="1" t="s">
        <v>82</v>
      </c>
      <c r="F45" s="30">
        <v>26.893000000000001</v>
      </c>
      <c r="G45" s="30"/>
      <c r="H45" s="30"/>
      <c r="I45" s="30"/>
      <c r="J45" s="30">
        <v>54.570999999999998</v>
      </c>
      <c r="N45" s="30">
        <v>81.376999999999995</v>
      </c>
      <c r="Q45" s="30">
        <v>165.76</v>
      </c>
      <c r="R45" s="30">
        <v>186.131</v>
      </c>
      <c r="S45" s="30">
        <v>201.142</v>
      </c>
      <c r="T45" s="30">
        <v>240.19200000000001</v>
      </c>
      <c r="U45" s="30">
        <v>265.97699999999998</v>
      </c>
      <c r="Y45" s="30">
        <f t="shared" ref="Y45" si="53">F45</f>
        <v>26.893000000000001</v>
      </c>
      <c r="Z45" s="30">
        <f t="shared" ref="Z45" si="54">J45</f>
        <v>54.570999999999998</v>
      </c>
      <c r="AA45" s="30">
        <f t="shared" ref="AA45" si="55">N45</f>
        <v>81.376999999999995</v>
      </c>
      <c r="AB45" s="30">
        <f t="shared" ref="AB45" si="56">R45</f>
        <v>186.131</v>
      </c>
    </row>
    <row r="46" spans="2:28" x14ac:dyDescent="0.2">
      <c r="B46" s="1" t="s">
        <v>83</v>
      </c>
      <c r="F46" s="30">
        <f>SUM(F42:F45)</f>
        <v>872.94799999999998</v>
      </c>
      <c r="G46" s="30"/>
      <c r="H46" s="30"/>
      <c r="I46" s="30"/>
      <c r="J46" s="30">
        <f>SUM(J42:J45)</f>
        <v>2021.3309999999999</v>
      </c>
      <c r="N46" s="30">
        <f>SUM(N42:N45)</f>
        <v>3372.335</v>
      </c>
      <c r="Q46" s="30">
        <f>SUM(Q42:Q45)</f>
        <v>5905.8050000000003</v>
      </c>
      <c r="R46" s="30">
        <f>SUM(R42:R45)</f>
        <v>5932.2280000000001</v>
      </c>
      <c r="S46" s="30">
        <f>SUM(S42:S45)</f>
        <v>5831.19</v>
      </c>
      <c r="T46" s="30">
        <f>SUM(T42:T45)</f>
        <v>5104.3909999999996</v>
      </c>
      <c r="U46" s="30">
        <f>SUM(U42:U45)</f>
        <v>4962.2719999999999</v>
      </c>
      <c r="Y46" s="30">
        <f t="shared" ref="Y46:AB46" si="57">SUM(Y42:Y45)</f>
        <v>872.94799999999998</v>
      </c>
      <c r="Z46" s="30">
        <f t="shared" si="57"/>
        <v>2021.3309999999999</v>
      </c>
      <c r="AA46" s="30">
        <f t="shared" si="57"/>
        <v>3372.335</v>
      </c>
      <c r="AB46" s="30">
        <f t="shared" si="57"/>
        <v>5932.2280000000001</v>
      </c>
    </row>
    <row r="47" spans="2:28" x14ac:dyDescent="0.2">
      <c r="B47" s="1" t="s">
        <v>84</v>
      </c>
      <c r="F47" s="30">
        <v>63.533999999999999</v>
      </c>
      <c r="G47" s="30"/>
      <c r="H47" s="30"/>
      <c r="I47" s="30"/>
      <c r="J47" s="30">
        <v>141.256</v>
      </c>
      <c r="N47" s="30">
        <v>183.239</v>
      </c>
      <c r="Q47" s="30">
        <v>237.24100000000001</v>
      </c>
      <c r="R47" s="30">
        <v>255.316</v>
      </c>
      <c r="S47" s="30">
        <v>259.00299999999999</v>
      </c>
      <c r="T47" s="30">
        <v>264.767</v>
      </c>
      <c r="U47" s="30">
        <v>263.86200000000002</v>
      </c>
      <c r="Y47" s="30">
        <f t="shared" ref="Y47:Y51" si="58">F47</f>
        <v>63.533999999999999</v>
      </c>
      <c r="Z47" s="30">
        <f>J47</f>
        <v>141.256</v>
      </c>
      <c r="AA47" s="30">
        <f t="shared" ref="AA47:AA51" si="59">N47</f>
        <v>183.239</v>
      </c>
      <c r="AB47" s="30">
        <f t="shared" ref="AB47:AB51" si="60">R47</f>
        <v>255.316</v>
      </c>
    </row>
    <row r="48" spans="2:28" x14ac:dyDescent="0.2">
      <c r="B48" s="1" t="s">
        <v>85</v>
      </c>
      <c r="F48" s="30">
        <v>0</v>
      </c>
      <c r="G48" s="30"/>
      <c r="H48" s="30"/>
      <c r="I48" s="30"/>
      <c r="J48" s="30">
        <v>156.74100000000001</v>
      </c>
      <c r="N48" s="30">
        <v>258.61</v>
      </c>
      <c r="Q48" s="30">
        <v>248.58199999999999</v>
      </c>
      <c r="R48" s="30">
        <v>234.584</v>
      </c>
      <c r="S48" s="30">
        <v>225.95099999999999</v>
      </c>
      <c r="T48" s="30">
        <v>213.464</v>
      </c>
      <c r="U48" s="30">
        <v>127.56699999999999</v>
      </c>
      <c r="Y48" s="30">
        <f t="shared" si="58"/>
        <v>0</v>
      </c>
      <c r="Z48" s="30">
        <f>J47</f>
        <v>141.256</v>
      </c>
      <c r="AA48" s="30">
        <f t="shared" si="59"/>
        <v>258.61</v>
      </c>
      <c r="AB48" s="30">
        <f t="shared" si="60"/>
        <v>234.584</v>
      </c>
    </row>
    <row r="49" spans="2:28" x14ac:dyDescent="0.2">
      <c r="B49" s="1" t="s">
        <v>86</v>
      </c>
      <c r="F49" s="30">
        <v>18.119</v>
      </c>
      <c r="G49" s="30"/>
      <c r="H49" s="30"/>
      <c r="I49" s="30"/>
      <c r="J49" s="30">
        <v>7.4999999999999997E-2</v>
      </c>
      <c r="N49" s="30">
        <v>0</v>
      </c>
      <c r="Q49" s="30">
        <v>0</v>
      </c>
      <c r="R49" s="30">
        <v>0</v>
      </c>
      <c r="S49" s="30">
        <v>0</v>
      </c>
      <c r="T49" s="30">
        <v>750</v>
      </c>
      <c r="U49" s="30">
        <v>732.49</v>
      </c>
      <c r="Y49" s="30">
        <f t="shared" si="58"/>
        <v>18.119</v>
      </c>
      <c r="Z49" s="30">
        <f>J49</f>
        <v>7.4999999999999997E-2</v>
      </c>
      <c r="AA49" s="30">
        <f t="shared" si="59"/>
        <v>0</v>
      </c>
      <c r="AB49" s="30">
        <f t="shared" si="60"/>
        <v>0</v>
      </c>
    </row>
    <row r="50" spans="2:28" x14ac:dyDescent="0.2">
      <c r="B50" s="1" t="s">
        <v>87</v>
      </c>
      <c r="F50" s="30">
        <f>27.558+38.165</f>
        <v>65.722999999999999</v>
      </c>
      <c r="G50" s="30"/>
      <c r="H50" s="30"/>
      <c r="I50" s="30"/>
      <c r="J50" s="30">
        <f>480.849+2296.784</f>
        <v>2777.6330000000003</v>
      </c>
      <c r="N50" s="30">
        <f>966.573+4595.394</f>
        <v>5561.9670000000006</v>
      </c>
      <c r="Q50" s="30">
        <f>1102.599+5263.051</f>
        <v>6365.6500000000005</v>
      </c>
      <c r="R50" s="30">
        <f>1050.012+5263.166</f>
        <v>6313.1779999999999</v>
      </c>
      <c r="S50" s="30">
        <f>1006.692+5286.683</f>
        <v>6293.375</v>
      </c>
      <c r="T50" s="30">
        <f>953.522+5285.563</f>
        <v>6239.085</v>
      </c>
      <c r="U50" s="30">
        <f>901.155+5284.616</f>
        <v>6185.7709999999997</v>
      </c>
      <c r="Y50" s="30">
        <f t="shared" si="58"/>
        <v>65.722999999999999</v>
      </c>
      <c r="Z50" s="30">
        <f t="shared" ref="Z50:Z51" si="61">J50</f>
        <v>2777.6330000000003</v>
      </c>
      <c r="AA50" s="30">
        <f t="shared" si="59"/>
        <v>5561.9670000000006</v>
      </c>
      <c r="AB50" s="30">
        <f t="shared" si="60"/>
        <v>6313.1779999999999</v>
      </c>
    </row>
    <row r="51" spans="2:28" x14ac:dyDescent="0.2">
      <c r="B51" s="1" t="s">
        <v>88</v>
      </c>
      <c r="F51" s="30">
        <v>8.3859999999999992</v>
      </c>
      <c r="G51" s="30"/>
      <c r="H51" s="30"/>
      <c r="I51" s="30"/>
      <c r="J51" s="30">
        <v>33.479999999999997</v>
      </c>
      <c r="N51" s="30">
        <v>111.282</v>
      </c>
      <c r="Q51" s="30">
        <v>219.56899999999999</v>
      </c>
      <c r="R51" s="30">
        <v>263.29199999999997</v>
      </c>
      <c r="S51" s="30">
        <v>281.28300000000002</v>
      </c>
      <c r="T51" s="30">
        <v>297.52199999999999</v>
      </c>
      <c r="U51" s="30">
        <v>340.69400000000002</v>
      </c>
      <c r="Y51" s="30">
        <f t="shared" si="58"/>
        <v>8.3859999999999992</v>
      </c>
      <c r="Z51" s="30">
        <f t="shared" si="61"/>
        <v>33.479999999999997</v>
      </c>
      <c r="AA51" s="30">
        <f t="shared" si="59"/>
        <v>111.282</v>
      </c>
      <c r="AB51" s="30">
        <f t="shared" si="60"/>
        <v>263.29199999999997</v>
      </c>
    </row>
    <row r="52" spans="2:28" x14ac:dyDescent="0.2">
      <c r="B52" s="1" t="s">
        <v>89</v>
      </c>
      <c r="F52" s="30">
        <f>F46+SUM(F47:F51)</f>
        <v>1028.71</v>
      </c>
      <c r="G52" s="30"/>
      <c r="H52" s="30"/>
      <c r="I52" s="30"/>
      <c r="J52" s="30">
        <f>J46+SUM(J47:J51)</f>
        <v>5130.5160000000005</v>
      </c>
      <c r="N52" s="30">
        <f>N46+SUM(N47:N51)</f>
        <v>9487.4330000000009</v>
      </c>
      <c r="Q52" s="30">
        <f>Q46+SUM(Q47:Q51)</f>
        <v>12976.847000000002</v>
      </c>
      <c r="R52" s="30">
        <f>R46+SUM(R47:R51)</f>
        <v>12998.598</v>
      </c>
      <c r="S52" s="30">
        <f>S46+SUM(S47:S51)</f>
        <v>12890.802</v>
      </c>
      <c r="T52" s="30">
        <f>T46+SUM(T47:T51)</f>
        <v>12869.228999999999</v>
      </c>
      <c r="U52" s="30">
        <f>U46+SUM(U47:U51)</f>
        <v>12612.655999999999</v>
      </c>
      <c r="Y52" s="30">
        <f t="shared" ref="Y52:AB52" si="62">Y46+SUM(Y47:Y51)</f>
        <v>1028.71</v>
      </c>
      <c r="Z52" s="30">
        <f t="shared" si="62"/>
        <v>5115.0309999999999</v>
      </c>
      <c r="AA52" s="30">
        <f t="shared" si="62"/>
        <v>9487.4330000000009</v>
      </c>
      <c r="AB52" s="30">
        <f t="shared" si="62"/>
        <v>12998.598</v>
      </c>
    </row>
    <row r="53" spans="2:28" x14ac:dyDescent="0.2">
      <c r="N53" s="30"/>
      <c r="Q53" s="30"/>
      <c r="S53" s="30"/>
      <c r="T53" s="30"/>
      <c r="U53" s="30"/>
      <c r="Y53" s="30"/>
      <c r="Z53" s="30"/>
    </row>
    <row r="54" spans="2:28" x14ac:dyDescent="0.2">
      <c r="B54" s="1" t="s">
        <v>90</v>
      </c>
      <c r="F54" s="30">
        <v>18.495000000000001</v>
      </c>
      <c r="J54" s="30">
        <v>39.098999999999997</v>
      </c>
      <c r="N54" s="30">
        <v>60.042000000000002</v>
      </c>
      <c r="Q54" s="30">
        <v>76.293000000000006</v>
      </c>
      <c r="R54" s="30">
        <v>93.332999999999998</v>
      </c>
      <c r="S54" s="30">
        <v>93.388999999999996</v>
      </c>
      <c r="T54" s="30">
        <v>102.039</v>
      </c>
      <c r="U54" s="30">
        <v>103.23399999999999</v>
      </c>
      <c r="Y54" s="30">
        <f t="shared" ref="Y54:Y57" si="63">F54</f>
        <v>18.495000000000001</v>
      </c>
      <c r="Z54" s="30">
        <f t="shared" ref="Z54:Z57" si="64">J54</f>
        <v>39.098999999999997</v>
      </c>
      <c r="AA54" s="30">
        <f t="shared" ref="AA54:AA60" si="65">N54</f>
        <v>60.042000000000002</v>
      </c>
      <c r="AB54" s="30">
        <f t="shared" ref="AB54:AB57" si="66">R54</f>
        <v>93.332999999999998</v>
      </c>
    </row>
    <row r="55" spans="2:28" x14ac:dyDescent="0.2">
      <c r="B55" s="1" t="s">
        <v>91</v>
      </c>
      <c r="F55" s="30">
        <v>96.343000000000004</v>
      </c>
      <c r="J55" s="30">
        <v>147.68100000000001</v>
      </c>
      <c r="N55" s="30">
        <v>252.89500000000001</v>
      </c>
      <c r="Q55" s="30">
        <v>368.863</v>
      </c>
      <c r="R55" s="30">
        <v>417.50299999999999</v>
      </c>
      <c r="S55" s="30">
        <v>433.66800000000001</v>
      </c>
      <c r="T55" s="30">
        <v>504.81</v>
      </c>
      <c r="U55" s="30">
        <v>572.87599999999998</v>
      </c>
      <c r="Y55" s="30">
        <f t="shared" si="63"/>
        <v>96.343000000000004</v>
      </c>
      <c r="Z55" s="30">
        <f t="shared" si="64"/>
        <v>147.68100000000001</v>
      </c>
      <c r="AA55" s="30">
        <f t="shared" si="65"/>
        <v>252.89500000000001</v>
      </c>
      <c r="AB55" s="30">
        <f t="shared" si="66"/>
        <v>417.50299999999999</v>
      </c>
    </row>
    <row r="56" spans="2:28" x14ac:dyDescent="0.2">
      <c r="B56" s="1" t="s">
        <v>92</v>
      </c>
      <c r="F56" s="30">
        <v>22.972000000000001</v>
      </c>
      <c r="J56" s="30">
        <v>26.361999999999998</v>
      </c>
      <c r="N56" s="30">
        <v>87.031000000000006</v>
      </c>
      <c r="Q56" s="30">
        <v>121.337</v>
      </c>
      <c r="R56" s="30">
        <v>140.38900000000001</v>
      </c>
      <c r="S56" s="30">
        <v>139.67099999999999</v>
      </c>
      <c r="T56" s="30">
        <v>137.72800000000001</v>
      </c>
      <c r="U56" s="30">
        <v>135.61000000000001</v>
      </c>
      <c r="Y56" s="30">
        <f t="shared" si="63"/>
        <v>22.972000000000001</v>
      </c>
      <c r="Z56" s="30">
        <f t="shared" si="64"/>
        <v>26.361999999999998</v>
      </c>
      <c r="AA56" s="30">
        <f t="shared" si="65"/>
        <v>87.031000000000006</v>
      </c>
      <c r="AB56" s="30">
        <f t="shared" si="66"/>
        <v>140.38900000000001</v>
      </c>
    </row>
    <row r="57" spans="2:28" x14ac:dyDescent="0.2">
      <c r="B57" s="1" t="s">
        <v>93</v>
      </c>
      <c r="F57" s="30">
        <v>0</v>
      </c>
      <c r="J57" s="30">
        <v>27.155999999999999</v>
      </c>
      <c r="N57" s="30">
        <v>48.338000000000001</v>
      </c>
      <c r="Q57" s="30">
        <v>50.76</v>
      </c>
      <c r="R57" s="30">
        <v>52.325000000000003</v>
      </c>
      <c r="S57" s="30">
        <v>53.094000000000001</v>
      </c>
      <c r="T57" s="30">
        <v>50.743000000000002</v>
      </c>
      <c r="U57" s="30">
        <v>52.453000000000003</v>
      </c>
      <c r="Y57" s="30">
        <f t="shared" si="63"/>
        <v>0</v>
      </c>
      <c r="Z57" s="30">
        <f t="shared" si="64"/>
        <v>27.155999999999999</v>
      </c>
      <c r="AA57" s="30">
        <f t="shared" si="65"/>
        <v>48.338000000000001</v>
      </c>
      <c r="AB57" s="30">
        <f t="shared" si="66"/>
        <v>52.325000000000003</v>
      </c>
    </row>
    <row r="58" spans="2:28" x14ac:dyDescent="0.2">
      <c r="B58" s="1" t="s">
        <v>95</v>
      </c>
      <c r="F58" s="30">
        <v>0</v>
      </c>
      <c r="J58" s="30">
        <v>6.9240000000000004</v>
      </c>
      <c r="N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Y58" s="30">
        <f>F58</f>
        <v>0</v>
      </c>
      <c r="Z58" s="30">
        <f>J58</f>
        <v>6.9240000000000004</v>
      </c>
      <c r="AA58" s="30">
        <f t="shared" si="65"/>
        <v>0</v>
      </c>
      <c r="AB58" s="30">
        <f>R58</f>
        <v>0</v>
      </c>
    </row>
    <row r="59" spans="2:28" x14ac:dyDescent="0.2">
      <c r="B59" s="1" t="s">
        <v>94</v>
      </c>
      <c r="F59" s="30">
        <f>SUM(F54:F58)</f>
        <v>137.81</v>
      </c>
      <c r="J59" s="30">
        <f>SUM(J54:J58)</f>
        <v>247.22200000000001</v>
      </c>
      <c r="N59" s="30">
        <f>SUM(N54:N58)</f>
        <v>448.30600000000004</v>
      </c>
      <c r="Q59" s="30">
        <f t="shared" ref="Q59:S59" si="67">SUM(Q54:Q58)</f>
        <v>617.25300000000004</v>
      </c>
      <c r="R59" s="30">
        <f t="shared" si="67"/>
        <v>703.55000000000007</v>
      </c>
      <c r="S59" s="30">
        <f t="shared" si="67"/>
        <v>719.82200000000012</v>
      </c>
      <c r="T59" s="30">
        <f>SUM(T54:T58)</f>
        <v>795.32</v>
      </c>
      <c r="U59" s="30">
        <f>SUM(U54:U58)</f>
        <v>864.173</v>
      </c>
      <c r="Y59" s="30">
        <f>SUM(Y54:Y58)</f>
        <v>137.81</v>
      </c>
      <c r="Z59" s="30">
        <f>SUM(Z54:Z58)</f>
        <v>247.22200000000001</v>
      </c>
      <c r="AA59" s="30">
        <f>SUM(AA54:AA58)</f>
        <v>448.30600000000004</v>
      </c>
      <c r="AB59" s="30">
        <f>SUM(AB54:AB58)</f>
        <v>703.55000000000007</v>
      </c>
    </row>
    <row r="60" spans="2:28" x14ac:dyDescent="0.2">
      <c r="B60" s="1" t="s">
        <v>93</v>
      </c>
      <c r="F60" s="30">
        <v>0</v>
      </c>
      <c r="J60" s="30">
        <v>139.19999999999999</v>
      </c>
      <c r="N60" s="30">
        <v>229.905</v>
      </c>
      <c r="Q60" s="30">
        <v>223.03299999999999</v>
      </c>
      <c r="R60" s="30">
        <v>211.25299999999999</v>
      </c>
      <c r="S60" s="30">
        <v>201.35400000000001</v>
      </c>
      <c r="T60" s="30">
        <v>189.06800000000001</v>
      </c>
      <c r="U60" s="30">
        <v>176.33600000000001</v>
      </c>
      <c r="Y60" s="30">
        <f t="shared" ref="Y60:Y63" si="68">F60</f>
        <v>0</v>
      </c>
      <c r="Z60" s="30">
        <f t="shared" ref="Z60:Z63" si="69">J60</f>
        <v>139.19999999999999</v>
      </c>
      <c r="AA60" s="30">
        <f t="shared" si="65"/>
        <v>229.905</v>
      </c>
      <c r="AB60" s="30">
        <f t="shared" ref="AB60" si="70">R60</f>
        <v>211.25299999999999</v>
      </c>
    </row>
    <row r="61" spans="2:28" s="2" customFormat="1" x14ac:dyDescent="0.2">
      <c r="B61" s="2" t="s">
        <v>95</v>
      </c>
      <c r="F61" s="29">
        <v>0</v>
      </c>
      <c r="J61" s="29">
        <v>8.7460000000000004</v>
      </c>
      <c r="N61" s="29">
        <v>17.856000000000002</v>
      </c>
      <c r="Q61" s="29">
        <v>20.254000000000001</v>
      </c>
      <c r="R61" s="29">
        <v>25.132000000000001</v>
      </c>
      <c r="S61" s="29">
        <v>22.053000000000001</v>
      </c>
      <c r="T61" s="29">
        <v>18.934999999999999</v>
      </c>
      <c r="U61" s="29">
        <v>24.841999999999999</v>
      </c>
      <c r="Y61" s="29">
        <f t="shared" si="68"/>
        <v>0</v>
      </c>
      <c r="Z61" s="29">
        <f t="shared" si="69"/>
        <v>8.7460000000000004</v>
      </c>
      <c r="AA61" s="29">
        <f t="shared" ref="AA61" si="71">N61</f>
        <v>17.856000000000002</v>
      </c>
      <c r="AB61" s="29">
        <f>R61</f>
        <v>25.132000000000001</v>
      </c>
    </row>
    <row r="62" spans="2:28" s="2" customFormat="1" x14ac:dyDescent="0.2">
      <c r="B62" s="2" t="s">
        <v>96</v>
      </c>
      <c r="F62" s="29">
        <v>434.49599999999998</v>
      </c>
      <c r="J62" s="29">
        <v>458.19</v>
      </c>
      <c r="N62" s="29">
        <v>302.06799999999998</v>
      </c>
      <c r="Q62" s="29">
        <v>985.54700000000003</v>
      </c>
      <c r="R62" s="29">
        <v>985.90700000000004</v>
      </c>
      <c r="S62" s="29">
        <v>986.24300000000005</v>
      </c>
      <c r="T62" s="29">
        <v>986.61900000000003</v>
      </c>
      <c r="U62" s="29">
        <v>986.98500000000001</v>
      </c>
      <c r="Y62" s="29">
        <f t="shared" si="68"/>
        <v>434.49599999999998</v>
      </c>
      <c r="Z62" s="29">
        <f t="shared" si="69"/>
        <v>458.19</v>
      </c>
      <c r="AA62" s="29">
        <f t="shared" ref="AA62:AA63" si="72">N62</f>
        <v>302.06799999999998</v>
      </c>
      <c r="AB62" s="29">
        <f t="shared" ref="AB62:AB63" si="73">R62</f>
        <v>985.90700000000004</v>
      </c>
    </row>
    <row r="63" spans="2:28" x14ac:dyDescent="0.2">
      <c r="B63" s="1" t="s">
        <v>97</v>
      </c>
      <c r="F63" s="30">
        <v>18.169</v>
      </c>
      <c r="J63" s="30">
        <v>17.747</v>
      </c>
      <c r="N63" s="30">
        <v>36.633000000000003</v>
      </c>
      <c r="Q63" s="30">
        <v>49.191000000000003</v>
      </c>
      <c r="R63" s="30">
        <v>41.29</v>
      </c>
      <c r="S63" s="30">
        <v>43.896999999999998</v>
      </c>
      <c r="T63" s="30">
        <v>37.292000000000002</v>
      </c>
      <c r="U63" s="30">
        <v>29.431999999999999</v>
      </c>
      <c r="Y63" s="30">
        <f t="shared" si="68"/>
        <v>18.169</v>
      </c>
      <c r="Z63" s="30">
        <f t="shared" si="69"/>
        <v>17.747</v>
      </c>
      <c r="AA63" s="30">
        <f t="shared" si="72"/>
        <v>36.633000000000003</v>
      </c>
      <c r="AB63" s="30">
        <f t="shared" si="73"/>
        <v>41.29</v>
      </c>
    </row>
    <row r="64" spans="2:28" x14ac:dyDescent="0.2">
      <c r="B64" s="1" t="s">
        <v>98</v>
      </c>
      <c r="F64" s="30">
        <f>SUM(F60:F63)+F59</f>
        <v>590.47499999999991</v>
      </c>
      <c r="J64" s="30">
        <f>SUM(J60:J63)+J59</f>
        <v>871.1049999999999</v>
      </c>
      <c r="N64" s="30">
        <f>SUM(N60:N63)+N59</f>
        <v>1034.768</v>
      </c>
      <c r="Q64" s="30">
        <f>SUM(Q60:Q63)+Q59</f>
        <v>1895.2780000000002</v>
      </c>
      <c r="R64" s="30">
        <f>SUM(R60:R63)+R59</f>
        <v>1967.1320000000001</v>
      </c>
      <c r="S64" s="30">
        <f>SUM(S60:S63)+S59</f>
        <v>1973.3690000000001</v>
      </c>
      <c r="T64" s="30">
        <f>SUM(T60:T63)+T59</f>
        <v>2027.2339999999999</v>
      </c>
      <c r="U64" s="30">
        <f>SUM(U60:U63)+U59</f>
        <v>2081.768</v>
      </c>
      <c r="Y64" s="30">
        <f t="shared" ref="Y64:Z64" si="74">SUM(Y60:Y63)+Y59</f>
        <v>590.47499999999991</v>
      </c>
      <c r="Z64" s="30">
        <f t="shared" si="74"/>
        <v>871.1049999999999</v>
      </c>
      <c r="AA64" s="30">
        <f>SUM(AA60:AA63)+AA59</f>
        <v>1034.768</v>
      </c>
      <c r="AB64" s="30">
        <f>SUM(AB60:AB63)+AB59</f>
        <v>1967.1320000000001</v>
      </c>
    </row>
    <row r="65" spans="2:28" x14ac:dyDescent="0.2">
      <c r="T65" s="30"/>
      <c r="Y65" s="30"/>
      <c r="Z65" s="30"/>
    </row>
    <row r="66" spans="2:28" x14ac:dyDescent="0.2">
      <c r="B66" s="1" t="s">
        <v>99</v>
      </c>
      <c r="F66" s="30">
        <v>438.23500000000001</v>
      </c>
      <c r="J66" s="30">
        <v>4279.4110000000001</v>
      </c>
      <c r="N66" s="30">
        <v>8452.6650000000009</v>
      </c>
      <c r="Q66" s="30">
        <v>11081.749</v>
      </c>
      <c r="R66" s="30">
        <v>11031.466</v>
      </c>
      <c r="S66" s="30">
        <v>10917.433000000001</v>
      </c>
      <c r="T66" s="30">
        <v>10841.995000000001</v>
      </c>
      <c r="U66" s="30">
        <v>10530.888000000001</v>
      </c>
      <c r="Y66" s="30">
        <f>F66</f>
        <v>438.23500000000001</v>
      </c>
      <c r="Z66" s="30">
        <f>J66</f>
        <v>4279.4110000000001</v>
      </c>
      <c r="AA66" s="30">
        <f>N66</f>
        <v>8452.6650000000009</v>
      </c>
      <c r="AB66" s="30">
        <f>R66</f>
        <v>11031.466</v>
      </c>
    </row>
    <row r="67" spans="2:28" x14ac:dyDescent="0.2">
      <c r="B67" s="1" t="s">
        <v>100</v>
      </c>
      <c r="F67" s="30">
        <f>F66+F64</f>
        <v>1028.71</v>
      </c>
      <c r="J67" s="30">
        <f>J66+J64</f>
        <v>5150.5159999999996</v>
      </c>
      <c r="N67" s="30">
        <f>N66+N64</f>
        <v>9487.4330000000009</v>
      </c>
      <c r="Q67" s="30">
        <f>Q66+Q64</f>
        <v>12977.027</v>
      </c>
      <c r="R67" s="30">
        <f>R66+R64</f>
        <v>12998.598</v>
      </c>
      <c r="S67" s="30">
        <f>S66+S64</f>
        <v>12890.802000000001</v>
      </c>
      <c r="T67" s="30">
        <f>T66+T64</f>
        <v>12869.229000000001</v>
      </c>
      <c r="U67" s="30">
        <f>U66+U64</f>
        <v>12612.656000000001</v>
      </c>
      <c r="Y67" s="30">
        <f>Y66+Y64</f>
        <v>1028.71</v>
      </c>
      <c r="Z67" s="30">
        <f>Z66+Z64</f>
        <v>5150.5159999999996</v>
      </c>
      <c r="AA67" s="30">
        <f>AA66+AA64</f>
        <v>9487.4330000000009</v>
      </c>
      <c r="AB67" s="30">
        <f>AB66+AB64</f>
        <v>12998.598</v>
      </c>
    </row>
    <row r="68" spans="2:28" x14ac:dyDescent="0.2">
      <c r="Y68" s="30"/>
      <c r="Z68" s="30"/>
    </row>
    <row r="69" spans="2:28" x14ac:dyDescent="0.2">
      <c r="B69" s="1" t="s">
        <v>101</v>
      </c>
      <c r="F69" s="30">
        <f t="shared" ref="F69" si="75">F52-F64</f>
        <v>438.23500000000013</v>
      </c>
      <c r="J69" s="30">
        <f t="shared" ref="J69" si="76">J52-J64</f>
        <v>4259.411000000001</v>
      </c>
      <c r="N69" s="30">
        <f t="shared" ref="N69" si="77">N52-N64</f>
        <v>8452.6650000000009</v>
      </c>
      <c r="Q69" s="30">
        <f t="shared" ref="Q69:R69" si="78">Q52-Q64</f>
        <v>11081.569000000001</v>
      </c>
      <c r="R69" s="30">
        <f t="shared" si="78"/>
        <v>11031.466</v>
      </c>
      <c r="S69" s="30">
        <f t="shared" ref="S69" si="79">S52-S64</f>
        <v>10917.432999999999</v>
      </c>
      <c r="T69" s="30">
        <f>T52-T64</f>
        <v>10841.994999999999</v>
      </c>
      <c r="U69" s="30">
        <f t="shared" ref="U69" si="80">U52-U64</f>
        <v>10530.887999999999</v>
      </c>
      <c r="Y69" s="30">
        <f>Y52-Y64</f>
        <v>438.23500000000013</v>
      </c>
      <c r="Z69" s="30">
        <f>Z52-Z64</f>
        <v>4243.9260000000004</v>
      </c>
      <c r="AA69" s="30">
        <f>AA52-AA64</f>
        <v>8452.6650000000009</v>
      </c>
      <c r="AB69" s="30">
        <f>AB52-AB64</f>
        <v>11031.466</v>
      </c>
    </row>
    <row r="70" spans="2:28" x14ac:dyDescent="0.2">
      <c r="B70" s="1" t="s">
        <v>102</v>
      </c>
      <c r="F70" s="1">
        <f t="shared" ref="F70" si="81">F69/F19</f>
        <v>4.4080086658029467</v>
      </c>
      <c r="J70" s="1">
        <f t="shared" ref="J70" si="82">J69/J19</f>
        <v>30.926123407736053</v>
      </c>
      <c r="N70" s="1">
        <f t="shared" ref="N70" si="83">N69/N19</f>
        <v>53.368623979541908</v>
      </c>
      <c r="Q70" s="1">
        <f t="shared" ref="Q70" si="84">Q69/Q19</f>
        <v>62.526032015171587</v>
      </c>
      <c r="R70" s="1">
        <f t="shared" ref="R70" si="85">R69/R19</f>
        <v>61.650794916840383</v>
      </c>
      <c r="S70" s="1">
        <f t="shared" ref="S70" si="86">S69/S19</f>
        <v>60.351081657501894</v>
      </c>
      <c r="T70" s="1">
        <f>T69/T19</f>
        <v>59.457757070299436</v>
      </c>
      <c r="U70" s="1">
        <f t="shared" ref="U70" si="87">U69/U19</f>
        <v>57.328874782323787</v>
      </c>
      <c r="Y70" s="1">
        <f>Y69/Y19</f>
        <v>4.511824055303669</v>
      </c>
      <c r="Z70" s="1">
        <f>Z69/Z19</f>
        <v>32.624743427364088</v>
      </c>
      <c r="AA70" s="1">
        <f>AA69/AA19</f>
        <v>57.615309329074869</v>
      </c>
      <c r="AB70" s="1">
        <f>AB69/AB19</f>
        <v>63.333543173168131</v>
      </c>
    </row>
    <row r="71" spans="2:28" x14ac:dyDescent="0.2">
      <c r="Y71" s="30"/>
      <c r="Z71" s="30"/>
    </row>
    <row r="72" spans="2:28" s="35" customFormat="1" x14ac:dyDescent="0.2">
      <c r="B72" s="35" t="s">
        <v>6</v>
      </c>
      <c r="F72" s="36">
        <f>F42+F43</f>
        <v>748.34299999999996</v>
      </c>
      <c r="J72" s="36">
        <f>J42+J43</f>
        <v>1812.693</v>
      </c>
      <c r="N72" s="36">
        <f>N42+N43</f>
        <v>3039.7910000000002</v>
      </c>
      <c r="Q72" s="36">
        <f t="shared" ref="Q72" si="88">Q42+Q43</f>
        <v>5394.2520000000004</v>
      </c>
      <c r="R72" s="36">
        <f>R42+R43</f>
        <v>5357.8819999999996</v>
      </c>
      <c r="S72" s="36">
        <f>S42+S43</f>
        <v>5223.3119999999999</v>
      </c>
      <c r="T72" s="36">
        <f>T42+T43</f>
        <v>4392.2839999999997</v>
      </c>
      <c r="U72" s="36">
        <f t="shared" ref="U72" si="89">U42+U43</f>
        <v>4208.5450000000001</v>
      </c>
      <c r="Y72" s="36">
        <f>F72</f>
        <v>748.34299999999996</v>
      </c>
      <c r="Z72" s="36">
        <f>J72</f>
        <v>1812.693</v>
      </c>
      <c r="AA72" s="36">
        <f>N72</f>
        <v>3039.7910000000002</v>
      </c>
      <c r="AB72" s="36">
        <f>R72</f>
        <v>5357.8819999999996</v>
      </c>
    </row>
    <row r="73" spans="2:28" s="35" customFormat="1" x14ac:dyDescent="0.2">
      <c r="B73" s="35" t="s">
        <v>7</v>
      </c>
      <c r="F73" s="36">
        <f>F61+F62+F58</f>
        <v>434.49599999999998</v>
      </c>
      <c r="J73" s="36">
        <f>J61+J62+J58</f>
        <v>473.85999999999996</v>
      </c>
      <c r="N73" s="36">
        <f>N61+N62+N58</f>
        <v>319.92399999999998</v>
      </c>
      <c r="Q73" s="36">
        <f>Q61+Q62+Q58</f>
        <v>1005.801</v>
      </c>
      <c r="R73" s="36">
        <f>R61+R62+R58</f>
        <v>1011.039</v>
      </c>
      <c r="S73" s="36">
        <f>S61+S62+S58</f>
        <v>1008.296</v>
      </c>
      <c r="T73" s="36">
        <f>T61+T62+T58</f>
        <v>1005.554</v>
      </c>
      <c r="U73" s="36">
        <f t="shared" ref="U73" si="90">U61+U62+U58</f>
        <v>1011.827</v>
      </c>
      <c r="Y73" s="36">
        <f>F73</f>
        <v>434.49599999999998</v>
      </c>
      <c r="Z73" s="36">
        <f>J73</f>
        <v>473.85999999999996</v>
      </c>
      <c r="AA73" s="36">
        <f>N73</f>
        <v>319.92399999999998</v>
      </c>
      <c r="AB73" s="36">
        <f>R73</f>
        <v>1011.039</v>
      </c>
    </row>
    <row r="74" spans="2:28" x14ac:dyDescent="0.2">
      <c r="B74" s="1" t="s">
        <v>8</v>
      </c>
      <c r="F74" s="30">
        <f t="shared" ref="F74" si="91">F72-F73</f>
        <v>313.84699999999998</v>
      </c>
      <c r="J74" s="30">
        <f t="shared" ref="J74" si="92">J72-J73</f>
        <v>1338.8330000000001</v>
      </c>
      <c r="N74" s="30">
        <f t="shared" ref="N74" si="93">N72-N73</f>
        <v>2719.8670000000002</v>
      </c>
      <c r="Q74" s="30">
        <f t="shared" ref="Q74" si="94">Q72-Q73</f>
        <v>4388.451</v>
      </c>
      <c r="R74" s="30">
        <f t="shared" ref="R74" si="95">R72-R73</f>
        <v>4346.8429999999998</v>
      </c>
      <c r="S74" s="30">
        <f t="shared" ref="S74" si="96">S72-S73</f>
        <v>4215.0159999999996</v>
      </c>
      <c r="T74" s="30">
        <f>T72-T73</f>
        <v>3386.7299999999996</v>
      </c>
      <c r="U74" s="30">
        <f t="shared" ref="U74" si="97">U72-U73</f>
        <v>3196.7179999999998</v>
      </c>
      <c r="Y74" s="30">
        <f>Y72-Y73</f>
        <v>313.84699999999998</v>
      </c>
      <c r="Z74" s="30">
        <f>Z72-Z73</f>
        <v>1338.8330000000001</v>
      </c>
      <c r="AA74" s="30">
        <f>AA72-AA73</f>
        <v>2719.8670000000002</v>
      </c>
      <c r="AB74" s="30">
        <f>AB72-AB73</f>
        <v>4346.8429999999998</v>
      </c>
    </row>
    <row r="76" spans="2:28" x14ac:dyDescent="0.2">
      <c r="B76" s="1" t="s">
        <v>3</v>
      </c>
      <c r="F76" s="44">
        <v>89.3</v>
      </c>
      <c r="J76" s="44">
        <v>98.28</v>
      </c>
      <c r="M76" s="1">
        <v>247.09</v>
      </c>
      <c r="N76" s="44">
        <v>338.5</v>
      </c>
      <c r="O76" s="1">
        <v>340.76</v>
      </c>
      <c r="P76" s="1">
        <v>394.16</v>
      </c>
      <c r="Q76" s="1">
        <v>319.05</v>
      </c>
      <c r="R76" s="1">
        <v>263.33999999999997</v>
      </c>
      <c r="S76" s="1">
        <v>164.81</v>
      </c>
      <c r="T76" s="1">
        <v>83.81</v>
      </c>
      <c r="U76" s="1">
        <v>69.14</v>
      </c>
      <c r="Y76" s="44">
        <v>98.28</v>
      </c>
      <c r="Z76" s="44">
        <v>98.28</v>
      </c>
      <c r="AA76" s="44">
        <f>N76</f>
        <v>338.5</v>
      </c>
      <c r="AB76" s="1">
        <f>R76</f>
        <v>263.33999999999997</v>
      </c>
    </row>
    <row r="77" spans="2:28" x14ac:dyDescent="0.2">
      <c r="B77" s="1" t="s">
        <v>5</v>
      </c>
      <c r="F77" s="30">
        <f t="shared" ref="F77" si="98">F76*F19</f>
        <v>8878.0191844000001</v>
      </c>
      <c r="J77" s="30">
        <f t="shared" ref="J77" si="99">J76*J19</f>
        <v>13535.96464584</v>
      </c>
      <c r="M77" s="30">
        <f t="shared" ref="M77:T77" si="100">M76*M19</f>
        <v>36446.040621749999</v>
      </c>
      <c r="N77" s="30">
        <f t="shared" si="100"/>
        <v>53612.532779499998</v>
      </c>
      <c r="O77" s="30">
        <f t="shared" si="100"/>
        <v>56961.597668080001</v>
      </c>
      <c r="P77" s="30">
        <f t="shared" si="100"/>
        <v>68350.181163679998</v>
      </c>
      <c r="Q77" s="30">
        <f t="shared" si="100"/>
        <v>56545.641479250007</v>
      </c>
      <c r="R77" s="30">
        <f t="shared" si="100"/>
        <v>47120.661791279999</v>
      </c>
      <c r="S77" s="30">
        <f t="shared" si="100"/>
        <v>29813.916889529999</v>
      </c>
      <c r="T77" s="30">
        <f t="shared" si="100"/>
        <v>15282.57448184</v>
      </c>
      <c r="U77" s="30">
        <f t="shared" ref="U77" si="101">U76*U19</f>
        <v>12700.503874960001</v>
      </c>
      <c r="Y77" s="30">
        <f t="shared" ref="Y77" si="102">Y76*Y19</f>
        <v>9545.9697169200008</v>
      </c>
      <c r="Z77" s="30">
        <f>Z76*Z19</f>
        <v>12784.56176088</v>
      </c>
      <c r="AA77" s="30">
        <f>AA76*AA19</f>
        <v>49660.8824255</v>
      </c>
      <c r="AB77" s="30">
        <f>AB76*AB19</f>
        <v>45868.683653099994</v>
      </c>
    </row>
    <row r="78" spans="2:28" x14ac:dyDescent="0.2">
      <c r="B78" s="1" t="s">
        <v>9</v>
      </c>
      <c r="F78" s="30">
        <f t="shared" ref="F78" si="103">F77-F74</f>
        <v>8564.1721844000003</v>
      </c>
      <c r="J78" s="30">
        <f t="shared" ref="J78" si="104">J77-J74</f>
        <v>12197.13164584</v>
      </c>
      <c r="N78" s="30">
        <f t="shared" ref="N78" si="105">N77-N74</f>
        <v>50892.665779499999</v>
      </c>
      <c r="P78" s="30"/>
      <c r="Q78" s="30">
        <f t="shared" ref="Q78:R78" si="106">Q77-Q74</f>
        <v>52157.190479250006</v>
      </c>
      <c r="R78" s="30">
        <f t="shared" si="106"/>
        <v>42773.818791279999</v>
      </c>
      <c r="S78" s="30">
        <f t="shared" ref="S78" si="107">S77-S74</f>
        <v>25598.900889529999</v>
      </c>
      <c r="T78" s="30">
        <f>T77-T74</f>
        <v>11895.84448184</v>
      </c>
      <c r="U78" s="30">
        <f t="shared" ref="U78" si="108">U77-U74</f>
        <v>9503.7858749600018</v>
      </c>
      <c r="Y78" s="30">
        <f t="shared" ref="Y78" si="109">Y77-Y74</f>
        <v>9232.122716920001</v>
      </c>
      <c r="Z78" s="30">
        <f t="shared" ref="Z78:AA78" si="110">Z77-Z74</f>
        <v>11445.72876088</v>
      </c>
      <c r="AA78" s="30">
        <f t="shared" si="110"/>
        <v>46941.015425500002</v>
      </c>
      <c r="AB78" s="30">
        <f t="shared" ref="AB78" si="111">AB77-AB74</f>
        <v>41521.840653099993</v>
      </c>
    </row>
    <row r="80" spans="2:28" x14ac:dyDescent="0.2">
      <c r="B80" s="1" t="s">
        <v>103</v>
      </c>
      <c r="F80" s="37">
        <f>F76/F70</f>
        <v>20.258580862779098</v>
      </c>
      <c r="J80" s="37">
        <f>J76/J70</f>
        <v>3.1778958747676609</v>
      </c>
      <c r="N80" s="37">
        <f>N76/N70</f>
        <v>6.3426780523657325</v>
      </c>
      <c r="Q80" s="37">
        <f t="shared" ref="Q80" si="112">Q76/Q70</f>
        <v>5.1026746735277291</v>
      </c>
      <c r="R80" s="37">
        <f>R76/R70</f>
        <v>4.2714777701603754</v>
      </c>
      <c r="S80" s="37">
        <f>S76/S70</f>
        <v>2.730854120151688</v>
      </c>
      <c r="T80" s="37">
        <f>T76/T70</f>
        <v>1.4095721757702342</v>
      </c>
      <c r="U80" s="37">
        <f t="shared" ref="U80" si="113">U76/U70</f>
        <v>1.206024019528078</v>
      </c>
      <c r="Y80" s="37">
        <f t="shared" ref="Y80" si="114">Y76/Y70</f>
        <v>21.782764308921006</v>
      </c>
      <c r="Z80" s="37">
        <f t="shared" ref="Z80" si="115">Z76/Z70</f>
        <v>3.0124374838015551</v>
      </c>
      <c r="AA80" s="37">
        <f>AA76/AA70</f>
        <v>5.8751745663054189</v>
      </c>
      <c r="AB80" s="37">
        <f>AB76/AB70</f>
        <v>4.1579862235082805</v>
      </c>
    </row>
    <row r="81" spans="2:28" x14ac:dyDescent="0.2">
      <c r="B81" s="1" t="s">
        <v>105</v>
      </c>
      <c r="N81" s="37">
        <f>N77/SUM(K4:N4)</f>
        <v>53.82465574780209</v>
      </c>
      <c r="Q81" s="37">
        <f>Q77/SUM(N4:Q4)</f>
        <v>22.199267614739412</v>
      </c>
      <c r="R81" s="37">
        <f>R77/SUM(O4:R4)</f>
        <v>16.581045510065838</v>
      </c>
      <c r="S81" s="37">
        <f>S77/SUM(P4:S4)</f>
        <v>9.5336989696036145</v>
      </c>
      <c r="T81" s="37">
        <f>T77/SUM(Q4:T4)</f>
        <v>4.4927117390362339</v>
      </c>
      <c r="U81" s="37">
        <f t="shared" ref="U81" si="116">U77/SUM(R4:U4)</f>
        <v>3.4848498391023606</v>
      </c>
      <c r="Y81" s="37">
        <f>Y77/Y4</f>
        <v>14.684593614073627</v>
      </c>
      <c r="Z81" s="37">
        <f>Z77/Z4</f>
        <v>11.269213200266556</v>
      </c>
      <c r="AA81" s="37">
        <f>AA77/AA4</f>
        <v>28.187966248546921</v>
      </c>
      <c r="AB81" s="37">
        <f>AB77/AB4</f>
        <v>16.140493410464138</v>
      </c>
    </row>
    <row r="82" spans="2:28" x14ac:dyDescent="0.2">
      <c r="B82" s="1" t="s">
        <v>104</v>
      </c>
      <c r="N82" s="37">
        <f t="shared" ref="N82" si="117">N76/SUM(K18:N18)</f>
        <v>-175.84216103089744</v>
      </c>
      <c r="Q82" s="37">
        <f t="shared" ref="Q82" si="118">Q76/SUM(N18:Q18)</f>
        <v>-64.500694009685063</v>
      </c>
      <c r="R82" s="37">
        <f t="shared" ref="R82:S82" si="119">R76/SUM(O18:R18)</f>
        <v>-48.385204422553002</v>
      </c>
      <c r="S82" s="37">
        <f t="shared" si="119"/>
        <v>-30.339872026893296</v>
      </c>
      <c r="T82" s="37">
        <f>T76/SUM(Q18:T18)</f>
        <v>-14.233498713981406</v>
      </c>
      <c r="U82" s="37">
        <f t="shared" ref="U82" si="120">U76/SUM(R18:U18)</f>
        <v>-9.5372734774675205</v>
      </c>
      <c r="Y82" s="37">
        <f t="shared" ref="Y82:Z82" si="121">Y76/Y18</f>
        <v>-78.278376345193479</v>
      </c>
      <c r="Z82" s="37">
        <f t="shared" si="121"/>
        <v>-41.634979665019884</v>
      </c>
      <c r="AA82" s="37">
        <f>AA76/AA18</f>
        <v>-101.14665276009771</v>
      </c>
      <c r="AB82" s="37">
        <f>AB76/AB18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</hyperlinks>
  <pageMargins left="0.7" right="0.7" top="0.75" bottom="0.75" header="0.3" footer="0.3"/>
  <pageSetup paperSize="256" orientation="portrait" horizontalDpi="203" verticalDpi="203" r:id="rId10"/>
  <ignoredErrors>
    <ignoredError sqref="Y46:AB46 Y60:AB64 Y52 AA52:AB52 Y50:AB51 Y49 AA49:AB49 Y48:AB48 Y47 AA47:AB47 Y53:AB57 V59:X59 Y59:AB59" formula="1"/>
    <ignoredError sqref="N81:P81 S81 Q81:R81 T81:U81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866" workbookViewId="0">
      <selection activeCell="A888" sqref="A888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2022-10-19T09:44:16Z</dcterms:created>
  <dcterms:modified xsi:type="dcterms:W3CDTF">2022-11-05T00:37:51Z</dcterms:modified>
</cp:coreProperties>
</file>