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391F5142-8C2A-864F-9ABE-8BAE54FFD8A9}" xr6:coauthVersionLast="47" xr6:coauthVersionMax="47" xr10:uidLastSave="{00000000-0000-0000-0000-000000000000}"/>
  <bookViews>
    <workbookView xWindow="0" yWindow="500" windowWidth="33600" windowHeight="18900" activeTab="1" xr2:uid="{034066B2-28C3-4551-8F6C-62966FA785BB}"/>
  </bookViews>
  <sheets>
    <sheet name="Screener" sheetId="2" r:id="rId1"/>
    <sheet name="Main" sheetId="1" r:id="rId2"/>
    <sheet name="Private Equity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0" i="1" l="1"/>
  <c r="M6" i="1" l="1"/>
  <c r="Q8" i="1" l="1"/>
  <c r="T8" i="1"/>
  <c r="U8" i="1"/>
  <c r="V8" i="1"/>
  <c r="W8" i="1"/>
  <c r="U23" i="1" l="1"/>
  <c r="P8" i="1"/>
  <c r="M8" i="1"/>
  <c r="N8" i="1" l="1"/>
  <c r="V23" i="1" l="1"/>
  <c r="O8" i="1"/>
  <c r="U5" i="1" l="1"/>
  <c r="T5" i="1"/>
  <c r="W12" i="1" l="1"/>
  <c r="V12" i="1"/>
  <c r="U12" i="1"/>
  <c r="T12" i="1"/>
  <c r="S12" i="1"/>
  <c r="O12" i="1"/>
  <c r="Q12" i="1"/>
  <c r="P12" i="1"/>
  <c r="M12" i="1"/>
  <c r="N12" i="1"/>
  <c r="N5" i="1" l="1"/>
  <c r="M5" i="1"/>
  <c r="K23" i="1" l="1"/>
  <c r="AD23" i="1"/>
  <c r="AF23" i="1"/>
  <c r="AE23" i="1"/>
  <c r="F23" i="1"/>
  <c r="AB12" i="1" l="1"/>
  <c r="AA12" i="1"/>
  <c r="Z12" i="1"/>
  <c r="Y12" i="1"/>
  <c r="L12" i="1"/>
  <c r="K12" i="1"/>
  <c r="I12" i="1"/>
  <c r="G12" i="1"/>
  <c r="F12" i="1"/>
  <c r="H12" i="1" l="1"/>
  <c r="J12" i="1"/>
  <c r="L6" i="1" l="1"/>
  <c r="K6" i="1"/>
  <c r="AB6" i="1"/>
  <c r="AA6" i="1"/>
  <c r="Z6" i="1"/>
  <c r="Y6" i="1"/>
  <c r="AD6" i="1"/>
  <c r="AE6" i="1"/>
  <c r="AF6" i="1"/>
  <c r="F6" i="1"/>
  <c r="AB5" i="1" l="1"/>
  <c r="AA5" i="1"/>
  <c r="Z5" i="1"/>
  <c r="Y5" i="1"/>
  <c r="J21" i="1" l="1"/>
  <c r="I21" i="1"/>
  <c r="H21" i="1"/>
  <c r="G21" i="1"/>
  <c r="F21" i="1"/>
  <c r="AE21" i="1"/>
  <c r="AF21" i="1"/>
  <c r="AD21" i="1"/>
  <c r="AB21" i="1"/>
  <c r="AA21" i="1"/>
  <c r="Z21" i="1"/>
  <c r="Y21" i="1"/>
  <c r="L21" i="1"/>
  <c r="K21" i="1"/>
  <c r="AF14" i="1" l="1"/>
  <c r="AF12" i="1"/>
  <c r="AD12" i="1"/>
  <c r="AE12" i="1"/>
  <c r="AF5" i="1" l="1"/>
  <c r="AD5" i="1"/>
  <c r="AE5" i="1"/>
  <c r="L5" i="1" l="1"/>
  <c r="J5" i="1"/>
  <c r="I5" i="1"/>
  <c r="H5" i="1"/>
  <c r="G5" i="1"/>
  <c r="F5" i="1"/>
  <c r="K5" i="1"/>
  <c r="AE8" i="1" l="1"/>
  <c r="AF8" i="1"/>
  <c r="AD8" i="1"/>
  <c r="AB8" i="1"/>
  <c r="AA8" i="1"/>
  <c r="Z8" i="1"/>
  <c r="Y8" i="1"/>
  <c r="J8" i="1"/>
  <c r="I8" i="1"/>
  <c r="G8" i="1"/>
  <c r="H8" i="1"/>
  <c r="F8" i="1"/>
  <c r="G46" i="1"/>
  <c r="G45" i="1"/>
  <c r="W23" i="1" s="1"/>
  <c r="L8" i="1"/>
  <c r="K8" i="1"/>
  <c r="I6" i="1"/>
  <c r="H6" i="1" l="1"/>
  <c r="G6" i="1"/>
  <c r="J6" i="1"/>
  <c r="L23" i="1" l="1"/>
  <c r="Y23" i="1"/>
  <c r="G23" i="1"/>
  <c r="Z23" i="1" l="1"/>
  <c r="I23" i="1"/>
  <c r="M23" i="1" l="1"/>
  <c r="AB23" i="1"/>
  <c r="AA23" i="1" l="1"/>
  <c r="T23" i="1" l="1"/>
  <c r="P23" i="1" l="1"/>
  <c r="N23" i="1"/>
  <c r="H23" i="1"/>
  <c r="J23" i="1" l="1"/>
  <c r="O23" i="1"/>
  <c r="Q23" i="1"/>
</calcChain>
</file>

<file path=xl/sharedStrings.xml><?xml version="1.0" encoding="utf-8"?>
<sst xmlns="http://schemas.openxmlformats.org/spreadsheetml/2006/main" count="173" uniqueCount="119">
  <si>
    <t>Ticker</t>
  </si>
  <si>
    <t>Company Name</t>
  </si>
  <si>
    <t>Currency</t>
  </si>
  <si>
    <t>Market</t>
  </si>
  <si>
    <t>Price</t>
  </si>
  <si>
    <t>S/O</t>
  </si>
  <si>
    <t>MCAP</t>
  </si>
  <si>
    <t>Net Cash</t>
  </si>
  <si>
    <t>EV</t>
  </si>
  <si>
    <t>£SGE</t>
  </si>
  <si>
    <t>IPO</t>
  </si>
  <si>
    <t>HQ</t>
  </si>
  <si>
    <t>Founded</t>
  </si>
  <si>
    <t>Notes</t>
  </si>
  <si>
    <t>$TWLO</t>
  </si>
  <si>
    <t>Business Software</t>
  </si>
  <si>
    <t>£</t>
  </si>
  <si>
    <t>$</t>
  </si>
  <si>
    <t>GM %</t>
  </si>
  <si>
    <t>OM %</t>
  </si>
  <si>
    <t>NM %</t>
  </si>
  <si>
    <t>Tax Rate</t>
  </si>
  <si>
    <t>Update</t>
  </si>
  <si>
    <t>Released</t>
  </si>
  <si>
    <t>Twilio Inc.</t>
  </si>
  <si>
    <t>Variables</t>
  </si>
  <si>
    <t>Inverse</t>
  </si>
  <si>
    <t>USDGBP</t>
  </si>
  <si>
    <t>EURGBP</t>
  </si>
  <si>
    <t>Normalised to Pound Sterling (GBP)</t>
  </si>
  <si>
    <t>NYSE</t>
  </si>
  <si>
    <t>LSE</t>
  </si>
  <si>
    <t>$MDB</t>
  </si>
  <si>
    <t>NASDAQ</t>
  </si>
  <si>
    <t>$CRM</t>
  </si>
  <si>
    <t>Salesforce, Inc.</t>
  </si>
  <si>
    <t>Sage Group Plc.</t>
  </si>
  <si>
    <t>MongoDB, Inc.</t>
  </si>
  <si>
    <t>Sub-Sector</t>
  </si>
  <si>
    <t>Database</t>
  </si>
  <si>
    <t>Tech</t>
  </si>
  <si>
    <t>$ORCL</t>
  </si>
  <si>
    <t>Oracle Corporation</t>
  </si>
  <si>
    <t>Notifications (SMS)</t>
  </si>
  <si>
    <t>Cloud CRM</t>
  </si>
  <si>
    <t>Cloud CRM/ERP &amp; Database</t>
  </si>
  <si>
    <t>Cloud ERP</t>
  </si>
  <si>
    <t>API</t>
  </si>
  <si>
    <t>$NET</t>
  </si>
  <si>
    <t>Cloudflare Inc.</t>
  </si>
  <si>
    <t>Infrastructure</t>
  </si>
  <si>
    <t>DNS, Cyber-Security</t>
  </si>
  <si>
    <t>$WORK</t>
  </si>
  <si>
    <t>Slack Technologies Inc.</t>
  </si>
  <si>
    <t>Application</t>
  </si>
  <si>
    <t>Instant Messaging</t>
  </si>
  <si>
    <t>$U</t>
  </si>
  <si>
    <t>$RBLX</t>
  </si>
  <si>
    <t>Unity Software Inc.</t>
  </si>
  <si>
    <t>Roblox Corporation</t>
  </si>
  <si>
    <t>Video Games</t>
  </si>
  <si>
    <t>Game Dev</t>
  </si>
  <si>
    <t>Game Dev, Metaverse</t>
  </si>
  <si>
    <t>$GTLB</t>
  </si>
  <si>
    <t>GitLab Inc.</t>
  </si>
  <si>
    <t>Source Control</t>
  </si>
  <si>
    <t>£DARK</t>
  </si>
  <si>
    <t>DarkTrace Plc.</t>
  </si>
  <si>
    <t>$MCFE</t>
  </si>
  <si>
    <t>McAfee Corp.</t>
  </si>
  <si>
    <t>Cyber Security</t>
  </si>
  <si>
    <t>Acquired by Salesforce (CRM) in July 2021</t>
  </si>
  <si>
    <t>M&amp;A Value</t>
  </si>
  <si>
    <t>M&amp;A Date</t>
  </si>
  <si>
    <t>$27.7bn</t>
  </si>
  <si>
    <t>July 21 2021</t>
  </si>
  <si>
    <t>$TEAM</t>
  </si>
  <si>
    <t>Atalassian Corporation</t>
  </si>
  <si>
    <t>Developer Software</t>
  </si>
  <si>
    <t>Project Management</t>
  </si>
  <si>
    <t>$MRDB</t>
  </si>
  <si>
    <t>MariaDB Plc.</t>
  </si>
  <si>
    <t>$EBAY</t>
  </si>
  <si>
    <t>$AMZN</t>
  </si>
  <si>
    <t>E-Commerce</t>
  </si>
  <si>
    <t>eBay Inc.</t>
  </si>
  <si>
    <t>Online Auction</t>
  </si>
  <si>
    <t>$SHOP</t>
  </si>
  <si>
    <t>Shopify Inc.</t>
  </si>
  <si>
    <t>$ETSY</t>
  </si>
  <si>
    <t>Etsy Inc.</t>
  </si>
  <si>
    <t>$BABA</t>
  </si>
  <si>
    <t>Alibaba Group Holding Ltd</t>
  </si>
  <si>
    <t>$JD</t>
  </si>
  <si>
    <t>JD.com, Inc.</t>
  </si>
  <si>
    <t>P/B [C]</t>
  </si>
  <si>
    <t>P/S [C]</t>
  </si>
  <si>
    <t>EV/S [C]</t>
  </si>
  <si>
    <t>P/E [C]</t>
  </si>
  <si>
    <t>EV/E [C]</t>
  </si>
  <si>
    <t>FY21 E</t>
  </si>
  <si>
    <t>FY20 E</t>
  </si>
  <si>
    <t>FY19 E</t>
  </si>
  <si>
    <t>FY18 E</t>
  </si>
  <si>
    <t>FY22 E</t>
  </si>
  <si>
    <t>Normalised to Pound Sterling (GBP) [millions]</t>
  </si>
  <si>
    <t>$CVNA</t>
  </si>
  <si>
    <t>Carvana</t>
  </si>
  <si>
    <t>£AUTO</t>
  </si>
  <si>
    <t>Auto Trader Group Plc</t>
  </si>
  <si>
    <t>$CZOO</t>
  </si>
  <si>
    <t>Cazoo Group Ltd</t>
  </si>
  <si>
    <t>Online Auto Sales</t>
  </si>
  <si>
    <t>E-Commerce, Logistics</t>
  </si>
  <si>
    <t>£TRST</t>
  </si>
  <si>
    <t>Trustpilot Group Plc</t>
  </si>
  <si>
    <t>Reviews</t>
  </si>
  <si>
    <t>Social Media</t>
  </si>
  <si>
    <t>Copenhagen, 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</si>
</sst>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\x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i/>
      <sz val="10"/>
      <color theme="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1" applyFont="1"/>
    <xf numFmtId="17" fontId="1" fillId="0" borderId="0" xfId="0" applyNumberFormat="1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1" fillId="5" borderId="5" xfId="0" applyNumberFormat="1" applyFont="1" applyFill="1" applyBorder="1" applyAlignment="1">
      <alignment horizontal="center"/>
    </xf>
    <xf numFmtId="2" fontId="5" fillId="6" borderId="6" xfId="0" applyNumberFormat="1" applyFont="1" applyFill="1" applyBorder="1"/>
    <xf numFmtId="0" fontId="1" fillId="2" borderId="7" xfId="0" applyFont="1" applyFill="1" applyBorder="1" applyAlignment="1">
      <alignment horizontal="center"/>
    </xf>
    <xf numFmtId="2" fontId="1" fillId="5" borderId="8" xfId="0" applyNumberFormat="1" applyFont="1" applyFill="1" applyBorder="1" applyAlignment="1">
      <alignment horizontal="center"/>
    </xf>
    <xf numFmtId="2" fontId="5" fillId="6" borderId="9" xfId="0" applyNumberFormat="1" applyFont="1" applyFill="1" applyBorder="1"/>
    <xf numFmtId="4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 applyAlignment="1">
      <alignment horizontal="center"/>
    </xf>
    <xf numFmtId="165" fontId="1" fillId="0" borderId="0" xfId="0" applyNumberFormat="1" applyFont="1"/>
    <xf numFmtId="1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M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MR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TWL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$RBLX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EB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191.75</v>
          </cell>
        </row>
        <row r="7">
          <cell r="C7">
            <v>68.916813000000005</v>
          </cell>
        </row>
        <row r="8">
          <cell r="C8">
            <v>13214.798892750001</v>
          </cell>
        </row>
        <row r="11">
          <cell r="C11">
            <v>648.49</v>
          </cell>
        </row>
        <row r="12">
          <cell r="C12">
            <v>12566.308892750001</v>
          </cell>
        </row>
        <row r="23">
          <cell r="C23" t="str">
            <v>New York City, NY</v>
          </cell>
        </row>
        <row r="24">
          <cell r="C24">
            <v>2007</v>
          </cell>
        </row>
        <row r="25">
          <cell r="C25">
            <v>2017</v>
          </cell>
        </row>
        <row r="28">
          <cell r="C28" t="str">
            <v>FQ323</v>
          </cell>
          <cell r="D28">
            <v>44901</v>
          </cell>
        </row>
        <row r="33">
          <cell r="C33">
            <v>19.311919490429393</v>
          </cell>
        </row>
        <row r="34">
          <cell r="C34">
            <v>11.112137929461445</v>
          </cell>
        </row>
      </sheetData>
      <sheetData sheetId="1">
        <row r="15">
          <cell r="AG15">
            <v>-209.30399999999997</v>
          </cell>
        </row>
        <row r="21">
          <cell r="AH21">
            <v>-306.86599999999999</v>
          </cell>
        </row>
        <row r="29">
          <cell r="X29">
            <v>0.70928999538958049</v>
          </cell>
        </row>
        <row r="30">
          <cell r="X30">
            <v>-0.37819600869393383</v>
          </cell>
        </row>
        <row r="31">
          <cell r="X31">
            <v>-0.39144108542448774</v>
          </cell>
        </row>
        <row r="32">
          <cell r="X32">
            <v>-2.6326241624645998E-2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4.0199999999999996</v>
          </cell>
        </row>
        <row r="7">
          <cell r="C7">
            <v>58.801357000000003</v>
          </cell>
        </row>
        <row r="8">
          <cell r="C8">
            <v>236.38145513999999</v>
          </cell>
        </row>
        <row r="11">
          <cell r="C11">
            <v>16.010999999999999</v>
          </cell>
        </row>
        <row r="12">
          <cell r="C12">
            <v>220.37045513999999</v>
          </cell>
        </row>
        <row r="23">
          <cell r="C23" t="str">
            <v>Redwood City, CA</v>
          </cell>
        </row>
        <row r="24">
          <cell r="C24">
            <v>2010</v>
          </cell>
        </row>
        <row r="25">
          <cell r="C25">
            <v>2022</v>
          </cell>
        </row>
        <row r="28">
          <cell r="C28" t="str">
            <v>Q322</v>
          </cell>
          <cell r="D28">
            <v>42705</v>
          </cell>
        </row>
        <row r="34">
          <cell r="C34">
            <v>26.782399177430296</v>
          </cell>
        </row>
      </sheetData>
      <sheetData sheetId="1">
        <row r="28">
          <cell r="J28">
            <v>0.68957308000457829</v>
          </cell>
        </row>
        <row r="29">
          <cell r="J29">
            <v>-1.1077257639922169</v>
          </cell>
        </row>
        <row r="30">
          <cell r="J30">
            <v>-1.1136774636602953</v>
          </cell>
        </row>
        <row r="31">
          <cell r="J31">
            <v>-1.6676961087090797E-3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49.02</v>
          </cell>
        </row>
        <row r="7">
          <cell r="C7">
            <v>183.692564</v>
          </cell>
        </row>
        <row r="8">
          <cell r="C8">
            <v>9004.6094872800004</v>
          </cell>
        </row>
        <row r="11">
          <cell r="C11">
            <v>3196.7179999999998</v>
          </cell>
        </row>
        <row r="12">
          <cell r="C12">
            <v>5807.8914872800005</v>
          </cell>
        </row>
        <row r="23">
          <cell r="C23" t="str">
            <v>San Francisco, CA</v>
          </cell>
        </row>
        <row r="24">
          <cell r="C24">
            <v>2008</v>
          </cell>
        </row>
        <row r="25">
          <cell r="C25">
            <v>2016</v>
          </cell>
        </row>
        <row r="28">
          <cell r="C28" t="str">
            <v>Q322</v>
          </cell>
          <cell r="D28">
            <v>37926</v>
          </cell>
        </row>
        <row r="33">
          <cell r="C33">
            <v>0.85506649460900186</v>
          </cell>
        </row>
        <row r="34">
          <cell r="C34">
            <v>2.4707454311946444</v>
          </cell>
        </row>
        <row r="35">
          <cell r="C35">
            <v>1.5936084043780052</v>
          </cell>
        </row>
        <row r="36">
          <cell r="C36">
            <v>-6.7618910307413636</v>
          </cell>
        </row>
        <row r="37">
          <cell r="C37">
            <v>-4.4061966235825452</v>
          </cell>
        </row>
      </sheetData>
      <sheetData sheetId="1">
        <row r="17">
          <cell r="Y17">
            <v>-121.94900000000001</v>
          </cell>
          <cell r="Z17">
            <v>-307.06299999999993</v>
          </cell>
          <cell r="AA17">
            <v>-490.97899999999981</v>
          </cell>
          <cell r="AB17">
            <v>-949.90000000000009</v>
          </cell>
        </row>
        <row r="24">
          <cell r="U24">
            <v>0.47005177868427206</v>
          </cell>
        </row>
        <row r="25">
          <cell r="U25">
            <v>-0.46488611741249003</v>
          </cell>
        </row>
        <row r="26">
          <cell r="U26">
            <v>-0.49065338799426272</v>
          </cell>
        </row>
        <row r="27">
          <cell r="U27">
            <v>-7.4778536471246807E-3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7.4459999999999997</v>
          </cell>
        </row>
        <row r="7">
          <cell r="C7">
            <v>1020</v>
          </cell>
        </row>
        <row r="8">
          <cell r="C8">
            <v>7594.92</v>
          </cell>
        </row>
        <row r="11">
          <cell r="C11">
            <v>-729</v>
          </cell>
        </row>
        <row r="12">
          <cell r="C12">
            <v>8323.92</v>
          </cell>
        </row>
        <row r="23">
          <cell r="C23" t="str">
            <v>Newcastle, UK</v>
          </cell>
        </row>
        <row r="24">
          <cell r="C24">
            <v>1981</v>
          </cell>
        </row>
        <row r="25">
          <cell r="C25">
            <v>1989</v>
          </cell>
        </row>
        <row r="27">
          <cell r="C27" t="str">
            <v>FY22</v>
          </cell>
          <cell r="D27">
            <v>44881</v>
          </cell>
        </row>
        <row r="32">
          <cell r="C32">
            <v>29.901259842519682</v>
          </cell>
        </row>
        <row r="33">
          <cell r="C33">
            <v>3.9008320493066257</v>
          </cell>
        </row>
        <row r="34">
          <cell r="C34">
            <v>5.5155555555555553</v>
          </cell>
        </row>
        <row r="35">
          <cell r="C35">
            <v>4.2752542372881353</v>
          </cell>
        </row>
        <row r="36">
          <cell r="C36">
            <v>32.771338582677167</v>
          </cell>
        </row>
      </sheetData>
      <sheetData sheetId="1">
        <row r="13">
          <cell r="R13">
            <v>295</v>
          </cell>
          <cell r="S13">
            <v>266</v>
          </cell>
          <cell r="T13">
            <v>310</v>
          </cell>
          <cell r="U13">
            <v>285</v>
          </cell>
          <cell r="V13">
            <v>254</v>
          </cell>
        </row>
        <row r="17">
          <cell r="V17">
            <v>0.92912172573189522</v>
          </cell>
        </row>
        <row r="18">
          <cell r="V18">
            <v>0.18849512069851052</v>
          </cell>
        </row>
        <row r="19">
          <cell r="V19">
            <v>0.13045711350796096</v>
          </cell>
        </row>
        <row r="20">
          <cell r="V20">
            <v>0.24629080118694363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26.16</v>
          </cell>
          <cell r="G6" t="str">
            <v>San Mateo, CA</v>
          </cell>
        </row>
        <row r="7">
          <cell r="C7">
            <v>597.779</v>
          </cell>
          <cell r="G7">
            <v>2021</v>
          </cell>
        </row>
        <row r="8">
          <cell r="C8">
            <v>15637.898639999999</v>
          </cell>
          <cell r="G8">
            <v>2004</v>
          </cell>
        </row>
        <row r="11">
          <cell r="C11">
            <v>2032.8440000000001</v>
          </cell>
          <cell r="G11" t="str">
            <v>Q322</v>
          </cell>
          <cell r="H11"/>
        </row>
        <row r="12">
          <cell r="C12">
            <v>13605.05464</v>
          </cell>
        </row>
      </sheetData>
      <sheetData sheetId="1">
        <row r="22">
          <cell r="M22">
            <v>0.75577498469211346</v>
          </cell>
        </row>
        <row r="23">
          <cell r="M23">
            <v>-0.5794918747476856</v>
          </cell>
        </row>
        <row r="24">
          <cell r="M24">
            <v>-0.5831522463478378</v>
          </cell>
        </row>
        <row r="25">
          <cell r="M25">
            <v>-1.1673022715967497E-3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40.78</v>
          </cell>
        </row>
        <row r="7">
          <cell r="C7">
            <v>542.659087</v>
          </cell>
        </row>
        <row r="8">
          <cell r="C8">
            <v>22129.637567860002</v>
          </cell>
        </row>
        <row r="11">
          <cell r="C11">
            <v>-4235</v>
          </cell>
        </row>
        <row r="12">
          <cell r="C12">
            <v>26364.637567860002</v>
          </cell>
        </row>
        <row r="23">
          <cell r="C23" t="str">
            <v>San Jose, CA</v>
          </cell>
        </row>
        <row r="24">
          <cell r="C24">
            <v>1995</v>
          </cell>
        </row>
        <row r="25">
          <cell r="C25">
            <v>1998</v>
          </cell>
        </row>
        <row r="28">
          <cell r="C28" t="str">
            <v>Q322</v>
          </cell>
          <cell r="D28">
            <v>37561</v>
          </cell>
        </row>
        <row r="33">
          <cell r="C33">
            <v>4.5599912565134968</v>
          </cell>
        </row>
        <row r="34">
          <cell r="C34">
            <v>2.235768596469994</v>
          </cell>
        </row>
        <row r="35">
          <cell r="C35">
            <v>2.663632811462922</v>
          </cell>
        </row>
        <row r="36">
          <cell r="C36">
            <v>-347.03384754378123</v>
          </cell>
        </row>
        <row r="37">
          <cell r="C37">
            <v>941.59419885214288</v>
          </cell>
        </row>
      </sheetData>
      <sheetData sheetId="1">
        <row r="20">
          <cell r="AC20">
            <v>1725</v>
          </cell>
          <cell r="AD20">
            <v>7266</v>
          </cell>
          <cell r="AE20">
            <v>-1347</v>
          </cell>
        </row>
        <row r="27">
          <cell r="U27">
            <v>0.72890843662534988</v>
          </cell>
        </row>
        <row r="28">
          <cell r="U28">
            <v>0.2646941223510596</v>
          </cell>
        </row>
        <row r="29">
          <cell r="U29">
            <v>0.10555777688924431</v>
          </cell>
        </row>
        <row r="30">
          <cell r="U30">
            <v>0.34792626728110598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$MDB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163;SGE.xlsx" TargetMode="External"/><Relationship Id="rId1" Type="http://schemas.openxmlformats.org/officeDocument/2006/relationships/hyperlink" Target="$TWLO.xlsx" TargetMode="External"/><Relationship Id="rId6" Type="http://schemas.openxmlformats.org/officeDocument/2006/relationships/hyperlink" Target="$EBAY.xlsx" TargetMode="External"/><Relationship Id="rId5" Type="http://schemas.openxmlformats.org/officeDocument/2006/relationships/hyperlink" Target="$MRDB.xlsx" TargetMode="External"/><Relationship Id="rId4" Type="http://schemas.openxmlformats.org/officeDocument/2006/relationships/hyperlink" Target="$RBL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B37B-E7FC-4AFC-8844-CCC333F44F1D}">
  <sheetPr>
    <tabColor theme="7"/>
  </sheetPr>
  <dimension ref="A1"/>
  <sheetViews>
    <sheetView workbookViewId="0">
      <selection activeCell="I37" sqref="I37"/>
    </sheetView>
  </sheetViews>
  <sheetFormatPr baseColWidth="10" defaultColWidth="9.1640625" defaultRowHeight="13" x14ac:dyDescent="0.15"/>
  <cols>
    <col min="1" max="16384" width="9.16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CD5B-C727-4CC0-ACC4-210B76523995}">
  <dimension ref="A1:AI46"/>
  <sheetViews>
    <sheetView tabSelected="1" zoomScaleNormal="100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AD41" sqref="AD41"/>
    </sheetView>
  </sheetViews>
  <sheetFormatPr baseColWidth="10" defaultColWidth="9.1640625" defaultRowHeight="13" x14ac:dyDescent="0.15"/>
  <cols>
    <col min="1" max="1" width="4.33203125" style="1" customWidth="1"/>
    <col min="2" max="2" width="9.1640625" style="1"/>
    <col min="3" max="3" width="23" style="6" bestFit="1" customWidth="1"/>
    <col min="4" max="5" width="9.1640625" style="5"/>
    <col min="6" max="10" width="9.1640625" style="1"/>
    <col min="11" max="11" width="9.1640625" style="5"/>
    <col min="12" max="12" width="9.5" style="5" bestFit="1" customWidth="1"/>
    <col min="13" max="19" width="9.5" style="5" customWidth="1"/>
    <col min="20" max="23" width="9.5" style="23" customWidth="1"/>
    <col min="24" max="24" width="9.1640625" style="1"/>
    <col min="25" max="28" width="9.1640625" style="5"/>
    <col min="29" max="29" width="9.1640625" style="1"/>
    <col min="30" max="31" width="9.1640625" style="5"/>
    <col min="32" max="32" width="19.33203125" style="5" bestFit="1" customWidth="1"/>
    <col min="33" max="33" width="9.1640625" style="1"/>
    <col min="34" max="34" width="16.5" style="5" bestFit="1" customWidth="1"/>
    <col min="35" max="35" width="24.83203125" style="1" bestFit="1" customWidth="1"/>
    <col min="36" max="16384" width="9.1640625" style="1"/>
  </cols>
  <sheetData>
    <row r="1" spans="1:35" ht="15" customHeight="1" x14ac:dyDescent="0.15">
      <c r="F1" s="28" t="s">
        <v>29</v>
      </c>
      <c r="G1" s="28"/>
      <c r="H1" s="28"/>
      <c r="I1" s="28"/>
      <c r="J1" s="28"/>
      <c r="S1" s="28" t="s">
        <v>105</v>
      </c>
      <c r="T1" s="28"/>
      <c r="U1" s="28"/>
      <c r="V1" s="28"/>
      <c r="W1" s="28"/>
      <c r="X1" s="5"/>
    </row>
    <row r="2" spans="1:35" s="2" customFormat="1" x14ac:dyDescent="0.15">
      <c r="A2" s="1"/>
      <c r="B2" s="2" t="s">
        <v>0</v>
      </c>
      <c r="C2" s="4" t="s">
        <v>1</v>
      </c>
      <c r="D2" s="4" t="s">
        <v>3</v>
      </c>
      <c r="E2" s="4" t="s">
        <v>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22</v>
      </c>
      <c r="L2" s="4" t="s">
        <v>23</v>
      </c>
      <c r="M2" s="4" t="s">
        <v>95</v>
      </c>
      <c r="N2" s="4" t="s">
        <v>96</v>
      </c>
      <c r="O2" s="4" t="s">
        <v>97</v>
      </c>
      <c r="P2" s="4" t="s">
        <v>98</v>
      </c>
      <c r="Q2" s="4" t="s">
        <v>99</v>
      </c>
      <c r="R2" s="4"/>
      <c r="S2" s="4" t="s">
        <v>104</v>
      </c>
      <c r="T2" s="4" t="s">
        <v>100</v>
      </c>
      <c r="U2" s="4" t="s">
        <v>101</v>
      </c>
      <c r="V2" s="4" t="s">
        <v>102</v>
      </c>
      <c r="W2" s="4" t="s">
        <v>103</v>
      </c>
      <c r="X2" s="3"/>
      <c r="Y2" s="4" t="s">
        <v>18</v>
      </c>
      <c r="Z2" s="4" t="s">
        <v>19</v>
      </c>
      <c r="AA2" s="4" t="s">
        <v>20</v>
      </c>
      <c r="AB2" s="4" t="s">
        <v>21</v>
      </c>
      <c r="AD2" s="4" t="s">
        <v>12</v>
      </c>
      <c r="AE2" s="4" t="s">
        <v>10</v>
      </c>
      <c r="AF2" s="4" t="s">
        <v>11</v>
      </c>
      <c r="AH2" s="4" t="s">
        <v>38</v>
      </c>
      <c r="AI2" s="4" t="s">
        <v>40</v>
      </c>
    </row>
    <row r="3" spans="1:35" x14ac:dyDescent="0.15">
      <c r="F3" s="16"/>
      <c r="I3" s="17"/>
      <c r="J3" s="17"/>
      <c r="S3" s="22"/>
      <c r="T3" s="24"/>
      <c r="U3" s="24"/>
      <c r="V3" s="24"/>
      <c r="W3" s="24"/>
      <c r="AI3" s="5"/>
    </row>
    <row r="4" spans="1:35" x14ac:dyDescent="0.15">
      <c r="F4" s="16"/>
      <c r="I4" s="17"/>
      <c r="J4" s="17"/>
      <c r="S4" s="22"/>
      <c r="T4" s="24"/>
      <c r="U4" s="24"/>
      <c r="V4" s="24"/>
      <c r="W4" s="24"/>
      <c r="AI4" s="5"/>
    </row>
    <row r="5" spans="1:35" x14ac:dyDescent="0.15">
      <c r="B5" s="7" t="s">
        <v>32</v>
      </c>
      <c r="C5" s="6" t="s">
        <v>37</v>
      </c>
      <c r="D5" s="5" t="s">
        <v>33</v>
      </c>
      <c r="E5" s="5" t="s">
        <v>17</v>
      </c>
      <c r="F5" s="16">
        <f>[1]Main!$C$6*F45</f>
        <v>159.1525</v>
      </c>
      <c r="G5" s="19">
        <f>[1]Main!$C$7</f>
        <v>68.916813000000005</v>
      </c>
      <c r="H5" s="17">
        <f>[1]Main!$C$8*F45</f>
        <v>10968.283080982501</v>
      </c>
      <c r="I5" s="17">
        <f>[1]Main!$C$11*F45</f>
        <v>538.24670000000003</v>
      </c>
      <c r="J5" s="17">
        <f>[1]Main!$C$12*F45</f>
        <v>10430.036380982501</v>
      </c>
      <c r="K5" s="5" t="str">
        <f>[1]Main!$C$28</f>
        <v>FQ323</v>
      </c>
      <c r="L5" s="8">
        <f>[1]Main!$D$28</f>
        <v>44901</v>
      </c>
      <c r="M5" s="21">
        <f>[1]Main!$C$33</f>
        <v>19.311919490429393</v>
      </c>
      <c r="N5" s="21">
        <f>[1]Main!$C$34</f>
        <v>11.112137929461445</v>
      </c>
      <c r="O5" s="8"/>
      <c r="P5" s="8"/>
      <c r="Q5" s="8"/>
      <c r="R5" s="8"/>
      <c r="S5" s="22"/>
      <c r="T5" s="24">
        <f>'[1]Financial Model'!$AH$21*F45</f>
        <v>-254.69877999999997</v>
      </c>
      <c r="U5" s="24">
        <f>'[1]Financial Model'!$AG$15*F45</f>
        <v>-173.72231999999997</v>
      </c>
      <c r="V5" s="24"/>
      <c r="W5" s="24"/>
      <c r="Y5" s="18">
        <f>'[1]Financial Model'!$X$29</f>
        <v>0.70928999538958049</v>
      </c>
      <c r="Z5" s="18">
        <f>'[1]Financial Model'!$X$30</f>
        <v>-0.37819600869393383</v>
      </c>
      <c r="AA5" s="18">
        <f>'[1]Financial Model'!$X$31</f>
        <v>-0.39144108542448774</v>
      </c>
      <c r="AB5" s="18">
        <f>'[1]Financial Model'!$X$32</f>
        <v>-2.6326241624645998E-2</v>
      </c>
      <c r="AD5" s="5">
        <f>[1]Main!$C24</f>
        <v>2007</v>
      </c>
      <c r="AE5" s="5">
        <f>[1]Main!$C$25</f>
        <v>2017</v>
      </c>
      <c r="AF5" s="5" t="str">
        <f>[1]Main!$C$23</f>
        <v>New York City, NY</v>
      </c>
      <c r="AH5" s="5" t="s">
        <v>47</v>
      </c>
      <c r="AI5" s="5" t="s">
        <v>39</v>
      </c>
    </row>
    <row r="6" spans="1:35" x14ac:dyDescent="0.15">
      <c r="B6" s="7" t="s">
        <v>80</v>
      </c>
      <c r="C6" s="6" t="s">
        <v>81</v>
      </c>
      <c r="D6" s="5" t="s">
        <v>30</v>
      </c>
      <c r="E6" s="5" t="s">
        <v>17</v>
      </c>
      <c r="F6" s="16">
        <f>[2]Main!$C$6*F45</f>
        <v>3.3365999999999993</v>
      </c>
      <c r="G6" s="17">
        <f>[2]Main!$C$7</f>
        <v>58.801357000000003</v>
      </c>
      <c r="H6" s="17">
        <f>[2]Main!$C$8*F45</f>
        <v>196.19660776619997</v>
      </c>
      <c r="I6" s="17">
        <f>[2]Main!$C$11*F45</f>
        <v>13.289129999999998</v>
      </c>
      <c r="J6" s="17">
        <f>[2]Main!$C$12*F45</f>
        <v>182.90747776619997</v>
      </c>
      <c r="K6" s="5" t="str">
        <f>[2]Main!$C$28</f>
        <v>Q322</v>
      </c>
      <c r="L6" s="8">
        <f>[2]Main!$D$28</f>
        <v>42705</v>
      </c>
      <c r="M6" s="21">
        <f>[2]Main!$C$34</f>
        <v>26.782399177430296</v>
      </c>
      <c r="N6" s="21"/>
      <c r="O6" s="21"/>
      <c r="P6" s="21"/>
      <c r="Q6" s="21"/>
      <c r="R6" s="8"/>
      <c r="S6" s="22"/>
      <c r="T6" s="24"/>
      <c r="U6" s="24"/>
      <c r="V6" s="24"/>
      <c r="W6" s="24"/>
      <c r="Y6" s="18">
        <f>'[2]Financial Model'!$J$28</f>
        <v>0.68957308000457829</v>
      </c>
      <c r="Z6" s="18">
        <f>'[2]Financial Model'!$J$29</f>
        <v>-1.1077257639922169</v>
      </c>
      <c r="AA6" s="18">
        <f>'[2]Financial Model'!$J$30</f>
        <v>-1.1136774636602953</v>
      </c>
      <c r="AB6" s="18">
        <f>'[2]Financial Model'!$J$31</f>
        <v>-1.6676961087090797E-3</v>
      </c>
      <c r="AD6" s="5">
        <f>[2]Main!$C$24</f>
        <v>2010</v>
      </c>
      <c r="AE6" s="5">
        <f>[2]Main!$C$25</f>
        <v>2022</v>
      </c>
      <c r="AF6" s="5" t="str">
        <f>[2]Main!$C$23</f>
        <v>Redwood City, CA</v>
      </c>
      <c r="AH6" s="5" t="s">
        <v>47</v>
      </c>
      <c r="AI6" s="5" t="s">
        <v>39</v>
      </c>
    </row>
    <row r="7" spans="1:35" x14ac:dyDescent="0.15">
      <c r="F7" s="16"/>
      <c r="I7" s="17"/>
      <c r="J7" s="17"/>
      <c r="N7" s="21"/>
      <c r="O7" s="21"/>
      <c r="P7" s="21"/>
      <c r="Q7" s="21"/>
      <c r="S7" s="22"/>
      <c r="T7" s="24"/>
      <c r="U7" s="24"/>
      <c r="V7" s="24"/>
      <c r="W7" s="24"/>
      <c r="AI7" s="5"/>
    </row>
    <row r="8" spans="1:35" x14ac:dyDescent="0.15">
      <c r="B8" s="7" t="s">
        <v>14</v>
      </c>
      <c r="C8" s="6" t="s">
        <v>24</v>
      </c>
      <c r="D8" s="5" t="s">
        <v>30</v>
      </c>
      <c r="E8" s="5" t="s">
        <v>17</v>
      </c>
      <c r="F8" s="16">
        <f>[3]Main!$C$6*$F$45</f>
        <v>40.686599999999999</v>
      </c>
      <c r="G8" s="17">
        <f>[3]Main!$C$7</f>
        <v>183.692564</v>
      </c>
      <c r="H8" s="17">
        <f>[3]Main!$C$8*$F$45</f>
        <v>7473.8258744424002</v>
      </c>
      <c r="I8" s="17">
        <f>[3]Main!$C$11*F45</f>
        <v>2653.2759399999995</v>
      </c>
      <c r="J8" s="17">
        <f>[3]Main!$C$12*F45</f>
        <v>4820.5499344424006</v>
      </c>
      <c r="K8" s="5" t="str">
        <f>[3]Main!$C$28</f>
        <v>Q322</v>
      </c>
      <c r="L8" s="8">
        <f>[3]Main!$D$28</f>
        <v>37926</v>
      </c>
      <c r="M8" s="21">
        <f>[3]Main!$C$33</f>
        <v>0.85506649460900186</v>
      </c>
      <c r="N8" s="21">
        <f>[3]Main!$C$34</f>
        <v>2.4707454311946444</v>
      </c>
      <c r="O8" s="21">
        <f>[3]Main!$C$35</f>
        <v>1.5936084043780052</v>
      </c>
      <c r="P8" s="21">
        <f>[3]Main!$C$36</f>
        <v>-6.7618910307413636</v>
      </c>
      <c r="Q8" s="21">
        <f>[3]Main!$C$37</f>
        <v>-4.4061966235825452</v>
      </c>
      <c r="R8" s="8"/>
      <c r="S8" s="22"/>
      <c r="T8" s="24">
        <f>'[3]Financial Model'!$AB$17*$F$45</f>
        <v>-788.41700000000003</v>
      </c>
      <c r="U8" s="24">
        <f>'[3]Financial Model'!$AA$17*$F$45</f>
        <v>-407.51256999999981</v>
      </c>
      <c r="V8" s="24">
        <f>'[3]Financial Model'!$Z$17*$F$45</f>
        <v>-254.86228999999994</v>
      </c>
      <c r="W8" s="24">
        <f>'[3]Financial Model'!$Y$17*F45</f>
        <v>-101.21767</v>
      </c>
      <c r="Y8" s="18">
        <f>'[3]Financial Model'!$U$24</f>
        <v>0.47005177868427206</v>
      </c>
      <c r="Z8" s="18">
        <f>'[3]Financial Model'!$U$25</f>
        <v>-0.46488611741249003</v>
      </c>
      <c r="AA8" s="18">
        <f>'[3]Financial Model'!$U$26</f>
        <v>-0.49065338799426272</v>
      </c>
      <c r="AB8" s="18">
        <f>'[3]Financial Model'!$U$27</f>
        <v>-7.4778536471246807E-3</v>
      </c>
      <c r="AD8" s="5">
        <f>[3]Main!$C$24</f>
        <v>2008</v>
      </c>
      <c r="AE8" s="5">
        <f>[3]Main!$C$25</f>
        <v>2016</v>
      </c>
      <c r="AF8" s="5" t="str">
        <f>[3]Main!$C$23</f>
        <v>San Francisco, CA</v>
      </c>
      <c r="AH8" s="5" t="s">
        <v>47</v>
      </c>
      <c r="AI8" s="5" t="s">
        <v>43</v>
      </c>
    </row>
    <row r="9" spans="1:35" x14ac:dyDescent="0.15">
      <c r="B9" s="7"/>
      <c r="F9" s="16"/>
      <c r="G9" s="17"/>
      <c r="H9" s="17"/>
      <c r="I9" s="17"/>
      <c r="J9" s="17"/>
      <c r="L9" s="8"/>
      <c r="M9" s="8"/>
      <c r="N9" s="21"/>
      <c r="O9" s="21"/>
      <c r="P9" s="21"/>
      <c r="Q9" s="21"/>
      <c r="R9" s="8"/>
      <c r="S9" s="22"/>
      <c r="T9" s="24"/>
      <c r="U9" s="24"/>
      <c r="V9" s="24"/>
      <c r="W9" s="24"/>
      <c r="Y9" s="18"/>
      <c r="Z9" s="18"/>
      <c r="AA9" s="18"/>
      <c r="AB9" s="18"/>
      <c r="AI9" s="5"/>
    </row>
    <row r="10" spans="1:35" x14ac:dyDescent="0.15">
      <c r="B10" s="1" t="s">
        <v>34</v>
      </c>
      <c r="C10" s="6" t="s">
        <v>35</v>
      </c>
      <c r="E10" s="5" t="s">
        <v>17</v>
      </c>
      <c r="N10" s="21"/>
      <c r="O10" s="21"/>
      <c r="P10" s="21"/>
      <c r="Q10" s="21"/>
      <c r="S10" s="22"/>
      <c r="T10" s="24"/>
      <c r="U10" s="24"/>
      <c r="V10" s="24"/>
      <c r="W10" s="24"/>
      <c r="AH10" s="5" t="s">
        <v>15</v>
      </c>
      <c r="AI10" s="5" t="s">
        <v>44</v>
      </c>
    </row>
    <row r="11" spans="1:35" x14ac:dyDescent="0.15">
      <c r="B11" s="1" t="s">
        <v>41</v>
      </c>
      <c r="C11" s="6" t="s">
        <v>42</v>
      </c>
      <c r="E11" s="5" t="s">
        <v>17</v>
      </c>
      <c r="S11" s="22"/>
      <c r="T11" s="24"/>
      <c r="U11" s="24"/>
      <c r="V11" s="24"/>
      <c r="W11" s="24"/>
      <c r="AH11" s="5" t="s">
        <v>15</v>
      </c>
      <c r="AI11" s="5" t="s">
        <v>45</v>
      </c>
    </row>
    <row r="12" spans="1:35" x14ac:dyDescent="0.15">
      <c r="B12" s="7" t="s">
        <v>9</v>
      </c>
      <c r="C12" s="6" t="s">
        <v>36</v>
      </c>
      <c r="D12" s="5" t="s">
        <v>31</v>
      </c>
      <c r="E12" s="5" t="s">
        <v>16</v>
      </c>
      <c r="F12" s="16">
        <f>[4]Main!$C$6</f>
        <v>7.4459999999999997</v>
      </c>
      <c r="G12" s="17">
        <f>[4]Main!$C$7</f>
        <v>1020</v>
      </c>
      <c r="H12" s="17">
        <f>[4]Main!$C$8</f>
        <v>7594.92</v>
      </c>
      <c r="I12" s="17">
        <f>[4]Main!$C$11</f>
        <v>-729</v>
      </c>
      <c r="J12" s="17">
        <f>[4]Main!$C$12</f>
        <v>8323.92</v>
      </c>
      <c r="K12" s="5" t="str">
        <f>[4]Main!$C$27</f>
        <v>FY22</v>
      </c>
      <c r="L12" s="20">
        <f>[4]Main!$D$27</f>
        <v>44881</v>
      </c>
      <c r="M12" s="21">
        <f>[4]Main!$C$34</f>
        <v>5.5155555555555553</v>
      </c>
      <c r="N12" s="21">
        <f>[4]Main!$C$33</f>
        <v>3.9008320493066257</v>
      </c>
      <c r="O12" s="21">
        <f>[4]Main!$C$35</f>
        <v>4.2752542372881353</v>
      </c>
      <c r="P12" s="21">
        <f>[4]Main!$C$32</f>
        <v>29.901259842519682</v>
      </c>
      <c r="Q12" s="21">
        <f>[4]Main!$C$36</f>
        <v>32.771338582677167</v>
      </c>
      <c r="R12" s="20"/>
      <c r="S12" s="24">
        <f>'[4]Financial Model'!$V$13</f>
        <v>254</v>
      </c>
      <c r="T12" s="24">
        <f>'[4]Financial Model'!$U$13</f>
        <v>285</v>
      </c>
      <c r="U12" s="24">
        <f>'[4]Financial Model'!$T$13</f>
        <v>310</v>
      </c>
      <c r="V12" s="24">
        <f>'[4]Financial Model'!$S$13</f>
        <v>266</v>
      </c>
      <c r="W12" s="24">
        <f>'[4]Financial Model'!$R$13</f>
        <v>295</v>
      </c>
      <c r="Y12" s="18">
        <f>'[4]Financial Model'!$V$17</f>
        <v>0.92912172573189522</v>
      </c>
      <c r="Z12" s="18">
        <f>'[4]Financial Model'!$V$18</f>
        <v>0.18849512069851052</v>
      </c>
      <c r="AA12" s="18">
        <f>'[4]Financial Model'!$V$19</f>
        <v>0.13045711350796096</v>
      </c>
      <c r="AB12" s="18">
        <f>'[4]Financial Model'!$V$20</f>
        <v>0.24629080118694363</v>
      </c>
      <c r="AD12" s="5">
        <f>[4]Main!$C$24</f>
        <v>1981</v>
      </c>
      <c r="AE12" s="5">
        <f>[4]Main!$C$25</f>
        <v>1989</v>
      </c>
      <c r="AF12" s="5" t="str">
        <f>[4]Main!$C$23</f>
        <v>Newcastle, UK</v>
      </c>
      <c r="AH12" s="5" t="s">
        <v>15</v>
      </c>
      <c r="AI12" s="5" t="s">
        <v>46</v>
      </c>
    </row>
    <row r="13" spans="1:35" x14ac:dyDescent="0.15">
      <c r="B13" s="7"/>
      <c r="F13" s="16"/>
      <c r="AI13" s="5"/>
    </row>
    <row r="14" spans="1:35" x14ac:dyDescent="0.15">
      <c r="B14" s="1" t="s">
        <v>76</v>
      </c>
      <c r="C14" s="6" t="s">
        <v>77</v>
      </c>
      <c r="D14" s="5" t="s">
        <v>33</v>
      </c>
      <c r="E14" s="5" t="s">
        <v>17</v>
      </c>
      <c r="AD14" s="5">
        <v>2002</v>
      </c>
      <c r="AE14" s="5">
        <v>2015</v>
      </c>
      <c r="AF14" s="5" t="str">
        <f>[3]Main!$C$23</f>
        <v>San Francisco, CA</v>
      </c>
      <c r="AH14" s="5" t="s">
        <v>78</v>
      </c>
      <c r="AI14" s="5" t="s">
        <v>79</v>
      </c>
    </row>
    <row r="16" spans="1:35" x14ac:dyDescent="0.15">
      <c r="B16" s="1" t="s">
        <v>48</v>
      </c>
      <c r="C16" s="6" t="s">
        <v>49</v>
      </c>
      <c r="E16" s="5" t="s">
        <v>17</v>
      </c>
      <c r="AH16" s="5" t="s">
        <v>50</v>
      </c>
      <c r="AI16" s="5" t="s">
        <v>51</v>
      </c>
    </row>
    <row r="17" spans="2:35" x14ac:dyDescent="0.15">
      <c r="B17" s="1" t="s">
        <v>63</v>
      </c>
      <c r="C17" s="6" t="s">
        <v>64</v>
      </c>
      <c r="E17" s="5" t="s">
        <v>17</v>
      </c>
      <c r="AH17" s="5" t="s">
        <v>50</v>
      </c>
      <c r="AI17" s="5" t="s">
        <v>65</v>
      </c>
    </row>
    <row r="20" spans="2:35" x14ac:dyDescent="0.15">
      <c r="B20" s="1" t="s">
        <v>56</v>
      </c>
      <c r="C20" s="6" t="s">
        <v>58</v>
      </c>
      <c r="E20" s="5" t="s">
        <v>17</v>
      </c>
      <c r="AH20" s="5" t="s">
        <v>60</v>
      </c>
      <c r="AI20" s="5" t="s">
        <v>61</v>
      </c>
    </row>
    <row r="21" spans="2:35" x14ac:dyDescent="0.15">
      <c r="B21" s="7" t="s">
        <v>57</v>
      </c>
      <c r="C21" s="6" t="s">
        <v>59</v>
      </c>
      <c r="D21" s="5" t="s">
        <v>30</v>
      </c>
      <c r="E21" s="5" t="s">
        <v>17</v>
      </c>
      <c r="F21" s="17">
        <f>[5]Main!$C$6*F45</f>
        <v>21.712799999999998</v>
      </c>
      <c r="G21" s="17">
        <f>[5]Main!$C$7</f>
        <v>597.779</v>
      </c>
      <c r="H21" s="17">
        <f>[5]Main!$C$8*F45</f>
        <v>12979.455871199998</v>
      </c>
      <c r="I21" s="17">
        <f>[5]Main!$C$11*F45</f>
        <v>1687.26052</v>
      </c>
      <c r="J21" s="17">
        <f>[5]Main!$C$12*F45</f>
        <v>11292.1953512</v>
      </c>
      <c r="K21" s="5" t="str">
        <f>[5]Main!$G$11</f>
        <v>Q322</v>
      </c>
      <c r="L21" s="5">
        <f>[5]Main!$H$11</f>
        <v>0</v>
      </c>
      <c r="Y21" s="18">
        <f>'[5]Financial Model'!$M$22</f>
        <v>0.75577498469211346</v>
      </c>
      <c r="Z21" s="18">
        <f>'[5]Financial Model'!$M$23</f>
        <v>-0.5794918747476856</v>
      </c>
      <c r="AA21" s="18">
        <f>'[5]Financial Model'!$M$24</f>
        <v>-0.5831522463478378</v>
      </c>
      <c r="AB21" s="18">
        <f>'[5]Financial Model'!$M$25</f>
        <v>-1.1673022715967497E-3</v>
      </c>
      <c r="AD21" s="5">
        <f>[5]Main!$G$8</f>
        <v>2004</v>
      </c>
      <c r="AE21" s="5">
        <f>[5]Main!$G$7</f>
        <v>2021</v>
      </c>
      <c r="AF21" s="5" t="str">
        <f>[5]Main!$G$6</f>
        <v>San Mateo, CA</v>
      </c>
      <c r="AH21" s="5" t="s">
        <v>60</v>
      </c>
      <c r="AI21" s="5" t="s">
        <v>62</v>
      </c>
    </row>
    <row r="23" spans="2:35" x14ac:dyDescent="0.15">
      <c r="B23" s="7" t="s">
        <v>82</v>
      </c>
      <c r="C23" s="6" t="s">
        <v>85</v>
      </c>
      <c r="D23" s="5" t="s">
        <v>33</v>
      </c>
      <c r="E23" s="5" t="s">
        <v>17</v>
      </c>
      <c r="F23" s="16">
        <f>[6]Main!$C$6*F45</f>
        <v>33.8474</v>
      </c>
      <c r="G23" s="19">
        <f>[6]Main!$C$7</f>
        <v>542.659087</v>
      </c>
      <c r="H23" s="17">
        <f>[6]Main!$C$8*F45</f>
        <v>18367.5991813238</v>
      </c>
      <c r="I23" s="17">
        <f>[6]Main!$C$11*F45</f>
        <v>-3515.0499999999997</v>
      </c>
      <c r="J23" s="17">
        <f>[6]Main!$C$12*F45</f>
        <v>21882.649181323799</v>
      </c>
      <c r="K23" s="5" t="str">
        <f>[6]Main!$C$28</f>
        <v>Q322</v>
      </c>
      <c r="L23" s="8">
        <f>[6]Main!$D$28</f>
        <v>37561</v>
      </c>
      <c r="M23" s="21">
        <f>[6]Main!$C$33</f>
        <v>4.5599912565134968</v>
      </c>
      <c r="N23" s="21">
        <f>[6]Main!$C$34</f>
        <v>2.235768596469994</v>
      </c>
      <c r="O23" s="21">
        <f>[6]Main!$C$35</f>
        <v>2.663632811462922</v>
      </c>
      <c r="P23" s="21">
        <f>[6]Main!$C$36</f>
        <v>-347.03384754378123</v>
      </c>
      <c r="Q23" s="21">
        <f>[6]Main!$C$37</f>
        <v>941.59419885214288</v>
      </c>
      <c r="R23" s="8"/>
      <c r="S23" s="8"/>
      <c r="T23" s="25">
        <f>'[6]Financial Model'!$AE$20*F45</f>
        <v>-1118.01</v>
      </c>
      <c r="U23" s="25">
        <f>'[6]Financial Model'!$AD$20*F45</f>
        <v>6030.78</v>
      </c>
      <c r="V23" s="25">
        <f>'[6]Financial Model'!$AC$20*F45</f>
        <v>1431.75</v>
      </c>
      <c r="W23" s="25">
        <f>'[6]Financial Model'!$AC$20*G45</f>
        <v>2078.3132530120483</v>
      </c>
      <c r="Y23" s="18">
        <f>'[6]Financial Model'!$U$27</f>
        <v>0.72890843662534988</v>
      </c>
      <c r="Z23" s="18">
        <f>'[6]Financial Model'!$U$28</f>
        <v>0.2646941223510596</v>
      </c>
      <c r="AA23" s="18">
        <f>'[6]Financial Model'!$U$29</f>
        <v>0.10555777688924431</v>
      </c>
      <c r="AB23" s="18">
        <f>'[6]Financial Model'!$U$30</f>
        <v>0.34792626728110598</v>
      </c>
      <c r="AD23" s="5">
        <f>[6]Main!$C$24</f>
        <v>1995</v>
      </c>
      <c r="AE23" s="5">
        <f>[6]Main!$C$25</f>
        <v>1998</v>
      </c>
      <c r="AF23" s="5" t="str">
        <f>[6]Main!$C$23</f>
        <v>San Jose, CA</v>
      </c>
      <c r="AH23" s="5" t="s">
        <v>84</v>
      </c>
      <c r="AI23" s="5" t="s">
        <v>86</v>
      </c>
    </row>
    <row r="24" spans="2:35" x14ac:dyDescent="0.15">
      <c r="B24" s="1" t="s">
        <v>83</v>
      </c>
      <c r="D24" s="5" t="s">
        <v>33</v>
      </c>
      <c r="E24" s="5" t="s">
        <v>17</v>
      </c>
      <c r="AH24" s="5" t="s">
        <v>84</v>
      </c>
      <c r="AI24" s="5" t="s">
        <v>113</v>
      </c>
    </row>
    <row r="25" spans="2:35" x14ac:dyDescent="0.15">
      <c r="B25" s="1" t="s">
        <v>87</v>
      </c>
      <c r="C25" s="6" t="s">
        <v>88</v>
      </c>
      <c r="D25" s="5" t="s">
        <v>30</v>
      </c>
      <c r="E25" s="5" t="s">
        <v>17</v>
      </c>
      <c r="AH25" s="5" t="s">
        <v>84</v>
      </c>
      <c r="AI25" s="5"/>
    </row>
    <row r="26" spans="2:35" x14ac:dyDescent="0.15">
      <c r="B26" s="1" t="s">
        <v>89</v>
      </c>
      <c r="C26" s="6" t="s">
        <v>90</v>
      </c>
      <c r="D26" s="5" t="s">
        <v>33</v>
      </c>
      <c r="E26" s="5" t="s">
        <v>17</v>
      </c>
      <c r="AH26" s="5" t="s">
        <v>84</v>
      </c>
      <c r="AI26" s="5"/>
    </row>
    <row r="27" spans="2:35" x14ac:dyDescent="0.15">
      <c r="B27" s="1" t="s">
        <v>91</v>
      </c>
      <c r="C27" s="6" t="s">
        <v>92</v>
      </c>
      <c r="D27" s="5" t="s">
        <v>30</v>
      </c>
      <c r="AH27" s="5" t="s">
        <v>84</v>
      </c>
      <c r="AI27" s="5"/>
    </row>
    <row r="28" spans="2:35" x14ac:dyDescent="0.15">
      <c r="B28" s="1" t="s">
        <v>93</v>
      </c>
      <c r="C28" s="6" t="s">
        <v>94</v>
      </c>
      <c r="D28" s="5" t="s">
        <v>33</v>
      </c>
      <c r="AI28" s="5"/>
    </row>
    <row r="31" spans="2:35" x14ac:dyDescent="0.15">
      <c r="B31" s="1" t="s">
        <v>66</v>
      </c>
      <c r="C31" s="6" t="s">
        <v>67</v>
      </c>
      <c r="D31" s="5" t="s">
        <v>31</v>
      </c>
      <c r="E31" s="5" t="s">
        <v>16</v>
      </c>
      <c r="AH31" s="5" t="s">
        <v>70</v>
      </c>
    </row>
    <row r="32" spans="2:35" x14ac:dyDescent="0.15">
      <c r="B32" s="1" t="s">
        <v>68</v>
      </c>
      <c r="C32" s="6" t="s">
        <v>69</v>
      </c>
      <c r="E32" s="5" t="s">
        <v>17</v>
      </c>
      <c r="AH32" s="5" t="s">
        <v>70</v>
      </c>
    </row>
    <row r="35" spans="2:35" x14ac:dyDescent="0.15">
      <c r="B35" s="1" t="s">
        <v>106</v>
      </c>
      <c r="C35" s="6" t="s">
        <v>107</v>
      </c>
      <c r="AH35" s="5" t="s">
        <v>84</v>
      </c>
      <c r="AI35" s="5" t="s">
        <v>112</v>
      </c>
    </row>
    <row r="36" spans="2:35" x14ac:dyDescent="0.15">
      <c r="B36" s="1" t="s">
        <v>108</v>
      </c>
      <c r="C36" s="6" t="s">
        <v>109</v>
      </c>
      <c r="D36" s="5" t="s">
        <v>31</v>
      </c>
      <c r="E36" s="5" t="s">
        <v>16</v>
      </c>
      <c r="AH36" s="5" t="s">
        <v>84</v>
      </c>
      <c r="AI36" s="5" t="s">
        <v>112</v>
      </c>
    </row>
    <row r="37" spans="2:35" x14ac:dyDescent="0.15">
      <c r="B37" s="1" t="s">
        <v>110</v>
      </c>
      <c r="C37" s="6" t="s">
        <v>111</v>
      </c>
      <c r="D37" s="5" t="s">
        <v>30</v>
      </c>
      <c r="AH37" s="5" t="s">
        <v>84</v>
      </c>
      <c r="AI37" s="5" t="s">
        <v>112</v>
      </c>
    </row>
    <row r="40" spans="2:35" x14ac:dyDescent="0.15">
      <c r="B40" s="1" t="s">
        <v>114</v>
      </c>
      <c r="C40" s="6" t="s">
        <v>115</v>
      </c>
      <c r="D40" s="5" t="s">
        <v>31</v>
      </c>
      <c r="E40" s="5" t="s">
        <v>16</v>
      </c>
      <c r="F40" s="1">
        <v>1.1599999999999999</v>
      </c>
      <c r="G40" s="19">
        <v>416.24</v>
      </c>
      <c r="H40" s="17">
        <f>G40*F40</f>
        <v>482.83839999999998</v>
      </c>
      <c r="AD40" s="5">
        <v>2007</v>
      </c>
      <c r="AE40" s="5">
        <v>2021</v>
      </c>
      <c r="AF40" s="5" t="s">
        <v>118</v>
      </c>
      <c r="AH40" s="5" t="s">
        <v>117</v>
      </c>
      <c r="AI40" s="5" t="s">
        <v>116</v>
      </c>
    </row>
    <row r="44" spans="2:35" x14ac:dyDescent="0.15">
      <c r="E44" s="26" t="s">
        <v>25</v>
      </c>
      <c r="F44" s="27"/>
      <c r="G44" s="9" t="s">
        <v>26</v>
      </c>
    </row>
    <row r="45" spans="2:35" x14ac:dyDescent="0.15">
      <c r="E45" s="10" t="s">
        <v>27</v>
      </c>
      <c r="F45" s="11">
        <v>0.83</v>
      </c>
      <c r="G45" s="12">
        <f>1/F45</f>
        <v>1.2048192771084338</v>
      </c>
    </row>
    <row r="46" spans="2:35" x14ac:dyDescent="0.15">
      <c r="E46" s="13" t="s">
        <v>28</v>
      </c>
      <c r="F46" s="14">
        <v>0.87</v>
      </c>
      <c r="G46" s="15">
        <f>1/F46</f>
        <v>1.1494252873563218</v>
      </c>
    </row>
  </sheetData>
  <mergeCells count="3">
    <mergeCell ref="E44:F44"/>
    <mergeCell ref="F1:J1"/>
    <mergeCell ref="S1:W1"/>
  </mergeCells>
  <hyperlinks>
    <hyperlink ref="B8" r:id="rId1" xr:uid="{3A7AD427-356A-4438-8466-A299ED0C08D2}"/>
    <hyperlink ref="B12" r:id="rId2" xr:uid="{1CE3F47D-3D30-470A-966F-AA684282F9ED}"/>
    <hyperlink ref="B5" r:id="rId3" xr:uid="{6DFD8629-A4A2-4A11-B5F1-5FDD02B4DC40}"/>
    <hyperlink ref="B21" r:id="rId4" xr:uid="{2D896F8C-26D2-4CA9-8601-44232CD47DF4}"/>
    <hyperlink ref="B6" r:id="rId5" xr:uid="{3673F69E-DE49-452E-9A7F-9067CB704A93}"/>
    <hyperlink ref="B23" r:id="rId6" xr:uid="{21F4A07B-A91C-4255-B949-9908C8EAC551}"/>
  </hyperlinks>
  <pageMargins left="0.7" right="0.7" top="0.75" bottom="0.75" header="0.3" footer="0.3"/>
  <pageSetup paperSize="256" orientation="portrait" horizontalDpi="203" verticalDpi="203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D97B-8BB0-4FE5-A0B0-49C57E74A2A8}">
  <dimension ref="A2:M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8" sqref="O8"/>
    </sheetView>
  </sheetViews>
  <sheetFormatPr baseColWidth="10" defaultColWidth="9.1640625" defaultRowHeight="13" x14ac:dyDescent="0.15"/>
  <cols>
    <col min="1" max="1" width="4.1640625" style="1" customWidth="1"/>
    <col min="2" max="2" width="9.1640625" style="1"/>
    <col min="3" max="3" width="21" style="1" bestFit="1" customWidth="1"/>
    <col min="4" max="8" width="9.1640625" style="1"/>
    <col min="9" max="9" width="11" style="1" bestFit="1" customWidth="1"/>
    <col min="10" max="10" width="16.33203125" style="1" bestFit="1" customWidth="1"/>
    <col min="11" max="11" width="37.33203125" style="1" bestFit="1" customWidth="1"/>
    <col min="12" max="12" width="11.5" style="5" bestFit="1" customWidth="1"/>
    <col min="13" max="13" width="11" style="5" bestFit="1" customWidth="1"/>
    <col min="14" max="16384" width="9.1640625" style="1"/>
  </cols>
  <sheetData>
    <row r="2" spans="1:13" s="2" customFormat="1" x14ac:dyDescent="0.15">
      <c r="A2" s="1"/>
      <c r="B2" s="2" t="s">
        <v>0</v>
      </c>
      <c r="C2" s="4" t="s">
        <v>1</v>
      </c>
      <c r="E2" s="4" t="s">
        <v>12</v>
      </c>
      <c r="F2" s="4" t="s">
        <v>10</v>
      </c>
      <c r="G2" s="4" t="s">
        <v>11</v>
      </c>
      <c r="I2" s="4" t="s">
        <v>38</v>
      </c>
      <c r="J2" s="4" t="s">
        <v>40</v>
      </c>
      <c r="K2" s="4" t="s">
        <v>13</v>
      </c>
      <c r="L2" s="4" t="s">
        <v>73</v>
      </c>
      <c r="M2" s="4" t="s">
        <v>72</v>
      </c>
    </row>
    <row r="4" spans="1:13" x14ac:dyDescent="0.15">
      <c r="B4" s="1" t="s">
        <v>52</v>
      </c>
      <c r="C4" s="6" t="s">
        <v>53</v>
      </c>
      <c r="E4" s="5"/>
      <c r="F4" s="5"/>
      <c r="G4" s="5"/>
      <c r="I4" s="5" t="s">
        <v>54</v>
      </c>
      <c r="J4" s="5" t="s">
        <v>55</v>
      </c>
      <c r="K4" s="1" t="s">
        <v>71</v>
      </c>
      <c r="L4" s="5" t="s">
        <v>75</v>
      </c>
      <c r="M4" s="5" t="s">
        <v>74</v>
      </c>
    </row>
    <row r="5" spans="1:13" x14ac:dyDescent="0.15">
      <c r="C5" s="5"/>
      <c r="D5" s="5"/>
    </row>
    <row r="6" spans="1:13" x14ac:dyDescent="0.15">
      <c r="C6" s="5"/>
      <c r="D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Screener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2022-12-01T12:05:23Z</dcterms:created>
  <dcterms:modified xsi:type="dcterms:W3CDTF">2023-01-12T21:49:33Z</dcterms:modified>
</cp:coreProperties>
</file>