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544F16A-805C-4F85-A7AD-99E300D49B10}" xr6:coauthVersionLast="36" xr6:coauthVersionMax="47" xr10:uidLastSave="{00000000-0000-0000-0000-000000000000}"/>
  <bookViews>
    <workbookView xWindow="-120" yWindow="-120" windowWidth="29040" windowHeight="15720" activeTab="1" xr2:uid="{CAE9C2D9-D16F-440A-AAB4-E1D9DF6A06C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5" i="2" l="1"/>
  <c r="A84" i="2"/>
  <c r="A83" i="2"/>
  <c r="A82" i="2"/>
  <c r="A81" i="2"/>
  <c r="S88" i="2"/>
  <c r="R88" i="2"/>
  <c r="R87" i="2"/>
  <c r="Q87" i="2"/>
  <c r="R84" i="2"/>
  <c r="Q84" i="2"/>
  <c r="Q82" i="2"/>
  <c r="R81" i="2"/>
  <c r="Q81" i="2"/>
  <c r="R79" i="2"/>
  <c r="R85" i="2" s="1"/>
  <c r="Q79" i="2"/>
  <c r="Q85" i="2" s="1"/>
  <c r="R78" i="2"/>
  <c r="R82" i="2" s="1"/>
  <c r="Q78" i="2"/>
  <c r="R74" i="2"/>
  <c r="Q74" i="2"/>
  <c r="R73" i="2"/>
  <c r="R75" i="2" s="1"/>
  <c r="Q73" i="2"/>
  <c r="Q75" i="2" s="1"/>
  <c r="R70" i="2"/>
  <c r="R71" i="2" s="1"/>
  <c r="Q70" i="2"/>
  <c r="Q71" i="2" s="1"/>
  <c r="R68" i="2"/>
  <c r="Q68" i="2"/>
  <c r="R61" i="2"/>
  <c r="R65" i="2" s="1"/>
  <c r="Q61" i="2"/>
  <c r="Q65" i="2" s="1"/>
  <c r="R52" i="2"/>
  <c r="R46" i="2"/>
  <c r="Q46" i="2"/>
  <c r="Q52" i="2" s="1"/>
  <c r="S37" i="2"/>
  <c r="R37" i="2"/>
  <c r="R33" i="2"/>
  <c r="Q33" i="2"/>
  <c r="S31" i="2"/>
  <c r="R31" i="2"/>
  <c r="Q31" i="2"/>
  <c r="P31" i="2"/>
  <c r="R26" i="2"/>
  <c r="Q26" i="2"/>
  <c r="R25" i="2"/>
  <c r="Q25" i="2"/>
  <c r="R24" i="2"/>
  <c r="Q24" i="2"/>
  <c r="R23" i="2"/>
  <c r="Q23" i="2"/>
  <c r="S20" i="2"/>
  <c r="R20" i="2"/>
  <c r="R17" i="2"/>
  <c r="Q17" i="2"/>
  <c r="Q83" i="2" l="1"/>
  <c r="R83" i="2"/>
  <c r="U88" i="2"/>
  <c r="T88" i="2"/>
  <c r="T87" i="2"/>
  <c r="S87" i="2"/>
  <c r="T84" i="2"/>
  <c r="S84" i="2"/>
  <c r="T82" i="2"/>
  <c r="S82" i="2"/>
  <c r="T81" i="2"/>
  <c r="T78" i="2"/>
  <c r="T79" i="2" s="1"/>
  <c r="T85" i="2" s="1"/>
  <c r="S78" i="2"/>
  <c r="U31" i="2"/>
  <c r="T31" i="2"/>
  <c r="U37" i="2"/>
  <c r="T37" i="2"/>
  <c r="S33" i="2"/>
  <c r="T33" i="2"/>
  <c r="T75" i="2"/>
  <c r="S73" i="2"/>
  <c r="T73" i="2"/>
  <c r="V74" i="2"/>
  <c r="U74" i="2"/>
  <c r="S74" i="2"/>
  <c r="S75" i="2" s="1"/>
  <c r="T74" i="2"/>
  <c r="T70" i="2"/>
  <c r="T71" i="2" s="1"/>
  <c r="T17" i="2"/>
  <c r="S17" i="2"/>
  <c r="T68" i="2"/>
  <c r="U61" i="2"/>
  <c r="T61" i="2"/>
  <c r="T65" i="2" s="1"/>
  <c r="S61" i="2"/>
  <c r="S65" i="2" s="1"/>
  <c r="S68" i="2" s="1"/>
  <c r="V61" i="2"/>
  <c r="T46" i="2"/>
  <c r="T52" i="2" s="1"/>
  <c r="S46" i="2"/>
  <c r="S52" i="2" s="1"/>
  <c r="U20" i="2"/>
  <c r="T20" i="2"/>
  <c r="U78" i="2"/>
  <c r="V78" i="2"/>
  <c r="V82" i="2" s="1"/>
  <c r="T83" i="2" l="1"/>
  <c r="S70" i="2"/>
  <c r="S71" i="2" s="1"/>
  <c r="S81" i="2" s="1"/>
  <c r="S79" i="2"/>
  <c r="U82" i="2"/>
  <c r="C27" i="1"/>
  <c r="V31" i="2"/>
  <c r="U33" i="2"/>
  <c r="V33" i="2"/>
  <c r="C29" i="1" s="1"/>
  <c r="U87" i="2"/>
  <c r="V87" i="2"/>
  <c r="V88" i="2"/>
  <c r="C28" i="1"/>
  <c r="U73" i="2"/>
  <c r="C10" i="1"/>
  <c r="V73" i="2"/>
  <c r="U46" i="2"/>
  <c r="U52" i="2" s="1"/>
  <c r="U65" i="2"/>
  <c r="U68" i="2" s="1"/>
  <c r="V65" i="2"/>
  <c r="V68" i="2" s="1"/>
  <c r="V46" i="2"/>
  <c r="V52" i="2" s="1"/>
  <c r="D11" i="1"/>
  <c r="D10" i="1"/>
  <c r="D9" i="1"/>
  <c r="D7" i="1"/>
  <c r="D31" i="1"/>
  <c r="C7" i="1"/>
  <c r="V20" i="2"/>
  <c r="U13" i="2"/>
  <c r="T13" i="2"/>
  <c r="S13" i="2"/>
  <c r="R13" i="2"/>
  <c r="Q13" i="2"/>
  <c r="P13" i="2"/>
  <c r="O13" i="2"/>
  <c r="U6" i="2"/>
  <c r="U10" i="2" s="1"/>
  <c r="U24" i="2" s="1"/>
  <c r="T6" i="2"/>
  <c r="S6" i="2"/>
  <c r="R6" i="2"/>
  <c r="R10" i="2" s="1"/>
  <c r="Q6" i="2"/>
  <c r="Q10" i="2" s="1"/>
  <c r="P6" i="2"/>
  <c r="P10" i="2" s="1"/>
  <c r="O6" i="2"/>
  <c r="O10" i="2" s="1"/>
  <c r="V13" i="2"/>
  <c r="V6" i="2"/>
  <c r="V10" i="2" s="1"/>
  <c r="V24" i="2" s="1"/>
  <c r="S83" i="2" l="1"/>
  <c r="S85" i="2"/>
  <c r="T10" i="2"/>
  <c r="T24" i="2" s="1"/>
  <c r="T23" i="2"/>
  <c r="S10" i="2"/>
  <c r="S24" i="2" s="1"/>
  <c r="S23" i="2"/>
  <c r="Q14" i="2"/>
  <c r="Q16" i="2" s="1"/>
  <c r="V37" i="2"/>
  <c r="T14" i="2"/>
  <c r="V70" i="2"/>
  <c r="V71" i="2" s="1"/>
  <c r="R14" i="2"/>
  <c r="R16" i="2" s="1"/>
  <c r="V75" i="2"/>
  <c r="V79" i="2" s="1"/>
  <c r="V23" i="2"/>
  <c r="U70" i="2"/>
  <c r="U71" i="2" s="1"/>
  <c r="U81" i="2" s="1"/>
  <c r="U23" i="2"/>
  <c r="S14" i="2"/>
  <c r="C9" i="1"/>
  <c r="C11" i="1" s="1"/>
  <c r="P14" i="2"/>
  <c r="P16" i="2" s="1"/>
  <c r="O14" i="2"/>
  <c r="O16" i="2" s="1"/>
  <c r="U75" i="2"/>
  <c r="U79" i="2" s="1"/>
  <c r="U14" i="2"/>
  <c r="V14" i="2"/>
  <c r="C8" i="1"/>
  <c r="C37" i="1" s="1"/>
  <c r="S16" i="2" l="1"/>
  <c r="S25" i="2" s="1"/>
  <c r="S26" i="2"/>
  <c r="C36" i="1"/>
  <c r="V81" i="2"/>
  <c r="T16" i="2"/>
  <c r="T25" i="2" s="1"/>
  <c r="T26" i="2"/>
  <c r="U83" i="2"/>
  <c r="U85" i="2"/>
  <c r="V83" i="2"/>
  <c r="V16" i="2"/>
  <c r="V85" i="2" s="1"/>
  <c r="V26" i="2"/>
  <c r="U26" i="2"/>
  <c r="U16" i="2"/>
  <c r="C12" i="1"/>
  <c r="C40" i="1" l="1"/>
  <c r="C38" i="1"/>
  <c r="C39" i="1"/>
  <c r="V25" i="2"/>
  <c r="V17" i="2"/>
  <c r="V84" i="2" s="1"/>
  <c r="U25" i="2"/>
  <c r="U17" i="2"/>
  <c r="U84" i="2" s="1"/>
</calcChain>
</file>

<file path=xl/sharedStrings.xml><?xml version="1.0" encoding="utf-8"?>
<sst xmlns="http://schemas.openxmlformats.org/spreadsheetml/2006/main" count="136" uniqueCount="112">
  <si>
    <t>£WRK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</si>
  <si>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</si>
  <si>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</si>
  <si>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</si>
  <si>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</si>
  <si>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</si>
  <si>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</si>
  <si>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</si>
  <si>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</si>
  <si>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</si>
  <si>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</si>
  <si>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</si>
  <si>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</si>
  <si>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</si>
  <si>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</si>
  <si>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TheWorks.co.uk Plc.</t>
  </si>
  <si>
    <t>Key Events</t>
  </si>
  <si>
    <t>HQ</t>
  </si>
  <si>
    <t>Founded</t>
  </si>
  <si>
    <t>IPO</t>
  </si>
  <si>
    <t>Stores</t>
  </si>
  <si>
    <t>Inventory</t>
  </si>
  <si>
    <t>Headcount</t>
  </si>
  <si>
    <t>Update</t>
  </si>
  <si>
    <t>IR</t>
  </si>
  <si>
    <t>Birmingham, UK</t>
  </si>
  <si>
    <t>Link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</si>
  <si>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</si>
  <si>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</si>
  <si>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</si>
  <si>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</si>
  <si>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</si>
  <si>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</si>
  <si>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</si>
  <si>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</si>
  <si>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</si>
  <si>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</si>
  <si>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</si>
  <si>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</si>
  <si>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</si>
  <si>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</si>
  <si>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</si>
  <si>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</si>
  <si>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</si>
  <si>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</si>
  <si>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</si>
  <si>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</si>
  <si>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Gavin Peck</t>
  </si>
  <si>
    <t>Stephen Alldridge</t>
  </si>
  <si>
    <t>Revenue</t>
  </si>
  <si>
    <t>COGS</t>
  </si>
  <si>
    <t>Gross Profit</t>
  </si>
  <si>
    <t>Other Operating Income</t>
  </si>
  <si>
    <t>Distribution Expense</t>
  </si>
  <si>
    <t>Administrative Expense</t>
  </si>
  <si>
    <t>Operating Profit</t>
  </si>
  <si>
    <t>Finance Income</t>
  </si>
  <si>
    <t>Finance Expense</t>
  </si>
  <si>
    <t>Net Finance Expense</t>
  </si>
  <si>
    <t>Pretax Income</t>
  </si>
  <si>
    <t>Taxes</t>
  </si>
  <si>
    <t>Net Income</t>
  </si>
  <si>
    <t>EPS</t>
  </si>
  <si>
    <t>Revenue Y/Y</t>
  </si>
  <si>
    <t>Revenue H/H</t>
  </si>
  <si>
    <t>Tax Rate</t>
  </si>
  <si>
    <t>Gross Margin</t>
  </si>
  <si>
    <t>Operating Margin</t>
  </si>
  <si>
    <t>Net Margin</t>
  </si>
  <si>
    <t>Balance Sheet</t>
  </si>
  <si>
    <t>Intangibles</t>
  </si>
  <si>
    <t>PP&amp;E</t>
  </si>
  <si>
    <t>ROU</t>
  </si>
  <si>
    <t>Deferred Taxes</t>
  </si>
  <si>
    <t>Total NCA</t>
  </si>
  <si>
    <t>Inventories</t>
  </si>
  <si>
    <t>Trade &amp; A/R</t>
  </si>
  <si>
    <t>Deferred Financial Assets</t>
  </si>
  <si>
    <t>Current Tax Asset</t>
  </si>
  <si>
    <t>Assets</t>
  </si>
  <si>
    <t>Lease Liabilities</t>
  </si>
  <si>
    <t>Trade &amp; A/P</t>
  </si>
  <si>
    <t>Provisions</t>
  </si>
  <si>
    <t>Derivative Financial Liability</t>
  </si>
  <si>
    <t>Current Tax Liability</t>
  </si>
  <si>
    <t>TCL</t>
  </si>
  <si>
    <t>Provisoins</t>
  </si>
  <si>
    <t>Liabilities</t>
  </si>
  <si>
    <t>S/E</t>
  </si>
  <si>
    <t>S/E+L</t>
  </si>
  <si>
    <t>Book Value</t>
  </si>
  <si>
    <t>Book Value per Share</t>
  </si>
  <si>
    <t>Share Price</t>
  </si>
  <si>
    <t>P/B</t>
  </si>
  <si>
    <t>P/S</t>
  </si>
  <si>
    <t>EV/S</t>
  </si>
  <si>
    <t>P/E</t>
  </si>
  <si>
    <t>EV/E</t>
  </si>
  <si>
    <t>Valuation Metrics</t>
  </si>
  <si>
    <t>Inventory/Revenue</t>
  </si>
  <si>
    <t>Inventory Y/Y</t>
  </si>
  <si>
    <t>Non-Finance Metrics</t>
  </si>
  <si>
    <t>Store Count</t>
  </si>
  <si>
    <t>Employees</t>
  </si>
  <si>
    <t>Support Centre Colleagues</t>
  </si>
  <si>
    <t>Store Colleagues</t>
  </si>
  <si>
    <t>Warehouse Collegues</t>
  </si>
  <si>
    <t>Employees Y/Y</t>
  </si>
  <si>
    <t>Store Count Y/Y</t>
  </si>
  <si>
    <t>Bank Overdraft</t>
  </si>
  <si>
    <t>Loans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</si>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</sst>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sz val="8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3" borderId="4" xfId="0" applyFont="1" applyFill="1" applyBorder="1"/>
    <xf numFmtId="0" fontId="1" fillId="3" borderId="6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14" fontId="6" fillId="0" borderId="0" xfId="0" applyNumberFormat="1" applyFont="1" applyAlignment="1">
      <alignment horizontal="right"/>
    </xf>
    <xf numFmtId="164" fontId="2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8" fillId="0" borderId="0" xfId="0" applyFont="1"/>
    <xf numFmtId="16" fontId="5" fillId="0" borderId="0" xfId="0" applyNumberFormat="1" applyFont="1" applyAlignment="1">
      <alignment horizontal="right"/>
    </xf>
    <xf numFmtId="16" fontId="6" fillId="0" borderId="0" xfId="0" applyNumberFormat="1" applyFont="1" applyAlignment="1">
      <alignment horizontal="right"/>
    </xf>
    <xf numFmtId="3" fontId="1" fillId="0" borderId="0" xfId="0" applyNumberFormat="1" applyFont="1"/>
    <xf numFmtId="3" fontId="5" fillId="0" borderId="0" xfId="0" applyNumberFormat="1" applyFont="1" applyAlignment="1">
      <alignment horizontal="left" indent="1"/>
    </xf>
    <xf numFmtId="3" fontId="5" fillId="0" borderId="0" xfId="0" applyNumberFormat="1" applyFont="1"/>
    <xf numFmtId="0" fontId="9" fillId="0" borderId="0" xfId="0" applyFont="1"/>
    <xf numFmtId="3" fontId="9" fillId="0" borderId="0" xfId="0" applyNumberFormat="1" applyFont="1"/>
    <xf numFmtId="4" fontId="1" fillId="0" borderId="0" xfId="0" applyNumberFormat="1" applyFont="1"/>
    <xf numFmtId="165" fontId="1" fillId="0" borderId="0" xfId="0" applyNumberFormat="1" applyFont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0</xdr:row>
      <xdr:rowOff>38100</xdr:rowOff>
    </xdr:from>
    <xdr:to>
      <xdr:col>4</xdr:col>
      <xdr:colOff>266700</xdr:colOff>
      <xdr:row>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FB208B-EEB9-16E5-837F-D0D9F9A8E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8100"/>
          <a:ext cx="5524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571500</xdr:colOff>
      <xdr:row>1</xdr:row>
      <xdr:rowOff>133350</xdr:rowOff>
    </xdr:from>
    <xdr:to>
      <xdr:col>27</xdr:col>
      <xdr:colOff>448594</xdr:colOff>
      <xdr:row>20</xdr:row>
      <xdr:rowOff>67095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041488-8D78-E0B2-6DB4-DC289CB2B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25100" y="295275"/>
          <a:ext cx="6582694" cy="3010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0</xdr:row>
      <xdr:rowOff>0</xdr:rowOff>
    </xdr:from>
    <xdr:to>
      <xdr:col>22</xdr:col>
      <xdr:colOff>9525</xdr:colOff>
      <xdr:row>93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1DB8F92-9154-E978-9B01-F1294753B3E6}"/>
            </a:ext>
          </a:extLst>
        </xdr:cNvPr>
        <xdr:cNvCxnSpPr/>
      </xdr:nvCxnSpPr>
      <xdr:spPr>
        <a:xfrm flipV="1">
          <a:off x="14325600" y="0"/>
          <a:ext cx="0" cy="138207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orporate.theworks.co.uk/inves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rporate.theworks.co.uk/application/files/2016/5347/2367/annual-report-2019.pdf" TargetMode="External"/><Relationship Id="rId2" Type="http://schemas.openxmlformats.org/officeDocument/2006/relationships/hyperlink" Target="https://corporate.theworks.co.uk/application/files/7716/5347/2368/annual-report-2021.pdf" TargetMode="External"/><Relationship Id="rId1" Type="http://schemas.openxmlformats.org/officeDocument/2006/relationships/hyperlink" Target="https://corporate.theworks.co.uk/application/files/6616/9341/6897/30.08.23_WRKS_AR23_pdf_for_web.pdf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9C504-2D4A-46FE-A30E-B90A4990B83C}">
  <dimension ref="B2:P40"/>
  <sheetViews>
    <sheetView workbookViewId="0">
      <selection activeCell="C32" sqref="C32:D32"/>
    </sheetView>
  </sheetViews>
  <sheetFormatPr defaultRowHeight="12.75" x14ac:dyDescent="0.2"/>
  <cols>
    <col min="1" max="16384" width="9.140625" style="1"/>
  </cols>
  <sheetData>
    <row r="2" spans="2:16" x14ac:dyDescent="0.2">
      <c r="B2" s="2" t="s">
        <v>0</v>
      </c>
    </row>
    <row r="3" spans="2:16" x14ac:dyDescent="0.2">
      <c r="B3" s="2" t="s">
        <v>15</v>
      </c>
    </row>
    <row r="5" spans="2:16" x14ac:dyDescent="0.2">
      <c r="B5" s="42" t="s">
        <v>1</v>
      </c>
      <c r="C5" s="43"/>
      <c r="D5" s="44"/>
      <c r="G5" s="42" t="s">
        <v>16</v>
      </c>
      <c r="H5" s="43"/>
      <c r="I5" s="43"/>
      <c r="J5" s="43"/>
      <c r="K5" s="43"/>
      <c r="L5" s="43"/>
      <c r="M5" s="43"/>
      <c r="N5" s="43"/>
      <c r="O5" s="43"/>
      <c r="P5" s="44"/>
    </row>
    <row r="6" spans="2:16" x14ac:dyDescent="0.2">
      <c r="B6" s="3" t="s">
        <v>2</v>
      </c>
      <c r="C6" s="1">
        <v>0.40100000000000002</v>
      </c>
      <c r="D6" s="14"/>
      <c r="G6" s="16"/>
      <c r="H6" s="5"/>
      <c r="I6" s="5"/>
      <c r="J6" s="5"/>
      <c r="K6" s="5"/>
      <c r="L6" s="5"/>
      <c r="M6" s="5"/>
      <c r="N6" s="5"/>
      <c r="O6" s="5"/>
      <c r="P6" s="6"/>
    </row>
    <row r="7" spans="2:16" x14ac:dyDescent="0.2">
      <c r="B7" s="3" t="s">
        <v>3</v>
      </c>
      <c r="C7" s="1">
        <f>'Financial Model'!V18</f>
        <v>62.5</v>
      </c>
      <c r="D7" s="14" t="str">
        <f>$C$31</f>
        <v>FY23</v>
      </c>
      <c r="G7" s="16"/>
      <c r="H7" s="5"/>
      <c r="I7" s="5"/>
      <c r="J7" s="5"/>
      <c r="K7" s="5"/>
      <c r="L7" s="5"/>
      <c r="M7" s="5"/>
      <c r="N7" s="5"/>
      <c r="O7" s="5"/>
      <c r="P7" s="6"/>
    </row>
    <row r="8" spans="2:16" x14ac:dyDescent="0.2">
      <c r="B8" s="3" t="s">
        <v>4</v>
      </c>
      <c r="C8" s="12">
        <f>C6*C7</f>
        <v>25.0625</v>
      </c>
      <c r="D8" s="14"/>
      <c r="G8" s="16"/>
      <c r="H8" s="5"/>
      <c r="I8" s="5"/>
      <c r="J8" s="5"/>
      <c r="K8" s="5"/>
      <c r="L8" s="5"/>
      <c r="M8" s="5"/>
      <c r="N8" s="5"/>
      <c r="O8" s="5"/>
      <c r="P8" s="6"/>
    </row>
    <row r="9" spans="2:16" x14ac:dyDescent="0.2">
      <c r="B9" s="3" t="s">
        <v>5</v>
      </c>
      <c r="C9" s="12">
        <f>+'Financial Model'!V73</f>
        <v>10.196</v>
      </c>
      <c r="D9" s="14" t="str">
        <f t="shared" ref="D9:D11" si="0">$C$31</f>
        <v>FY23</v>
      </c>
      <c r="G9" s="16"/>
      <c r="H9" s="5"/>
      <c r="I9" s="5"/>
      <c r="J9" s="5"/>
      <c r="K9" s="5"/>
      <c r="L9" s="5"/>
      <c r="M9" s="5"/>
      <c r="N9" s="5"/>
      <c r="O9" s="5"/>
      <c r="P9" s="6"/>
    </row>
    <row r="10" spans="2:16" x14ac:dyDescent="0.2">
      <c r="B10" s="3" t="s">
        <v>6</v>
      </c>
      <c r="C10" s="12">
        <f>+'Financial Model'!V74</f>
        <v>1.048</v>
      </c>
      <c r="D10" s="14" t="str">
        <f t="shared" si="0"/>
        <v>FY23</v>
      </c>
      <c r="G10" s="16"/>
      <c r="H10" s="5"/>
      <c r="I10" s="5"/>
      <c r="J10" s="5"/>
      <c r="K10" s="5"/>
      <c r="L10" s="5"/>
      <c r="M10" s="5"/>
      <c r="N10" s="5"/>
      <c r="O10" s="5"/>
      <c r="P10" s="6"/>
    </row>
    <row r="11" spans="2:16" x14ac:dyDescent="0.2">
      <c r="B11" s="3" t="s">
        <v>7</v>
      </c>
      <c r="C11" s="12">
        <f>C9-C10</f>
        <v>9.1479999999999997</v>
      </c>
      <c r="D11" s="14" t="str">
        <f t="shared" si="0"/>
        <v>FY23</v>
      </c>
      <c r="G11" s="16"/>
      <c r="H11" s="5"/>
      <c r="I11" s="5"/>
      <c r="J11" s="5"/>
      <c r="K11" s="5"/>
      <c r="L11" s="5"/>
      <c r="M11" s="5"/>
      <c r="N11" s="5"/>
      <c r="O11" s="5"/>
      <c r="P11" s="6"/>
    </row>
    <row r="12" spans="2:16" x14ac:dyDescent="0.2">
      <c r="B12" s="4" t="s">
        <v>8</v>
      </c>
      <c r="C12" s="13">
        <f>C8-C11</f>
        <v>15.9145</v>
      </c>
      <c r="D12" s="15"/>
      <c r="G12" s="16"/>
      <c r="H12" s="5"/>
      <c r="I12" s="5"/>
      <c r="J12" s="5"/>
      <c r="K12" s="5"/>
      <c r="L12" s="5"/>
      <c r="M12" s="5"/>
      <c r="N12" s="5"/>
      <c r="O12" s="5"/>
      <c r="P12" s="6"/>
    </row>
    <row r="13" spans="2:16" x14ac:dyDescent="0.2">
      <c r="G13" s="16"/>
      <c r="H13" s="5"/>
      <c r="I13" s="5"/>
      <c r="J13" s="5"/>
      <c r="K13" s="5"/>
      <c r="L13" s="5"/>
      <c r="M13" s="5"/>
      <c r="N13" s="5"/>
      <c r="O13" s="5"/>
      <c r="P13" s="6"/>
    </row>
    <row r="14" spans="2:16" x14ac:dyDescent="0.2">
      <c r="G14" s="16"/>
      <c r="H14" s="5"/>
      <c r="I14" s="5"/>
      <c r="J14" s="5"/>
      <c r="K14" s="5"/>
      <c r="L14" s="5"/>
      <c r="M14" s="5"/>
      <c r="N14" s="5"/>
      <c r="O14" s="5"/>
      <c r="P14" s="6"/>
    </row>
    <row r="15" spans="2:16" x14ac:dyDescent="0.2">
      <c r="B15" s="42" t="s">
        <v>9</v>
      </c>
      <c r="C15" s="43"/>
      <c r="D15" s="44"/>
      <c r="G15" s="16"/>
      <c r="H15" s="5"/>
      <c r="I15" s="5"/>
      <c r="J15" s="5"/>
      <c r="K15" s="5"/>
      <c r="L15" s="5"/>
      <c r="M15" s="5"/>
      <c r="N15" s="5"/>
      <c r="O15" s="5"/>
      <c r="P15" s="6"/>
    </row>
    <row r="16" spans="2:16" x14ac:dyDescent="0.2">
      <c r="B16" s="10" t="s">
        <v>10</v>
      </c>
      <c r="C16" s="40" t="s">
        <v>47</v>
      </c>
      <c r="D16" s="41"/>
      <c r="G16" s="16"/>
      <c r="H16" s="5"/>
      <c r="I16" s="5"/>
      <c r="J16" s="5"/>
      <c r="K16" s="5"/>
      <c r="L16" s="5"/>
      <c r="M16" s="5"/>
      <c r="N16" s="5"/>
      <c r="O16" s="5"/>
      <c r="P16" s="6"/>
    </row>
    <row r="17" spans="2:16" x14ac:dyDescent="0.2">
      <c r="B17" s="10" t="s">
        <v>11</v>
      </c>
      <c r="C17" s="40" t="s">
        <v>48</v>
      </c>
      <c r="D17" s="41"/>
      <c r="G17" s="16"/>
      <c r="H17" s="5"/>
      <c r="I17" s="5"/>
      <c r="J17" s="5"/>
      <c r="K17" s="5"/>
      <c r="L17" s="5"/>
      <c r="M17" s="5"/>
      <c r="N17" s="5"/>
      <c r="O17" s="5"/>
      <c r="P17" s="6"/>
    </row>
    <row r="18" spans="2:16" x14ac:dyDescent="0.2">
      <c r="B18" s="10" t="s">
        <v>12</v>
      </c>
      <c r="C18" s="40"/>
      <c r="D18" s="41"/>
      <c r="G18" s="16"/>
      <c r="H18" s="5"/>
      <c r="I18" s="5"/>
      <c r="J18" s="5"/>
      <c r="K18" s="5"/>
      <c r="L18" s="5"/>
      <c r="M18" s="5"/>
      <c r="N18" s="5"/>
      <c r="O18" s="5"/>
      <c r="P18" s="6"/>
    </row>
    <row r="19" spans="2:16" x14ac:dyDescent="0.2">
      <c r="B19" s="11" t="s">
        <v>13</v>
      </c>
      <c r="C19" s="45"/>
      <c r="D19" s="46"/>
      <c r="G19" s="16"/>
      <c r="H19" s="5"/>
      <c r="I19" s="5"/>
      <c r="J19" s="5"/>
      <c r="K19" s="5"/>
      <c r="L19" s="5"/>
      <c r="M19" s="5"/>
      <c r="N19" s="5"/>
      <c r="O19" s="5"/>
      <c r="P19" s="6"/>
    </row>
    <row r="20" spans="2:16" x14ac:dyDescent="0.2">
      <c r="G20" s="16"/>
      <c r="H20" s="5"/>
      <c r="I20" s="5"/>
      <c r="J20" s="5"/>
      <c r="K20" s="5"/>
      <c r="L20" s="5"/>
      <c r="M20" s="5"/>
      <c r="N20" s="5"/>
      <c r="O20" s="5"/>
      <c r="P20" s="6"/>
    </row>
    <row r="21" spans="2:16" x14ac:dyDescent="0.2">
      <c r="G21" s="16"/>
      <c r="H21" s="5"/>
      <c r="I21" s="5"/>
      <c r="J21" s="5"/>
      <c r="K21" s="5"/>
      <c r="L21" s="5"/>
      <c r="M21" s="5"/>
      <c r="N21" s="5"/>
      <c r="O21" s="5"/>
      <c r="P21" s="6"/>
    </row>
    <row r="22" spans="2:16" x14ac:dyDescent="0.2">
      <c r="B22" s="42" t="s">
        <v>14</v>
      </c>
      <c r="C22" s="43"/>
      <c r="D22" s="44"/>
      <c r="G22" s="16"/>
      <c r="H22" s="5"/>
      <c r="I22" s="5"/>
      <c r="J22" s="5"/>
      <c r="K22" s="5"/>
      <c r="L22" s="5"/>
      <c r="M22" s="5"/>
      <c r="N22" s="5"/>
      <c r="O22" s="5"/>
      <c r="P22" s="6"/>
    </row>
    <row r="23" spans="2:16" x14ac:dyDescent="0.2">
      <c r="B23" s="18" t="s">
        <v>17</v>
      </c>
      <c r="C23" s="40" t="s">
        <v>25</v>
      </c>
      <c r="D23" s="41"/>
      <c r="G23" s="16"/>
      <c r="H23" s="5"/>
      <c r="I23" s="5"/>
      <c r="J23" s="5"/>
      <c r="K23" s="5"/>
      <c r="L23" s="5"/>
      <c r="M23" s="5"/>
      <c r="N23" s="5"/>
      <c r="O23" s="5"/>
      <c r="P23" s="6"/>
    </row>
    <row r="24" spans="2:16" x14ac:dyDescent="0.2">
      <c r="B24" s="18" t="s">
        <v>18</v>
      </c>
      <c r="C24" s="40">
        <v>1981</v>
      </c>
      <c r="D24" s="41"/>
      <c r="G24" s="16"/>
      <c r="H24" s="5"/>
      <c r="I24" s="5"/>
      <c r="J24" s="5"/>
      <c r="K24" s="5"/>
      <c r="L24" s="5"/>
      <c r="M24" s="5"/>
      <c r="N24" s="5"/>
      <c r="O24" s="5"/>
      <c r="P24" s="6"/>
    </row>
    <row r="25" spans="2:16" x14ac:dyDescent="0.2">
      <c r="B25" s="18" t="s">
        <v>19</v>
      </c>
      <c r="C25" s="40">
        <v>2018</v>
      </c>
      <c r="D25" s="41"/>
      <c r="G25" s="16"/>
      <c r="H25" s="5"/>
      <c r="I25" s="5"/>
      <c r="J25" s="5"/>
      <c r="K25" s="5"/>
      <c r="L25" s="5"/>
      <c r="M25" s="5"/>
      <c r="N25" s="5"/>
      <c r="O25" s="5"/>
      <c r="P25" s="6"/>
    </row>
    <row r="26" spans="2:16" x14ac:dyDescent="0.2">
      <c r="B26" s="18"/>
      <c r="C26" s="40"/>
      <c r="D26" s="41"/>
      <c r="G26" s="16"/>
      <c r="H26" s="5"/>
      <c r="I26" s="5"/>
      <c r="J26" s="5"/>
      <c r="K26" s="5"/>
      <c r="L26" s="5"/>
      <c r="M26" s="5"/>
      <c r="N26" s="5"/>
      <c r="O26" s="5"/>
      <c r="P26" s="6"/>
    </row>
    <row r="27" spans="2:16" x14ac:dyDescent="0.2">
      <c r="B27" s="18" t="s">
        <v>20</v>
      </c>
      <c r="C27" s="40">
        <f>'Financial Model'!V30</f>
        <v>526</v>
      </c>
      <c r="D27" s="41"/>
      <c r="G27" s="16"/>
      <c r="H27" s="5"/>
      <c r="I27" s="5"/>
      <c r="J27" s="5"/>
      <c r="K27" s="5"/>
      <c r="L27" s="5"/>
      <c r="M27" s="5"/>
      <c r="N27" s="5"/>
      <c r="O27" s="5"/>
      <c r="P27" s="6"/>
    </row>
    <row r="28" spans="2:16" x14ac:dyDescent="0.2">
      <c r="B28" s="18" t="s">
        <v>21</v>
      </c>
      <c r="C28" s="49">
        <f>'Financial Model'!V47</f>
        <v>33.441000000000003</v>
      </c>
      <c r="D28" s="50"/>
      <c r="G28" s="16"/>
      <c r="H28" s="5"/>
      <c r="I28" s="5"/>
      <c r="J28" s="5"/>
      <c r="K28" s="5"/>
      <c r="L28" s="5"/>
      <c r="M28" s="5"/>
      <c r="N28" s="5"/>
      <c r="O28" s="5"/>
      <c r="P28" s="6"/>
    </row>
    <row r="29" spans="2:16" x14ac:dyDescent="0.2">
      <c r="B29" s="18" t="s">
        <v>22</v>
      </c>
      <c r="C29" s="51">
        <f>'Financial Model'!V33</f>
        <v>4044</v>
      </c>
      <c r="D29" s="41"/>
      <c r="G29" s="17"/>
      <c r="H29" s="7"/>
      <c r="I29" s="7"/>
      <c r="J29" s="7"/>
      <c r="K29" s="7"/>
      <c r="L29" s="7"/>
      <c r="M29" s="7"/>
      <c r="N29" s="7"/>
      <c r="O29" s="7"/>
      <c r="P29" s="8"/>
    </row>
    <row r="30" spans="2:16" x14ac:dyDescent="0.2">
      <c r="B30" s="18"/>
      <c r="C30" s="40"/>
      <c r="D30" s="41"/>
    </row>
    <row r="31" spans="2:16" x14ac:dyDescent="0.2">
      <c r="B31" s="18" t="s">
        <v>23</v>
      </c>
      <c r="C31" s="9" t="s">
        <v>34</v>
      </c>
      <c r="D31" s="29">
        <f>'Financial Model'!V3</f>
        <v>45169</v>
      </c>
    </row>
    <row r="32" spans="2:16" x14ac:dyDescent="0.2">
      <c r="B32" s="19" t="s">
        <v>24</v>
      </c>
      <c r="C32" s="52" t="s">
        <v>26</v>
      </c>
      <c r="D32" s="53"/>
    </row>
    <row r="35" spans="2:4" x14ac:dyDescent="0.2">
      <c r="B35" s="42" t="s">
        <v>98</v>
      </c>
      <c r="C35" s="43"/>
      <c r="D35" s="44"/>
    </row>
    <row r="36" spans="2:4" x14ac:dyDescent="0.2">
      <c r="B36" s="18" t="s">
        <v>93</v>
      </c>
      <c r="C36" s="54">
        <f>C6/'Financial Model'!V71</f>
        <v>15.152660217654205</v>
      </c>
      <c r="D36" s="55"/>
    </row>
    <row r="37" spans="2:4" x14ac:dyDescent="0.2">
      <c r="B37" s="18" t="s">
        <v>94</v>
      </c>
      <c r="C37" s="54">
        <f>C8/'Financial Model'!V4</f>
        <v>8.9476333621323664E-2</v>
      </c>
      <c r="D37" s="55"/>
    </row>
    <row r="38" spans="2:4" x14ac:dyDescent="0.2">
      <c r="B38" s="18" t="s">
        <v>95</v>
      </c>
      <c r="C38" s="54">
        <f>C12/'Financial Model'!V4</f>
        <v>5.6816802450535879E-2</v>
      </c>
      <c r="D38" s="55"/>
    </row>
    <row r="39" spans="2:4" x14ac:dyDescent="0.2">
      <c r="B39" s="18" t="s">
        <v>96</v>
      </c>
      <c r="C39" s="54">
        <f>C6/'Financial Model'!V16</f>
        <v>7.6076645797761591E-2</v>
      </c>
      <c r="D39" s="55"/>
    </row>
    <row r="40" spans="2:4" x14ac:dyDescent="0.2">
      <c r="B40" s="19" t="s">
        <v>97</v>
      </c>
      <c r="C40" s="47">
        <f>C12/'Financial Model'!V16</f>
        <v>3.0192563081009398</v>
      </c>
      <c r="D40" s="48"/>
    </row>
  </sheetData>
  <mergeCells count="23">
    <mergeCell ref="G5:P5"/>
    <mergeCell ref="C24:D24"/>
    <mergeCell ref="C25:D25"/>
    <mergeCell ref="C40:D40"/>
    <mergeCell ref="C27:D27"/>
    <mergeCell ref="C28:D28"/>
    <mergeCell ref="C29:D29"/>
    <mergeCell ref="C30:D30"/>
    <mergeCell ref="C32:D32"/>
    <mergeCell ref="B35:D35"/>
    <mergeCell ref="C36:D36"/>
    <mergeCell ref="C37:D37"/>
    <mergeCell ref="C38:D38"/>
    <mergeCell ref="C39:D39"/>
    <mergeCell ref="C26:D26"/>
    <mergeCell ref="B5:D5"/>
    <mergeCell ref="B15:D15"/>
    <mergeCell ref="C16:D16"/>
    <mergeCell ref="C17:D17"/>
    <mergeCell ref="C18:D18"/>
    <mergeCell ref="C19:D19"/>
    <mergeCell ref="B22:D22"/>
    <mergeCell ref="C23:D23"/>
  </mergeCells>
  <hyperlinks>
    <hyperlink ref="C32:D32" r:id="rId1" display="Link" xr:uid="{92A6B45F-B361-4C4A-BBF4-685EF525B5A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F77F0-E5D4-4F02-B2BA-6B41BEEDD67B}">
  <dimension ref="A1:AH8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21" sqref="O21:V21"/>
    </sheetView>
  </sheetViews>
  <sheetFormatPr defaultRowHeight="12.75" x14ac:dyDescent="0.2"/>
  <cols>
    <col min="1" max="1" width="5.5703125" style="1" bestFit="1" customWidth="1"/>
    <col min="2" max="2" width="27.5703125" style="1" bestFit="1" customWidth="1"/>
    <col min="3" max="16384" width="9.140625" style="1"/>
  </cols>
  <sheetData>
    <row r="1" spans="2:34" s="20" customFormat="1" x14ac:dyDescent="0.2">
      <c r="O1" s="20" t="s">
        <v>27</v>
      </c>
      <c r="P1" s="20" t="s">
        <v>28</v>
      </c>
      <c r="Q1" s="20" t="s">
        <v>29</v>
      </c>
      <c r="R1" s="23" t="s">
        <v>30</v>
      </c>
      <c r="S1" s="20" t="s">
        <v>31</v>
      </c>
      <c r="T1" s="23" t="s">
        <v>32</v>
      </c>
      <c r="U1" s="20" t="s">
        <v>33</v>
      </c>
      <c r="V1" s="23" t="s">
        <v>34</v>
      </c>
      <c r="W1" s="20" t="s">
        <v>35</v>
      </c>
      <c r="X1" s="20" t="s">
        <v>36</v>
      </c>
      <c r="Y1" s="20" t="s">
        <v>37</v>
      </c>
      <c r="Z1" s="20" t="s">
        <v>38</v>
      </c>
      <c r="AA1" s="20" t="s">
        <v>39</v>
      </c>
      <c r="AB1" s="20" t="s">
        <v>40</v>
      </c>
      <c r="AC1" s="20" t="s">
        <v>41</v>
      </c>
      <c r="AD1" s="20" t="s">
        <v>42</v>
      </c>
      <c r="AE1" s="20" t="s">
        <v>43</v>
      </c>
      <c r="AF1" s="20" t="s">
        <v>44</v>
      </c>
      <c r="AG1" s="20" t="s">
        <v>45</v>
      </c>
      <c r="AH1" s="20" t="s">
        <v>46</v>
      </c>
    </row>
    <row r="2" spans="2:34" s="22" customFormat="1" x14ac:dyDescent="0.2">
      <c r="B2" s="21"/>
      <c r="Q2" s="24">
        <v>43219</v>
      </c>
      <c r="R2" s="24">
        <v>43583</v>
      </c>
      <c r="S2" s="24">
        <v>43947</v>
      </c>
      <c r="T2" s="24">
        <v>44318</v>
      </c>
      <c r="U2" s="24">
        <v>44682</v>
      </c>
      <c r="V2" s="24">
        <v>45046</v>
      </c>
    </row>
    <row r="3" spans="2:34" s="32" customFormat="1" x14ac:dyDescent="0.2">
      <c r="B3" s="31"/>
      <c r="R3" s="32">
        <v>45124</v>
      </c>
      <c r="T3" s="32">
        <v>45141</v>
      </c>
      <c r="V3" s="32">
        <v>45169</v>
      </c>
    </row>
    <row r="4" spans="2:34" s="2" customFormat="1" x14ac:dyDescent="0.2">
      <c r="B4" s="2" t="s">
        <v>49</v>
      </c>
      <c r="Q4" s="25">
        <v>192.1</v>
      </c>
      <c r="R4" s="25">
        <v>217.46899999999999</v>
      </c>
      <c r="S4" s="25">
        <v>225.042</v>
      </c>
      <c r="T4" s="25">
        <v>180.68</v>
      </c>
      <c r="U4" s="25">
        <v>264.63</v>
      </c>
      <c r="V4" s="25">
        <v>280.10199999999998</v>
      </c>
    </row>
    <row r="5" spans="2:34" x14ac:dyDescent="0.2">
      <c r="B5" s="1" t="s">
        <v>50</v>
      </c>
      <c r="Q5" s="12">
        <v>158.167</v>
      </c>
      <c r="R5" s="12">
        <v>179.012</v>
      </c>
      <c r="S5" s="12">
        <v>193.64699999999999</v>
      </c>
      <c r="T5" s="12">
        <v>159.75800000000001</v>
      </c>
      <c r="U5" s="12">
        <v>211.86</v>
      </c>
      <c r="V5" s="12">
        <v>236.202</v>
      </c>
    </row>
    <row r="6" spans="2:34" s="2" customFormat="1" x14ac:dyDescent="0.2">
      <c r="B6" s="2" t="s">
        <v>51</v>
      </c>
      <c r="O6" s="2">
        <f t="shared" ref="O6:U6" si="0">O4-O5</f>
        <v>0</v>
      </c>
      <c r="P6" s="2">
        <f t="shared" si="0"/>
        <v>0</v>
      </c>
      <c r="Q6" s="25">
        <f t="shared" si="0"/>
        <v>33.932999999999993</v>
      </c>
      <c r="R6" s="25">
        <f t="shared" si="0"/>
        <v>38.456999999999994</v>
      </c>
      <c r="S6" s="25">
        <f t="shared" si="0"/>
        <v>31.39500000000001</v>
      </c>
      <c r="T6" s="25">
        <f t="shared" si="0"/>
        <v>20.921999999999997</v>
      </c>
      <c r="U6" s="25">
        <f t="shared" si="0"/>
        <v>52.769999999999982</v>
      </c>
      <c r="V6" s="25">
        <f>V4-V5</f>
        <v>43.899999999999977</v>
      </c>
    </row>
    <row r="7" spans="2:34" x14ac:dyDescent="0.2">
      <c r="B7" s="1" t="s">
        <v>52</v>
      </c>
      <c r="Q7" s="12">
        <v>7.0000000000000001E-3</v>
      </c>
      <c r="R7" s="12">
        <v>8.0000000000000002E-3</v>
      </c>
      <c r="S7" s="12">
        <v>3.657</v>
      </c>
      <c r="T7" s="12">
        <v>17.081</v>
      </c>
      <c r="U7" s="12">
        <v>-0.111</v>
      </c>
      <c r="V7" s="12">
        <v>8.0000000000000002E-3</v>
      </c>
    </row>
    <row r="8" spans="2:34" x14ac:dyDescent="0.2">
      <c r="B8" s="1" t="s">
        <v>53</v>
      </c>
      <c r="Q8" s="12">
        <v>9.3580000000000005</v>
      </c>
      <c r="R8" s="12">
        <v>12.52</v>
      </c>
      <c r="S8" s="12">
        <v>12.656000000000001</v>
      </c>
      <c r="T8" s="12">
        <v>15.074999999999999</v>
      </c>
      <c r="U8" s="12">
        <v>9.1280000000000001</v>
      </c>
      <c r="V8" s="12">
        <v>10.284000000000001</v>
      </c>
    </row>
    <row r="9" spans="2:34" x14ac:dyDescent="0.2">
      <c r="B9" s="1" t="s">
        <v>54</v>
      </c>
      <c r="Q9" s="12">
        <v>18.405999999999999</v>
      </c>
      <c r="R9" s="12">
        <v>22.815999999999999</v>
      </c>
      <c r="S9" s="12">
        <v>35.914000000000001</v>
      </c>
      <c r="T9" s="12">
        <v>20.260999999999999</v>
      </c>
      <c r="U9" s="12">
        <v>24.116</v>
      </c>
      <c r="V9" s="12">
        <v>24.196999999999999</v>
      </c>
    </row>
    <row r="10" spans="2:34" s="2" customFormat="1" x14ac:dyDescent="0.2">
      <c r="B10" s="2" t="s">
        <v>55</v>
      </c>
      <c r="O10" s="2">
        <f t="shared" ref="O10:U10" si="1">O6+O7-O8-O9</f>
        <v>0</v>
      </c>
      <c r="P10" s="2">
        <f t="shared" si="1"/>
        <v>0</v>
      </c>
      <c r="Q10" s="25">
        <f t="shared" si="1"/>
        <v>6.1759999999999913</v>
      </c>
      <c r="R10" s="25">
        <f t="shared" si="1"/>
        <v>3.1289999999999978</v>
      </c>
      <c r="S10" s="25">
        <f t="shared" si="1"/>
        <v>-13.517999999999994</v>
      </c>
      <c r="T10" s="25">
        <f t="shared" si="1"/>
        <v>2.6670000000000016</v>
      </c>
      <c r="U10" s="25">
        <f t="shared" si="1"/>
        <v>19.414999999999985</v>
      </c>
      <c r="V10" s="25">
        <f>V6+V7-V8-V9</f>
        <v>9.4269999999999818</v>
      </c>
    </row>
    <row r="11" spans="2:34" x14ac:dyDescent="0.2">
      <c r="B11" s="1" t="s">
        <v>56</v>
      </c>
      <c r="Q11" s="12">
        <v>0.02</v>
      </c>
      <c r="R11" s="12">
        <v>0.02</v>
      </c>
      <c r="S11" s="12">
        <v>1.2E-2</v>
      </c>
      <c r="T11" s="12">
        <v>1.7999999999999999E-2</v>
      </c>
      <c r="U11" s="12">
        <v>1.6E-2</v>
      </c>
      <c r="V11" s="12">
        <v>0.22700000000000001</v>
      </c>
    </row>
    <row r="12" spans="2:34" x14ac:dyDescent="0.2">
      <c r="B12" s="1" t="s">
        <v>57</v>
      </c>
      <c r="Q12" s="12">
        <v>3.6240000000000001</v>
      </c>
      <c r="R12" s="12">
        <v>0.82399999999999995</v>
      </c>
      <c r="S12" s="12">
        <v>4.4660000000000002</v>
      </c>
      <c r="T12" s="12">
        <v>5.4859999999999998</v>
      </c>
      <c r="U12" s="12">
        <v>5.1920000000000002</v>
      </c>
      <c r="V12" s="12">
        <v>4.6479999999999997</v>
      </c>
    </row>
    <row r="13" spans="2:34" x14ac:dyDescent="0.2">
      <c r="B13" s="1" t="s">
        <v>58</v>
      </c>
      <c r="O13" s="1">
        <f t="shared" ref="O13:U13" si="2">O11-O12</f>
        <v>0</v>
      </c>
      <c r="P13" s="1">
        <f t="shared" si="2"/>
        <v>0</v>
      </c>
      <c r="Q13" s="12">
        <f t="shared" si="2"/>
        <v>-3.6040000000000001</v>
      </c>
      <c r="R13" s="12">
        <f t="shared" si="2"/>
        <v>-0.80399999999999994</v>
      </c>
      <c r="S13" s="12">
        <f t="shared" si="2"/>
        <v>-4.4540000000000006</v>
      </c>
      <c r="T13" s="12">
        <f t="shared" si="2"/>
        <v>-5.468</v>
      </c>
      <c r="U13" s="12">
        <f t="shared" si="2"/>
        <v>-5.1760000000000002</v>
      </c>
      <c r="V13" s="12">
        <f>V11-V12</f>
        <v>-4.4209999999999994</v>
      </c>
    </row>
    <row r="14" spans="2:34" x14ac:dyDescent="0.2">
      <c r="B14" s="1" t="s">
        <v>59</v>
      </c>
      <c r="O14" s="1">
        <f t="shared" ref="O14:U14" si="3">O10+O13</f>
        <v>0</v>
      </c>
      <c r="P14" s="1">
        <f t="shared" si="3"/>
        <v>0</v>
      </c>
      <c r="Q14" s="12">
        <f t="shared" si="3"/>
        <v>2.5719999999999912</v>
      </c>
      <c r="R14" s="12">
        <f t="shared" si="3"/>
        <v>2.324999999999998</v>
      </c>
      <c r="S14" s="12">
        <f t="shared" si="3"/>
        <v>-17.971999999999994</v>
      </c>
      <c r="T14" s="12">
        <f t="shared" si="3"/>
        <v>-2.8009999999999984</v>
      </c>
      <c r="U14" s="12">
        <f t="shared" si="3"/>
        <v>14.238999999999985</v>
      </c>
      <c r="V14" s="12">
        <f>V10+V13</f>
        <v>5.0059999999999825</v>
      </c>
    </row>
    <row r="15" spans="2:34" x14ac:dyDescent="0.2">
      <c r="B15" s="1" t="s">
        <v>60</v>
      </c>
      <c r="Q15" s="12">
        <v>0.78700000000000003</v>
      </c>
      <c r="R15" s="12">
        <v>1.2050000000000001</v>
      </c>
      <c r="S15" s="12">
        <v>-0.27</v>
      </c>
      <c r="T15" s="12">
        <v>-0.502</v>
      </c>
      <c r="U15" s="12">
        <v>0.27600000000000002</v>
      </c>
      <c r="V15" s="12">
        <v>-0.26500000000000001</v>
      </c>
    </row>
    <row r="16" spans="2:34" s="2" customFormat="1" x14ac:dyDescent="0.2">
      <c r="B16" s="2" t="s">
        <v>61</v>
      </c>
      <c r="O16" s="2">
        <f t="shared" ref="O16:U16" si="4">O14-O15</f>
        <v>0</v>
      </c>
      <c r="P16" s="2">
        <f t="shared" si="4"/>
        <v>0</v>
      </c>
      <c r="Q16" s="25">
        <f t="shared" si="4"/>
        <v>1.7849999999999913</v>
      </c>
      <c r="R16" s="25">
        <f t="shared" si="4"/>
        <v>1.1199999999999979</v>
      </c>
      <c r="S16" s="25">
        <f t="shared" si="4"/>
        <v>-17.701999999999995</v>
      </c>
      <c r="T16" s="25">
        <f t="shared" si="4"/>
        <v>-2.2989999999999986</v>
      </c>
      <c r="U16" s="25">
        <f t="shared" si="4"/>
        <v>13.962999999999985</v>
      </c>
      <c r="V16" s="25">
        <f>V14-V15</f>
        <v>5.2709999999999821</v>
      </c>
    </row>
    <row r="17" spans="2:22" s="28" customFormat="1" x14ac:dyDescent="0.2">
      <c r="B17" s="28" t="s">
        <v>62</v>
      </c>
      <c r="Q17" s="28">
        <f t="shared" ref="Q17:U17" si="5">Q16/Q18</f>
        <v>3.9944071139562533E-2</v>
      </c>
      <c r="R17" s="28">
        <f t="shared" si="5"/>
        <v>1.9133450796776648E-2</v>
      </c>
      <c r="S17" s="28">
        <f t="shared" si="5"/>
        <v>-0.28323199999999993</v>
      </c>
      <c r="T17" s="28">
        <f t="shared" si="5"/>
        <v>-3.6783999999999976E-2</v>
      </c>
      <c r="U17" s="28">
        <f t="shared" si="5"/>
        <v>0.22340799999999977</v>
      </c>
      <c r="V17" s="28">
        <f>V16/V18</f>
        <v>8.4335999999999717E-2</v>
      </c>
    </row>
    <row r="18" spans="2:22" x14ac:dyDescent="0.2">
      <c r="B18" s="1" t="s">
        <v>3</v>
      </c>
      <c r="Q18" s="12">
        <v>44.687483</v>
      </c>
      <c r="R18" s="12">
        <v>58.536225999999999</v>
      </c>
      <c r="S18" s="1">
        <v>62.5</v>
      </c>
      <c r="T18" s="1">
        <v>62.5</v>
      </c>
      <c r="U18" s="1">
        <v>62.5</v>
      </c>
      <c r="V18" s="1">
        <v>62.5</v>
      </c>
    </row>
    <row r="20" spans="2:22" s="26" customFormat="1" x14ac:dyDescent="0.2">
      <c r="B20" s="26" t="s">
        <v>63</v>
      </c>
      <c r="R20" s="26">
        <f t="shared" ref="R20" si="6">R4/Q4-1</f>
        <v>0.1320614263404476</v>
      </c>
      <c r="S20" s="26">
        <f t="shared" ref="S20" si="7">S4/R4-1</f>
        <v>3.4823354133232787E-2</v>
      </c>
      <c r="T20" s="26">
        <f t="shared" ref="T20:U20" si="8">T4/S4-1</f>
        <v>-0.19712764728361809</v>
      </c>
      <c r="U20" s="26">
        <f t="shared" si="8"/>
        <v>0.46463360637591311</v>
      </c>
      <c r="V20" s="26">
        <f>V4/U4-1</f>
        <v>5.8466538185390826E-2</v>
      </c>
    </row>
    <row r="21" spans="2:22" s="27" customFormat="1" x14ac:dyDescent="0.2">
      <c r="B21" s="27" t="s">
        <v>64</v>
      </c>
      <c r="O21" s="57" t="s">
        <v>111</v>
      </c>
      <c r="P21" s="57" t="s">
        <v>111</v>
      </c>
      <c r="Q21" s="57" t="s">
        <v>111</v>
      </c>
      <c r="R21" s="57" t="s">
        <v>111</v>
      </c>
      <c r="S21" s="57" t="s">
        <v>111</v>
      </c>
      <c r="T21" s="57" t="s">
        <v>111</v>
      </c>
      <c r="U21" s="57" t="s">
        <v>111</v>
      </c>
      <c r="V21" s="57" t="s">
        <v>111</v>
      </c>
    </row>
    <row r="23" spans="2:22" s="27" customFormat="1" x14ac:dyDescent="0.2">
      <c r="B23" s="27" t="s">
        <v>66</v>
      </c>
      <c r="Q23" s="27">
        <f t="shared" ref="Q23:S23" si="9">Q6/Q4</f>
        <v>0.17664237376366473</v>
      </c>
      <c r="R23" s="27">
        <f t="shared" si="9"/>
        <v>0.1768389977422069</v>
      </c>
      <c r="S23" s="27">
        <f t="shared" ref="S23:T23" si="10">S6/S4</f>
        <v>0.13950729197216524</v>
      </c>
      <c r="T23" s="27">
        <f t="shared" si="10"/>
        <v>0.11579588222271417</v>
      </c>
      <c r="U23" s="27">
        <f>U6/U4</f>
        <v>0.19941049767600039</v>
      </c>
      <c r="V23" s="27">
        <f>V6/V4</f>
        <v>0.15672862028832346</v>
      </c>
    </row>
    <row r="24" spans="2:22" s="27" customFormat="1" x14ac:dyDescent="0.2">
      <c r="B24" s="27" t="s">
        <v>67</v>
      </c>
      <c r="Q24" s="27">
        <f t="shared" ref="Q24:S24" si="11">Q10/Q4</f>
        <v>3.2149921915668879E-2</v>
      </c>
      <c r="R24" s="27">
        <f t="shared" si="11"/>
        <v>1.4388257636720626E-2</v>
      </c>
      <c r="S24" s="27">
        <f t="shared" ref="S24:U24" si="12">S10/S4</f>
        <v>-6.0068787159730158E-2</v>
      </c>
      <c r="T24" s="27">
        <f t="shared" si="12"/>
        <v>1.476090325437238E-2</v>
      </c>
      <c r="U24" s="27">
        <f t="shared" si="12"/>
        <v>7.3366587310584527E-2</v>
      </c>
      <c r="V24" s="27">
        <f>V10/V4</f>
        <v>3.3655596889704403E-2</v>
      </c>
    </row>
    <row r="25" spans="2:22" s="27" customFormat="1" x14ac:dyDescent="0.2">
      <c r="B25" s="27" t="s">
        <v>68</v>
      </c>
      <c r="Q25" s="27">
        <f t="shared" ref="Q25:S25" si="13">Q16/Q4</f>
        <v>9.2920353982300433E-3</v>
      </c>
      <c r="R25" s="27">
        <f t="shared" si="13"/>
        <v>5.1501593330543572E-3</v>
      </c>
      <c r="S25" s="27">
        <f t="shared" ref="S25:U25" si="14">S16/S4</f>
        <v>-7.8660872192746215E-2</v>
      </c>
      <c r="T25" s="27">
        <f t="shared" si="14"/>
        <v>-1.2724153199025893E-2</v>
      </c>
      <c r="U25" s="27">
        <f t="shared" si="14"/>
        <v>5.2764236859010639E-2</v>
      </c>
      <c r="V25" s="27">
        <f>V16/V4</f>
        <v>1.8818144818673135E-2</v>
      </c>
    </row>
    <row r="26" spans="2:22" s="27" customFormat="1" x14ac:dyDescent="0.2">
      <c r="B26" s="27" t="s">
        <v>65</v>
      </c>
      <c r="Q26" s="27">
        <f t="shared" ref="Q26:S26" si="15">Q15/Q14</f>
        <v>0.30598755832037433</v>
      </c>
      <c r="R26" s="27">
        <f t="shared" si="15"/>
        <v>0.51827956989247359</v>
      </c>
      <c r="S26" s="27">
        <f t="shared" ref="S26:U26" si="16">S15/S14</f>
        <v>1.5023369686178506E-2</v>
      </c>
      <c r="T26" s="27">
        <f t="shared" si="16"/>
        <v>0.17922170653338104</v>
      </c>
      <c r="U26" s="27">
        <f t="shared" si="16"/>
        <v>1.9383383664583208E-2</v>
      </c>
      <c r="V26" s="27">
        <f>V15/V14</f>
        <v>-5.2936476228525958E-2</v>
      </c>
    </row>
    <row r="29" spans="2:22" x14ac:dyDescent="0.2">
      <c r="B29" s="30" t="s">
        <v>101</v>
      </c>
    </row>
    <row r="30" spans="2:22" x14ac:dyDescent="0.2">
      <c r="B30" s="1" t="s">
        <v>102</v>
      </c>
      <c r="O30" s="1">
        <v>336</v>
      </c>
      <c r="P30" s="1">
        <v>387</v>
      </c>
      <c r="Q30" s="1">
        <v>447</v>
      </c>
      <c r="R30" s="1">
        <v>467</v>
      </c>
      <c r="S30" s="1">
        <v>534</v>
      </c>
      <c r="T30" s="1">
        <v>527</v>
      </c>
      <c r="U30" s="1">
        <v>525</v>
      </c>
      <c r="V30" s="1">
        <v>526</v>
      </c>
    </row>
    <row r="31" spans="2:22" s="36" customFormat="1" x14ac:dyDescent="0.2">
      <c r="B31" s="36" t="s">
        <v>108</v>
      </c>
      <c r="O31" s="56" t="s">
        <v>111</v>
      </c>
      <c r="P31" s="36">
        <f t="shared" ref="O31:P31" si="17">P30-O30</f>
        <v>51</v>
      </c>
      <c r="Q31" s="36">
        <f t="shared" ref="Q31" si="18">Q30-P30</f>
        <v>60</v>
      </c>
      <c r="R31" s="36">
        <f t="shared" ref="R31" si="19">R30-Q30</f>
        <v>20</v>
      </c>
      <c r="S31" s="36">
        <f t="shared" ref="S31" si="20">S30-R30</f>
        <v>67</v>
      </c>
      <c r="T31" s="36">
        <f t="shared" ref="T31:U31" si="21">T30-S30</f>
        <v>-7</v>
      </c>
      <c r="U31" s="36">
        <f t="shared" si="21"/>
        <v>-2</v>
      </c>
      <c r="V31" s="36">
        <f>V30-U30</f>
        <v>1</v>
      </c>
    </row>
    <row r="33" spans="2:22" s="33" customFormat="1" x14ac:dyDescent="0.2">
      <c r="B33" s="33" t="s">
        <v>103</v>
      </c>
      <c r="Q33" s="33">
        <f t="shared" ref="Q33:R33" si="22">SUM(Q34:Q36)</f>
        <v>3211</v>
      </c>
      <c r="R33" s="33">
        <f t="shared" si="22"/>
        <v>3616</v>
      </c>
      <c r="S33" s="33">
        <f>SUM(S34:S36)</f>
        <v>3849</v>
      </c>
      <c r="T33" s="33">
        <f>SUM(T34:T36)</f>
        <v>3659</v>
      </c>
      <c r="U33" s="33">
        <f>SUM(U34:U36)</f>
        <v>3824</v>
      </c>
      <c r="V33" s="33">
        <f>SUM(V34:V36)</f>
        <v>4044</v>
      </c>
    </row>
    <row r="34" spans="2:22" s="35" customFormat="1" x14ac:dyDescent="0.2">
      <c r="B34" s="34" t="s">
        <v>104</v>
      </c>
      <c r="Q34" s="35">
        <v>180</v>
      </c>
      <c r="R34" s="35">
        <v>196</v>
      </c>
      <c r="S34" s="35">
        <v>204</v>
      </c>
      <c r="T34" s="35">
        <v>209</v>
      </c>
      <c r="U34" s="35">
        <v>216</v>
      </c>
      <c r="V34" s="35">
        <v>243</v>
      </c>
    </row>
    <row r="35" spans="2:22" s="35" customFormat="1" x14ac:dyDescent="0.2">
      <c r="B35" s="34" t="s">
        <v>105</v>
      </c>
      <c r="Q35" s="35">
        <v>2876</v>
      </c>
      <c r="R35" s="35">
        <v>3268</v>
      </c>
      <c r="S35" s="35">
        <v>3498</v>
      </c>
      <c r="T35" s="35">
        <v>3314</v>
      </c>
      <c r="U35" s="35">
        <v>3468</v>
      </c>
      <c r="V35" s="35">
        <v>3654</v>
      </c>
    </row>
    <row r="36" spans="2:22" s="35" customFormat="1" x14ac:dyDescent="0.2">
      <c r="B36" s="34" t="s">
        <v>106</v>
      </c>
      <c r="Q36" s="35">
        <v>155</v>
      </c>
      <c r="R36" s="35">
        <v>152</v>
      </c>
      <c r="S36" s="35">
        <v>147</v>
      </c>
      <c r="T36" s="35">
        <v>136</v>
      </c>
      <c r="U36" s="35">
        <v>140</v>
      </c>
      <c r="V36" s="35">
        <v>147</v>
      </c>
    </row>
    <row r="37" spans="2:22" s="36" customFormat="1" x14ac:dyDescent="0.2">
      <c r="B37" s="36" t="s">
        <v>107</v>
      </c>
      <c r="R37" s="37">
        <f t="shared" ref="R37" si="23">R33-Q33</f>
        <v>405</v>
      </c>
      <c r="S37" s="37">
        <f t="shared" ref="S37" si="24">S33-R33</f>
        <v>233</v>
      </c>
      <c r="T37" s="37">
        <f t="shared" ref="T37:U37" si="25">T33-S33</f>
        <v>-190</v>
      </c>
      <c r="U37" s="37">
        <f t="shared" si="25"/>
        <v>165</v>
      </c>
      <c r="V37" s="37">
        <f>V33-U33</f>
        <v>220</v>
      </c>
    </row>
    <row r="41" spans="2:22" x14ac:dyDescent="0.2">
      <c r="B41" s="30" t="s">
        <v>69</v>
      </c>
    </row>
    <row r="42" spans="2:22" x14ac:dyDescent="0.2">
      <c r="B42" s="1" t="s">
        <v>70</v>
      </c>
      <c r="Q42" s="12">
        <v>18.498999999999999</v>
      </c>
      <c r="R42" s="12">
        <v>18.494</v>
      </c>
      <c r="S42" s="12">
        <v>3.194</v>
      </c>
      <c r="T42" s="12">
        <v>2.4630000000000001</v>
      </c>
      <c r="U42" s="12">
        <v>1.617</v>
      </c>
      <c r="V42" s="12">
        <v>0.91600000000000004</v>
      </c>
    </row>
    <row r="43" spans="2:22" x14ac:dyDescent="0.2">
      <c r="B43" s="1" t="s">
        <v>71</v>
      </c>
      <c r="Q43" s="12">
        <v>18.693000000000001</v>
      </c>
      <c r="R43" s="12">
        <v>20.786000000000001</v>
      </c>
      <c r="S43" s="12">
        <v>21.061</v>
      </c>
      <c r="T43" s="12">
        <v>18.324999999999999</v>
      </c>
      <c r="U43" s="12">
        <v>9.8960000000000008</v>
      </c>
      <c r="V43" s="12">
        <v>11.733000000000001</v>
      </c>
    </row>
    <row r="44" spans="2:22" x14ac:dyDescent="0.2">
      <c r="B44" s="1" t="s">
        <v>72</v>
      </c>
      <c r="Q44" s="12">
        <v>0</v>
      </c>
      <c r="R44" s="12">
        <v>0</v>
      </c>
      <c r="S44" s="12">
        <v>116.76300000000001</v>
      </c>
      <c r="T44" s="12">
        <v>111.741</v>
      </c>
      <c r="U44" s="12">
        <v>76.620999999999995</v>
      </c>
      <c r="V44" s="12">
        <v>67.462999999999994</v>
      </c>
    </row>
    <row r="45" spans="2:22" x14ac:dyDescent="0.2">
      <c r="B45" s="1" t="s">
        <v>73</v>
      </c>
      <c r="Q45" s="12">
        <v>0.29899999999999999</v>
      </c>
      <c r="R45" s="12">
        <v>0.35099999999999998</v>
      </c>
      <c r="S45" s="12">
        <v>1.802</v>
      </c>
      <c r="T45" s="12">
        <v>2.8519999999999999</v>
      </c>
      <c r="U45" s="12">
        <v>4.7080000000000002</v>
      </c>
      <c r="V45" s="12">
        <v>4.8540000000000001</v>
      </c>
    </row>
    <row r="46" spans="2:22" x14ac:dyDescent="0.2">
      <c r="B46" s="1" t="s">
        <v>74</v>
      </c>
      <c r="Q46" s="12">
        <f t="shared" ref="Q46:T46" si="26">SUM(Q42:Q45)</f>
        <v>37.491</v>
      </c>
      <c r="R46" s="12">
        <f t="shared" si="26"/>
        <v>39.631</v>
      </c>
      <c r="S46" s="12">
        <f t="shared" si="26"/>
        <v>142.82</v>
      </c>
      <c r="T46" s="12">
        <f t="shared" si="26"/>
        <v>135.381</v>
      </c>
      <c r="U46" s="12">
        <f>SUM(U42:U45)</f>
        <v>92.841999999999999</v>
      </c>
      <c r="V46" s="12">
        <f>SUM(V42:V45)</f>
        <v>84.965999999999994</v>
      </c>
    </row>
    <row r="47" spans="2:22" s="2" customFormat="1" x14ac:dyDescent="0.2">
      <c r="B47" s="2" t="s">
        <v>75</v>
      </c>
      <c r="Q47" s="25">
        <v>21.495000000000001</v>
      </c>
      <c r="R47" s="25">
        <v>25.157</v>
      </c>
      <c r="S47" s="25">
        <v>26.594000000000001</v>
      </c>
      <c r="T47" s="25">
        <v>29.132000000000001</v>
      </c>
      <c r="U47" s="25">
        <v>29.387</v>
      </c>
      <c r="V47" s="25">
        <v>33.441000000000003</v>
      </c>
    </row>
    <row r="48" spans="2:22" x14ac:dyDescent="0.2">
      <c r="B48" s="1" t="s">
        <v>76</v>
      </c>
      <c r="Q48" s="12">
        <v>17.224</v>
      </c>
      <c r="R48" s="12">
        <v>17.588999999999999</v>
      </c>
      <c r="S48" s="12">
        <v>8.1300000000000008</v>
      </c>
      <c r="T48" s="12">
        <v>6.9130000000000003</v>
      </c>
      <c r="U48" s="12">
        <v>8.4269999999999996</v>
      </c>
      <c r="V48" s="12">
        <v>7.5069999999999997</v>
      </c>
    </row>
    <row r="49" spans="2:22" s="2" customFormat="1" x14ac:dyDescent="0.2">
      <c r="B49" s="2" t="s">
        <v>77</v>
      </c>
      <c r="Q49" s="25">
        <v>8.8999999999999996E-2</v>
      </c>
      <c r="R49" s="25">
        <v>0.158</v>
      </c>
      <c r="S49" s="25">
        <v>1.5309999999999999</v>
      </c>
      <c r="T49" s="25">
        <v>0</v>
      </c>
      <c r="U49" s="25">
        <v>2.3929999999999998</v>
      </c>
      <c r="V49" s="25">
        <v>0</v>
      </c>
    </row>
    <row r="50" spans="2:22" x14ac:dyDescent="0.2">
      <c r="B50" s="1" t="s">
        <v>78</v>
      </c>
      <c r="Q50" s="12">
        <v>0</v>
      </c>
      <c r="R50" s="12">
        <v>0</v>
      </c>
      <c r="S50" s="12">
        <v>0.68700000000000006</v>
      </c>
      <c r="T50" s="12">
        <v>0.70399999999999996</v>
      </c>
      <c r="U50" s="12">
        <v>0</v>
      </c>
      <c r="V50" s="12">
        <v>1.149</v>
      </c>
    </row>
    <row r="51" spans="2:22" s="2" customFormat="1" x14ac:dyDescent="0.2">
      <c r="B51" s="2" t="s">
        <v>5</v>
      </c>
      <c r="Q51" s="25">
        <v>7.42</v>
      </c>
      <c r="R51" s="25">
        <v>3.6869999999999998</v>
      </c>
      <c r="S51" s="25">
        <v>6.5460000000000003</v>
      </c>
      <c r="T51" s="25">
        <v>8.3149999999999995</v>
      </c>
      <c r="U51" s="25">
        <v>16.28</v>
      </c>
      <c r="V51" s="25">
        <v>10.196</v>
      </c>
    </row>
    <row r="52" spans="2:22" x14ac:dyDescent="0.2">
      <c r="B52" s="1" t="s">
        <v>79</v>
      </c>
      <c r="Q52" s="12">
        <f t="shared" ref="Q52:T52" si="27">SUM(Q46:Q51)</f>
        <v>83.719000000000008</v>
      </c>
      <c r="R52" s="12">
        <f t="shared" si="27"/>
        <v>86.221999999999994</v>
      </c>
      <c r="S52" s="12">
        <f t="shared" si="27"/>
        <v>186.30799999999999</v>
      </c>
      <c r="T52" s="12">
        <f t="shared" si="27"/>
        <v>180.44500000000002</v>
      </c>
      <c r="U52" s="12">
        <f>SUM(U46:U51)</f>
        <v>149.32900000000001</v>
      </c>
      <c r="V52" s="12">
        <f>SUM(V46:V51)</f>
        <v>137.25900000000001</v>
      </c>
    </row>
    <row r="53" spans="2:22" x14ac:dyDescent="0.2">
      <c r="Q53" s="12"/>
      <c r="R53" s="12"/>
      <c r="U53" s="12"/>
      <c r="V53" s="12"/>
    </row>
    <row r="54" spans="2:22" s="2" customFormat="1" x14ac:dyDescent="0.2">
      <c r="B54" s="2" t="s">
        <v>109</v>
      </c>
      <c r="Q54" s="25">
        <v>0</v>
      </c>
      <c r="R54" s="25">
        <v>0</v>
      </c>
      <c r="S54" s="25">
        <v>3.605</v>
      </c>
      <c r="T54" s="25">
        <v>0</v>
      </c>
      <c r="U54" s="25">
        <v>0</v>
      </c>
      <c r="V54" s="25">
        <v>0</v>
      </c>
    </row>
    <row r="55" spans="2:22" s="2" customFormat="1" x14ac:dyDescent="0.2">
      <c r="B55" s="2" t="s">
        <v>110</v>
      </c>
      <c r="Q55" s="25">
        <v>0.20899999999999999</v>
      </c>
      <c r="R55" s="25">
        <v>0.23</v>
      </c>
      <c r="S55" s="25">
        <v>9.9380000000000006</v>
      </c>
      <c r="T55" s="25">
        <v>7.0949999999999998</v>
      </c>
      <c r="U55" s="25">
        <v>0</v>
      </c>
      <c r="V55" s="25">
        <v>0</v>
      </c>
    </row>
    <row r="56" spans="2:22" x14ac:dyDescent="0.2">
      <c r="B56" s="1" t="s">
        <v>80</v>
      </c>
      <c r="Q56" s="12">
        <v>0</v>
      </c>
      <c r="R56" s="12">
        <v>0</v>
      </c>
      <c r="S56" s="12">
        <v>22.001999999999999</v>
      </c>
      <c r="T56" s="12">
        <v>31.552</v>
      </c>
      <c r="U56" s="12">
        <v>25.434000000000001</v>
      </c>
      <c r="V56" s="12">
        <v>23.449000000000002</v>
      </c>
    </row>
    <row r="57" spans="2:22" x14ac:dyDescent="0.2">
      <c r="B57" s="1" t="s">
        <v>81</v>
      </c>
      <c r="Q57" s="12">
        <v>43.905000000000001</v>
      </c>
      <c r="R57" s="12">
        <v>46.646000000000001</v>
      </c>
      <c r="S57" s="12">
        <v>26.189</v>
      </c>
      <c r="T57" s="12">
        <v>26.187999999999999</v>
      </c>
      <c r="U57" s="12">
        <v>35.957999999999998</v>
      </c>
      <c r="V57" s="12">
        <v>34.478999999999999</v>
      </c>
    </row>
    <row r="58" spans="2:22" x14ac:dyDescent="0.2">
      <c r="B58" s="1" t="s">
        <v>82</v>
      </c>
      <c r="Q58" s="12">
        <v>0.11899999999999999</v>
      </c>
      <c r="R58" s="12">
        <v>0.218</v>
      </c>
      <c r="S58" s="12">
        <v>0.97899999999999998</v>
      </c>
      <c r="T58" s="12">
        <v>0.71799999999999997</v>
      </c>
      <c r="U58" s="12">
        <v>0.20399999999999999</v>
      </c>
      <c r="V58" s="12">
        <v>0.56499999999999995</v>
      </c>
    </row>
    <row r="59" spans="2:22" s="2" customFormat="1" x14ac:dyDescent="0.2">
      <c r="B59" s="2" t="s">
        <v>83</v>
      </c>
      <c r="Q59" s="25">
        <v>0</v>
      </c>
      <c r="R59" s="25">
        <v>2.5000000000000001E-2</v>
      </c>
      <c r="S59" s="25">
        <v>0</v>
      </c>
      <c r="T59" s="25">
        <v>1.649</v>
      </c>
      <c r="U59" s="25">
        <v>0</v>
      </c>
      <c r="V59" s="25">
        <v>1.048</v>
      </c>
    </row>
    <row r="60" spans="2:22" x14ac:dyDescent="0.2">
      <c r="B60" s="1" t="s">
        <v>84</v>
      </c>
      <c r="Q60" s="12">
        <v>0.28699999999999998</v>
      </c>
      <c r="R60" s="12">
        <v>0.3</v>
      </c>
      <c r="S60" s="12">
        <v>0</v>
      </c>
      <c r="T60" s="12">
        <v>0</v>
      </c>
      <c r="U60" s="12">
        <v>0.74</v>
      </c>
      <c r="V60" s="12">
        <v>0</v>
      </c>
    </row>
    <row r="61" spans="2:22" x14ac:dyDescent="0.2">
      <c r="B61" s="1" t="s">
        <v>85</v>
      </c>
      <c r="Q61" s="12">
        <f t="shared" ref="Q61:U61" si="28">SUM(Q54:Q60)</f>
        <v>44.52</v>
      </c>
      <c r="R61" s="12">
        <f t="shared" si="28"/>
        <v>47.418999999999997</v>
      </c>
      <c r="S61" s="12">
        <f t="shared" si="28"/>
        <v>62.713000000000001</v>
      </c>
      <c r="T61" s="12">
        <f t="shared" si="28"/>
        <v>67.201999999999998</v>
      </c>
      <c r="U61" s="12">
        <f t="shared" si="28"/>
        <v>62.335999999999999</v>
      </c>
      <c r="V61" s="12">
        <f>SUM(V54:V60)</f>
        <v>59.540999999999997</v>
      </c>
    </row>
    <row r="62" spans="2:22" s="2" customFormat="1" x14ac:dyDescent="0.2">
      <c r="B62" s="2" t="s">
        <v>110</v>
      </c>
      <c r="Q62" s="25">
        <v>31.248999999999999</v>
      </c>
      <c r="R62" s="25">
        <v>0.40300000000000002</v>
      </c>
      <c r="S62" s="25">
        <v>1.0999999999999999E-2</v>
      </c>
      <c r="T62" s="25">
        <v>0</v>
      </c>
      <c r="U62" s="25">
        <v>0</v>
      </c>
      <c r="V62" s="25">
        <v>0</v>
      </c>
    </row>
    <row r="63" spans="2:22" x14ac:dyDescent="0.2">
      <c r="B63" s="1" t="s">
        <v>80</v>
      </c>
      <c r="Q63" s="12">
        <v>0</v>
      </c>
      <c r="R63" s="12">
        <v>0</v>
      </c>
      <c r="S63" s="12">
        <v>110.2</v>
      </c>
      <c r="T63" s="12">
        <v>104.36199999999999</v>
      </c>
      <c r="U63" s="12">
        <v>85.701999999999998</v>
      </c>
      <c r="V63" s="12">
        <v>74.766000000000005</v>
      </c>
    </row>
    <row r="64" spans="2:22" x14ac:dyDescent="0.2">
      <c r="B64" s="1" t="s">
        <v>86</v>
      </c>
      <c r="Q64" s="12">
        <v>0</v>
      </c>
      <c r="R64" s="12">
        <v>6.3E-2</v>
      </c>
      <c r="S64" s="12">
        <v>0</v>
      </c>
      <c r="T64" s="12">
        <v>5.1999999999999998E-2</v>
      </c>
      <c r="U64" s="12">
        <v>0.91300000000000003</v>
      </c>
      <c r="V64" s="12">
        <v>1.298</v>
      </c>
    </row>
    <row r="65" spans="2:22" x14ac:dyDescent="0.2">
      <c r="B65" s="1" t="s">
        <v>87</v>
      </c>
      <c r="Q65" s="12">
        <f t="shared" ref="Q65:T65" si="29">SUM(Q61:Q64)</f>
        <v>75.769000000000005</v>
      </c>
      <c r="R65" s="12">
        <f t="shared" si="29"/>
        <v>47.884999999999998</v>
      </c>
      <c r="S65" s="12">
        <f t="shared" si="29"/>
        <v>172.92400000000001</v>
      </c>
      <c r="T65" s="12">
        <f t="shared" si="29"/>
        <v>171.61599999999999</v>
      </c>
      <c r="U65" s="12">
        <f>SUM(U61:U64)</f>
        <v>148.95100000000002</v>
      </c>
      <c r="V65" s="12">
        <f>SUM(V61:V64)</f>
        <v>135.60500000000002</v>
      </c>
    </row>
    <row r="66" spans="2:22" x14ac:dyDescent="0.2">
      <c r="U66" s="12"/>
    </row>
    <row r="67" spans="2:22" x14ac:dyDescent="0.2">
      <c r="B67" s="1" t="s">
        <v>88</v>
      </c>
      <c r="Q67" s="12">
        <v>7.95</v>
      </c>
      <c r="R67" s="12">
        <v>38.337000000000003</v>
      </c>
      <c r="S67" s="12">
        <v>13.406000000000001</v>
      </c>
      <c r="T67" s="12">
        <v>8.8279999999999994</v>
      </c>
      <c r="U67" s="12">
        <v>0.378</v>
      </c>
      <c r="V67" s="12">
        <v>1.6539999999999999</v>
      </c>
    </row>
    <row r="68" spans="2:22" x14ac:dyDescent="0.2">
      <c r="B68" s="1" t="s">
        <v>89</v>
      </c>
      <c r="Q68" s="12">
        <f t="shared" ref="Q68:T68" si="30">Q67+Q65</f>
        <v>83.719000000000008</v>
      </c>
      <c r="R68" s="12">
        <f t="shared" si="30"/>
        <v>86.222000000000008</v>
      </c>
      <c r="S68" s="12">
        <f t="shared" si="30"/>
        <v>186.33</v>
      </c>
      <c r="T68" s="12">
        <f t="shared" si="30"/>
        <v>180.44399999999999</v>
      </c>
      <c r="U68" s="12">
        <f>U67+U65</f>
        <v>149.32900000000001</v>
      </c>
      <c r="V68" s="12">
        <f>V67+V65</f>
        <v>137.25900000000001</v>
      </c>
    </row>
    <row r="70" spans="2:22" x14ac:dyDescent="0.2">
      <c r="B70" s="1" t="s">
        <v>90</v>
      </c>
      <c r="Q70" s="12">
        <f t="shared" ref="Q70:S70" si="31">Q52-Q65</f>
        <v>7.9500000000000028</v>
      </c>
      <c r="R70" s="12">
        <f t="shared" si="31"/>
        <v>38.336999999999996</v>
      </c>
      <c r="S70" s="12">
        <f t="shared" ref="S70:T70" si="32">S52-S65</f>
        <v>13.383999999999986</v>
      </c>
      <c r="T70" s="12">
        <f t="shared" si="32"/>
        <v>8.8290000000000362</v>
      </c>
      <c r="U70" s="12">
        <f t="shared" ref="U70" si="33">U52-U65</f>
        <v>0.3779999999999859</v>
      </c>
      <c r="V70" s="12">
        <f>V52-V65</f>
        <v>1.6539999999999964</v>
      </c>
    </row>
    <row r="71" spans="2:22" x14ac:dyDescent="0.2">
      <c r="B71" s="1" t="s">
        <v>91</v>
      </c>
      <c r="Q71" s="1">
        <f t="shared" ref="Q71:S71" si="34">Q70/Q18</f>
        <v>0.17790216557956515</v>
      </c>
      <c r="R71" s="1">
        <f t="shared" si="34"/>
        <v>0.65492777071073893</v>
      </c>
      <c r="S71" s="1">
        <f t="shared" ref="S71:T71" si="35">S70/S18</f>
        <v>0.21414399999999978</v>
      </c>
      <c r="T71" s="1">
        <f t="shared" si="35"/>
        <v>0.14126400000000058</v>
      </c>
      <c r="U71" s="1">
        <f>U70/U18</f>
        <v>6.047999999999774E-3</v>
      </c>
      <c r="V71" s="1">
        <f>V70/V18</f>
        <v>2.6463999999999942E-2</v>
      </c>
    </row>
    <row r="73" spans="2:22" x14ac:dyDescent="0.2">
      <c r="B73" s="1" t="s">
        <v>5</v>
      </c>
      <c r="Q73" s="12">
        <f t="shared" ref="Q73:S73" si="36">Q49+Q51</f>
        <v>7.5090000000000003</v>
      </c>
      <c r="R73" s="12">
        <f t="shared" si="36"/>
        <v>3.8449999999999998</v>
      </c>
      <c r="S73" s="12">
        <f t="shared" ref="S73:U73" si="37">S49+S51</f>
        <v>8.077</v>
      </c>
      <c r="T73" s="12">
        <f t="shared" si="37"/>
        <v>8.3149999999999995</v>
      </c>
      <c r="U73" s="12">
        <f t="shared" si="37"/>
        <v>18.673000000000002</v>
      </c>
      <c r="V73" s="12">
        <f>V49+V51</f>
        <v>10.196</v>
      </c>
    </row>
    <row r="74" spans="2:22" x14ac:dyDescent="0.2">
      <c r="B74" s="1" t="s">
        <v>6</v>
      </c>
      <c r="Q74" s="12">
        <f t="shared" ref="Q74:S74" si="38">+Q62+Q59+Q55+Q54</f>
        <v>31.457999999999998</v>
      </c>
      <c r="R74" s="12">
        <f t="shared" si="38"/>
        <v>0.65800000000000003</v>
      </c>
      <c r="S74" s="12">
        <f>+S62+S59+S55+S54</f>
        <v>13.554</v>
      </c>
      <c r="T74" s="12">
        <f>+T62+T59+T55+T54</f>
        <v>8.7439999999999998</v>
      </c>
      <c r="U74" s="12">
        <f>+U62+U59+U55+U54</f>
        <v>0</v>
      </c>
      <c r="V74" s="12">
        <f>+V62+V59+V55+V54</f>
        <v>1.048</v>
      </c>
    </row>
    <row r="75" spans="2:22" x14ac:dyDescent="0.2">
      <c r="B75" s="1" t="s">
        <v>7</v>
      </c>
      <c r="Q75" s="12">
        <f t="shared" ref="Q75:S75" si="39">Q73-Q74</f>
        <v>-23.948999999999998</v>
      </c>
      <c r="R75" s="12">
        <f t="shared" si="39"/>
        <v>3.1869999999999998</v>
      </c>
      <c r="S75" s="12">
        <f t="shared" ref="S75:U75" si="40">S73-S74</f>
        <v>-5.4770000000000003</v>
      </c>
      <c r="T75" s="12">
        <f t="shared" si="40"/>
        <v>-0.42900000000000027</v>
      </c>
      <c r="U75" s="12">
        <f t="shared" si="40"/>
        <v>18.673000000000002</v>
      </c>
      <c r="V75" s="12">
        <f>V73-V74</f>
        <v>9.1479999999999997</v>
      </c>
    </row>
    <row r="77" spans="2:22" s="38" customFormat="1" x14ac:dyDescent="0.2">
      <c r="B77" s="38" t="s">
        <v>92</v>
      </c>
      <c r="Q77" s="38">
        <v>1.4932000000000001</v>
      </c>
      <c r="R77" s="38">
        <v>1.0077</v>
      </c>
      <c r="S77" s="38">
        <v>0.25829999999999997</v>
      </c>
      <c r="T77" s="38">
        <v>0.5605</v>
      </c>
      <c r="U77" s="38">
        <v>0.52200000000000002</v>
      </c>
      <c r="V77" s="38">
        <v>0.29620000000000002</v>
      </c>
    </row>
    <row r="78" spans="2:22" s="12" customFormat="1" x14ac:dyDescent="0.2">
      <c r="B78" s="12" t="s">
        <v>4</v>
      </c>
      <c r="Q78" s="12">
        <f t="shared" ref="Q78:S78" si="41">Q77*Q18</f>
        <v>66.727349615600005</v>
      </c>
      <c r="R78" s="12">
        <f t="shared" si="41"/>
        <v>58.9869549402</v>
      </c>
      <c r="S78" s="12">
        <f t="shared" ref="S78:T78" si="42">S77*S18</f>
        <v>16.143749999999997</v>
      </c>
      <c r="T78" s="12">
        <f t="shared" si="42"/>
        <v>35.03125</v>
      </c>
      <c r="U78" s="12">
        <f>U77*U18</f>
        <v>32.625</v>
      </c>
      <c r="V78" s="12">
        <f>V77*V18</f>
        <v>18.512500000000003</v>
      </c>
    </row>
    <row r="79" spans="2:22" s="12" customFormat="1" x14ac:dyDescent="0.2">
      <c r="B79" s="12" t="s">
        <v>8</v>
      </c>
      <c r="Q79" s="12">
        <f t="shared" ref="Q79:S79" si="43">Q78-Q75</f>
        <v>90.676349615600003</v>
      </c>
      <c r="R79" s="12">
        <f t="shared" si="43"/>
        <v>55.799954940200003</v>
      </c>
      <c r="S79" s="12">
        <f t="shared" ref="S79:T79" si="44">S78-S75</f>
        <v>21.620749999999997</v>
      </c>
      <c r="T79" s="12">
        <f t="shared" si="44"/>
        <v>35.460250000000002</v>
      </c>
      <c r="U79" s="12">
        <f>U78-U75</f>
        <v>13.951999999999998</v>
      </c>
      <c r="V79" s="12">
        <f>V78-V75</f>
        <v>9.3645000000000032</v>
      </c>
    </row>
    <row r="81" spans="1:22" s="39" customFormat="1" x14ac:dyDescent="0.2">
      <c r="A81" s="58">
        <f>AVERAGE(Q81:V81)</f>
        <v>18.768008930762893</v>
      </c>
      <c r="B81" s="39" t="s">
        <v>93</v>
      </c>
      <c r="Q81" s="39">
        <f t="shared" ref="Q81:S81" si="45">Q77/Q71</f>
        <v>8.3933773101383622</v>
      </c>
      <c r="R81" s="39">
        <f t="shared" si="45"/>
        <v>1.5386429543313251</v>
      </c>
      <c r="S81" s="39">
        <f t="shared" ref="S81:U81" si="46">S77/S71</f>
        <v>1.2061976987447709</v>
      </c>
      <c r="T81" s="39">
        <f t="shared" si="46"/>
        <v>3.9677483293691083</v>
      </c>
      <c r="U81" s="39">
        <f t="shared" si="46"/>
        <v>86.309523809527036</v>
      </c>
      <c r="V81" s="39">
        <f>V77/V71</f>
        <v>11.192563482466772</v>
      </c>
    </row>
    <row r="82" spans="1:22" s="39" customFormat="1" x14ac:dyDescent="0.2">
      <c r="A82" s="58">
        <f t="shared" ref="A82:A85" si="47">AVERAGE(Q82:V82)</f>
        <v>0.17893332654748065</v>
      </c>
      <c r="B82" s="39" t="s">
        <v>94</v>
      </c>
      <c r="Q82" s="39">
        <f t="shared" ref="Q82:S82" si="48">Q78/Q4</f>
        <v>0.34735736395419053</v>
      </c>
      <c r="R82" s="39">
        <f t="shared" si="48"/>
        <v>0.27124305045868607</v>
      </c>
      <c r="S82" s="39">
        <f t="shared" ref="S82:U82" si="49">S78/S4</f>
        <v>7.1736609166288948E-2</v>
      </c>
      <c r="T82" s="39">
        <f t="shared" si="49"/>
        <v>0.19388559884879344</v>
      </c>
      <c r="U82" s="39">
        <f t="shared" si="49"/>
        <v>0.12328534179798209</v>
      </c>
      <c r="V82" s="39">
        <f>V78/V4</f>
        <v>6.6091995058942823E-2</v>
      </c>
    </row>
    <row r="83" spans="1:22" s="39" customFormat="1" x14ac:dyDescent="0.2">
      <c r="A83" s="58">
        <f t="shared" si="47"/>
        <v>0.18451737984831873</v>
      </c>
      <c r="B83" s="39" t="s">
        <v>95</v>
      </c>
      <c r="Q83" s="39">
        <f t="shared" ref="Q83:S83" si="50">Q79/Q4</f>
        <v>0.47202680695262889</v>
      </c>
      <c r="R83" s="39">
        <f t="shared" si="50"/>
        <v>0.25658808814221801</v>
      </c>
      <c r="S83" s="39">
        <f t="shared" ref="S83:U83" si="51">S79/S4</f>
        <v>9.6074288355062598E-2</v>
      </c>
      <c r="T83" s="39">
        <f t="shared" si="51"/>
        <v>0.19625996236440116</v>
      </c>
      <c r="U83" s="39">
        <f t="shared" si="51"/>
        <v>5.2722669387446616E-2</v>
      </c>
      <c r="V83" s="39">
        <f>V79/V4</f>
        <v>3.3432463888155045E-2</v>
      </c>
    </row>
    <row r="84" spans="1:22" s="39" customFormat="1" x14ac:dyDescent="0.2">
      <c r="A84" s="58">
        <f t="shared" si="47"/>
        <v>13.291381731534976</v>
      </c>
      <c r="B84" s="39" t="s">
        <v>96</v>
      </c>
      <c r="Q84" s="39">
        <f t="shared" ref="Q84:S84" si="52">Q77/Q17</f>
        <v>37.382268692213067</v>
      </c>
      <c r="R84" s="39">
        <f t="shared" si="52"/>
        <v>52.666924053750101</v>
      </c>
      <c r="S84" s="39">
        <f t="shared" ref="S84:U84" si="53">S77/S17</f>
        <v>-0.91197322336459175</v>
      </c>
      <c r="T84" s="39">
        <f t="shared" si="53"/>
        <v>-15.237603305785134</v>
      </c>
      <c r="U84" s="39">
        <f t="shared" si="53"/>
        <v>2.3365322638401516</v>
      </c>
      <c r="V84" s="39">
        <f>V77/V17</f>
        <v>3.5121419085562633</v>
      </c>
    </row>
    <row r="85" spans="1:22" s="39" customFormat="1" x14ac:dyDescent="0.2">
      <c r="A85" s="58">
        <f t="shared" si="47"/>
        <v>14.458450724098796</v>
      </c>
      <c r="B85" s="39" t="s">
        <v>97</v>
      </c>
      <c r="Q85" s="39">
        <f t="shared" ref="Q85:S85" si="54">Q79/Q16</f>
        <v>50.799075414902212</v>
      </c>
      <c r="R85" s="39">
        <f t="shared" si="54"/>
        <v>49.821388339464384</v>
      </c>
      <c r="S85" s="39">
        <f t="shared" ref="S85:U85" si="55">S79/S16</f>
        <v>-1.2213732911535422</v>
      </c>
      <c r="T85" s="39">
        <f t="shared" si="55"/>
        <v>-15.424206176598531</v>
      </c>
      <c r="U85" s="39">
        <f t="shared" si="55"/>
        <v>0.99921220368115826</v>
      </c>
      <c r="V85" s="39">
        <f>V79/V16</f>
        <v>1.776607854297104</v>
      </c>
    </row>
    <row r="87" spans="1:22" x14ac:dyDescent="0.2">
      <c r="B87" s="1" t="s">
        <v>99</v>
      </c>
      <c r="Q87" s="27">
        <f t="shared" ref="Q87:S87" si="56">Q47/Q4</f>
        <v>0.11189484643414889</v>
      </c>
      <c r="R87" s="27">
        <f t="shared" si="56"/>
        <v>0.11568085566218633</v>
      </c>
      <c r="S87" s="27">
        <f t="shared" ref="S87:T87" si="57">S47/S4</f>
        <v>0.11817349650287502</v>
      </c>
      <c r="T87" s="27">
        <f t="shared" si="57"/>
        <v>0.16123533318574276</v>
      </c>
      <c r="U87" s="27">
        <f>U47/U4</f>
        <v>0.11104938971394022</v>
      </c>
      <c r="V87" s="27">
        <f>V47/V4</f>
        <v>0.11938865127703481</v>
      </c>
    </row>
    <row r="88" spans="1:22" s="27" customFormat="1" x14ac:dyDescent="0.2">
      <c r="B88" s="27" t="s">
        <v>100</v>
      </c>
      <c r="Q88" s="57" t="s">
        <v>111</v>
      </c>
      <c r="R88" s="27">
        <f t="shared" ref="R88" si="58">R47/Q47-1</f>
        <v>0.17036520120958354</v>
      </c>
      <c r="S88" s="27">
        <f t="shared" ref="S88" si="59">S47/R47-1</f>
        <v>5.7121278371824902E-2</v>
      </c>
      <c r="T88" s="27">
        <f t="shared" ref="T88:U88" si="60">T47/S47-1</f>
        <v>9.5435060539971417E-2</v>
      </c>
      <c r="U88" s="27">
        <f t="shared" si="60"/>
        <v>8.7532610188107984E-3</v>
      </c>
      <c r="V88" s="27">
        <f>V47/U47-1</f>
        <v>0.13795215571511221</v>
      </c>
    </row>
  </sheetData>
  <phoneticPr fontId="7" type="noConversion"/>
  <hyperlinks>
    <hyperlink ref="V1" r:id="rId1" xr:uid="{852A9864-364C-4C85-A1D2-5243B0E23DF9}"/>
    <hyperlink ref="T1" r:id="rId2" xr:uid="{AB4CD6C0-D5F2-4242-8AB4-FF7D7A2DF290}"/>
    <hyperlink ref="R1" r:id="rId3" xr:uid="{18E2FA9A-C3E7-4F1F-BBAA-C74AE5514257}"/>
  </hyperlinks>
  <pageMargins left="0.7" right="0.7" top="0.75" bottom="0.75" header="0.3" footer="0.3"/>
  <pageSetup paperSize="125" orientation="portrait" horizontalDpi="203" verticalDpi="203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me</cp:lastModifiedBy>
  <dcterms:created xsi:type="dcterms:W3CDTF">2023-10-14T12:44:08Z</dcterms:created>
  <dcterms:modified xsi:type="dcterms:W3CDTF">2023-10-16T09:48:18Z</dcterms:modified>
</cp:coreProperties>
</file>