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758F802D-F840-A245-8597-8E8386120277}" xr6:coauthVersionLast="47" xr6:coauthVersionMax="47" xr10:uidLastSave="{00000000-0000-0000-0000-000000000000}"/>
  <bookViews>
    <workbookView xWindow="0" yWindow="500" windowWidth="29360" windowHeight="18900" xr2:uid="{B4C2FF2C-7631-4696-82F5-D86669693FEA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0" i="2" l="1"/>
  <c r="H70" i="2"/>
  <c r="L70" i="2"/>
  <c r="H67" i="2"/>
  <c r="H68" i="2" s="1"/>
  <c r="L68" i="2"/>
  <c r="L67" i="2"/>
  <c r="L62" i="2"/>
  <c r="H58" i="2"/>
  <c r="H60" i="2" s="1"/>
  <c r="H55" i="2"/>
  <c r="H56" i="2" s="1"/>
  <c r="H53" i="2"/>
  <c r="H50" i="2"/>
  <c r="H47" i="2"/>
  <c r="H42" i="2"/>
  <c r="H37" i="2"/>
  <c r="C26" i="1"/>
  <c r="C34" i="1"/>
  <c r="C11" i="1"/>
  <c r="C10" i="1"/>
  <c r="C9" i="1"/>
  <c r="L60" i="2"/>
  <c r="L58" i="2"/>
  <c r="L56" i="2"/>
  <c r="L55" i="2"/>
  <c r="L53" i="2"/>
  <c r="L50" i="2"/>
  <c r="L47" i="2"/>
  <c r="L42" i="2"/>
  <c r="L37" i="2"/>
  <c r="H9" i="2"/>
  <c r="H11" i="2" s="1"/>
  <c r="C7" i="1"/>
  <c r="L9" i="2"/>
  <c r="L11" i="2" s="1"/>
  <c r="L13" i="2" l="1"/>
  <c r="L24" i="2"/>
  <c r="H24" i="2"/>
  <c r="H13" i="2"/>
  <c r="L21" i="2"/>
  <c r="C8" i="1"/>
  <c r="C12" i="1" s="1"/>
  <c r="H25" i="2" l="1"/>
  <c r="H15" i="2"/>
  <c r="L15" i="2"/>
  <c r="L25" i="2"/>
  <c r="L17" i="2" l="1"/>
  <c r="L27" i="2"/>
  <c r="H27" i="2"/>
  <c r="H17" i="2"/>
  <c r="H18" i="2" l="1"/>
  <c r="H26" i="2"/>
  <c r="L18" i="2"/>
  <c r="L26" i="2"/>
</calcChain>
</file>

<file path=xl/sharedStrings.xml><?xml version="1.0" encoding="utf-8"?>
<sst xmlns="http://schemas.openxmlformats.org/spreadsheetml/2006/main" count="128" uniqueCount="107">
  <si>
    <t>$URBN</t>
  </si>
  <si>
    <t>Urban Outfitters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</si>
  <si>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</si>
  <si>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</si>
  <si>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</si>
  <si>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</si>
  <si>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</si>
  <si>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</si>
  <si>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</si>
  <si>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</si>
  <si>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</si>
  <si>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</si>
  <si>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</si>
  <si>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</si>
  <si>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</si>
  <si>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</si>
  <si>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Stores</t>
  </si>
  <si>
    <t>Update</t>
  </si>
  <si>
    <t>IR</t>
  </si>
  <si>
    <t>Inventory</t>
  </si>
  <si>
    <t>Philadelphia, PA</t>
  </si>
  <si>
    <t>Link</t>
  </si>
  <si>
    <t>CoFound</t>
  </si>
  <si>
    <t>Richard Hayne</t>
  </si>
  <si>
    <t>CCO</t>
  </si>
  <si>
    <t>Margaret Hayne</t>
  </si>
  <si>
    <t>Melaine Marein-Efron</t>
  </si>
  <si>
    <t>COO</t>
  </si>
  <si>
    <t>CoPres</t>
  </si>
  <si>
    <t>Francis Conforti</t>
  </si>
  <si>
    <t>Q222</t>
  </si>
  <si>
    <t>Q122</t>
  </si>
  <si>
    <t>Q322</t>
  </si>
  <si>
    <t>Q422</t>
  </si>
  <si>
    <t>Q421</t>
  </si>
  <si>
    <t>Q321</t>
  </si>
  <si>
    <t>Q221</t>
  </si>
  <si>
    <t>Q121</t>
  </si>
  <si>
    <t>Q420</t>
  </si>
  <si>
    <t>Q320</t>
  </si>
  <si>
    <t>Q220</t>
  </si>
  <si>
    <t>Q120</t>
  </si>
  <si>
    <t>Anthropologie</t>
  </si>
  <si>
    <t>Free People Group</t>
  </si>
  <si>
    <t>Nuuly</t>
  </si>
  <si>
    <t>Menus &amp; Venues</t>
  </si>
  <si>
    <t>Revenue</t>
  </si>
  <si>
    <t>COGS</t>
  </si>
  <si>
    <t>Gross Profit</t>
  </si>
  <si>
    <t>SG&amp;A</t>
  </si>
  <si>
    <t>Operating Income</t>
  </si>
  <si>
    <t>Other Loss, Net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</si>
  <si>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</si>
  <si>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</si>
  <si>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</si>
  <si>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</si>
  <si>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</si>
  <si>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</si>
  <si>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</si>
  <si>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</si>
  <si>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</si>
  <si>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Taxes %</t>
  </si>
  <si>
    <t>Metrics &amp; Ratios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</si>
  <si>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</si>
  <si>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</si>
  <si>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</si>
  <si>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</si>
  <si>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</si>
  <si>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</si>
  <si>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</si>
  <si>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</si>
  <si>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</si>
  <si>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</si>
  <si>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</si>
  <si>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</si>
  <si>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</si>
  <si>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</si>
  <si>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</si>
  <si>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Balance Sheet</t>
  </si>
  <si>
    <t>Marketable Securities</t>
  </si>
  <si>
    <t>A/R</t>
  </si>
  <si>
    <t>Prepaid Expenses &amp; OCA</t>
  </si>
  <si>
    <t>TCA</t>
  </si>
  <si>
    <t>PP&amp;E</t>
  </si>
  <si>
    <t>Operating Lease ROU</t>
  </si>
  <si>
    <t>Deferred Income Taxes</t>
  </si>
  <si>
    <t>Assets</t>
  </si>
  <si>
    <t>A/P</t>
  </si>
  <si>
    <t>Current Operating Lease</t>
  </si>
  <si>
    <t>Accrued Expenses &amp; OCL</t>
  </si>
  <si>
    <t>TCL</t>
  </si>
  <si>
    <t>Non-Current Operating Lease</t>
  </si>
  <si>
    <t>Deferred Rent &amp; Other</t>
  </si>
  <si>
    <t>Liabilities</t>
  </si>
  <si>
    <t>S/E</t>
  </si>
  <si>
    <t>S/E+L</t>
  </si>
  <si>
    <t>Book Value</t>
  </si>
  <si>
    <t>Book Value per Share</t>
  </si>
  <si>
    <t>Share Price</t>
  </si>
  <si>
    <t>Inventory Y/Y</t>
  </si>
  <si>
    <t>Inventory Q/Q</t>
  </si>
  <si>
    <t>Inventory/Revenue</t>
  </si>
  <si>
    <t>P/B</t>
  </si>
  <si>
    <t>P/S</t>
  </si>
  <si>
    <t>EV/S</t>
  </si>
  <si>
    <t>P/E</t>
  </si>
  <si>
    <t>EV/E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</si>
</sst>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7" formatCode="0.0"/>
    <numFmt numFmtId="171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3" borderId="0" xfId="0" applyFont="1" applyFill="1" applyBorder="1"/>
    <xf numFmtId="0" fontId="1" fillId="3" borderId="5" xfId="0" applyFont="1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0" xfId="0" applyFont="1" applyFill="1" applyBorder="1"/>
    <xf numFmtId="0" fontId="1" fillId="3" borderId="5" xfId="0" applyFont="1" applyFill="1" applyBorder="1"/>
    <xf numFmtId="0" fontId="1" fillId="3" borderId="0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1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 applyAlignment="1">
      <alignment horizontal="left" indent="1"/>
    </xf>
    <xf numFmtId="0" fontId="8" fillId="0" borderId="0" xfId="0" applyFont="1"/>
    <xf numFmtId="164" fontId="3" fillId="0" borderId="0" xfId="0" applyNumberFormat="1" applyFont="1"/>
    <xf numFmtId="164" fontId="8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167" fontId="1" fillId="0" borderId="0" xfId="0" applyNumberFormat="1" applyFont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9" fontId="3" fillId="0" borderId="0" xfId="0" applyNumberFormat="1" applyFont="1"/>
    <xf numFmtId="9" fontId="1" fillId="0" borderId="0" xfId="0" applyNumberFormat="1" applyFont="1"/>
    <xf numFmtId="0" fontId="10" fillId="0" borderId="0" xfId="0" applyFont="1"/>
    <xf numFmtId="171" fontId="1" fillId="3" borderId="0" xfId="0" applyNumberFormat="1" applyFont="1" applyFill="1" applyBorder="1" applyAlignment="1">
      <alignment horizontal="center"/>
    </xf>
    <xf numFmtId="171" fontId="1" fillId="3" borderId="5" xfId="0" applyNumberFormat="1" applyFont="1" applyFill="1" applyBorder="1" applyAlignment="1">
      <alignment horizontal="center"/>
    </xf>
    <xf numFmtId="16" fontId="1" fillId="3" borderId="5" xfId="0" applyNumberFormat="1" applyFont="1" applyFill="1" applyBorder="1"/>
    <xf numFmtId="164" fontId="1" fillId="3" borderId="0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171" fontId="1" fillId="0" borderId="0" xfId="0" applyNumberFormat="1" applyFont="1"/>
    <xf numFmtId="171" fontId="11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38100</xdr:rowOff>
    </xdr:from>
    <xdr:to>
      <xdr:col>4</xdr:col>
      <xdr:colOff>0</xdr:colOff>
      <xdr:row>3</xdr:row>
      <xdr:rowOff>133350</xdr:rowOff>
    </xdr:to>
    <xdr:pic>
      <xdr:nvPicPr>
        <xdr:cNvPr id="4" name="Picture 3" descr="URBN Ltd Jobs &amp; Projects | The Dots">
          <a:extLst>
            <a:ext uri="{FF2B5EF4-FFF2-40B4-BE49-F238E27FC236}">
              <a16:creationId xmlns:a16="http://schemas.microsoft.com/office/drawing/2014/main" id="{2621ACA8-FC2D-4A3D-B6E3-2BDF382D7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0</xdr:row>
      <xdr:rowOff>0</xdr:rowOff>
    </xdr:from>
    <xdr:to>
      <xdr:col>12</xdr:col>
      <xdr:colOff>12700</xdr:colOff>
      <xdr:row>87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D78C4F5-DDEF-9639-1B8B-A423DCFBE513}"/>
            </a:ext>
          </a:extLst>
        </xdr:cNvPr>
        <xdr:cNvCxnSpPr/>
      </xdr:nvCxnSpPr>
      <xdr:spPr>
        <a:xfrm>
          <a:off x="9156700" y="0"/>
          <a:ext cx="0" cy="14427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12700</xdr:colOff>
      <xdr:row>0</xdr:row>
      <xdr:rowOff>0</xdr:rowOff>
    </xdr:from>
    <xdr:to>
      <xdr:col>21</xdr:col>
      <xdr:colOff>12700</xdr:colOff>
      <xdr:row>87</xdr:row>
      <xdr:rowOff>63500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8487CB8-D284-564E-92DF-F942C8A53AAF}"/>
            </a:ext>
          </a:extLst>
        </xdr:cNvPr>
        <xdr:cNvCxnSpPr/>
      </xdr:nvCxnSpPr>
      <xdr:spPr>
        <a:xfrm>
          <a:off x="15481300" y="0"/>
          <a:ext cx="0" cy="144272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estor.urb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investor.urbn.com/news-releases/news-release-details/urbn-reports-q2-sales-and-earn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257A9-999C-47F2-A32D-1E03DE6CDF17}">
  <dimension ref="A2:E39"/>
  <sheetViews>
    <sheetView tabSelected="1" zoomScaleNormal="100" workbookViewId="0">
      <selection activeCell="H31" sqref="H31"/>
    </sheetView>
  </sheetViews>
  <sheetFormatPr baseColWidth="10" defaultColWidth="9.1640625" defaultRowHeight="13" x14ac:dyDescent="0.15"/>
  <cols>
    <col min="1" max="16384" width="9.1640625" style="1"/>
  </cols>
  <sheetData>
    <row r="2" spans="1:5" ht="15" x14ac:dyDescent="0.2">
      <c r="B2" s="2" t="s">
        <v>0</v>
      </c>
      <c r="E2"/>
    </row>
    <row r="3" spans="1:5" x14ac:dyDescent="0.15">
      <c r="B3" s="3" t="s">
        <v>1</v>
      </c>
    </row>
    <row r="5" spans="1:5" x14ac:dyDescent="0.15">
      <c r="B5" s="23" t="s">
        <v>2</v>
      </c>
      <c r="C5" s="24"/>
      <c r="D5" s="25"/>
    </row>
    <row r="6" spans="1:5" x14ac:dyDescent="0.15">
      <c r="B6" s="9" t="s">
        <v>3</v>
      </c>
      <c r="C6" s="4">
        <v>26.04</v>
      </c>
      <c r="D6" s="43"/>
    </row>
    <row r="7" spans="1:5" x14ac:dyDescent="0.15">
      <c r="B7" s="9" t="s">
        <v>4</v>
      </c>
      <c r="C7" s="13">
        <f>'Financial Model'!L19</f>
        <v>93.041309999999996</v>
      </c>
      <c r="D7" s="43" t="s">
        <v>30</v>
      </c>
    </row>
    <row r="8" spans="1:5" x14ac:dyDescent="0.15">
      <c r="B8" s="9" t="s">
        <v>5</v>
      </c>
      <c r="C8" s="13">
        <f>C6*C7</f>
        <v>2422.7957124</v>
      </c>
      <c r="D8" s="43"/>
    </row>
    <row r="9" spans="1:5" x14ac:dyDescent="0.15">
      <c r="B9" s="9" t="s">
        <v>6</v>
      </c>
      <c r="C9" s="13">
        <f>'Financial Model'!L58</f>
        <v>404.21299999999997</v>
      </c>
      <c r="D9" s="43" t="s">
        <v>30</v>
      </c>
    </row>
    <row r="10" spans="1:5" x14ac:dyDescent="0.15">
      <c r="B10" s="9" t="s">
        <v>7</v>
      </c>
      <c r="C10" s="13">
        <f>'Financial Model'!L59</f>
        <v>0</v>
      </c>
      <c r="D10" s="43" t="s">
        <v>30</v>
      </c>
    </row>
    <row r="11" spans="1:5" x14ac:dyDescent="0.15">
      <c r="B11" s="9" t="s">
        <v>8</v>
      </c>
      <c r="C11" s="13">
        <f>C9-C10</f>
        <v>404.21299999999997</v>
      </c>
      <c r="D11" s="43" t="s">
        <v>30</v>
      </c>
    </row>
    <row r="12" spans="1:5" x14ac:dyDescent="0.15">
      <c r="B12" s="10" t="s">
        <v>9</v>
      </c>
      <c r="C12" s="14">
        <f>C8-C11</f>
        <v>2018.5827124</v>
      </c>
      <c r="D12" s="44"/>
    </row>
    <row r="15" spans="1:5" x14ac:dyDescent="0.15">
      <c r="B15" s="23" t="s">
        <v>10</v>
      </c>
      <c r="C15" s="24"/>
      <c r="D15" s="25"/>
    </row>
    <row r="16" spans="1:5" x14ac:dyDescent="0.15">
      <c r="A16" s="32" t="s">
        <v>22</v>
      </c>
      <c r="B16" s="11" t="s">
        <v>11</v>
      </c>
      <c r="C16" s="28" t="s">
        <v>23</v>
      </c>
      <c r="D16" s="29"/>
    </row>
    <row r="17" spans="1:4" x14ac:dyDescent="0.15">
      <c r="A17" s="32" t="s">
        <v>28</v>
      </c>
      <c r="B17" s="11" t="s">
        <v>12</v>
      </c>
      <c r="C17" s="28" t="s">
        <v>26</v>
      </c>
      <c r="D17" s="29"/>
    </row>
    <row r="18" spans="1:4" x14ac:dyDescent="0.15">
      <c r="A18" s="32"/>
      <c r="B18" s="11" t="s">
        <v>24</v>
      </c>
      <c r="C18" s="28" t="s">
        <v>25</v>
      </c>
      <c r="D18" s="29"/>
    </row>
    <row r="19" spans="1:4" x14ac:dyDescent="0.15">
      <c r="A19" s="32" t="s">
        <v>28</v>
      </c>
      <c r="B19" s="12" t="s">
        <v>27</v>
      </c>
      <c r="C19" s="26" t="s">
        <v>29</v>
      </c>
      <c r="D19" s="27"/>
    </row>
    <row r="22" spans="1:4" x14ac:dyDescent="0.15">
      <c r="B22" s="23" t="s">
        <v>13</v>
      </c>
      <c r="C22" s="24"/>
      <c r="D22" s="25"/>
    </row>
    <row r="23" spans="1:4" x14ac:dyDescent="0.15">
      <c r="B23" s="5" t="s">
        <v>14</v>
      </c>
      <c r="C23" s="28" t="s">
        <v>20</v>
      </c>
      <c r="D23" s="29"/>
    </row>
    <row r="24" spans="1:4" x14ac:dyDescent="0.15">
      <c r="B24" s="5" t="s">
        <v>15</v>
      </c>
      <c r="C24" s="28">
        <v>1970</v>
      </c>
      <c r="D24" s="29"/>
    </row>
    <row r="25" spans="1:4" x14ac:dyDescent="0.15">
      <c r="B25" s="5"/>
      <c r="C25" s="15"/>
      <c r="D25" s="16"/>
    </row>
    <row r="26" spans="1:4" x14ac:dyDescent="0.15">
      <c r="B26" s="5" t="s">
        <v>19</v>
      </c>
      <c r="C26" s="51">
        <f>'Financial Model'!L35</f>
        <v>697.47400000000005</v>
      </c>
      <c r="D26" s="52"/>
    </row>
    <row r="27" spans="1:4" x14ac:dyDescent="0.15">
      <c r="B27" s="5" t="s">
        <v>16</v>
      </c>
      <c r="C27" s="28"/>
      <c r="D27" s="29"/>
    </row>
    <row r="28" spans="1:4" x14ac:dyDescent="0.15">
      <c r="B28" s="5"/>
      <c r="C28" s="7"/>
      <c r="D28" s="8"/>
    </row>
    <row r="29" spans="1:4" x14ac:dyDescent="0.15">
      <c r="B29" s="5" t="s">
        <v>17</v>
      </c>
      <c r="C29" s="19" t="s">
        <v>30</v>
      </c>
      <c r="D29" s="50">
        <v>44796</v>
      </c>
    </row>
    <row r="30" spans="1:4" x14ac:dyDescent="0.15">
      <c r="B30" s="6" t="s">
        <v>18</v>
      </c>
      <c r="C30" s="30" t="s">
        <v>21</v>
      </c>
      <c r="D30" s="31"/>
    </row>
    <row r="33" spans="2:4" x14ac:dyDescent="0.15">
      <c r="B33" s="23" t="s">
        <v>62</v>
      </c>
      <c r="C33" s="24"/>
      <c r="D33" s="25"/>
    </row>
    <row r="34" spans="2:4" x14ac:dyDescent="0.15">
      <c r="B34" s="5" t="s">
        <v>102</v>
      </c>
      <c r="C34" s="48">
        <f>C6/'Financial Model'!L56</f>
        <v>1.4191700244612206</v>
      </c>
      <c r="D34" s="49"/>
    </row>
    <row r="35" spans="2:4" x14ac:dyDescent="0.15">
      <c r="B35" s="5" t="s">
        <v>103</v>
      </c>
      <c r="C35" s="28"/>
      <c r="D35" s="29"/>
    </row>
    <row r="36" spans="2:4" x14ac:dyDescent="0.15">
      <c r="B36" s="5" t="s">
        <v>104</v>
      </c>
      <c r="C36" s="28"/>
      <c r="D36" s="29"/>
    </row>
    <row r="37" spans="2:4" x14ac:dyDescent="0.15">
      <c r="B37" s="5" t="s">
        <v>105</v>
      </c>
      <c r="C37" s="28"/>
      <c r="D37" s="29"/>
    </row>
    <row r="38" spans="2:4" x14ac:dyDescent="0.15">
      <c r="B38" s="5" t="s">
        <v>106</v>
      </c>
      <c r="C38" s="28"/>
      <c r="D38" s="29"/>
    </row>
    <row r="39" spans="2:4" x14ac:dyDescent="0.15">
      <c r="B39" s="5"/>
      <c r="C39" s="17"/>
      <c r="D39" s="18"/>
    </row>
  </sheetData>
  <mergeCells count="18">
    <mergeCell ref="C38:D38"/>
    <mergeCell ref="C37:D37"/>
    <mergeCell ref="C36:D36"/>
    <mergeCell ref="C35:D35"/>
    <mergeCell ref="C34:D34"/>
    <mergeCell ref="B33:D33"/>
    <mergeCell ref="B5:D5"/>
    <mergeCell ref="B15:D15"/>
    <mergeCell ref="B22:D22"/>
    <mergeCell ref="C16:D16"/>
    <mergeCell ref="C17:D17"/>
    <mergeCell ref="C18:D18"/>
    <mergeCell ref="C19:D19"/>
    <mergeCell ref="C23:D23"/>
    <mergeCell ref="C26:D26"/>
    <mergeCell ref="C27:D27"/>
    <mergeCell ref="C24:D24"/>
    <mergeCell ref="C30:D30"/>
  </mergeCells>
  <hyperlinks>
    <hyperlink ref="C30" r:id="rId1" xr:uid="{31241F29-A195-4541-AF4E-F36F49A8B77F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78CC-45B7-4E80-A882-6C501346AF50}">
  <dimension ref="A1:AF7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S15" sqref="S15"/>
    </sheetView>
  </sheetViews>
  <sheetFormatPr baseColWidth="10" defaultColWidth="9.1640625" defaultRowHeight="13" x14ac:dyDescent="0.15"/>
  <cols>
    <col min="1" max="1" width="4.5" style="1" bestFit="1" customWidth="1"/>
    <col min="2" max="2" width="24.33203125" style="1" bestFit="1" customWidth="1"/>
    <col min="3" max="16384" width="9.1640625" style="1"/>
  </cols>
  <sheetData>
    <row r="1" spans="2:32" s="20" customFormat="1" x14ac:dyDescent="0.15">
      <c r="C1" s="20" t="s">
        <v>41</v>
      </c>
      <c r="D1" s="20" t="s">
        <v>40</v>
      </c>
      <c r="E1" s="20" t="s">
        <v>39</v>
      </c>
      <c r="F1" s="20" t="s">
        <v>38</v>
      </c>
      <c r="G1" s="20" t="s">
        <v>37</v>
      </c>
      <c r="H1" s="20" t="s">
        <v>36</v>
      </c>
      <c r="I1" s="20" t="s">
        <v>35</v>
      </c>
      <c r="J1" s="20" t="s">
        <v>34</v>
      </c>
      <c r="K1" s="20" t="s">
        <v>31</v>
      </c>
      <c r="L1" s="33" t="s">
        <v>30</v>
      </c>
      <c r="M1" s="20" t="s">
        <v>32</v>
      </c>
      <c r="N1" s="20" t="s">
        <v>33</v>
      </c>
      <c r="R1" s="20" t="s">
        <v>63</v>
      </c>
      <c r="S1" s="20" t="s">
        <v>64</v>
      </c>
      <c r="T1" s="20" t="s">
        <v>65</v>
      </c>
      <c r="U1" s="20" t="s">
        <v>66</v>
      </c>
      <c r="V1" s="20" t="s">
        <v>67</v>
      </c>
      <c r="W1" s="20" t="s">
        <v>68</v>
      </c>
      <c r="X1" s="20" t="s">
        <v>69</v>
      </c>
      <c r="Y1" s="20" t="s">
        <v>70</v>
      </c>
      <c r="Z1" s="20" t="s">
        <v>71</v>
      </c>
      <c r="AA1" s="20" t="s">
        <v>72</v>
      </c>
      <c r="AB1" s="20" t="s">
        <v>73</v>
      </c>
      <c r="AC1" s="20" t="s">
        <v>74</v>
      </c>
      <c r="AD1" s="20" t="s">
        <v>75</v>
      </c>
      <c r="AE1" s="20" t="s">
        <v>76</v>
      </c>
      <c r="AF1" s="20" t="s">
        <v>77</v>
      </c>
    </row>
    <row r="2" spans="2:32" s="22" customFormat="1" x14ac:dyDescent="0.15">
      <c r="B2" s="21"/>
      <c r="H2" s="35">
        <v>44408</v>
      </c>
      <c r="J2" s="35">
        <v>44592</v>
      </c>
      <c r="L2" s="35">
        <v>44773</v>
      </c>
    </row>
    <row r="3" spans="2:32" s="22" customFormat="1" x14ac:dyDescent="0.15">
      <c r="B3" s="21"/>
      <c r="L3" s="34">
        <v>45139</v>
      </c>
    </row>
    <row r="4" spans="2:32" s="37" customFormat="1" x14ac:dyDescent="0.15">
      <c r="B4" s="36" t="s">
        <v>42</v>
      </c>
      <c r="H4" s="39">
        <v>450.59300000000002</v>
      </c>
      <c r="L4" s="39">
        <v>479.22800000000001</v>
      </c>
    </row>
    <row r="5" spans="2:32" s="37" customFormat="1" x14ac:dyDescent="0.15">
      <c r="B5" s="36" t="s">
        <v>1</v>
      </c>
      <c r="H5" s="39">
        <v>441.61599999999999</v>
      </c>
      <c r="L5" s="39">
        <v>396.44900000000001</v>
      </c>
    </row>
    <row r="6" spans="2:32" s="37" customFormat="1" x14ac:dyDescent="0.15">
      <c r="B6" s="36" t="s">
        <v>43</v>
      </c>
      <c r="H6" s="39">
        <v>249.708</v>
      </c>
      <c r="L6" s="39">
        <v>271.40300000000002</v>
      </c>
    </row>
    <row r="7" spans="2:32" s="37" customFormat="1" x14ac:dyDescent="0.15">
      <c r="B7" s="36" t="s">
        <v>44</v>
      </c>
      <c r="H7" s="39">
        <v>9.9390000000000001</v>
      </c>
      <c r="L7" s="39">
        <v>28.776</v>
      </c>
    </row>
    <row r="8" spans="2:32" s="37" customFormat="1" x14ac:dyDescent="0.15">
      <c r="B8" s="36" t="s">
        <v>45</v>
      </c>
      <c r="H8" s="39">
        <v>5.8689999999999998</v>
      </c>
      <c r="L8" s="39">
        <v>7.532</v>
      </c>
    </row>
    <row r="9" spans="2:32" s="3" customFormat="1" x14ac:dyDescent="0.15">
      <c r="B9" s="3" t="s">
        <v>46</v>
      </c>
      <c r="H9" s="38">
        <f>SUM(H4:H8)</f>
        <v>1157.7250000000001</v>
      </c>
      <c r="L9" s="38">
        <f>SUM(L4:L8)</f>
        <v>1183.3879999999999</v>
      </c>
    </row>
    <row r="10" spans="2:32" x14ac:dyDescent="0.15">
      <c r="B10" s="1" t="s">
        <v>47</v>
      </c>
      <c r="H10" s="40">
        <v>722.46</v>
      </c>
      <c r="L10" s="40">
        <v>808.83600000000001</v>
      </c>
    </row>
    <row r="11" spans="2:32" s="3" customFormat="1" x14ac:dyDescent="0.15">
      <c r="B11" s="3" t="s">
        <v>48</v>
      </c>
      <c r="H11" s="38">
        <f>H9-H10</f>
        <v>435.2650000000001</v>
      </c>
      <c r="L11" s="38">
        <f>L9-L10</f>
        <v>374.55199999999991</v>
      </c>
    </row>
    <row r="12" spans="2:32" x14ac:dyDescent="0.15">
      <c r="B12" s="1" t="s">
        <v>49</v>
      </c>
      <c r="H12" s="40">
        <v>269.41199999999998</v>
      </c>
      <c r="L12" s="40">
        <v>288.73399999999998</v>
      </c>
    </row>
    <row r="13" spans="2:32" s="3" customFormat="1" x14ac:dyDescent="0.15">
      <c r="B13" s="3" t="s">
        <v>50</v>
      </c>
      <c r="H13" s="38">
        <f>H11-H12</f>
        <v>165.85300000000012</v>
      </c>
      <c r="L13" s="38">
        <f>L11-L12</f>
        <v>85.817999999999927</v>
      </c>
    </row>
    <row r="14" spans="2:32" x14ac:dyDescent="0.15">
      <c r="B14" s="1" t="s">
        <v>51</v>
      </c>
      <c r="H14" s="40">
        <v>1.7969999999999999</v>
      </c>
      <c r="L14" s="40">
        <v>2.262</v>
      </c>
    </row>
    <row r="15" spans="2:32" x14ac:dyDescent="0.15">
      <c r="B15" s="1" t="s">
        <v>52</v>
      </c>
      <c r="H15" s="40">
        <f>H13-H14</f>
        <v>164.05600000000013</v>
      </c>
      <c r="L15" s="40">
        <f>L13-L14</f>
        <v>83.555999999999926</v>
      </c>
    </row>
    <row r="16" spans="2:32" x14ac:dyDescent="0.15">
      <c r="B16" s="1" t="s">
        <v>53</v>
      </c>
      <c r="H16" s="40">
        <v>36.793999999999997</v>
      </c>
      <c r="L16" s="40">
        <v>24.082999999999998</v>
      </c>
    </row>
    <row r="17" spans="2:12" s="3" customFormat="1" x14ac:dyDescent="0.15">
      <c r="B17" s="3" t="s">
        <v>54</v>
      </c>
      <c r="H17" s="38">
        <f>H15-H16</f>
        <v>127.26200000000013</v>
      </c>
      <c r="L17" s="38">
        <f>L15-L16</f>
        <v>59.472999999999928</v>
      </c>
    </row>
    <row r="18" spans="2:12" x14ac:dyDescent="0.15">
      <c r="B18" s="1" t="s">
        <v>55</v>
      </c>
      <c r="H18" s="41">
        <f>H17/H19</f>
        <v>1.2944253588813188</v>
      </c>
      <c r="L18" s="41">
        <f>L17/L19</f>
        <v>0.63921069039118139</v>
      </c>
    </row>
    <row r="19" spans="2:12" x14ac:dyDescent="0.15">
      <c r="B19" s="1" t="s">
        <v>4</v>
      </c>
      <c r="H19" s="42">
        <v>98.315441000000007</v>
      </c>
      <c r="L19" s="42">
        <v>93.041309999999996</v>
      </c>
    </row>
    <row r="21" spans="2:12" s="3" customFormat="1" x14ac:dyDescent="0.15">
      <c r="B21" s="3" t="s">
        <v>56</v>
      </c>
      <c r="L21" s="45">
        <f>L9/H9-1</f>
        <v>2.216674944395236E-2</v>
      </c>
    </row>
    <row r="22" spans="2:12" x14ac:dyDescent="0.15">
      <c r="B22" s="1" t="s">
        <v>57</v>
      </c>
    </row>
    <row r="24" spans="2:12" x14ac:dyDescent="0.15">
      <c r="B24" s="1" t="s">
        <v>58</v>
      </c>
      <c r="H24" s="46">
        <f>H11/H9</f>
        <v>0.37596579498585592</v>
      </c>
      <c r="L24" s="46">
        <f>L11/L9</f>
        <v>0.31650819511436651</v>
      </c>
    </row>
    <row r="25" spans="2:12" x14ac:dyDescent="0.15">
      <c r="B25" s="1" t="s">
        <v>59</v>
      </c>
      <c r="H25" s="46">
        <f>H13/H9</f>
        <v>0.14325768209203404</v>
      </c>
      <c r="L25" s="46">
        <f>L13/L9</f>
        <v>7.2518903352070438E-2</v>
      </c>
    </row>
    <row r="26" spans="2:12" x14ac:dyDescent="0.15">
      <c r="B26" s="1" t="s">
        <v>60</v>
      </c>
      <c r="H26" s="46">
        <f>H17/H9</f>
        <v>0.10992420479820347</v>
      </c>
      <c r="L26" s="46">
        <f>L17/L9</f>
        <v>5.0256551528323708E-2</v>
      </c>
    </row>
    <row r="27" spans="2:12" x14ac:dyDescent="0.15">
      <c r="B27" s="1" t="s">
        <v>61</v>
      </c>
      <c r="H27" s="46">
        <f>H16/H15</f>
        <v>0.22427707612034897</v>
      </c>
      <c r="L27" s="46">
        <f>L16/L15</f>
        <v>0.28822586050074223</v>
      </c>
    </row>
    <row r="31" spans="2:12" x14ac:dyDescent="0.15">
      <c r="B31" s="47" t="s">
        <v>78</v>
      </c>
    </row>
    <row r="32" spans="2:12" s="3" customFormat="1" x14ac:dyDescent="0.15">
      <c r="B32" s="3" t="s">
        <v>6</v>
      </c>
      <c r="H32" s="38">
        <v>464.81099999999998</v>
      </c>
      <c r="L32" s="38">
        <v>91.665000000000006</v>
      </c>
    </row>
    <row r="33" spans="2:12" s="3" customFormat="1" x14ac:dyDescent="0.15">
      <c r="B33" s="3" t="s">
        <v>79</v>
      </c>
      <c r="H33" s="38">
        <v>156.982</v>
      </c>
      <c r="L33" s="38">
        <v>160.02000000000001</v>
      </c>
    </row>
    <row r="34" spans="2:12" x14ac:dyDescent="0.15">
      <c r="B34" s="1" t="s">
        <v>80</v>
      </c>
      <c r="H34" s="40">
        <v>94.402000000000001</v>
      </c>
      <c r="L34" s="40">
        <v>97.373999999999995</v>
      </c>
    </row>
    <row r="35" spans="2:12" s="3" customFormat="1" x14ac:dyDescent="0.15">
      <c r="B35" s="3" t="s">
        <v>19</v>
      </c>
      <c r="H35" s="38">
        <v>483.14800000000002</v>
      </c>
      <c r="L35" s="38">
        <v>697.47400000000005</v>
      </c>
    </row>
    <row r="36" spans="2:12" x14ac:dyDescent="0.15">
      <c r="B36" s="1" t="s">
        <v>81</v>
      </c>
      <c r="H36" s="40">
        <v>196.07</v>
      </c>
      <c r="L36" s="40">
        <v>220.90100000000001</v>
      </c>
    </row>
    <row r="37" spans="2:12" x14ac:dyDescent="0.15">
      <c r="B37" s="1" t="s">
        <v>82</v>
      </c>
      <c r="H37" s="40">
        <f>SUM(H32:H36)</f>
        <v>1395.413</v>
      </c>
      <c r="L37" s="40">
        <f>SUM(L32:L36)</f>
        <v>1267.434</v>
      </c>
    </row>
    <row r="38" spans="2:12" x14ac:dyDescent="0.15">
      <c r="B38" s="1" t="s">
        <v>83</v>
      </c>
      <c r="H38" s="40">
        <v>1047.751</v>
      </c>
      <c r="L38" s="40">
        <v>1150.2470000000001</v>
      </c>
    </row>
    <row r="39" spans="2:12" x14ac:dyDescent="0.15">
      <c r="B39" s="1" t="s">
        <v>84</v>
      </c>
      <c r="H39" s="40">
        <v>1068.9190000000001</v>
      </c>
      <c r="L39" s="40">
        <v>927.68499999999995</v>
      </c>
    </row>
    <row r="40" spans="2:12" s="3" customFormat="1" x14ac:dyDescent="0.15">
      <c r="B40" s="3" t="s">
        <v>79</v>
      </c>
      <c r="H40" s="38">
        <v>113.249</v>
      </c>
      <c r="L40" s="38">
        <v>152.52799999999999</v>
      </c>
    </row>
    <row r="41" spans="2:12" x14ac:dyDescent="0.15">
      <c r="B41" s="1" t="s">
        <v>85</v>
      </c>
      <c r="H41" s="40">
        <v>117.556</v>
      </c>
      <c r="L41" s="40">
        <v>155.53800000000001</v>
      </c>
    </row>
    <row r="42" spans="2:12" x14ac:dyDescent="0.15">
      <c r="B42" s="1" t="s">
        <v>86</v>
      </c>
      <c r="H42" s="40">
        <f>SUM(H38:H41)+H37</f>
        <v>3742.8879999999999</v>
      </c>
      <c r="L42" s="40">
        <f>SUM(L38:L41)+L37</f>
        <v>3653.4319999999998</v>
      </c>
    </row>
    <row r="43" spans="2:12" x14ac:dyDescent="0.15">
      <c r="H43" s="40"/>
      <c r="L43" s="40"/>
    </row>
    <row r="44" spans="2:12" x14ac:dyDescent="0.15">
      <c r="B44" s="1" t="s">
        <v>87</v>
      </c>
      <c r="H44" s="40">
        <v>240.245</v>
      </c>
      <c r="L44" s="40">
        <v>347.80500000000001</v>
      </c>
    </row>
    <row r="45" spans="2:12" x14ac:dyDescent="0.15">
      <c r="B45" s="1" t="s">
        <v>88</v>
      </c>
      <c r="H45" s="40">
        <v>243.33799999999999</v>
      </c>
      <c r="L45" s="40">
        <v>222.43</v>
      </c>
    </row>
    <row r="46" spans="2:12" x14ac:dyDescent="0.15">
      <c r="B46" s="1" t="s">
        <v>89</v>
      </c>
      <c r="H46" s="40">
        <v>462.78199999999998</v>
      </c>
      <c r="L46" s="40">
        <v>396.65</v>
      </c>
    </row>
    <row r="47" spans="2:12" x14ac:dyDescent="0.15">
      <c r="B47" s="1" t="s">
        <v>90</v>
      </c>
      <c r="H47" s="40">
        <f>SUM(H44:H46)</f>
        <v>946.36500000000001</v>
      </c>
      <c r="L47" s="40">
        <f>SUM(L44:L46)</f>
        <v>966.88499999999999</v>
      </c>
    </row>
    <row r="48" spans="2:12" x14ac:dyDescent="0.15">
      <c r="B48" s="1" t="s">
        <v>91</v>
      </c>
      <c r="H48" s="40">
        <v>1030.212</v>
      </c>
      <c r="L48" s="40">
        <v>868.68600000000004</v>
      </c>
    </row>
    <row r="49" spans="2:12" x14ac:dyDescent="0.15">
      <c r="B49" s="1" t="s">
        <v>92</v>
      </c>
      <c r="H49" s="40">
        <v>96.891000000000005</v>
      </c>
      <c r="L49" s="40">
        <v>110.669</v>
      </c>
    </row>
    <row r="50" spans="2:12" x14ac:dyDescent="0.15">
      <c r="B50" s="1" t="s">
        <v>93</v>
      </c>
      <c r="H50" s="40">
        <f>H47+SUM(H48:H49)</f>
        <v>2073.4679999999998</v>
      </c>
      <c r="L50" s="40">
        <f>L47+SUM(L48:L49)</f>
        <v>1946.24</v>
      </c>
    </row>
    <row r="51" spans="2:12" x14ac:dyDescent="0.15">
      <c r="H51" s="40"/>
    </row>
    <row r="52" spans="2:12" x14ac:dyDescent="0.15">
      <c r="B52" s="1" t="s">
        <v>94</v>
      </c>
      <c r="H52" s="40">
        <v>1669.42</v>
      </c>
      <c r="L52" s="40">
        <v>1707.192</v>
      </c>
    </row>
    <row r="53" spans="2:12" x14ac:dyDescent="0.15">
      <c r="B53" s="1" t="s">
        <v>95</v>
      </c>
      <c r="H53" s="40">
        <f>H52+H50</f>
        <v>3742.8879999999999</v>
      </c>
      <c r="L53" s="40">
        <f>L52+L50</f>
        <v>3653.4319999999998</v>
      </c>
    </row>
    <row r="54" spans="2:12" x14ac:dyDescent="0.15">
      <c r="L54" s="40"/>
    </row>
    <row r="55" spans="2:12" x14ac:dyDescent="0.15">
      <c r="B55" s="1" t="s">
        <v>96</v>
      </c>
      <c r="H55" s="40">
        <f>H42-H50</f>
        <v>1669.42</v>
      </c>
      <c r="L55" s="40">
        <f>L42-L50</f>
        <v>1707.1919999999998</v>
      </c>
    </row>
    <row r="56" spans="2:12" x14ac:dyDescent="0.15">
      <c r="B56" s="1" t="s">
        <v>97</v>
      </c>
      <c r="H56" s="1">
        <f>H55/H19</f>
        <v>16.980242198171087</v>
      </c>
      <c r="L56" s="1">
        <f>L55/L19</f>
        <v>18.348752828179222</v>
      </c>
    </row>
    <row r="58" spans="2:12" s="37" customFormat="1" x14ac:dyDescent="0.15">
      <c r="B58" s="37" t="s">
        <v>6</v>
      </c>
      <c r="H58" s="39">
        <f>H32+H33+H40</f>
        <v>735.04200000000003</v>
      </c>
      <c r="L58" s="39">
        <f>L32+L33+L40</f>
        <v>404.21299999999997</v>
      </c>
    </row>
    <row r="59" spans="2:12" s="37" customFormat="1" x14ac:dyDescent="0.15">
      <c r="B59" s="37" t="s">
        <v>7</v>
      </c>
    </row>
    <row r="60" spans="2:12" x14ac:dyDescent="0.15">
      <c r="B60" s="1" t="s">
        <v>8</v>
      </c>
      <c r="H60" s="40">
        <f>H58-H59</f>
        <v>735.04200000000003</v>
      </c>
      <c r="L60" s="40">
        <f>L58-L59</f>
        <v>404.21299999999997</v>
      </c>
    </row>
    <row r="62" spans="2:12" x14ac:dyDescent="0.15">
      <c r="B62" s="1" t="s">
        <v>99</v>
      </c>
      <c r="L62" s="46">
        <f>L35/H35-1</f>
        <v>0.44360320233137673</v>
      </c>
    </row>
    <row r="63" spans="2:12" x14ac:dyDescent="0.15">
      <c r="B63" s="1" t="s">
        <v>100</v>
      </c>
    </row>
    <row r="64" spans="2:12" x14ac:dyDescent="0.15">
      <c r="B64" s="1" t="s">
        <v>101</v>
      </c>
    </row>
    <row r="66" spans="1:12" x14ac:dyDescent="0.15">
      <c r="B66" s="1" t="s">
        <v>98</v>
      </c>
      <c r="H66" s="1">
        <v>37.18</v>
      </c>
      <c r="L66" s="1">
        <v>20.53</v>
      </c>
    </row>
    <row r="67" spans="1:12" x14ac:dyDescent="0.15">
      <c r="B67" s="1" t="s">
        <v>5</v>
      </c>
      <c r="H67" s="40">
        <f>H66*H19</f>
        <v>3655.3680963800002</v>
      </c>
      <c r="L67" s="40">
        <f>L66*L19</f>
        <v>1910.1380942999999</v>
      </c>
    </row>
    <row r="68" spans="1:12" x14ac:dyDescent="0.15">
      <c r="B68" s="1" t="s">
        <v>9</v>
      </c>
      <c r="H68" s="40">
        <f>H67-H60</f>
        <v>2920.3260963800003</v>
      </c>
      <c r="L68" s="40">
        <f>L67-L60</f>
        <v>1505.9250943</v>
      </c>
    </row>
    <row r="70" spans="1:12" s="53" customFormat="1" x14ac:dyDescent="0.15">
      <c r="A70" s="54">
        <f>AVERAGE(C70:L70)</f>
        <v>1.6542403839438049</v>
      </c>
      <c r="B70" s="53" t="s">
        <v>102</v>
      </c>
      <c r="H70" s="53">
        <f>H66/H56</f>
        <v>2.1896036326269006</v>
      </c>
      <c r="L70" s="53">
        <f>L66/L56</f>
        <v>1.118877135260709</v>
      </c>
    </row>
    <row r="71" spans="1:12" x14ac:dyDescent="0.15">
      <c r="B71" s="1" t="s">
        <v>103</v>
      </c>
    </row>
    <row r="72" spans="1:12" x14ac:dyDescent="0.15">
      <c r="B72" s="1" t="s">
        <v>104</v>
      </c>
    </row>
    <row r="73" spans="1:12" x14ac:dyDescent="0.15">
      <c r="B73" s="1" t="s">
        <v>105</v>
      </c>
    </row>
    <row r="74" spans="1:12" x14ac:dyDescent="0.15">
      <c r="B74" s="1" t="s">
        <v>106</v>
      </c>
    </row>
  </sheetData>
  <phoneticPr fontId="9" type="noConversion"/>
  <hyperlinks>
    <hyperlink ref="L1" r:id="rId1" xr:uid="{A150210D-96D1-0642-91C1-FA5095E7FDDD}"/>
  </hyperlinks>
  <pageMargins left="0.7" right="0.7" top="0.75" bottom="0.75" header="0.3" footer="0.3"/>
  <pageSetup paperSize="256" orientation="portrait" horizontalDpi="203" verticalDpi="203" r:id="rId2"/>
  <ignoredErrors>
    <ignoredError sqref="L9" formulaRange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Charlie George</cp:lastModifiedBy>
  <dcterms:created xsi:type="dcterms:W3CDTF">2022-08-04T21:58:51Z</dcterms:created>
  <dcterms:modified xsi:type="dcterms:W3CDTF">2022-11-20T23:00:15Z</dcterms:modified>
</cp:coreProperties>
</file>