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5E0D6CB-3B25-4DD0-93F4-5B6AC231ECE4}" xr6:coauthVersionLast="47" xr6:coauthVersionMax="47" xr10:uidLastSave="{00000000-0000-0000-0000-000000000000}"/>
  <bookViews>
    <workbookView xWindow="-120" yWindow="-120" windowWidth="29040" windowHeight="15720" activeTab="1" xr2:uid="{CAE9C2D9-D16F-440A-AAB4-E1D9DF6A06C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2" l="1"/>
  <c r="V23" i="2"/>
  <c r="U79" i="2"/>
  <c r="V79" i="2"/>
  <c r="V80" i="2"/>
  <c r="C28" i="1"/>
  <c r="U66" i="2"/>
  <c r="U65" i="2"/>
  <c r="V66" i="2"/>
  <c r="C10" i="1" s="1"/>
  <c r="V65" i="2"/>
  <c r="V67" i="2" s="1"/>
  <c r="U41" i="2"/>
  <c r="U47" i="2" s="1"/>
  <c r="U62" i="2" s="1"/>
  <c r="U63" i="2" s="1"/>
  <c r="U54" i="2"/>
  <c r="U57" i="2" s="1"/>
  <c r="U60" i="2" s="1"/>
  <c r="V54" i="2"/>
  <c r="V57" i="2" s="1"/>
  <c r="V60" i="2" s="1"/>
  <c r="V41" i="2"/>
  <c r="V47" i="2" s="1"/>
  <c r="V62" i="2" s="1"/>
  <c r="V63" i="2" s="1"/>
  <c r="C36" i="1" s="1"/>
  <c r="D11" i="1"/>
  <c r="D10" i="1"/>
  <c r="D9" i="1"/>
  <c r="D7" i="1"/>
  <c r="D31" i="1"/>
  <c r="C7" i="1"/>
  <c r="V20" i="2"/>
  <c r="U13" i="2"/>
  <c r="T13" i="2"/>
  <c r="S13" i="2"/>
  <c r="R13" i="2"/>
  <c r="Q13" i="2"/>
  <c r="P13" i="2"/>
  <c r="O13" i="2"/>
  <c r="U6" i="2"/>
  <c r="U10" i="2" s="1"/>
  <c r="U24" i="2" s="1"/>
  <c r="T6" i="2"/>
  <c r="T10" i="2" s="1"/>
  <c r="T14" i="2" s="1"/>
  <c r="T16" i="2" s="1"/>
  <c r="S6" i="2"/>
  <c r="S10" i="2" s="1"/>
  <c r="S14" i="2" s="1"/>
  <c r="S16" i="2" s="1"/>
  <c r="R6" i="2"/>
  <c r="R10" i="2" s="1"/>
  <c r="R14" i="2" s="1"/>
  <c r="R16" i="2" s="1"/>
  <c r="Q6" i="2"/>
  <c r="Q10" i="2" s="1"/>
  <c r="Q14" i="2" s="1"/>
  <c r="Q16" i="2" s="1"/>
  <c r="P6" i="2"/>
  <c r="P10" i="2" s="1"/>
  <c r="O6" i="2"/>
  <c r="O10" i="2" s="1"/>
  <c r="V13" i="2"/>
  <c r="V6" i="2"/>
  <c r="V10" i="2" s="1"/>
  <c r="V24" i="2" s="1"/>
  <c r="C9" i="1" l="1"/>
  <c r="P14" i="2"/>
  <c r="P16" i="2" s="1"/>
  <c r="O14" i="2"/>
  <c r="O16" i="2" s="1"/>
  <c r="U67" i="2"/>
  <c r="U14" i="2"/>
  <c r="V14" i="2"/>
  <c r="C8" i="1"/>
  <c r="C37" i="1" s="1"/>
  <c r="C11" i="1"/>
  <c r="V16" i="2" l="1"/>
  <c r="V26" i="2"/>
  <c r="U26" i="2"/>
  <c r="U16" i="2"/>
  <c r="C12" i="1"/>
  <c r="C40" i="1" l="1"/>
  <c r="C38" i="1"/>
  <c r="C39" i="1"/>
  <c r="V25" i="2"/>
  <c r="V17" i="2"/>
  <c r="U25" i="2"/>
  <c r="U17" i="2"/>
</calcChain>
</file>

<file path=xl/sharedStrings.xml><?xml version="1.0" encoding="utf-8"?>
<sst xmlns="http://schemas.openxmlformats.org/spreadsheetml/2006/main" count="118" uniqueCount="104">
  <si>
    <t>£WRK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</si>
  <si>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</si>
  <si>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</si>
  <si>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</si>
  <si>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</si>
  <si>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</si>
  <si>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</si>
  <si>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</si>
  <si>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</si>
  <si>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</si>
  <si>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</si>
  <si>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</si>
  <si>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</si>
  <si>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</si>
  <si>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</si>
  <si>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TheWorks.co.uk Plc.</t>
  </si>
  <si>
    <t>Key Events</t>
  </si>
  <si>
    <t>HQ</t>
  </si>
  <si>
    <t>Founded</t>
  </si>
  <si>
    <t>IPO</t>
  </si>
  <si>
    <t>Stores</t>
  </si>
  <si>
    <t>Inventory</t>
  </si>
  <si>
    <t>Headcount</t>
  </si>
  <si>
    <t>Update</t>
  </si>
  <si>
    <t>IR</t>
  </si>
  <si>
    <t>Birmingham, UK</t>
  </si>
  <si>
    <t>Link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</si>
  <si>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</si>
  <si>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</si>
  <si>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</si>
  <si>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</si>
  <si>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</si>
  <si>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</si>
  <si>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</si>
  <si>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</si>
  <si>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</si>
  <si>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</si>
  <si>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</si>
  <si>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</si>
  <si>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</si>
  <si>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</si>
  <si>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</si>
  <si>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</si>
  <si>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</si>
  <si>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</si>
  <si>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</si>
  <si>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</si>
  <si>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Gavin Peck</t>
  </si>
  <si>
    <t>Stephen Alldridge</t>
  </si>
  <si>
    <t>Revenue</t>
  </si>
  <si>
    <t>COGS</t>
  </si>
  <si>
    <t>Gross Profit</t>
  </si>
  <si>
    <t>Other Operating Income</t>
  </si>
  <si>
    <t>Distribution Expense</t>
  </si>
  <si>
    <t>Administrative Expense</t>
  </si>
  <si>
    <t>Operating Profit</t>
  </si>
  <si>
    <t>Finance Income</t>
  </si>
  <si>
    <t>Finance Expense</t>
  </si>
  <si>
    <t>Net Finance Expense</t>
  </si>
  <si>
    <t>Pretax Income</t>
  </si>
  <si>
    <t>Taxes</t>
  </si>
  <si>
    <t>Net Income</t>
  </si>
  <si>
    <t>EPS</t>
  </si>
  <si>
    <t>Revenue Y/Y</t>
  </si>
  <si>
    <t>Revenue H/H</t>
  </si>
  <si>
    <t>Tax Rate</t>
  </si>
  <si>
    <t>Gross Margin</t>
  </si>
  <si>
    <t>Operating Margin</t>
  </si>
  <si>
    <t>Net Margin</t>
  </si>
  <si>
    <t>Balance Sheet</t>
  </si>
  <si>
    <t>Intangibles</t>
  </si>
  <si>
    <t>PP&amp;E</t>
  </si>
  <si>
    <t>ROU</t>
  </si>
  <si>
    <t>Deferred Taxes</t>
  </si>
  <si>
    <t>Total NCA</t>
  </si>
  <si>
    <t>Inventories</t>
  </si>
  <si>
    <t>Trade &amp; A/R</t>
  </si>
  <si>
    <t>Deferred Financial Assets</t>
  </si>
  <si>
    <t>Current Tax Asset</t>
  </si>
  <si>
    <t>Assets</t>
  </si>
  <si>
    <t>Lease Liabilities</t>
  </si>
  <si>
    <t>Trade &amp; A/P</t>
  </si>
  <si>
    <t>Provisions</t>
  </si>
  <si>
    <t>Derivative Financial Liability</t>
  </si>
  <si>
    <t>Current Tax Liability</t>
  </si>
  <si>
    <t>TCL</t>
  </si>
  <si>
    <t>Provisoins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</si>
  <si>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</si>
  <si>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</si>
  <si>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</si>
  <si>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</si>
  <si>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</si>
  <si>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</si>
  <si>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</si>
  <si>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</si>
  <si>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</si>
  <si>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</si>
  <si>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</si>
  <si>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Valuation Metrics</t>
  </si>
  <si>
    <t>Inventory/Revenue</t>
  </si>
  <si>
    <t>Inventory Y/Y</t>
  </si>
  <si>
    <t>Non-Finance Metrics</t>
  </si>
  <si>
    <t>Store Count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</si>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</sst>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2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1" fillId="0" borderId="0" xfId="0" applyNumberFormat="1" applyFont="1" applyAlignment="1"/>
    <xf numFmtId="9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72" fontId="1" fillId="4" borderId="0" xfId="0" applyNumberFormat="1" applyFont="1" applyFill="1" applyBorder="1" applyAlignment="1">
      <alignment horizontal="center"/>
    </xf>
    <xf numFmtId="172" fontId="1" fillId="4" borderId="5" xfId="0" applyNumberFormat="1" applyFont="1" applyFill="1" applyBorder="1" applyAlignment="1">
      <alignment horizontal="center"/>
    </xf>
    <xf numFmtId="172" fontId="1" fillId="4" borderId="7" xfId="0" applyNumberFormat="1" applyFont="1" applyFill="1" applyBorder="1" applyAlignment="1">
      <alignment horizontal="center"/>
    </xf>
    <xf numFmtId="172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" fontId="5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38100</xdr:rowOff>
    </xdr:from>
    <xdr:to>
      <xdr:col>4</xdr:col>
      <xdr:colOff>266700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B208B-EEB9-16E5-837F-D0D9F9A8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133350</xdr:rowOff>
    </xdr:from>
    <xdr:to>
      <xdr:col>27</xdr:col>
      <xdr:colOff>448594</xdr:colOff>
      <xdr:row>20</xdr:row>
      <xdr:rowOff>67095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41488-8D78-E0B2-6DB4-DC289CB2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295275"/>
          <a:ext cx="6582694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.theworks.co.uk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theworks.co.uk/application/files/6616/9341/6897/30.08.23_WRKS_AR23_pdf_for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C504-2D4A-46FE-A30E-B90A4990B83C}">
  <dimension ref="B2:P40"/>
  <sheetViews>
    <sheetView workbookViewId="0">
      <selection activeCell="D31" sqref="D31"/>
    </sheetView>
  </sheetViews>
  <sheetFormatPr defaultRowHeight="12.75" x14ac:dyDescent="0.2"/>
  <cols>
    <col min="1" max="16384" width="9.140625" style="1"/>
  </cols>
  <sheetData>
    <row r="2" spans="2:16" x14ac:dyDescent="0.2">
      <c r="B2" s="2" t="s">
        <v>0</v>
      </c>
    </row>
    <row r="3" spans="2:16" x14ac:dyDescent="0.2">
      <c r="B3" s="2" t="s">
        <v>15</v>
      </c>
    </row>
    <row r="5" spans="2:16" x14ac:dyDescent="0.2">
      <c r="B5" s="3" t="s">
        <v>1</v>
      </c>
      <c r="C5" s="4"/>
      <c r="D5" s="5"/>
      <c r="G5" s="3" t="s">
        <v>16</v>
      </c>
      <c r="H5" s="4"/>
      <c r="I5" s="4"/>
      <c r="J5" s="4"/>
      <c r="K5" s="4"/>
      <c r="L5" s="4"/>
      <c r="M5" s="4"/>
      <c r="N5" s="4"/>
      <c r="O5" s="4"/>
      <c r="P5" s="5"/>
    </row>
    <row r="6" spans="2:16" x14ac:dyDescent="0.2">
      <c r="B6" s="6" t="s">
        <v>2</v>
      </c>
      <c r="C6" s="7">
        <v>0.40100000000000002</v>
      </c>
      <c r="D6" s="22"/>
      <c r="G6" s="24"/>
      <c r="H6" s="9"/>
      <c r="I6" s="9"/>
      <c r="J6" s="9"/>
      <c r="K6" s="9"/>
      <c r="L6" s="9"/>
      <c r="M6" s="9"/>
      <c r="N6" s="9"/>
      <c r="O6" s="9"/>
      <c r="P6" s="10"/>
    </row>
    <row r="7" spans="2:16" x14ac:dyDescent="0.2">
      <c r="B7" s="6" t="s">
        <v>3</v>
      </c>
      <c r="C7" s="7">
        <f>'Financial Model'!V18</f>
        <v>62.5</v>
      </c>
      <c r="D7" s="22" t="str">
        <f>$C$31</f>
        <v>FY23</v>
      </c>
      <c r="G7" s="24"/>
      <c r="H7" s="9"/>
      <c r="I7" s="9"/>
      <c r="J7" s="9"/>
      <c r="K7" s="9"/>
      <c r="L7" s="9"/>
      <c r="M7" s="9"/>
      <c r="N7" s="9"/>
      <c r="O7" s="9"/>
      <c r="P7" s="10"/>
    </row>
    <row r="8" spans="2:16" x14ac:dyDescent="0.2">
      <c r="B8" s="6" t="s">
        <v>4</v>
      </c>
      <c r="C8" s="20">
        <f>C6*C7</f>
        <v>25.0625</v>
      </c>
      <c r="D8" s="22"/>
      <c r="G8" s="24"/>
      <c r="H8" s="9"/>
      <c r="I8" s="9"/>
      <c r="J8" s="9"/>
      <c r="K8" s="9"/>
      <c r="L8" s="9"/>
      <c r="M8" s="9"/>
      <c r="N8" s="9"/>
      <c r="O8" s="9"/>
      <c r="P8" s="10"/>
    </row>
    <row r="9" spans="2:16" x14ac:dyDescent="0.2">
      <c r="B9" s="6" t="s">
        <v>5</v>
      </c>
      <c r="C9" s="20">
        <f>+'Financial Model'!V65</f>
        <v>10.196</v>
      </c>
      <c r="D9" s="22" t="str">
        <f t="shared" ref="D9:D11" si="0">$C$31</f>
        <v>FY23</v>
      </c>
      <c r="G9" s="24"/>
      <c r="H9" s="9"/>
      <c r="I9" s="9"/>
      <c r="J9" s="9"/>
      <c r="K9" s="9"/>
      <c r="L9" s="9"/>
      <c r="M9" s="9"/>
      <c r="N9" s="9"/>
      <c r="O9" s="9"/>
      <c r="P9" s="10"/>
    </row>
    <row r="10" spans="2:16" x14ac:dyDescent="0.2">
      <c r="B10" s="6" t="s">
        <v>6</v>
      </c>
      <c r="C10" s="20">
        <f>+'Financial Model'!V66</f>
        <v>1.048</v>
      </c>
      <c r="D10" s="22" t="str">
        <f t="shared" si="0"/>
        <v>FY23</v>
      </c>
      <c r="G10" s="24"/>
      <c r="H10" s="9"/>
      <c r="I10" s="9"/>
      <c r="J10" s="9"/>
      <c r="K10" s="9"/>
      <c r="L10" s="9"/>
      <c r="M10" s="9"/>
      <c r="N10" s="9"/>
      <c r="O10" s="9"/>
      <c r="P10" s="10"/>
    </row>
    <row r="11" spans="2:16" x14ac:dyDescent="0.2">
      <c r="B11" s="6" t="s">
        <v>7</v>
      </c>
      <c r="C11" s="20">
        <f>C9-C10</f>
        <v>9.1479999999999997</v>
      </c>
      <c r="D11" s="22" t="str">
        <f t="shared" si="0"/>
        <v>FY23</v>
      </c>
      <c r="G11" s="24"/>
      <c r="H11" s="9"/>
      <c r="I11" s="9"/>
      <c r="J11" s="9"/>
      <c r="K11" s="9"/>
      <c r="L11" s="9"/>
      <c r="M11" s="9"/>
      <c r="N11" s="9"/>
      <c r="O11" s="9"/>
      <c r="P11" s="10"/>
    </row>
    <row r="12" spans="2:16" x14ac:dyDescent="0.2">
      <c r="B12" s="8" t="s">
        <v>8</v>
      </c>
      <c r="C12" s="21">
        <f>C8-C11</f>
        <v>15.9145</v>
      </c>
      <c r="D12" s="23"/>
      <c r="G12" s="24"/>
      <c r="H12" s="9"/>
      <c r="I12" s="9"/>
      <c r="J12" s="9"/>
      <c r="K12" s="9"/>
      <c r="L12" s="9"/>
      <c r="M12" s="9"/>
      <c r="N12" s="9"/>
      <c r="O12" s="9"/>
      <c r="P12" s="10"/>
    </row>
    <row r="13" spans="2:16" x14ac:dyDescent="0.2">
      <c r="G13" s="24"/>
      <c r="H13" s="9"/>
      <c r="I13" s="9"/>
      <c r="J13" s="9"/>
      <c r="K13" s="9"/>
      <c r="L13" s="9"/>
      <c r="M13" s="9"/>
      <c r="N13" s="9"/>
      <c r="O13" s="9"/>
      <c r="P13" s="10"/>
    </row>
    <row r="14" spans="2:16" x14ac:dyDescent="0.2">
      <c r="G14" s="24"/>
      <c r="H14" s="9"/>
      <c r="I14" s="9"/>
      <c r="J14" s="9"/>
      <c r="K14" s="9"/>
      <c r="L14" s="9"/>
      <c r="M14" s="9"/>
      <c r="N14" s="9"/>
      <c r="O14" s="9"/>
      <c r="P14" s="10"/>
    </row>
    <row r="15" spans="2:16" x14ac:dyDescent="0.2">
      <c r="B15" s="3" t="s">
        <v>9</v>
      </c>
      <c r="C15" s="4"/>
      <c r="D15" s="5"/>
      <c r="G15" s="24"/>
      <c r="H15" s="9"/>
      <c r="I15" s="9"/>
      <c r="J15" s="9"/>
      <c r="K15" s="9"/>
      <c r="L15" s="9"/>
      <c r="M15" s="9"/>
      <c r="N15" s="9"/>
      <c r="O15" s="9"/>
      <c r="P15" s="10"/>
    </row>
    <row r="16" spans="2:16" x14ac:dyDescent="0.2">
      <c r="B16" s="18" t="s">
        <v>10</v>
      </c>
      <c r="C16" s="14" t="s">
        <v>47</v>
      </c>
      <c r="D16" s="15"/>
      <c r="G16" s="24"/>
      <c r="H16" s="9"/>
      <c r="I16" s="9"/>
      <c r="J16" s="9"/>
      <c r="K16" s="9"/>
      <c r="L16" s="9"/>
      <c r="M16" s="9"/>
      <c r="N16" s="9"/>
      <c r="O16" s="9"/>
      <c r="P16" s="10"/>
    </row>
    <row r="17" spans="2:16" x14ac:dyDescent="0.2">
      <c r="B17" s="18" t="s">
        <v>11</v>
      </c>
      <c r="C17" s="14" t="s">
        <v>48</v>
      </c>
      <c r="D17" s="15"/>
      <c r="G17" s="24"/>
      <c r="H17" s="9"/>
      <c r="I17" s="9"/>
      <c r="J17" s="9"/>
      <c r="K17" s="9"/>
      <c r="L17" s="9"/>
      <c r="M17" s="9"/>
      <c r="N17" s="9"/>
      <c r="O17" s="9"/>
      <c r="P17" s="10"/>
    </row>
    <row r="18" spans="2:16" x14ac:dyDescent="0.2">
      <c r="B18" s="18" t="s">
        <v>12</v>
      </c>
      <c r="C18" s="14"/>
      <c r="D18" s="15"/>
      <c r="G18" s="24"/>
      <c r="H18" s="9"/>
      <c r="I18" s="9"/>
      <c r="J18" s="9"/>
      <c r="K18" s="9"/>
      <c r="L18" s="9"/>
      <c r="M18" s="9"/>
      <c r="N18" s="9"/>
      <c r="O18" s="9"/>
      <c r="P18" s="10"/>
    </row>
    <row r="19" spans="2:16" x14ac:dyDescent="0.2">
      <c r="B19" s="19" t="s">
        <v>13</v>
      </c>
      <c r="C19" s="16"/>
      <c r="D19" s="17"/>
      <c r="G19" s="24"/>
      <c r="H19" s="9"/>
      <c r="I19" s="9"/>
      <c r="J19" s="9"/>
      <c r="K19" s="9"/>
      <c r="L19" s="9"/>
      <c r="M19" s="9"/>
      <c r="N19" s="9"/>
      <c r="O19" s="9"/>
      <c r="P19" s="10"/>
    </row>
    <row r="20" spans="2:16" x14ac:dyDescent="0.2">
      <c r="G20" s="24"/>
      <c r="H20" s="9"/>
      <c r="I20" s="9"/>
      <c r="J20" s="9"/>
      <c r="K20" s="9"/>
      <c r="L20" s="9"/>
      <c r="M20" s="9"/>
      <c r="N20" s="9"/>
      <c r="O20" s="9"/>
      <c r="P20" s="10"/>
    </row>
    <row r="21" spans="2:16" x14ac:dyDescent="0.2">
      <c r="G21" s="24"/>
      <c r="H21" s="9"/>
      <c r="I21" s="9"/>
      <c r="J21" s="9"/>
      <c r="K21" s="9"/>
      <c r="L21" s="9"/>
      <c r="M21" s="9"/>
      <c r="N21" s="9"/>
      <c r="O21" s="9"/>
      <c r="P21" s="10"/>
    </row>
    <row r="22" spans="2:16" x14ac:dyDescent="0.2">
      <c r="B22" s="3" t="s">
        <v>14</v>
      </c>
      <c r="C22" s="4"/>
      <c r="D22" s="5"/>
      <c r="G22" s="24"/>
      <c r="H22" s="9"/>
      <c r="I22" s="9"/>
      <c r="J22" s="9"/>
      <c r="K22" s="9"/>
      <c r="L22" s="9"/>
      <c r="M22" s="9"/>
      <c r="N22" s="9"/>
      <c r="O22" s="9"/>
      <c r="P22" s="10"/>
    </row>
    <row r="23" spans="2:16" x14ac:dyDescent="0.2">
      <c r="B23" s="26" t="s">
        <v>17</v>
      </c>
      <c r="C23" s="14" t="s">
        <v>25</v>
      </c>
      <c r="D23" s="15"/>
      <c r="G23" s="24"/>
      <c r="H23" s="9"/>
      <c r="I23" s="9"/>
      <c r="J23" s="9"/>
      <c r="K23" s="9"/>
      <c r="L23" s="9"/>
      <c r="M23" s="9"/>
      <c r="N23" s="9"/>
      <c r="O23" s="9"/>
      <c r="P23" s="10"/>
    </row>
    <row r="24" spans="2:16" x14ac:dyDescent="0.2">
      <c r="B24" s="26" t="s">
        <v>18</v>
      </c>
      <c r="C24" s="14">
        <v>1981</v>
      </c>
      <c r="D24" s="15"/>
      <c r="G24" s="24"/>
      <c r="H24" s="9"/>
      <c r="I24" s="9"/>
      <c r="J24" s="9"/>
      <c r="K24" s="9"/>
      <c r="L24" s="9"/>
      <c r="M24" s="9"/>
      <c r="N24" s="9"/>
      <c r="O24" s="9"/>
      <c r="P24" s="10"/>
    </row>
    <row r="25" spans="2:16" x14ac:dyDescent="0.2">
      <c r="B25" s="26" t="s">
        <v>19</v>
      </c>
      <c r="C25" s="14">
        <v>2018</v>
      </c>
      <c r="D25" s="15"/>
      <c r="G25" s="24"/>
      <c r="H25" s="9"/>
      <c r="I25" s="9"/>
      <c r="J25" s="9"/>
      <c r="K25" s="9"/>
      <c r="L25" s="9"/>
      <c r="M25" s="9"/>
      <c r="N25" s="9"/>
      <c r="O25" s="9"/>
      <c r="P25" s="10"/>
    </row>
    <row r="26" spans="2:16" x14ac:dyDescent="0.2">
      <c r="B26" s="26"/>
      <c r="C26" s="14"/>
      <c r="D26" s="15"/>
      <c r="G26" s="24"/>
      <c r="H26" s="9"/>
      <c r="I26" s="9"/>
      <c r="J26" s="9"/>
      <c r="K26" s="9"/>
      <c r="L26" s="9"/>
      <c r="M26" s="9"/>
      <c r="N26" s="9"/>
      <c r="O26" s="9"/>
      <c r="P26" s="10"/>
    </row>
    <row r="27" spans="2:16" x14ac:dyDescent="0.2">
      <c r="B27" s="26" t="s">
        <v>20</v>
      </c>
      <c r="C27" s="14"/>
      <c r="D27" s="15"/>
      <c r="G27" s="24"/>
      <c r="H27" s="9"/>
      <c r="I27" s="9"/>
      <c r="J27" s="9"/>
      <c r="K27" s="9"/>
      <c r="L27" s="9"/>
      <c r="M27" s="9"/>
      <c r="N27" s="9"/>
      <c r="O27" s="9"/>
      <c r="P27" s="10"/>
    </row>
    <row r="28" spans="2:16" x14ac:dyDescent="0.2">
      <c r="B28" s="26" t="s">
        <v>21</v>
      </c>
      <c r="C28" s="48">
        <f>'Financial Model'!V42</f>
        <v>33.441000000000003</v>
      </c>
      <c r="D28" s="49"/>
      <c r="G28" s="24"/>
      <c r="H28" s="9"/>
      <c r="I28" s="9"/>
      <c r="J28" s="9"/>
      <c r="K28" s="9"/>
      <c r="L28" s="9"/>
      <c r="M28" s="9"/>
      <c r="N28" s="9"/>
      <c r="O28" s="9"/>
      <c r="P28" s="10"/>
    </row>
    <row r="29" spans="2:16" x14ac:dyDescent="0.2">
      <c r="B29" s="26" t="s">
        <v>22</v>
      </c>
      <c r="C29" s="14"/>
      <c r="D29" s="15"/>
      <c r="G29" s="25"/>
      <c r="H29" s="11"/>
      <c r="I29" s="11"/>
      <c r="J29" s="11"/>
      <c r="K29" s="11"/>
      <c r="L29" s="11"/>
      <c r="M29" s="11"/>
      <c r="N29" s="11"/>
      <c r="O29" s="11"/>
      <c r="P29" s="12"/>
    </row>
    <row r="30" spans="2:16" x14ac:dyDescent="0.2">
      <c r="B30" s="26"/>
      <c r="C30" s="14"/>
      <c r="D30" s="15"/>
    </row>
    <row r="31" spans="2:16" x14ac:dyDescent="0.2">
      <c r="B31" s="26" t="s">
        <v>23</v>
      </c>
      <c r="C31" s="13" t="s">
        <v>34</v>
      </c>
      <c r="D31" s="40">
        <f>'Financial Model'!V3</f>
        <v>45169</v>
      </c>
    </row>
    <row r="32" spans="2:16" x14ac:dyDescent="0.2">
      <c r="B32" s="27" t="s">
        <v>24</v>
      </c>
      <c r="C32" s="28" t="s">
        <v>26</v>
      </c>
      <c r="D32" s="29"/>
    </row>
    <row r="35" spans="2:4" x14ac:dyDescent="0.2">
      <c r="B35" s="3" t="s">
        <v>98</v>
      </c>
      <c r="C35" s="4"/>
      <c r="D35" s="5"/>
    </row>
    <row r="36" spans="2:4" x14ac:dyDescent="0.2">
      <c r="B36" s="26" t="s">
        <v>93</v>
      </c>
      <c r="C36" s="44">
        <f>C6/'Financial Model'!V63</f>
        <v>15.152660217654205</v>
      </c>
      <c r="D36" s="45"/>
    </row>
    <row r="37" spans="2:4" x14ac:dyDescent="0.2">
      <c r="B37" s="26" t="s">
        <v>94</v>
      </c>
      <c r="C37" s="44">
        <f>C8/'Financial Model'!V4</f>
        <v>8.9476333621323664E-2</v>
      </c>
      <c r="D37" s="45"/>
    </row>
    <row r="38" spans="2:4" x14ac:dyDescent="0.2">
      <c r="B38" s="26" t="s">
        <v>95</v>
      </c>
      <c r="C38" s="44">
        <f>C12/'Financial Model'!V4</f>
        <v>5.6816802450535879E-2</v>
      </c>
      <c r="D38" s="45"/>
    </row>
    <row r="39" spans="2:4" x14ac:dyDescent="0.2">
      <c r="B39" s="26" t="s">
        <v>96</v>
      </c>
      <c r="C39" s="44">
        <f>C6/'Financial Model'!V16</f>
        <v>7.6076645797761591E-2</v>
      </c>
      <c r="D39" s="45"/>
    </row>
    <row r="40" spans="2:4" x14ac:dyDescent="0.2">
      <c r="B40" s="27" t="s">
        <v>97</v>
      </c>
      <c r="C40" s="46">
        <f>C12/'Financial Model'!V16</f>
        <v>3.0192563081009398</v>
      </c>
      <c r="D40" s="47"/>
    </row>
  </sheetData>
  <mergeCells count="23">
    <mergeCell ref="B35:D35"/>
    <mergeCell ref="C36:D36"/>
    <mergeCell ref="C37:D37"/>
    <mergeCell ref="C38:D38"/>
    <mergeCell ref="C39:D39"/>
    <mergeCell ref="C40:D40"/>
    <mergeCell ref="C27:D27"/>
    <mergeCell ref="C28:D28"/>
    <mergeCell ref="C29:D29"/>
    <mergeCell ref="C30:D30"/>
    <mergeCell ref="C32:D32"/>
    <mergeCell ref="B22:D22"/>
    <mergeCell ref="C23:D23"/>
    <mergeCell ref="G5:P5"/>
    <mergeCell ref="C24:D24"/>
    <mergeCell ref="C25:D25"/>
    <mergeCell ref="C26:D26"/>
    <mergeCell ref="B5:D5"/>
    <mergeCell ref="B15:D15"/>
    <mergeCell ref="C16:D16"/>
    <mergeCell ref="C17:D17"/>
    <mergeCell ref="C18:D18"/>
    <mergeCell ref="C19:D19"/>
  </mergeCells>
  <hyperlinks>
    <hyperlink ref="C32:D32" r:id="rId1" display="Link" xr:uid="{92A6B45F-B361-4C4A-BBF4-685EF525B5A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77F0-E5D4-4F02-B2BA-6B41BEEDD67B}">
  <dimension ref="B1:AH8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23" sqref="U23"/>
    </sheetView>
  </sheetViews>
  <sheetFormatPr defaultRowHeight="12.75" x14ac:dyDescent="0.2"/>
  <cols>
    <col min="1" max="1" width="4.28515625" style="1" customWidth="1"/>
    <col min="2" max="2" width="27.5703125" style="1" bestFit="1" customWidth="1"/>
    <col min="3" max="16384" width="9.140625" style="1"/>
  </cols>
  <sheetData>
    <row r="1" spans="2:34" s="30" customFormat="1" x14ac:dyDescent="0.2">
      <c r="O1" s="30" t="s">
        <v>27</v>
      </c>
      <c r="P1" s="30" t="s">
        <v>28</v>
      </c>
      <c r="Q1" s="30" t="s">
        <v>29</v>
      </c>
      <c r="R1" s="30" t="s">
        <v>30</v>
      </c>
      <c r="S1" s="30" t="s">
        <v>31</v>
      </c>
      <c r="T1" s="30" t="s">
        <v>32</v>
      </c>
      <c r="U1" s="30" t="s">
        <v>33</v>
      </c>
      <c r="V1" s="33" t="s">
        <v>34</v>
      </c>
      <c r="W1" s="30" t="s">
        <v>35</v>
      </c>
      <c r="X1" s="30" t="s">
        <v>36</v>
      </c>
      <c r="Y1" s="30" t="s">
        <v>37</v>
      </c>
      <c r="Z1" s="30" t="s">
        <v>38</v>
      </c>
      <c r="AA1" s="30" t="s">
        <v>39</v>
      </c>
      <c r="AB1" s="30" t="s">
        <v>40</v>
      </c>
      <c r="AC1" s="30" t="s">
        <v>41</v>
      </c>
      <c r="AD1" s="30" t="s">
        <v>42</v>
      </c>
      <c r="AE1" s="30" t="s">
        <v>43</v>
      </c>
      <c r="AF1" s="30" t="s">
        <v>44</v>
      </c>
      <c r="AG1" s="30" t="s">
        <v>45</v>
      </c>
      <c r="AH1" s="30" t="s">
        <v>46</v>
      </c>
    </row>
    <row r="2" spans="2:34" s="32" customFormat="1" x14ac:dyDescent="0.2">
      <c r="B2" s="31"/>
      <c r="U2" s="34">
        <v>44682</v>
      </c>
      <c r="V2" s="34">
        <v>45046</v>
      </c>
    </row>
    <row r="3" spans="2:34" s="51" customFormat="1" x14ac:dyDescent="0.2">
      <c r="B3" s="50"/>
      <c r="V3" s="51">
        <v>45169</v>
      </c>
    </row>
    <row r="4" spans="2:34" s="2" customFormat="1" x14ac:dyDescent="0.2">
      <c r="B4" s="2" t="s">
        <v>49</v>
      </c>
      <c r="U4" s="35">
        <v>264.63</v>
      </c>
      <c r="V4" s="35">
        <v>280.10199999999998</v>
      </c>
    </row>
    <row r="5" spans="2:34" x14ac:dyDescent="0.2">
      <c r="B5" s="1" t="s">
        <v>50</v>
      </c>
      <c r="U5" s="36">
        <v>211.86</v>
      </c>
      <c r="V5" s="36">
        <v>236.202</v>
      </c>
    </row>
    <row r="6" spans="2:34" s="2" customFormat="1" x14ac:dyDescent="0.2">
      <c r="B6" s="2" t="s">
        <v>51</v>
      </c>
      <c r="O6" s="2">
        <f t="shared" ref="O6:U6" si="0">O4-O5</f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35">
        <f t="shared" si="0"/>
        <v>52.769999999999982</v>
      </c>
      <c r="V6" s="35">
        <f>V4-V5</f>
        <v>43.899999999999977</v>
      </c>
    </row>
    <row r="7" spans="2:34" x14ac:dyDescent="0.2">
      <c r="B7" s="1" t="s">
        <v>52</v>
      </c>
      <c r="U7" s="36">
        <v>-0.111</v>
      </c>
      <c r="V7" s="36">
        <v>8.0000000000000002E-3</v>
      </c>
    </row>
    <row r="8" spans="2:34" x14ac:dyDescent="0.2">
      <c r="B8" s="1" t="s">
        <v>53</v>
      </c>
      <c r="U8" s="36">
        <v>9.1280000000000001</v>
      </c>
      <c r="V8" s="36">
        <v>10.284000000000001</v>
      </c>
    </row>
    <row r="9" spans="2:34" x14ac:dyDescent="0.2">
      <c r="B9" s="1" t="s">
        <v>54</v>
      </c>
      <c r="U9" s="36">
        <v>24.116</v>
      </c>
      <c r="V9" s="36">
        <v>24.196999999999999</v>
      </c>
    </row>
    <row r="10" spans="2:34" s="2" customFormat="1" x14ac:dyDescent="0.2">
      <c r="B10" s="2" t="s">
        <v>55</v>
      </c>
      <c r="O10" s="2">
        <f t="shared" ref="O10:U10" si="1">O6+O7-O8-O9</f>
        <v>0</v>
      </c>
      <c r="P10" s="2">
        <f t="shared" si="1"/>
        <v>0</v>
      </c>
      <c r="Q10" s="2">
        <f t="shared" si="1"/>
        <v>0</v>
      </c>
      <c r="R10" s="2">
        <f t="shared" si="1"/>
        <v>0</v>
      </c>
      <c r="S10" s="2">
        <f t="shared" si="1"/>
        <v>0</v>
      </c>
      <c r="T10" s="2">
        <f t="shared" si="1"/>
        <v>0</v>
      </c>
      <c r="U10" s="35">
        <f t="shared" si="1"/>
        <v>19.414999999999985</v>
      </c>
      <c r="V10" s="35">
        <f>V6+V7-V8-V9</f>
        <v>9.4269999999999818</v>
      </c>
    </row>
    <row r="11" spans="2:34" x14ac:dyDescent="0.2">
      <c r="B11" s="1" t="s">
        <v>56</v>
      </c>
      <c r="U11" s="36">
        <v>1.6E-2</v>
      </c>
      <c r="V11" s="36">
        <v>0.22700000000000001</v>
      </c>
    </row>
    <row r="12" spans="2:34" x14ac:dyDescent="0.2">
      <c r="B12" s="1" t="s">
        <v>57</v>
      </c>
      <c r="U12" s="36">
        <v>5.1920000000000002</v>
      </c>
      <c r="V12" s="36">
        <v>4.6479999999999997</v>
      </c>
    </row>
    <row r="13" spans="2:34" x14ac:dyDescent="0.2">
      <c r="B13" s="1" t="s">
        <v>58</v>
      </c>
      <c r="O13" s="1">
        <f t="shared" ref="O13:U13" si="2">O11-O12</f>
        <v>0</v>
      </c>
      <c r="P13" s="1">
        <f t="shared" si="2"/>
        <v>0</v>
      </c>
      <c r="Q13" s="1">
        <f t="shared" si="2"/>
        <v>0</v>
      </c>
      <c r="R13" s="1">
        <f t="shared" si="2"/>
        <v>0</v>
      </c>
      <c r="S13" s="1">
        <f t="shared" si="2"/>
        <v>0</v>
      </c>
      <c r="T13" s="1">
        <f t="shared" si="2"/>
        <v>0</v>
      </c>
      <c r="U13" s="36">
        <f t="shared" si="2"/>
        <v>-5.1760000000000002</v>
      </c>
      <c r="V13" s="36">
        <f>V11-V12</f>
        <v>-4.4209999999999994</v>
      </c>
    </row>
    <row r="14" spans="2:34" x14ac:dyDescent="0.2">
      <c r="B14" s="1" t="s">
        <v>59</v>
      </c>
      <c r="O14" s="1">
        <f t="shared" ref="O14:U14" si="3">O10+O13</f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36">
        <f t="shared" si="3"/>
        <v>14.238999999999985</v>
      </c>
      <c r="V14" s="36">
        <f>V10+V13</f>
        <v>5.0059999999999825</v>
      </c>
    </row>
    <row r="15" spans="2:34" x14ac:dyDescent="0.2">
      <c r="B15" s="1" t="s">
        <v>60</v>
      </c>
      <c r="U15" s="36">
        <v>0.27600000000000002</v>
      </c>
      <c r="V15" s="36">
        <v>-0.26500000000000001</v>
      </c>
    </row>
    <row r="16" spans="2:34" s="2" customFormat="1" x14ac:dyDescent="0.2">
      <c r="B16" s="2" t="s">
        <v>61</v>
      </c>
      <c r="O16" s="2">
        <f t="shared" ref="O16:U16" si="4">O14-O15</f>
        <v>0</v>
      </c>
      <c r="P16" s="2">
        <f t="shared" si="4"/>
        <v>0</v>
      </c>
      <c r="Q16" s="2">
        <f t="shared" si="4"/>
        <v>0</v>
      </c>
      <c r="R16" s="2">
        <f t="shared" si="4"/>
        <v>0</v>
      </c>
      <c r="S16" s="2">
        <f t="shared" si="4"/>
        <v>0</v>
      </c>
      <c r="T16" s="2">
        <f t="shared" si="4"/>
        <v>0</v>
      </c>
      <c r="U16" s="35">
        <f t="shared" si="4"/>
        <v>13.962999999999985</v>
      </c>
      <c r="V16" s="35">
        <f>V14-V15</f>
        <v>5.2709999999999821</v>
      </c>
    </row>
    <row r="17" spans="2:22" s="39" customFormat="1" x14ac:dyDescent="0.2">
      <c r="B17" s="39" t="s">
        <v>62</v>
      </c>
      <c r="U17" s="39">
        <f t="shared" ref="U17" si="5">U16/U18</f>
        <v>0.22340799999999977</v>
      </c>
      <c r="V17" s="39">
        <f>V16/V18</f>
        <v>8.4335999999999717E-2</v>
      </c>
    </row>
    <row r="18" spans="2:22" x14ac:dyDescent="0.2">
      <c r="B18" s="1" t="s">
        <v>3</v>
      </c>
      <c r="U18" s="1">
        <v>62.5</v>
      </c>
      <c r="V18" s="1">
        <v>62.5</v>
      </c>
    </row>
    <row r="20" spans="2:22" s="37" customFormat="1" x14ac:dyDescent="0.2">
      <c r="B20" s="37" t="s">
        <v>63</v>
      </c>
      <c r="V20" s="37">
        <f>V4/U4-1</f>
        <v>5.8466538185390826E-2</v>
      </c>
    </row>
    <row r="21" spans="2:22" s="38" customFormat="1" x14ac:dyDescent="0.2">
      <c r="B21" s="38" t="s">
        <v>64</v>
      </c>
    </row>
    <row r="23" spans="2:22" s="38" customFormat="1" x14ac:dyDescent="0.2">
      <c r="B23" s="38" t="s">
        <v>66</v>
      </c>
      <c r="U23" s="38">
        <f>U6/U4</f>
        <v>0.19941049767600039</v>
      </c>
      <c r="V23" s="38">
        <f>V6/V4</f>
        <v>0.15672862028832346</v>
      </c>
    </row>
    <row r="24" spans="2:22" s="38" customFormat="1" x14ac:dyDescent="0.2">
      <c r="B24" s="38" t="s">
        <v>67</v>
      </c>
      <c r="U24" s="38">
        <f t="shared" ref="U24:V24" si="6">U10/U4</f>
        <v>7.3366587310584527E-2</v>
      </c>
      <c r="V24" s="38">
        <f>V10/V4</f>
        <v>3.3655596889704403E-2</v>
      </c>
    </row>
    <row r="25" spans="2:22" s="38" customFormat="1" x14ac:dyDescent="0.2">
      <c r="B25" s="38" t="s">
        <v>68</v>
      </c>
      <c r="U25" s="38">
        <f t="shared" ref="U25:V25" si="7">U16/U4</f>
        <v>5.2764236859010639E-2</v>
      </c>
      <c r="V25" s="38">
        <f>V16/V4</f>
        <v>1.8818144818673135E-2</v>
      </c>
    </row>
    <row r="26" spans="2:22" s="38" customFormat="1" x14ac:dyDescent="0.2">
      <c r="B26" s="38" t="s">
        <v>65</v>
      </c>
      <c r="U26" s="38">
        <f t="shared" ref="U26:V26" si="8">U15/U14</f>
        <v>1.9383383664583208E-2</v>
      </c>
      <c r="V26" s="38">
        <f>V15/V14</f>
        <v>-5.2936476228525958E-2</v>
      </c>
    </row>
    <row r="29" spans="2:22" x14ac:dyDescent="0.2">
      <c r="B29" s="41" t="s">
        <v>101</v>
      </c>
    </row>
    <row r="30" spans="2:22" x14ac:dyDescent="0.2">
      <c r="B30" s="1" t="s">
        <v>102</v>
      </c>
    </row>
    <row r="32" spans="2:22" x14ac:dyDescent="0.2">
      <c r="B32" s="1" t="s">
        <v>103</v>
      </c>
    </row>
    <row r="36" spans="2:22" x14ac:dyDescent="0.2">
      <c r="B36" s="41" t="s">
        <v>69</v>
      </c>
    </row>
    <row r="37" spans="2:22" x14ac:dyDescent="0.2">
      <c r="B37" s="1" t="s">
        <v>70</v>
      </c>
      <c r="U37" s="42">
        <v>1.617</v>
      </c>
      <c r="V37" s="42">
        <v>0.91600000000000004</v>
      </c>
    </row>
    <row r="38" spans="2:22" x14ac:dyDescent="0.2">
      <c r="B38" s="1" t="s">
        <v>71</v>
      </c>
      <c r="U38" s="42">
        <v>9.8960000000000008</v>
      </c>
      <c r="V38" s="42">
        <v>11.733000000000001</v>
      </c>
    </row>
    <row r="39" spans="2:22" x14ac:dyDescent="0.2">
      <c r="B39" s="1" t="s">
        <v>72</v>
      </c>
      <c r="U39" s="42">
        <v>76.620999999999995</v>
      </c>
      <c r="V39" s="42">
        <v>67.462999999999994</v>
      </c>
    </row>
    <row r="40" spans="2:22" x14ac:dyDescent="0.2">
      <c r="B40" s="1" t="s">
        <v>73</v>
      </c>
      <c r="U40" s="42">
        <v>4.7080000000000002</v>
      </c>
      <c r="V40" s="42">
        <v>4.8540000000000001</v>
      </c>
    </row>
    <row r="41" spans="2:22" x14ac:dyDescent="0.2">
      <c r="B41" s="1" t="s">
        <v>74</v>
      </c>
      <c r="U41" s="42">
        <f>SUM(U37:U40)</f>
        <v>92.841999999999999</v>
      </c>
      <c r="V41" s="42">
        <f>SUM(V37:V40)</f>
        <v>84.965999999999994</v>
      </c>
    </row>
    <row r="42" spans="2:22" s="2" customFormat="1" x14ac:dyDescent="0.2">
      <c r="B42" s="2" t="s">
        <v>75</v>
      </c>
      <c r="U42" s="43">
        <v>29.387</v>
      </c>
      <c r="V42" s="43">
        <v>33.441000000000003</v>
      </c>
    </row>
    <row r="43" spans="2:22" x14ac:dyDescent="0.2">
      <c r="B43" s="1" t="s">
        <v>76</v>
      </c>
      <c r="U43" s="42">
        <v>8.4269999999999996</v>
      </c>
      <c r="V43" s="42">
        <v>7.5069999999999997</v>
      </c>
    </row>
    <row r="44" spans="2:22" s="2" customFormat="1" x14ac:dyDescent="0.2">
      <c r="B44" s="2" t="s">
        <v>77</v>
      </c>
      <c r="U44" s="43">
        <v>2.3929999999999998</v>
      </c>
      <c r="V44" s="43">
        <v>0</v>
      </c>
    </row>
    <row r="45" spans="2:22" x14ac:dyDescent="0.2">
      <c r="B45" s="1" t="s">
        <v>78</v>
      </c>
      <c r="U45" s="42">
        <v>0</v>
      </c>
      <c r="V45" s="42">
        <v>1.149</v>
      </c>
    </row>
    <row r="46" spans="2:22" s="2" customFormat="1" x14ac:dyDescent="0.2">
      <c r="B46" s="2" t="s">
        <v>5</v>
      </c>
      <c r="U46" s="43">
        <v>16.28</v>
      </c>
      <c r="V46" s="43">
        <v>10.196</v>
      </c>
    </row>
    <row r="47" spans="2:22" x14ac:dyDescent="0.2">
      <c r="B47" s="1" t="s">
        <v>79</v>
      </c>
      <c r="U47" s="42">
        <f>SUM(U41:U46)</f>
        <v>149.32900000000001</v>
      </c>
      <c r="V47" s="42">
        <f>SUM(V41:V46)</f>
        <v>137.25900000000001</v>
      </c>
    </row>
    <row r="48" spans="2:22" x14ac:dyDescent="0.2">
      <c r="U48" s="42"/>
      <c r="V48" s="42"/>
    </row>
    <row r="49" spans="2:22" x14ac:dyDescent="0.2">
      <c r="B49" s="1" t="s">
        <v>80</v>
      </c>
      <c r="U49" s="42">
        <v>25.434000000000001</v>
      </c>
      <c r="V49" s="42">
        <v>23.449000000000002</v>
      </c>
    </row>
    <row r="50" spans="2:22" x14ac:dyDescent="0.2">
      <c r="B50" s="1" t="s">
        <v>81</v>
      </c>
      <c r="U50" s="42">
        <v>35.957999999999998</v>
      </c>
      <c r="V50" s="42">
        <v>34.478999999999999</v>
      </c>
    </row>
    <row r="51" spans="2:22" x14ac:dyDescent="0.2">
      <c r="B51" s="1" t="s">
        <v>82</v>
      </c>
      <c r="U51" s="42">
        <v>0.20399999999999999</v>
      </c>
      <c r="V51" s="42">
        <v>0.56499999999999995</v>
      </c>
    </row>
    <row r="52" spans="2:22" s="2" customFormat="1" x14ac:dyDescent="0.2">
      <c r="B52" s="2" t="s">
        <v>83</v>
      </c>
      <c r="U52" s="43">
        <v>0</v>
      </c>
      <c r="V52" s="43">
        <v>1.048</v>
      </c>
    </row>
    <row r="53" spans="2:22" x14ac:dyDescent="0.2">
      <c r="B53" s="1" t="s">
        <v>84</v>
      </c>
      <c r="U53" s="42">
        <v>0.74</v>
      </c>
      <c r="V53" s="42">
        <v>0</v>
      </c>
    </row>
    <row r="54" spans="2:22" x14ac:dyDescent="0.2">
      <c r="B54" s="1" t="s">
        <v>85</v>
      </c>
      <c r="U54" s="42">
        <f>SUM(U49:U53)</f>
        <v>62.335999999999999</v>
      </c>
      <c r="V54" s="42">
        <f>SUM(V49:V53)</f>
        <v>59.540999999999997</v>
      </c>
    </row>
    <row r="55" spans="2:22" x14ac:dyDescent="0.2">
      <c r="B55" s="1" t="s">
        <v>80</v>
      </c>
      <c r="U55" s="42">
        <v>85.701999999999998</v>
      </c>
      <c r="V55" s="42">
        <v>74.766000000000005</v>
      </c>
    </row>
    <row r="56" spans="2:22" x14ac:dyDescent="0.2">
      <c r="B56" s="1" t="s">
        <v>86</v>
      </c>
      <c r="U56" s="42">
        <v>0.91300000000000003</v>
      </c>
      <c r="V56" s="42">
        <v>1.298</v>
      </c>
    </row>
    <row r="57" spans="2:22" x14ac:dyDescent="0.2">
      <c r="B57" s="1" t="s">
        <v>87</v>
      </c>
      <c r="U57" s="42">
        <f>SUM(U54:U56)</f>
        <v>148.95100000000002</v>
      </c>
      <c r="V57" s="42">
        <f>SUM(V54:V56)</f>
        <v>135.60500000000002</v>
      </c>
    </row>
    <row r="58" spans="2:22" x14ac:dyDescent="0.2">
      <c r="U58" s="42"/>
    </row>
    <row r="59" spans="2:22" x14ac:dyDescent="0.2">
      <c r="B59" s="1" t="s">
        <v>88</v>
      </c>
      <c r="U59" s="42">
        <v>0.378</v>
      </c>
      <c r="V59" s="42">
        <v>1.6539999999999999</v>
      </c>
    </row>
    <row r="60" spans="2:22" x14ac:dyDescent="0.2">
      <c r="B60" s="1" t="s">
        <v>89</v>
      </c>
      <c r="U60" s="42">
        <f>U59+U57</f>
        <v>149.32900000000001</v>
      </c>
      <c r="V60" s="42">
        <f>V59+V57</f>
        <v>137.25900000000001</v>
      </c>
    </row>
    <row r="62" spans="2:22" x14ac:dyDescent="0.2">
      <c r="B62" s="1" t="s">
        <v>90</v>
      </c>
      <c r="U62" s="42">
        <f t="shared" ref="U62:V62" si="9">U47-U57</f>
        <v>0.3779999999999859</v>
      </c>
      <c r="V62" s="42">
        <f>V47-V57</f>
        <v>1.6539999999999964</v>
      </c>
    </row>
    <row r="63" spans="2:22" x14ac:dyDescent="0.2">
      <c r="B63" s="1" t="s">
        <v>91</v>
      </c>
      <c r="U63" s="1">
        <f t="shared" ref="U63" si="10">U62/U18</f>
        <v>6.047999999999774E-3</v>
      </c>
      <c r="V63" s="1">
        <f>V62/V18</f>
        <v>2.6463999999999942E-2</v>
      </c>
    </row>
    <row r="65" spans="2:22" x14ac:dyDescent="0.2">
      <c r="B65" s="1" t="s">
        <v>5</v>
      </c>
      <c r="U65" s="42">
        <f t="shared" ref="U65:V65" si="11">U44+U46</f>
        <v>18.673000000000002</v>
      </c>
      <c r="V65" s="42">
        <f>V44+V46</f>
        <v>10.196</v>
      </c>
    </row>
    <row r="66" spans="2:22" x14ac:dyDescent="0.2">
      <c r="B66" s="1" t="s">
        <v>6</v>
      </c>
      <c r="U66" s="42">
        <f t="shared" ref="U66:V66" si="12">U52</f>
        <v>0</v>
      </c>
      <c r="V66" s="42">
        <f>V52</f>
        <v>1.048</v>
      </c>
    </row>
    <row r="67" spans="2:22" x14ac:dyDescent="0.2">
      <c r="B67" s="1" t="s">
        <v>7</v>
      </c>
      <c r="U67" s="42">
        <f t="shared" ref="U67" si="13">U65-U66</f>
        <v>18.673000000000002</v>
      </c>
      <c r="V67" s="42">
        <f>V65-V66</f>
        <v>9.1479999999999997</v>
      </c>
    </row>
    <row r="69" spans="2:22" x14ac:dyDescent="0.2">
      <c r="B69" s="1" t="s">
        <v>92</v>
      </c>
    </row>
    <row r="70" spans="2:22" x14ac:dyDescent="0.2">
      <c r="B70" s="1" t="s">
        <v>4</v>
      </c>
    </row>
    <row r="71" spans="2:22" x14ac:dyDescent="0.2">
      <c r="B71" s="1" t="s">
        <v>8</v>
      </c>
    </row>
    <row r="73" spans="2:22" x14ac:dyDescent="0.2">
      <c r="B73" s="1" t="s">
        <v>93</v>
      </c>
    </row>
    <row r="74" spans="2:22" x14ac:dyDescent="0.2">
      <c r="B74" s="1" t="s">
        <v>94</v>
      </c>
    </row>
    <row r="75" spans="2:22" x14ac:dyDescent="0.2">
      <c r="B75" s="1" t="s">
        <v>95</v>
      </c>
    </row>
    <row r="76" spans="2:22" x14ac:dyDescent="0.2">
      <c r="B76" s="1" t="s">
        <v>96</v>
      </c>
    </row>
    <row r="77" spans="2:22" x14ac:dyDescent="0.2">
      <c r="B77" s="1" t="s">
        <v>97</v>
      </c>
    </row>
    <row r="79" spans="2:22" x14ac:dyDescent="0.2">
      <c r="B79" s="1" t="s">
        <v>99</v>
      </c>
      <c r="U79" s="38">
        <f>U42/U4</f>
        <v>0.11104938971394022</v>
      </c>
      <c r="V79" s="38">
        <f>V42/V4</f>
        <v>0.11938865127703481</v>
      </c>
    </row>
    <row r="80" spans="2:22" s="38" customFormat="1" x14ac:dyDescent="0.2">
      <c r="B80" s="38" t="s">
        <v>100</v>
      </c>
      <c r="V80" s="38">
        <f>V42/U42-1</f>
        <v>0.13795215571511221</v>
      </c>
    </row>
  </sheetData>
  <phoneticPr fontId="7" type="noConversion"/>
  <hyperlinks>
    <hyperlink ref="V1" r:id="rId1" xr:uid="{852A9864-364C-4C85-A1D2-5243B0E23D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2023-10-14T12:44:08Z</dcterms:created>
  <dcterms:modified xsi:type="dcterms:W3CDTF">2023-10-14T13:19:30Z</dcterms:modified>
</cp:coreProperties>
</file>