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C14B58D-DF55-4239-BB33-CFDC3A428ECE}" xr6:coauthVersionLast="36" xr6:coauthVersionMax="47" xr10:uidLastSave="{00000000-0000-0000-0000-000000000000}"/>
  <bookViews>
    <workbookView xWindow="0" yWindow="495" windowWidth="33600" windowHeight="18900" xr2:uid="{DC0BB421-27B4-4714-8953-7404B140A86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10" i="1"/>
  <c r="C9" i="1"/>
  <c r="K67" i="2"/>
  <c r="K66" i="2"/>
  <c r="K68" i="2" s="1"/>
  <c r="K63" i="2"/>
  <c r="K64" i="2" s="1"/>
  <c r="K61" i="2"/>
  <c r="K58" i="2"/>
  <c r="J58" i="2"/>
  <c r="I58" i="2"/>
  <c r="H58" i="2"/>
  <c r="G58" i="2"/>
  <c r="F58" i="2"/>
  <c r="K52" i="2"/>
  <c r="K45" i="2"/>
  <c r="K42" i="2"/>
  <c r="K40" i="2"/>
  <c r="K31" i="2"/>
  <c r="K30" i="2"/>
  <c r="K29" i="2"/>
  <c r="K28" i="2"/>
  <c r="G31" i="2"/>
  <c r="G30" i="2"/>
  <c r="G29" i="2"/>
  <c r="G28" i="2"/>
  <c r="G26" i="2"/>
  <c r="K26" i="2"/>
  <c r="K25" i="2"/>
  <c r="K22" i="2"/>
  <c r="G22" i="2"/>
  <c r="K21" i="2"/>
  <c r="K19" i="2"/>
  <c r="G21" i="2"/>
  <c r="G19" i="2"/>
  <c r="G14" i="2"/>
  <c r="G15" i="2" s="1"/>
  <c r="K14" i="2"/>
  <c r="K15" i="2" s="1"/>
  <c r="K10" i="2"/>
  <c r="G10" i="2"/>
  <c r="G9" i="2"/>
  <c r="K9" i="2"/>
  <c r="K6" i="2"/>
  <c r="G6" i="2"/>
  <c r="D28" i="1"/>
  <c r="F63" i="2" l="1"/>
  <c r="F64" i="2" s="1"/>
  <c r="J63" i="2"/>
  <c r="J64" i="2" s="1"/>
  <c r="F60" i="2"/>
  <c r="F61" i="2" s="1"/>
  <c r="J60" i="2"/>
  <c r="J61" i="2" s="1"/>
  <c r="F67" i="2"/>
  <c r="F66" i="2"/>
  <c r="F68" i="2" s="1"/>
  <c r="J68" i="2"/>
  <c r="J67" i="2"/>
  <c r="J66" i="2"/>
  <c r="J42" i="2" l="1"/>
  <c r="J52" i="2"/>
  <c r="J40" i="2"/>
  <c r="J45" i="2" s="1"/>
  <c r="F52" i="2"/>
  <c r="F40" i="2"/>
  <c r="F45" i="2" s="1"/>
  <c r="F29" i="2"/>
  <c r="F28" i="2"/>
  <c r="J28" i="2"/>
  <c r="J25" i="2"/>
  <c r="F14" i="2"/>
  <c r="F15" i="2" s="1"/>
  <c r="F19" i="2" s="1"/>
  <c r="J14" i="2"/>
  <c r="J15" i="2" s="1"/>
  <c r="J19" i="2" s="1"/>
  <c r="F9" i="2"/>
  <c r="F6" i="2"/>
  <c r="J10" i="2"/>
  <c r="J9" i="2"/>
  <c r="J6" i="2"/>
  <c r="C11" i="1"/>
  <c r="F21" i="2" l="1"/>
  <c r="F31" i="2"/>
  <c r="J21" i="2"/>
  <c r="J31" i="2"/>
  <c r="J29" i="2"/>
  <c r="C8" i="1"/>
  <c r="C12" i="1" s="1"/>
  <c r="F10" i="2"/>
  <c r="F30" i="2" l="1"/>
  <c r="F22" i="2"/>
  <c r="J22" i="2"/>
  <c r="J30" i="2"/>
</calcChain>
</file>

<file path=xl/sharedStrings.xml><?xml version="1.0" encoding="utf-8"?>
<sst xmlns="http://schemas.openxmlformats.org/spreadsheetml/2006/main" count="117" uniqueCount="104">
  <si>
    <t>$MRDB</t>
  </si>
  <si>
    <t>MariaDB Plc.</t>
  </si>
  <si>
    <t>Stock Snapshot</t>
  </si>
  <si>
    <t>Price</t>
  </si>
  <si>
    <t>Shares</t>
  </si>
  <si>
    <t>MC</t>
  </si>
  <si>
    <t>Cash</t>
  </si>
  <si>
    <t>Debt</t>
  </si>
  <si>
    <t>EV</t>
  </si>
  <si>
    <t>Net Cash</t>
  </si>
  <si>
    <t>Key Events</t>
  </si>
  <si>
    <t>Management</t>
  </si>
  <si>
    <t>CEO</t>
  </si>
  <si>
    <t>Profile</t>
  </si>
  <si>
    <t>HQ</t>
  </si>
  <si>
    <t>Founded</t>
  </si>
  <si>
    <t>IPO</t>
  </si>
  <si>
    <t>Michael Howard</t>
  </si>
  <si>
    <t>CSA</t>
  </si>
  <si>
    <t>Server Ar.</t>
  </si>
  <si>
    <t>Michael Widenius</t>
  </si>
  <si>
    <t>CMO</t>
  </si>
  <si>
    <t>Dir</t>
  </si>
  <si>
    <t>CRO</t>
  </si>
  <si>
    <t>Revenue</t>
  </si>
  <si>
    <t>Jonathan Bakke</t>
  </si>
  <si>
    <t>Franz Aman</t>
  </si>
  <si>
    <t>Redwood City, CA</t>
  </si>
  <si>
    <t>Update</t>
  </si>
  <si>
    <t>IR</t>
  </si>
  <si>
    <t>Link</t>
  </si>
  <si>
    <t>Q321</t>
  </si>
  <si>
    <t>Q421</t>
  </si>
  <si>
    <t>Q122</t>
  </si>
  <si>
    <t>Q222</t>
  </si>
  <si>
    <t>Q322</t>
  </si>
  <si>
    <t>Q422</t>
  </si>
  <si>
    <t>Subscription Revenue</t>
  </si>
  <si>
    <t>Services Revenue</t>
  </si>
  <si>
    <t>Subscription COGS</t>
  </si>
  <si>
    <t>Services COGS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</si>
  <si>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</si>
  <si>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</si>
  <si>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</si>
  <si>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</si>
  <si>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</si>
  <si>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</si>
  <si>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</si>
  <si>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Income</t>
  </si>
  <si>
    <t>Interest Expense</t>
  </si>
  <si>
    <t>Change in Warrant Liabilities</t>
  </si>
  <si>
    <t>Pretax Income</t>
  </si>
  <si>
    <t>Income 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</si>
  <si>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</si>
  <si>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</si>
  <si>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</si>
  <si>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</si>
  <si>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</si>
  <si>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</si>
  <si>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</si>
  <si>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</si>
  <si>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Balance Sheet</t>
  </si>
  <si>
    <t>Short Term Investments</t>
  </si>
  <si>
    <t>A/R</t>
  </si>
  <si>
    <t>Prepaids &amp; OCA</t>
  </si>
  <si>
    <t>TCA</t>
  </si>
  <si>
    <t>PP&amp;E</t>
  </si>
  <si>
    <t>Goodwill+Intangibles</t>
  </si>
  <si>
    <t>Operating Lease ROU</t>
  </si>
  <si>
    <t>Other NCA</t>
  </si>
  <si>
    <t>Assets</t>
  </si>
  <si>
    <t>A/P</t>
  </si>
  <si>
    <t>Accrued Expenses</t>
  </si>
  <si>
    <t>Operating Lease Liabilities</t>
  </si>
  <si>
    <t>Long-Term Debt (Current)</t>
  </si>
  <si>
    <t>Deferred Revenue</t>
  </si>
  <si>
    <t>TCL</t>
  </si>
  <si>
    <t>Long-Term Debt (Net)</t>
  </si>
  <si>
    <t>Warrant Liabilities</t>
  </si>
  <si>
    <t>Liabilities</t>
  </si>
  <si>
    <t>S/E</t>
  </si>
  <si>
    <t>S/E+L</t>
  </si>
  <si>
    <t>Book Value</t>
  </si>
  <si>
    <t>Book Value per Share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</si>
  <si>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</si>
  <si>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</si>
  <si>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</si>
  <si>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</si>
  <si>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</si>
  <si>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</si>
  <si>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</si>
  <si>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</si>
  <si>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</si>
  <si>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</si>
  <si>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</si>
  <si>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</si>
  <si>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</si>
  <si>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Q123</t>
  </si>
  <si>
    <t>Q223</t>
  </si>
  <si>
    <t>Q323</t>
  </si>
  <si>
    <t>Key Metrics/Ratios</t>
  </si>
  <si>
    <t>P/B</t>
  </si>
  <si>
    <t>Emply.</t>
  </si>
  <si>
    <t>Deferred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</si>
</sst>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  <font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3" borderId="4" xfId="0" applyFont="1" applyFill="1" applyBorder="1"/>
    <xf numFmtId="0" fontId="1" fillId="4" borderId="0" xfId="0" applyFont="1" applyFill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/>
    <xf numFmtId="164" fontId="4" fillId="0" borderId="0" xfId="1" applyNumberFormat="1" applyFont="1" applyAlignment="1">
      <alignment horizontal="right"/>
    </xf>
    <xf numFmtId="164" fontId="5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6" fillId="0" borderId="0" xfId="0" applyFont="1"/>
    <xf numFmtId="0" fontId="5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7" fontId="8" fillId="0" borderId="0" xfId="0" applyNumberFormat="1" applyFont="1" applyAlignment="1">
      <alignment horizontal="right"/>
    </xf>
    <xf numFmtId="17" fontId="1" fillId="4" borderId="5" xfId="0" applyNumberFormat="1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8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542925</xdr:colOff>
      <xdr:row>1</xdr:row>
      <xdr:rowOff>19050</xdr:rowOff>
    </xdr:from>
    <xdr:to>
      <xdr:col>4</xdr:col>
      <xdr:colOff>457200</xdr:colOff>
      <xdr:row>2</xdr:row>
      <xdr:rowOff>140494</xdr:rowOff>
    </xdr:to>
    <xdr:pic>
      <xdr:nvPicPr>
        <xdr:cNvPr id="3" name="Picture 2" descr="MariaDB">
          <a:extLst>
            <a:ext uri="{FF2B5EF4-FFF2-40B4-BE49-F238E27FC236}">
              <a16:creationId xmlns:a16="http://schemas.microsoft.com/office/drawing/2014/main" id="{5E136939-A0F9-41F6-8F3C-16AC287AC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" y="180975"/>
          <a:ext cx="1133475" cy="283369"/>
        </a:xfrm>
        <a:prstGeom prst="rect">
          <a:avLst/>
        </a:prstGeom>
        <a:solidFill>
          <a:schemeClr val="accent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mariadb.com/financials/sec-filings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3ka4b6b7wffw2.cloudfront.net/0001929589/100117243405/27142a48-f02d-4d99-a703-25461921944e.pdf" TargetMode="External"/><Relationship Id="rId1" Type="http://schemas.openxmlformats.org/officeDocument/2006/relationships/hyperlink" Target="https://d18rn0p25nwr6d.cloudfront.net/CIK-0001929589/6d8081c6-cca0-4c2e-9837-43106e8f0d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3710-EF0D-4AD1-8E45-9F1CD0E7FB3F}">
  <dimension ref="A2:R34"/>
  <sheetViews>
    <sheetView tabSelected="1" workbookViewId="0">
      <selection activeCell="C35" sqref="C35"/>
    </sheetView>
  </sheetViews>
  <sheetFormatPr defaultColWidth="9.140625" defaultRowHeight="12.75" x14ac:dyDescent="0.2"/>
  <cols>
    <col min="1" max="16384" width="9.140625" style="1"/>
  </cols>
  <sheetData>
    <row r="2" spans="1:18" x14ac:dyDescent="0.2">
      <c r="B2" s="2" t="s">
        <v>0</v>
      </c>
    </row>
    <row r="3" spans="1:18" x14ac:dyDescent="0.2">
      <c r="B3" s="2" t="s">
        <v>1</v>
      </c>
    </row>
    <row r="5" spans="1:18" x14ac:dyDescent="0.2">
      <c r="B5" s="39" t="s">
        <v>2</v>
      </c>
      <c r="C5" s="40"/>
      <c r="D5" s="41"/>
      <c r="G5" s="39" t="s">
        <v>10</v>
      </c>
      <c r="H5" s="40"/>
      <c r="I5" s="40"/>
      <c r="J5" s="40"/>
      <c r="K5" s="40"/>
      <c r="L5" s="40"/>
      <c r="M5" s="40"/>
      <c r="N5" s="40"/>
      <c r="O5" s="40"/>
      <c r="P5" s="40"/>
      <c r="Q5" s="40"/>
      <c r="R5" s="41"/>
    </row>
    <row r="6" spans="1:18" x14ac:dyDescent="0.2">
      <c r="B6" s="3" t="s">
        <v>3</v>
      </c>
      <c r="C6" s="1">
        <v>1.4</v>
      </c>
      <c r="D6" s="32"/>
      <c r="G6" s="7"/>
      <c r="H6" s="8"/>
      <c r="I6" s="8"/>
      <c r="J6" s="8"/>
      <c r="K6" s="8"/>
      <c r="L6" s="8"/>
      <c r="M6" s="8"/>
      <c r="N6" s="8"/>
      <c r="O6" s="8"/>
      <c r="P6" s="8"/>
      <c r="Q6" s="8"/>
      <c r="R6" s="9"/>
    </row>
    <row r="7" spans="1:18" x14ac:dyDescent="0.2">
      <c r="B7" s="3" t="s">
        <v>4</v>
      </c>
      <c r="C7" s="5">
        <v>66.483192000000003</v>
      </c>
      <c r="D7" s="32" t="s">
        <v>36</v>
      </c>
      <c r="G7" s="7"/>
      <c r="H7" s="8"/>
      <c r="I7" s="8"/>
      <c r="J7" s="8"/>
      <c r="K7" s="8"/>
      <c r="L7" s="8"/>
      <c r="M7" s="8"/>
      <c r="N7" s="8"/>
      <c r="O7" s="8"/>
      <c r="P7" s="8"/>
      <c r="Q7" s="8"/>
      <c r="R7" s="9"/>
    </row>
    <row r="8" spans="1:18" x14ac:dyDescent="0.2">
      <c r="B8" s="3" t="s">
        <v>5</v>
      </c>
      <c r="C8" s="5">
        <f>C6*C7</f>
        <v>93.076468800000001</v>
      </c>
      <c r="D8" s="32"/>
      <c r="G8" s="7"/>
      <c r="H8" s="8"/>
      <c r="I8" s="8"/>
      <c r="J8" s="8"/>
      <c r="K8" s="8"/>
      <c r="L8" s="8"/>
      <c r="M8" s="8"/>
      <c r="N8" s="8"/>
      <c r="O8" s="8"/>
      <c r="P8" s="8"/>
      <c r="Q8" s="8"/>
      <c r="R8" s="9"/>
    </row>
    <row r="9" spans="1:18" x14ac:dyDescent="0.2">
      <c r="B9" s="3" t="s">
        <v>6</v>
      </c>
      <c r="C9" s="5">
        <f>'Financial Model'!K66</f>
        <v>27.875</v>
      </c>
      <c r="D9" s="32" t="s">
        <v>36</v>
      </c>
      <c r="G9" s="7"/>
      <c r="H9" s="8"/>
      <c r="I9" s="8"/>
      <c r="J9" s="8"/>
      <c r="K9" s="8"/>
      <c r="L9" s="8"/>
      <c r="M9" s="8"/>
      <c r="N9" s="8"/>
      <c r="O9" s="8"/>
      <c r="P9" s="8"/>
      <c r="Q9" s="8"/>
      <c r="R9" s="9"/>
    </row>
    <row r="10" spans="1:18" x14ac:dyDescent="0.2">
      <c r="B10" s="3" t="s">
        <v>7</v>
      </c>
      <c r="C10" s="5">
        <f>'Financial Model'!K67</f>
        <v>16.053000000000001</v>
      </c>
      <c r="D10" s="32" t="s">
        <v>36</v>
      </c>
      <c r="G10" s="7"/>
      <c r="H10" s="8"/>
      <c r="I10" s="8"/>
      <c r="J10" s="8"/>
      <c r="K10" s="8"/>
      <c r="L10" s="8"/>
      <c r="M10" s="8"/>
      <c r="N10" s="8"/>
      <c r="O10" s="8"/>
      <c r="P10" s="8"/>
      <c r="Q10" s="8"/>
      <c r="R10" s="9"/>
    </row>
    <row r="11" spans="1:18" x14ac:dyDescent="0.2">
      <c r="B11" s="3" t="s">
        <v>9</v>
      </c>
      <c r="C11" s="5">
        <f>C9-C10</f>
        <v>11.821999999999999</v>
      </c>
      <c r="D11" s="32" t="s">
        <v>36</v>
      </c>
      <c r="G11" s="7"/>
      <c r="H11" s="8"/>
      <c r="I11" s="8"/>
      <c r="J11" s="8"/>
      <c r="K11" s="8"/>
      <c r="L11" s="8"/>
      <c r="M11" s="8"/>
      <c r="N11" s="8"/>
      <c r="O11" s="8"/>
      <c r="P11" s="8"/>
      <c r="Q11" s="8"/>
      <c r="R11" s="9"/>
    </row>
    <row r="12" spans="1:18" x14ac:dyDescent="0.2">
      <c r="B12" s="4" t="s">
        <v>8</v>
      </c>
      <c r="C12" s="6">
        <f>C8-C11</f>
        <v>81.254468799999998</v>
      </c>
      <c r="D12" s="33"/>
      <c r="G12" s="7"/>
      <c r="H12" s="8"/>
      <c r="I12" s="8"/>
      <c r="J12" s="8"/>
      <c r="K12" s="8"/>
      <c r="L12" s="8"/>
      <c r="M12" s="8"/>
      <c r="N12" s="8"/>
      <c r="O12" s="8"/>
      <c r="P12" s="8"/>
      <c r="Q12" s="8"/>
      <c r="R12" s="9"/>
    </row>
    <row r="13" spans="1:18" x14ac:dyDescent="0.2">
      <c r="G13" s="7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</row>
    <row r="14" spans="1:18" x14ac:dyDescent="0.2">
      <c r="G14" s="7"/>
      <c r="H14" s="8"/>
      <c r="I14" s="8"/>
      <c r="J14" s="8"/>
      <c r="K14" s="8"/>
      <c r="L14" s="8"/>
      <c r="M14" s="8"/>
      <c r="N14" s="8"/>
      <c r="O14" s="8"/>
      <c r="P14" s="8"/>
      <c r="Q14" s="8"/>
      <c r="R14" s="9"/>
    </row>
    <row r="15" spans="1:18" x14ac:dyDescent="0.2">
      <c r="B15" s="39" t="s">
        <v>11</v>
      </c>
      <c r="C15" s="40"/>
      <c r="D15" s="41"/>
      <c r="G15" s="7"/>
      <c r="H15" s="8"/>
      <c r="I15" s="8"/>
      <c r="J15" s="8"/>
      <c r="K15" s="8"/>
      <c r="L15" s="8"/>
      <c r="M15" s="8"/>
      <c r="N15" s="8"/>
      <c r="O15" s="8"/>
      <c r="P15" s="8"/>
      <c r="Q15" s="8"/>
      <c r="R15" s="9"/>
    </row>
    <row r="16" spans="1:18" x14ac:dyDescent="0.2">
      <c r="A16" s="16" t="s">
        <v>22</v>
      </c>
      <c r="B16" s="13" t="s">
        <v>12</v>
      </c>
      <c r="C16" s="44" t="s">
        <v>17</v>
      </c>
      <c r="D16" s="45"/>
      <c r="G16" s="7"/>
      <c r="H16" s="8"/>
      <c r="I16" s="8"/>
      <c r="J16" s="8"/>
      <c r="K16" s="8"/>
      <c r="L16" s="8"/>
      <c r="M16" s="8"/>
      <c r="N16" s="8"/>
      <c r="O16" s="8"/>
      <c r="P16" s="8"/>
      <c r="Q16" s="8"/>
      <c r="R16" s="9"/>
    </row>
    <row r="17" spans="1:18" x14ac:dyDescent="0.2">
      <c r="A17" s="16" t="s">
        <v>24</v>
      </c>
      <c r="B17" s="13" t="s">
        <v>23</v>
      </c>
      <c r="C17" s="44" t="s">
        <v>25</v>
      </c>
      <c r="D17" s="45"/>
      <c r="G17" s="7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</row>
    <row r="18" spans="1:18" x14ac:dyDescent="0.2">
      <c r="A18" s="16" t="s">
        <v>19</v>
      </c>
      <c r="B18" s="13" t="s">
        <v>18</v>
      </c>
      <c r="C18" s="44" t="s">
        <v>20</v>
      </c>
      <c r="D18" s="45"/>
      <c r="G18" s="7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</row>
    <row r="19" spans="1:18" x14ac:dyDescent="0.2">
      <c r="B19" s="14" t="s">
        <v>21</v>
      </c>
      <c r="C19" s="47" t="s">
        <v>26</v>
      </c>
      <c r="D19" s="48"/>
      <c r="G19" s="7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</row>
    <row r="20" spans="1:18" x14ac:dyDescent="0.2">
      <c r="G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</row>
    <row r="21" spans="1:18" x14ac:dyDescent="0.2">
      <c r="G21" s="7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</row>
    <row r="22" spans="1:18" x14ac:dyDescent="0.2">
      <c r="B22" s="39" t="s">
        <v>13</v>
      </c>
      <c r="C22" s="40"/>
      <c r="D22" s="41"/>
      <c r="G22" s="7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</row>
    <row r="23" spans="1:18" x14ac:dyDescent="0.2">
      <c r="B23" s="34" t="s">
        <v>14</v>
      </c>
      <c r="C23" s="46" t="s">
        <v>27</v>
      </c>
      <c r="D23" s="45"/>
      <c r="G23" s="7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</row>
    <row r="24" spans="1:18" x14ac:dyDescent="0.2">
      <c r="B24" s="34" t="s">
        <v>15</v>
      </c>
      <c r="C24" s="46">
        <v>2010</v>
      </c>
      <c r="D24" s="45"/>
      <c r="G24" s="7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</row>
    <row r="25" spans="1:18" x14ac:dyDescent="0.2">
      <c r="B25" s="34" t="s">
        <v>16</v>
      </c>
      <c r="C25" s="46">
        <v>2022</v>
      </c>
      <c r="D25" s="45"/>
      <c r="G25" s="7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</row>
    <row r="26" spans="1:18" x14ac:dyDescent="0.2">
      <c r="B26" s="34" t="s">
        <v>102</v>
      </c>
      <c r="C26" s="46"/>
      <c r="D26" s="45"/>
      <c r="G26" s="7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</row>
    <row r="27" spans="1:18" x14ac:dyDescent="0.2">
      <c r="B27" s="34"/>
      <c r="C27" s="46"/>
      <c r="D27" s="45"/>
      <c r="G27" s="7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</row>
    <row r="28" spans="1:18" x14ac:dyDescent="0.2">
      <c r="B28" s="34" t="s">
        <v>28</v>
      </c>
      <c r="C28" s="35" t="s">
        <v>36</v>
      </c>
      <c r="D28" s="31">
        <f>'Financial Model'!K3</f>
        <v>41306</v>
      </c>
      <c r="G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</row>
    <row r="29" spans="1:18" x14ac:dyDescent="0.2">
      <c r="B29" s="36" t="s">
        <v>29</v>
      </c>
      <c r="C29" s="37" t="s">
        <v>30</v>
      </c>
      <c r="D29" s="38"/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2"/>
    </row>
    <row r="33" spans="2:4" x14ac:dyDescent="0.2">
      <c r="B33" s="39" t="s">
        <v>100</v>
      </c>
      <c r="C33" s="40"/>
      <c r="D33" s="41"/>
    </row>
    <row r="34" spans="2:4" x14ac:dyDescent="0.2">
      <c r="B34" s="15" t="s">
        <v>101</v>
      </c>
      <c r="C34" s="42">
        <f>C6/'Financial Model'!K64</f>
        <v>-3.0918082009604722</v>
      </c>
      <c r="D34" s="43"/>
    </row>
  </sheetData>
  <mergeCells count="16">
    <mergeCell ref="C29:D29"/>
    <mergeCell ref="B33:D33"/>
    <mergeCell ref="C34:D34"/>
    <mergeCell ref="B5:D5"/>
    <mergeCell ref="G5:R5"/>
    <mergeCell ref="B15:D15"/>
    <mergeCell ref="C16:D16"/>
    <mergeCell ref="C17:D17"/>
    <mergeCell ref="C27:D27"/>
    <mergeCell ref="C19:D19"/>
    <mergeCell ref="B22:D22"/>
    <mergeCell ref="C23:D23"/>
    <mergeCell ref="C24:D24"/>
    <mergeCell ref="C25:D25"/>
    <mergeCell ref="C26:D26"/>
    <mergeCell ref="C18:D18"/>
  </mergeCells>
  <hyperlinks>
    <hyperlink ref="C29:D29" r:id="rId1" display="Link" xr:uid="{5D0A9762-A75A-8045-B126-8ECAA70A34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E334-5CAC-4383-B3FB-74EC278BFB5B}">
  <dimension ref="A1:AC68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H39" sqref="H39"/>
    </sheetView>
  </sheetViews>
  <sheetFormatPr defaultColWidth="9.140625" defaultRowHeight="12.75" x14ac:dyDescent="0.2"/>
  <cols>
    <col min="1" max="1" width="4.42578125" style="1" customWidth="1"/>
    <col min="2" max="2" width="25.140625" style="1" bestFit="1" customWidth="1"/>
    <col min="3" max="5" width="9.140625" style="1"/>
    <col min="6" max="6" width="9.140625" style="5"/>
    <col min="7" max="9" width="9.140625" style="1"/>
    <col min="10" max="11" width="9.140625" style="5"/>
    <col min="12" max="16384" width="9.140625" style="1"/>
  </cols>
  <sheetData>
    <row r="1" spans="1:29" s="17" customFormat="1" x14ac:dyDescent="0.2">
      <c r="F1" s="22" t="s">
        <v>31</v>
      </c>
      <c r="G1" s="17" t="s">
        <v>32</v>
      </c>
      <c r="H1" s="17" t="s">
        <v>33</v>
      </c>
      <c r="I1" s="17" t="s">
        <v>34</v>
      </c>
      <c r="J1" s="19" t="s">
        <v>35</v>
      </c>
      <c r="K1" s="19" t="s">
        <v>36</v>
      </c>
      <c r="L1" s="17" t="s">
        <v>97</v>
      </c>
      <c r="M1" s="17" t="s">
        <v>98</v>
      </c>
      <c r="N1" s="17" t="s">
        <v>99</v>
      </c>
      <c r="Q1" s="17" t="s">
        <v>84</v>
      </c>
      <c r="R1" s="17" t="s">
        <v>85</v>
      </c>
      <c r="S1" s="17" t="s">
        <v>86</v>
      </c>
      <c r="T1" s="17" t="s">
        <v>87</v>
      </c>
      <c r="U1" s="17" t="s">
        <v>88</v>
      </c>
      <c r="V1" s="17" t="s">
        <v>89</v>
      </c>
      <c r="W1" s="17" t="s">
        <v>90</v>
      </c>
      <c r="X1" s="17" t="s">
        <v>91</v>
      </c>
      <c r="Y1" s="17" t="s">
        <v>92</v>
      </c>
      <c r="Z1" s="17" t="s">
        <v>93</v>
      </c>
      <c r="AA1" s="17" t="s">
        <v>94</v>
      </c>
      <c r="AB1" s="17" t="s">
        <v>95</v>
      </c>
      <c r="AC1" s="17" t="s">
        <v>96</v>
      </c>
    </row>
    <row r="2" spans="1:29" s="28" customFormat="1" x14ac:dyDescent="0.2">
      <c r="A2" s="27"/>
      <c r="F2" s="29">
        <v>44469</v>
      </c>
      <c r="G2" s="29">
        <v>44561</v>
      </c>
      <c r="J2" s="29">
        <v>44834</v>
      </c>
      <c r="K2" s="49">
        <v>44926</v>
      </c>
    </row>
    <row r="3" spans="1:29" s="28" customFormat="1" x14ac:dyDescent="0.2">
      <c r="A3" s="27"/>
      <c r="J3" s="30">
        <v>42705</v>
      </c>
      <c r="K3" s="49">
        <v>41306</v>
      </c>
    </row>
    <row r="4" spans="1:29" s="18" customFormat="1" x14ac:dyDescent="0.2">
      <c r="B4" s="18" t="s">
        <v>37</v>
      </c>
      <c r="F4" s="20">
        <v>31.806000000000001</v>
      </c>
      <c r="G4" s="20">
        <v>9.5090000000000003</v>
      </c>
      <c r="J4" s="20">
        <v>38.451000000000001</v>
      </c>
      <c r="K4" s="20">
        <v>11.276999999999999</v>
      </c>
    </row>
    <row r="5" spans="1:29" s="18" customFormat="1" x14ac:dyDescent="0.2">
      <c r="B5" s="18" t="s">
        <v>38</v>
      </c>
      <c r="F5" s="20">
        <v>4.2222</v>
      </c>
      <c r="G5" s="20">
        <v>1.1910000000000001</v>
      </c>
      <c r="J5" s="20">
        <v>5.234</v>
      </c>
      <c r="K5" s="20">
        <v>1.528</v>
      </c>
    </row>
    <row r="6" spans="1:29" s="2" customFormat="1" x14ac:dyDescent="0.2">
      <c r="B6" s="2" t="s">
        <v>24</v>
      </c>
      <c r="F6" s="21">
        <f>F4+F5</f>
        <v>36.028199999999998</v>
      </c>
      <c r="G6" s="21">
        <f>G4+G5</f>
        <v>10.700000000000001</v>
      </c>
      <c r="J6" s="21">
        <f>J4+J5</f>
        <v>43.685000000000002</v>
      </c>
      <c r="K6" s="21">
        <f>K4+K5</f>
        <v>12.805</v>
      </c>
    </row>
    <row r="7" spans="1:29" s="18" customFormat="1" x14ac:dyDescent="0.2">
      <c r="B7" s="18" t="s">
        <v>39</v>
      </c>
      <c r="F7" s="20">
        <v>5.2919999999999998</v>
      </c>
      <c r="G7" s="20">
        <v>1.573</v>
      </c>
      <c r="J7" s="20">
        <v>6.5949999999999998</v>
      </c>
      <c r="K7" s="20">
        <v>1.59</v>
      </c>
    </row>
    <row r="8" spans="1:29" s="18" customFormat="1" x14ac:dyDescent="0.2">
      <c r="B8" s="18" t="s">
        <v>40</v>
      </c>
      <c r="F8" s="20">
        <v>4.3339999999999996</v>
      </c>
      <c r="G8" s="20">
        <v>1.3360000000000001</v>
      </c>
      <c r="J8" s="20">
        <v>6.9660000000000002</v>
      </c>
      <c r="K8" s="20">
        <v>1.7749999999999999</v>
      </c>
    </row>
    <row r="9" spans="1:29" x14ac:dyDescent="0.2">
      <c r="B9" s="1" t="s">
        <v>41</v>
      </c>
      <c r="F9" s="5">
        <f>F7+F8</f>
        <v>9.6259999999999994</v>
      </c>
      <c r="G9" s="5">
        <f>G7+G8</f>
        <v>2.9089999999999998</v>
      </c>
      <c r="J9" s="5">
        <f>J7+J8</f>
        <v>13.561</v>
      </c>
      <c r="K9" s="5">
        <f>K7+K8</f>
        <v>3.3650000000000002</v>
      </c>
    </row>
    <row r="10" spans="1:29" s="2" customFormat="1" x14ac:dyDescent="0.2">
      <c r="B10" s="2" t="s">
        <v>42</v>
      </c>
      <c r="F10" s="21">
        <f>F6-F9</f>
        <v>26.402200000000001</v>
      </c>
      <c r="G10" s="21">
        <f>G6-G9</f>
        <v>7.7910000000000013</v>
      </c>
      <c r="J10" s="21">
        <f>J6-J9</f>
        <v>30.124000000000002</v>
      </c>
      <c r="K10" s="21">
        <f>K6-K9</f>
        <v>9.44</v>
      </c>
    </row>
    <row r="11" spans="1:29" x14ac:dyDescent="0.2">
      <c r="B11" s="1" t="s">
        <v>43</v>
      </c>
      <c r="F11" s="5">
        <v>24.827999999999999</v>
      </c>
      <c r="G11" s="5">
        <v>8.4700000000000006</v>
      </c>
      <c r="J11" s="5">
        <v>35.415999999999997</v>
      </c>
      <c r="K11" s="5">
        <v>9.4730000000000008</v>
      </c>
    </row>
    <row r="12" spans="1:29" x14ac:dyDescent="0.2">
      <c r="B12" s="1" t="s">
        <v>44</v>
      </c>
      <c r="F12" s="5">
        <v>19.065000000000001</v>
      </c>
      <c r="G12" s="5">
        <v>6.5750000000000002</v>
      </c>
      <c r="J12" s="5">
        <v>27.937999999999999</v>
      </c>
      <c r="K12" s="5">
        <v>7.2320000000000002</v>
      </c>
    </row>
    <row r="13" spans="1:29" x14ac:dyDescent="0.2">
      <c r="B13" s="1" t="s">
        <v>45</v>
      </c>
      <c r="F13" s="5">
        <v>8.4849999999999994</v>
      </c>
      <c r="G13" s="5">
        <v>4.0330000000000004</v>
      </c>
      <c r="J13" s="5">
        <v>15.161</v>
      </c>
      <c r="K13" s="5">
        <v>5.5030000000000001</v>
      </c>
    </row>
    <row r="14" spans="1:29" x14ac:dyDescent="0.2">
      <c r="B14" s="1" t="s">
        <v>46</v>
      </c>
      <c r="F14" s="5">
        <f>SUM(F11:F13)</f>
        <v>52.378</v>
      </c>
      <c r="G14" s="5">
        <f t="shared" ref="G14" si="0">SUM(G11:G13)</f>
        <v>19.078000000000003</v>
      </c>
      <c r="J14" s="5">
        <f>SUM(J11:J13)</f>
        <v>78.515000000000001</v>
      </c>
      <c r="K14" s="5">
        <f t="shared" ref="K14" si="1">SUM(K11:K13)</f>
        <v>22.208000000000002</v>
      </c>
    </row>
    <row r="15" spans="1:29" s="2" customFormat="1" x14ac:dyDescent="0.2">
      <c r="B15" s="2" t="s">
        <v>47</v>
      </c>
      <c r="F15" s="21">
        <f>F10-F14</f>
        <v>-25.9758</v>
      </c>
      <c r="G15" s="21">
        <f t="shared" ref="G15" si="2">G10-G14</f>
        <v>-11.287000000000003</v>
      </c>
      <c r="J15" s="21">
        <f>J10-J14</f>
        <v>-48.390999999999998</v>
      </c>
      <c r="K15" s="21">
        <f t="shared" ref="K15" si="3">K10-K14</f>
        <v>-12.768000000000002</v>
      </c>
    </row>
    <row r="16" spans="1:29" x14ac:dyDescent="0.2">
      <c r="B16" s="1" t="s">
        <v>49</v>
      </c>
      <c r="F16" s="5">
        <v>2.7730000000000001</v>
      </c>
      <c r="G16" s="5">
        <v>0.72099999999999997</v>
      </c>
      <c r="J16" s="5">
        <v>1.6080000000000001</v>
      </c>
      <c r="K16" s="5">
        <v>0.23200000000000001</v>
      </c>
    </row>
    <row r="17" spans="2:11" x14ac:dyDescent="0.2">
      <c r="B17" s="1" t="s">
        <v>50</v>
      </c>
      <c r="F17" s="5">
        <v>3.6259999999999999</v>
      </c>
      <c r="G17" s="5">
        <v>-0.12</v>
      </c>
      <c r="J17" s="5">
        <v>-5.7119999999999997</v>
      </c>
      <c r="K17" s="5">
        <v>1.7310000000000001</v>
      </c>
    </row>
    <row r="18" spans="2:11" x14ac:dyDescent="0.2">
      <c r="B18" s="1" t="s">
        <v>48</v>
      </c>
      <c r="F18" s="5">
        <v>-0.23499999999999999</v>
      </c>
      <c r="G18" s="5">
        <v>-3.9E-2</v>
      </c>
      <c r="J18" s="5">
        <v>7.141</v>
      </c>
      <c r="K18" s="5">
        <v>-1.829</v>
      </c>
    </row>
    <row r="19" spans="2:11" x14ac:dyDescent="0.2">
      <c r="B19" s="1" t="s">
        <v>51</v>
      </c>
      <c r="F19" s="5">
        <f>F15-F16+F17+F18</f>
        <v>-25.357799999999997</v>
      </c>
      <c r="G19" s="5">
        <f>G15-G16+G17+G18</f>
        <v>-12.167000000000002</v>
      </c>
      <c r="J19" s="5">
        <f>J15-J16+J17+J18</f>
        <v>-48.57</v>
      </c>
      <c r="K19" s="5">
        <f>K15-K16+K17+K18</f>
        <v>-13.098000000000003</v>
      </c>
    </row>
    <row r="20" spans="2:11" x14ac:dyDescent="0.2">
      <c r="B20" s="1" t="s">
        <v>52</v>
      </c>
      <c r="F20" s="5">
        <v>8.4000000000000005E-2</v>
      </c>
      <c r="G20" s="5">
        <v>-1.4999999999999999E-2</v>
      </c>
      <c r="J20" s="5">
        <v>8.1000000000000003E-2</v>
      </c>
      <c r="K20" s="5">
        <v>-5.6000000000000001E-2</v>
      </c>
    </row>
    <row r="21" spans="2:11" s="2" customFormat="1" x14ac:dyDescent="0.2">
      <c r="B21" s="2" t="s">
        <v>53</v>
      </c>
      <c r="F21" s="21">
        <f>F19-F20</f>
        <v>-25.441799999999997</v>
      </c>
      <c r="G21" s="21">
        <f>G19-G20</f>
        <v>-12.152000000000001</v>
      </c>
      <c r="J21" s="21">
        <f>J19-J20</f>
        <v>-48.651000000000003</v>
      </c>
      <c r="K21" s="21">
        <f>K19-K20</f>
        <v>-13.042000000000003</v>
      </c>
    </row>
    <row r="22" spans="2:11" s="23" customFormat="1" x14ac:dyDescent="0.2">
      <c r="B22" s="23" t="s">
        <v>54</v>
      </c>
      <c r="F22" s="23">
        <f>F21/F23</f>
        <v>-0.50517972135233469</v>
      </c>
      <c r="G22" s="23">
        <f>G21/G23</f>
        <v>-1.0065874655507616</v>
      </c>
      <c r="J22" s="23">
        <f>J21/J23</f>
        <v>-0.82737886474286637</v>
      </c>
      <c r="K22" s="23">
        <f>K21/K23</f>
        <v>-0.54539536103650721</v>
      </c>
    </row>
    <row r="23" spans="2:11" s="5" customFormat="1" x14ac:dyDescent="0.2">
      <c r="B23" s="5" t="s">
        <v>4</v>
      </c>
      <c r="F23" s="5">
        <v>50.361879000000002</v>
      </c>
      <c r="G23" s="5">
        <v>12.072473</v>
      </c>
      <c r="J23" s="5">
        <v>58.801357000000003</v>
      </c>
      <c r="K23" s="5">
        <v>23.912928000000001</v>
      </c>
    </row>
    <row r="25" spans="2:11" s="2" customFormat="1" x14ac:dyDescent="0.2">
      <c r="B25" s="2" t="s">
        <v>55</v>
      </c>
      <c r="F25" s="21"/>
      <c r="J25" s="24">
        <f>J6/F6-1</f>
        <v>0.21252241299870667</v>
      </c>
      <c r="K25" s="24">
        <f>K6/G6-1</f>
        <v>0.19672897196261663</v>
      </c>
    </row>
    <row r="26" spans="2:11" s="25" customFormat="1" x14ac:dyDescent="0.2">
      <c r="B26" s="25" t="s">
        <v>56</v>
      </c>
      <c r="G26" s="25">
        <f>G6/F6-1</f>
        <v>-0.7030104196157454</v>
      </c>
      <c r="K26" s="25">
        <f>K6/J6-1</f>
        <v>-0.70687879134714438</v>
      </c>
    </row>
    <row r="28" spans="2:11" s="25" customFormat="1" x14ac:dyDescent="0.2">
      <c r="B28" s="25" t="s">
        <v>57</v>
      </c>
      <c r="F28" s="25">
        <f>F10/F6</f>
        <v>0.73282040179637065</v>
      </c>
      <c r="G28" s="25">
        <f t="shared" ref="G28" si="4">G10/G6</f>
        <v>0.7281308411214954</v>
      </c>
      <c r="J28" s="25">
        <f>J10/J6</f>
        <v>0.68957308000457829</v>
      </c>
      <c r="K28" s="25">
        <f t="shared" ref="K28" si="5">K10/K6</f>
        <v>0.73721202655212803</v>
      </c>
    </row>
    <row r="29" spans="2:11" s="25" customFormat="1" x14ac:dyDescent="0.2">
      <c r="B29" s="25" t="s">
        <v>58</v>
      </c>
      <c r="F29" s="25">
        <f>F15/F6</f>
        <v>-0.72098522823788036</v>
      </c>
      <c r="G29" s="25">
        <f t="shared" ref="G29" si="6">G15/G6</f>
        <v>-1.0548598130841123</v>
      </c>
      <c r="J29" s="25">
        <f>J15/J6</f>
        <v>-1.1077257639922169</v>
      </c>
      <c r="K29" s="25">
        <f t="shared" ref="K29" si="7">K15/K6</f>
        <v>-0.99711050370948873</v>
      </c>
    </row>
    <row r="30" spans="2:11" s="25" customFormat="1" x14ac:dyDescent="0.2">
      <c r="B30" s="25" t="s">
        <v>59</v>
      </c>
      <c r="F30" s="25">
        <f>F21/F6</f>
        <v>-0.70616350525421745</v>
      </c>
      <c r="G30" s="25">
        <f t="shared" ref="G30" si="8">G21/G6</f>
        <v>-1.1357009345794393</v>
      </c>
      <c r="J30" s="25">
        <f>J21/J6</f>
        <v>-1.1136774636602953</v>
      </c>
      <c r="K30" s="25">
        <f t="shared" ref="K30" si="9">K21/K6</f>
        <v>-1.0185083951581417</v>
      </c>
    </row>
    <row r="31" spans="2:11" s="25" customFormat="1" x14ac:dyDescent="0.2">
      <c r="B31" s="25" t="s">
        <v>60</v>
      </c>
      <c r="F31" s="25">
        <f>F20/F19</f>
        <v>-3.3125902089297973E-3</v>
      </c>
      <c r="G31" s="25">
        <f t="shared" ref="G31" si="10">G20/G19</f>
        <v>1.2328429358099775E-3</v>
      </c>
      <c r="J31" s="25">
        <f>J20/J19</f>
        <v>-1.6676961087090797E-3</v>
      </c>
      <c r="K31" s="25">
        <f t="shared" ref="K31" si="11">K20/K19</f>
        <v>4.2754619025805463E-3</v>
      </c>
    </row>
    <row r="35" spans="2:11" x14ac:dyDescent="0.2">
      <c r="B35" s="26" t="s">
        <v>61</v>
      </c>
    </row>
    <row r="36" spans="2:11" s="2" customFormat="1" x14ac:dyDescent="0.2">
      <c r="B36" s="2" t="s">
        <v>6</v>
      </c>
      <c r="F36" s="21">
        <v>6.907</v>
      </c>
      <c r="J36" s="21">
        <v>4.7560000000000002</v>
      </c>
      <c r="K36" s="21">
        <v>27.875</v>
      </c>
    </row>
    <row r="37" spans="2:11" s="2" customFormat="1" x14ac:dyDescent="0.2">
      <c r="B37" s="2" t="s">
        <v>62</v>
      </c>
      <c r="F37" s="21">
        <v>0</v>
      </c>
      <c r="J37" s="21">
        <v>25.998999999999999</v>
      </c>
      <c r="K37" s="21">
        <v>0</v>
      </c>
    </row>
    <row r="38" spans="2:11" x14ac:dyDescent="0.2">
      <c r="B38" s="1" t="s">
        <v>63</v>
      </c>
      <c r="F38" s="5">
        <v>11.692</v>
      </c>
      <c r="J38" s="5">
        <v>12.154</v>
      </c>
      <c r="K38" s="5">
        <v>25.045000000000002</v>
      </c>
    </row>
    <row r="39" spans="2:11" x14ac:dyDescent="0.2">
      <c r="B39" s="1" t="s">
        <v>64</v>
      </c>
      <c r="F39" s="5">
        <v>4.6760000000000002</v>
      </c>
      <c r="J39" s="5">
        <v>15.805999999999999</v>
      </c>
      <c r="K39" s="5">
        <v>5.9059999999999997</v>
      </c>
    </row>
    <row r="40" spans="2:11" x14ac:dyDescent="0.2">
      <c r="B40" s="1" t="s">
        <v>65</v>
      </c>
      <c r="F40" s="5">
        <f>SUM(F36:F39)</f>
        <v>23.274999999999999</v>
      </c>
      <c r="G40" s="5"/>
      <c r="H40" s="5"/>
      <c r="I40" s="5"/>
      <c r="J40" s="5">
        <f t="shared" ref="J40:K40" si="12">SUM(J36:J39)</f>
        <v>58.714999999999996</v>
      </c>
      <c r="K40" s="5">
        <f t="shared" si="12"/>
        <v>58.826000000000001</v>
      </c>
    </row>
    <row r="41" spans="2:11" x14ac:dyDescent="0.2">
      <c r="B41" s="1" t="s">
        <v>66</v>
      </c>
      <c r="F41" s="5">
        <v>0.92600000000000005</v>
      </c>
      <c r="G41" s="5"/>
      <c r="H41" s="5"/>
      <c r="I41" s="5"/>
      <c r="J41" s="5">
        <v>0.70799999999999996</v>
      </c>
      <c r="K41" s="5">
        <v>0.52200000000000002</v>
      </c>
    </row>
    <row r="42" spans="2:11" x14ac:dyDescent="0.2">
      <c r="B42" s="1" t="s">
        <v>67</v>
      </c>
      <c r="F42" s="5">
        <v>4.649</v>
      </c>
      <c r="G42" s="5"/>
      <c r="H42" s="5"/>
      <c r="I42" s="5"/>
      <c r="J42" s="5">
        <f>7.535+1.12</f>
        <v>8.6550000000000011</v>
      </c>
      <c r="K42" s="5">
        <f>7.816+1.056</f>
        <v>8.8719999999999999</v>
      </c>
    </row>
    <row r="43" spans="2:11" x14ac:dyDescent="0.2">
      <c r="B43" s="1" t="s">
        <v>68</v>
      </c>
      <c r="F43" s="5">
        <v>0.70599999999999996</v>
      </c>
      <c r="G43" s="5"/>
      <c r="H43" s="5"/>
      <c r="I43" s="5"/>
      <c r="J43" s="5">
        <v>0.89</v>
      </c>
      <c r="K43" s="5">
        <v>0.77700000000000002</v>
      </c>
    </row>
    <row r="44" spans="2:11" x14ac:dyDescent="0.2">
      <c r="B44" s="1" t="s">
        <v>69</v>
      </c>
      <c r="F44" s="5">
        <v>0.47199999999999998</v>
      </c>
      <c r="G44" s="5"/>
      <c r="H44" s="5"/>
      <c r="I44" s="5"/>
      <c r="J44" s="5">
        <v>1.006</v>
      </c>
      <c r="K44" s="5">
        <v>1.738</v>
      </c>
    </row>
    <row r="45" spans="2:11" x14ac:dyDescent="0.2">
      <c r="B45" s="1" t="s">
        <v>70</v>
      </c>
      <c r="F45" s="5">
        <f>F40+SUM(F41:F44)</f>
        <v>30.027999999999999</v>
      </c>
      <c r="G45" s="5"/>
      <c r="H45" s="5"/>
      <c r="I45" s="5"/>
      <c r="J45" s="5">
        <f t="shared" ref="J45:K45" si="13">J40+SUM(J41:J44)</f>
        <v>69.974000000000004</v>
      </c>
      <c r="K45" s="5">
        <f t="shared" si="13"/>
        <v>70.734999999999999</v>
      </c>
    </row>
    <row r="46" spans="2:11" x14ac:dyDescent="0.2">
      <c r="G46" s="5"/>
      <c r="H46" s="5"/>
      <c r="I46" s="5"/>
    </row>
    <row r="47" spans="2:11" x14ac:dyDescent="0.2">
      <c r="B47" s="1" t="s">
        <v>71</v>
      </c>
      <c r="F47" s="5">
        <v>1.9379999999999999</v>
      </c>
      <c r="G47" s="5"/>
      <c r="H47" s="5"/>
      <c r="I47" s="5"/>
      <c r="J47" s="5">
        <v>3.2669999999999999</v>
      </c>
      <c r="K47" s="5">
        <v>6.3810000000000002</v>
      </c>
    </row>
    <row r="48" spans="2:11" x14ac:dyDescent="0.2">
      <c r="B48" s="1" t="s">
        <v>72</v>
      </c>
      <c r="F48" s="5">
        <v>6.774</v>
      </c>
      <c r="G48" s="5"/>
      <c r="H48" s="5"/>
      <c r="I48" s="5"/>
      <c r="J48" s="5">
        <v>8.9019999999999992</v>
      </c>
      <c r="K48" s="5">
        <v>6.2240000000000002</v>
      </c>
    </row>
    <row r="49" spans="2:11" x14ac:dyDescent="0.2">
      <c r="B49" s="1" t="s">
        <v>73</v>
      </c>
      <c r="F49" s="5">
        <v>0.65800000000000003</v>
      </c>
      <c r="G49" s="5"/>
      <c r="H49" s="5"/>
      <c r="I49" s="5"/>
      <c r="J49" s="5">
        <v>0.496</v>
      </c>
      <c r="K49" s="5">
        <v>0.50900000000000001</v>
      </c>
    </row>
    <row r="50" spans="2:11" s="2" customFormat="1" x14ac:dyDescent="0.2">
      <c r="B50" s="2" t="s">
        <v>74</v>
      </c>
      <c r="F50" s="21">
        <v>11.723000000000001</v>
      </c>
      <c r="G50" s="21"/>
      <c r="H50" s="21"/>
      <c r="I50" s="21"/>
      <c r="J50" s="21">
        <v>0.122</v>
      </c>
      <c r="K50" s="21">
        <v>16.053000000000001</v>
      </c>
    </row>
    <row r="51" spans="2:11" x14ac:dyDescent="0.2">
      <c r="B51" s="1" t="s">
        <v>75</v>
      </c>
      <c r="F51" s="5">
        <v>25.091000000000001</v>
      </c>
      <c r="G51" s="5"/>
      <c r="H51" s="5"/>
      <c r="I51" s="5"/>
      <c r="J51" s="5">
        <v>26.236000000000001</v>
      </c>
      <c r="K51" s="5">
        <v>29.106000000000002</v>
      </c>
    </row>
    <row r="52" spans="2:11" x14ac:dyDescent="0.2">
      <c r="B52" s="1" t="s">
        <v>76</v>
      </c>
      <c r="F52" s="5">
        <f>SUM(F47:F51)</f>
        <v>46.183999999999997</v>
      </c>
      <c r="G52" s="5"/>
      <c r="H52" s="5"/>
      <c r="I52" s="5"/>
      <c r="J52" s="5">
        <f t="shared" ref="J52:K52" si="14">SUM(J47:J51)</f>
        <v>39.022999999999996</v>
      </c>
      <c r="K52" s="5">
        <f t="shared" si="14"/>
        <v>58.273000000000003</v>
      </c>
    </row>
    <row r="53" spans="2:11" s="2" customFormat="1" x14ac:dyDescent="0.2">
      <c r="B53" s="2" t="s">
        <v>77</v>
      </c>
      <c r="F53" s="21">
        <v>17.513000000000002</v>
      </c>
      <c r="G53" s="21"/>
      <c r="H53" s="21"/>
      <c r="I53" s="21"/>
      <c r="J53" s="21">
        <v>14.622</v>
      </c>
      <c r="K53" s="21">
        <v>0</v>
      </c>
    </row>
    <row r="54" spans="2:11" x14ac:dyDescent="0.2">
      <c r="B54" s="1" t="s">
        <v>73</v>
      </c>
      <c r="F54" s="5">
        <v>1.0349999999999999</v>
      </c>
      <c r="G54" s="5"/>
      <c r="H54" s="5"/>
      <c r="I54" s="5"/>
      <c r="J54" s="5">
        <v>0.433</v>
      </c>
      <c r="K54" s="5">
        <v>0.30299999999999999</v>
      </c>
    </row>
    <row r="55" spans="2:11" x14ac:dyDescent="0.2">
      <c r="B55" s="1" t="s">
        <v>75</v>
      </c>
      <c r="F55" s="5">
        <v>8.1180000000000003</v>
      </c>
      <c r="G55" s="5"/>
      <c r="H55" s="5"/>
      <c r="I55" s="5"/>
      <c r="J55" s="5">
        <v>5.3209999999999997</v>
      </c>
      <c r="K55" s="5">
        <v>16.577999999999999</v>
      </c>
    </row>
    <row r="56" spans="2:11" x14ac:dyDescent="0.2">
      <c r="B56" s="1" t="s">
        <v>78</v>
      </c>
      <c r="F56" s="5">
        <v>5.3029999999999999</v>
      </c>
      <c r="G56" s="5"/>
      <c r="H56" s="5"/>
      <c r="I56" s="5"/>
      <c r="J56" s="5">
        <v>1.7490000000000001</v>
      </c>
      <c r="K56" s="5">
        <v>6.2350000000000003</v>
      </c>
    </row>
    <row r="57" spans="2:11" x14ac:dyDescent="0.2">
      <c r="B57" s="1" t="s">
        <v>103</v>
      </c>
      <c r="F57" s="5">
        <v>0</v>
      </c>
      <c r="G57" s="5"/>
      <c r="H57" s="5"/>
      <c r="I57" s="5"/>
      <c r="J57" s="5">
        <v>0</v>
      </c>
      <c r="K57" s="5">
        <v>0.17399999999999999</v>
      </c>
    </row>
    <row r="58" spans="2:11" x14ac:dyDescent="0.2">
      <c r="B58" s="1" t="s">
        <v>79</v>
      </c>
      <c r="F58" s="5">
        <f>F52+SUM(F53:F57)</f>
        <v>78.153000000000006</v>
      </c>
      <c r="G58" s="5">
        <f t="shared" ref="G58:K58" si="15">G52+SUM(G53:G57)</f>
        <v>0</v>
      </c>
      <c r="H58" s="5">
        <f t="shared" si="15"/>
        <v>0</v>
      </c>
      <c r="I58" s="5">
        <f t="shared" si="15"/>
        <v>0</v>
      </c>
      <c r="J58" s="5">
        <f t="shared" si="15"/>
        <v>61.147999999999996</v>
      </c>
      <c r="K58" s="5">
        <f t="shared" si="15"/>
        <v>81.563000000000002</v>
      </c>
    </row>
    <row r="60" spans="2:11" x14ac:dyDescent="0.2">
      <c r="B60" s="1" t="s">
        <v>80</v>
      </c>
      <c r="F60" s="5">
        <f>F45-F58</f>
        <v>-48.125000000000007</v>
      </c>
      <c r="J60" s="5">
        <f>J45-J58</f>
        <v>8.8260000000000076</v>
      </c>
      <c r="K60" s="5">
        <v>-10.827999999999999</v>
      </c>
    </row>
    <row r="61" spans="2:11" x14ac:dyDescent="0.2">
      <c r="B61" s="1" t="s">
        <v>81</v>
      </c>
      <c r="F61" s="5">
        <f>F60+F58</f>
        <v>30.027999999999999</v>
      </c>
      <c r="J61" s="5">
        <f>J60+J58</f>
        <v>69.974000000000004</v>
      </c>
      <c r="K61" s="5">
        <f>K60+K58</f>
        <v>70.734999999999999</v>
      </c>
    </row>
    <row r="63" spans="2:11" x14ac:dyDescent="0.2">
      <c r="B63" s="1" t="s">
        <v>82</v>
      </c>
      <c r="F63" s="5">
        <f>F45-F58</f>
        <v>-48.125000000000007</v>
      </c>
      <c r="J63" s="5">
        <f>J45-J58</f>
        <v>8.8260000000000076</v>
      </c>
      <c r="K63" s="5">
        <f t="shared" ref="K63" si="16">K45-K58</f>
        <v>-10.828000000000003</v>
      </c>
    </row>
    <row r="64" spans="2:11" x14ac:dyDescent="0.2">
      <c r="B64" s="1" t="s">
        <v>83</v>
      </c>
      <c r="F64" s="5">
        <f>F63/F23</f>
        <v>-0.95558388518426818</v>
      </c>
      <c r="J64" s="5">
        <f>J63/J23</f>
        <v>0.15009857680665442</v>
      </c>
      <c r="K64" s="5">
        <f t="shared" ref="K64" si="17">K63/K23</f>
        <v>-0.45280945938531669</v>
      </c>
    </row>
    <row r="66" spans="2:11" x14ac:dyDescent="0.2">
      <c r="B66" s="1" t="s">
        <v>6</v>
      </c>
      <c r="F66" s="5">
        <f>F36+F37</f>
        <v>6.907</v>
      </c>
      <c r="J66" s="5">
        <f>J36+J37</f>
        <v>30.754999999999999</v>
      </c>
      <c r="K66" s="5">
        <f t="shared" ref="K66" si="18">K36+K37</f>
        <v>27.875</v>
      </c>
    </row>
    <row r="67" spans="2:11" x14ac:dyDescent="0.2">
      <c r="B67" s="1" t="s">
        <v>7</v>
      </c>
      <c r="F67" s="5">
        <f>F50+F53</f>
        <v>29.236000000000004</v>
      </c>
      <c r="J67" s="5">
        <f>J50+J53</f>
        <v>14.744</v>
      </c>
      <c r="K67" s="5">
        <f t="shared" ref="K67" si="19">K50+K53</f>
        <v>16.053000000000001</v>
      </c>
    </row>
    <row r="68" spans="2:11" x14ac:dyDescent="0.2">
      <c r="B68" s="1" t="s">
        <v>9</v>
      </c>
      <c r="F68" s="5">
        <f>F66-F67</f>
        <v>-22.329000000000004</v>
      </c>
      <c r="J68" s="5">
        <f>J66-J67</f>
        <v>16.010999999999999</v>
      </c>
      <c r="K68" s="5">
        <f t="shared" ref="K68" si="20">K66-K67</f>
        <v>11.821999999999999</v>
      </c>
    </row>
  </sheetData>
  <phoneticPr fontId="7" type="noConversion"/>
  <hyperlinks>
    <hyperlink ref="J1" r:id="rId1" xr:uid="{37C18218-3CB9-DD41-87D5-CBAC90EBF07E}"/>
    <hyperlink ref="K1" r:id="rId2" xr:uid="{5055E54A-E927-49DE-8896-E22AD3DB3AD6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2022-12-27T18:29:10Z</dcterms:created>
  <dcterms:modified xsi:type="dcterms:W3CDTF">2023-03-23T13:15:03Z</dcterms:modified>
</cp:coreProperties>
</file>