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5F703DE4-88B6-4C35-914B-5ADF2532C894}" xr6:coauthVersionLast="36" xr6:coauthVersionMax="36" xr10:uidLastSave="{00000000-0000-0000-0000-000000000000}"/>
  <bookViews>
    <workbookView xWindow="0" yWindow="0" windowWidth="28800" windowHeight="12225" activeTab="1" xr2:uid="{77D9C7A4-F0C3-486A-8AA0-E7E6A2714164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5" i="2" l="1"/>
  <c r="U35" i="2"/>
  <c r="C25" i="1"/>
  <c r="U34" i="2"/>
  <c r="U23" i="2"/>
  <c r="U22" i="2"/>
  <c r="Q6" i="2"/>
  <c r="U6" i="2"/>
  <c r="C28" i="1"/>
  <c r="AH16" i="2"/>
  <c r="AH14" i="2"/>
  <c r="AH13" i="2"/>
  <c r="AH11" i="2"/>
  <c r="AH10" i="2"/>
  <c r="AH9" i="2"/>
  <c r="AG17" i="2"/>
  <c r="AF17" i="2"/>
  <c r="AE17" i="2"/>
  <c r="AG15" i="2"/>
  <c r="AF15" i="2"/>
  <c r="AE15" i="2"/>
  <c r="AG12" i="2"/>
  <c r="AF12" i="2"/>
  <c r="AE12" i="2"/>
  <c r="AG8" i="2"/>
  <c r="AF8" i="2"/>
  <c r="AE8" i="2"/>
  <c r="AH8" i="2"/>
  <c r="AH7" i="2"/>
  <c r="AH6" i="2"/>
  <c r="Q77" i="2"/>
  <c r="U77" i="2"/>
  <c r="U72" i="2"/>
  <c r="Q47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U69" i="2"/>
  <c r="C10" i="1" s="1"/>
  <c r="U68" i="2"/>
  <c r="U70" i="2" s="1"/>
  <c r="N60" i="2"/>
  <c r="N63" i="2" s="1"/>
  <c r="T56" i="2"/>
  <c r="T60" i="2" s="1"/>
  <c r="T63" i="2" s="1"/>
  <c r="S56" i="2"/>
  <c r="S60" i="2" s="1"/>
  <c r="S63" i="2" s="1"/>
  <c r="R56" i="2"/>
  <c r="R60" i="2" s="1"/>
  <c r="R63" i="2" s="1"/>
  <c r="Q56" i="2"/>
  <c r="Q60" i="2" s="1"/>
  <c r="Q63" i="2" s="1"/>
  <c r="P56" i="2"/>
  <c r="P60" i="2" s="1"/>
  <c r="P63" i="2" s="1"/>
  <c r="O56" i="2"/>
  <c r="O60" i="2" s="1"/>
  <c r="O63" i="2" s="1"/>
  <c r="N56" i="2"/>
  <c r="M56" i="2"/>
  <c r="M60" i="2" s="1"/>
  <c r="M63" i="2" s="1"/>
  <c r="L56" i="2"/>
  <c r="L60" i="2" s="1"/>
  <c r="L63" i="2" s="1"/>
  <c r="K56" i="2"/>
  <c r="K60" i="2" s="1"/>
  <c r="K63" i="2" s="1"/>
  <c r="J56" i="2"/>
  <c r="J60" i="2" s="1"/>
  <c r="J63" i="2" s="1"/>
  <c r="I56" i="2"/>
  <c r="I60" i="2" s="1"/>
  <c r="I63" i="2" s="1"/>
  <c r="H56" i="2"/>
  <c r="H60" i="2" s="1"/>
  <c r="H63" i="2" s="1"/>
  <c r="G56" i="2"/>
  <c r="G60" i="2" s="1"/>
  <c r="G63" i="2" s="1"/>
  <c r="F56" i="2"/>
  <c r="F60" i="2" s="1"/>
  <c r="F63" i="2" s="1"/>
  <c r="E56" i="2"/>
  <c r="E60" i="2" s="1"/>
  <c r="E63" i="2" s="1"/>
  <c r="D56" i="2"/>
  <c r="D60" i="2" s="1"/>
  <c r="D63" i="2" s="1"/>
  <c r="C56" i="2"/>
  <c r="C60" i="2" s="1"/>
  <c r="C63" i="2" s="1"/>
  <c r="U56" i="2"/>
  <c r="U60" i="2" s="1"/>
  <c r="U63" i="2" s="1"/>
  <c r="K50" i="2"/>
  <c r="U47" i="2"/>
  <c r="T43" i="2"/>
  <c r="T50" i="2" s="1"/>
  <c r="S43" i="2"/>
  <c r="S50" i="2" s="1"/>
  <c r="R43" i="2"/>
  <c r="R50" i="2" s="1"/>
  <c r="Q43" i="2"/>
  <c r="P43" i="2"/>
  <c r="P50" i="2" s="1"/>
  <c r="O43" i="2"/>
  <c r="O50" i="2" s="1"/>
  <c r="N43" i="2"/>
  <c r="N50" i="2" s="1"/>
  <c r="M43" i="2"/>
  <c r="M50" i="2" s="1"/>
  <c r="L43" i="2"/>
  <c r="L50" i="2" s="1"/>
  <c r="K43" i="2"/>
  <c r="J43" i="2"/>
  <c r="J50" i="2" s="1"/>
  <c r="I43" i="2"/>
  <c r="I50" i="2" s="1"/>
  <c r="H43" i="2"/>
  <c r="H50" i="2" s="1"/>
  <c r="G43" i="2"/>
  <c r="G50" i="2" s="1"/>
  <c r="F43" i="2"/>
  <c r="F50" i="2" s="1"/>
  <c r="E43" i="2"/>
  <c r="E50" i="2" s="1"/>
  <c r="D43" i="2"/>
  <c r="D50" i="2" s="1"/>
  <c r="C43" i="2"/>
  <c r="C50" i="2" s="1"/>
  <c r="U43" i="2"/>
  <c r="AH12" i="2" l="1"/>
  <c r="AH15" i="2" s="1"/>
  <c r="AH17" i="2" s="1"/>
  <c r="Q50" i="2"/>
  <c r="Q65" i="2" s="1"/>
  <c r="Q66" i="2" s="1"/>
  <c r="Q80" i="2" s="1"/>
  <c r="D70" i="2"/>
  <c r="P70" i="2"/>
  <c r="U50" i="2"/>
  <c r="U65" i="2" s="1"/>
  <c r="U66" i="2" s="1"/>
  <c r="H70" i="2"/>
  <c r="T70" i="2"/>
  <c r="I70" i="2"/>
  <c r="M70" i="2"/>
  <c r="K70" i="2"/>
  <c r="L70" i="2"/>
  <c r="U78" i="2"/>
  <c r="Q70" i="2"/>
  <c r="Q78" i="2" s="1"/>
  <c r="R70" i="2"/>
  <c r="G70" i="2"/>
  <c r="S70" i="2"/>
  <c r="E70" i="2"/>
  <c r="F70" i="2"/>
  <c r="C9" i="1"/>
  <c r="J70" i="2"/>
  <c r="N70" i="2"/>
  <c r="C70" i="2"/>
  <c r="O70" i="2"/>
  <c r="U80" i="2" l="1"/>
  <c r="C35" i="1"/>
  <c r="U21" i="2" l="1"/>
  <c r="O12" i="2"/>
  <c r="O15" i="2" s="1"/>
  <c r="O17" i="2" s="1"/>
  <c r="N12" i="2"/>
  <c r="N15" i="2" s="1"/>
  <c r="N17" i="2" s="1"/>
  <c r="T8" i="2"/>
  <c r="T12" i="2" s="1"/>
  <c r="T15" i="2" s="1"/>
  <c r="T17" i="2" s="1"/>
  <c r="S8" i="2"/>
  <c r="S12" i="2" s="1"/>
  <c r="S15" i="2" s="1"/>
  <c r="S17" i="2" s="1"/>
  <c r="R8" i="2"/>
  <c r="R12" i="2" s="1"/>
  <c r="R15" i="2" s="1"/>
  <c r="R17" i="2" s="1"/>
  <c r="Q8" i="2"/>
  <c r="Q12" i="2" s="1"/>
  <c r="Q15" i="2" s="1"/>
  <c r="Q17" i="2" s="1"/>
  <c r="Q18" i="2" s="1"/>
  <c r="P8" i="2"/>
  <c r="P12" i="2" s="1"/>
  <c r="P15" i="2" s="1"/>
  <c r="P17" i="2" s="1"/>
  <c r="O8" i="2"/>
  <c r="N8" i="2"/>
  <c r="M8" i="2"/>
  <c r="M12" i="2" s="1"/>
  <c r="M15" i="2" s="1"/>
  <c r="M17" i="2" s="1"/>
  <c r="L8" i="2"/>
  <c r="L12" i="2" s="1"/>
  <c r="L15" i="2" s="1"/>
  <c r="L17" i="2" s="1"/>
  <c r="K8" i="2"/>
  <c r="K12" i="2" s="1"/>
  <c r="K15" i="2" s="1"/>
  <c r="K17" i="2" s="1"/>
  <c r="J8" i="2"/>
  <c r="J12" i="2" s="1"/>
  <c r="J15" i="2" s="1"/>
  <c r="J17" i="2" s="1"/>
  <c r="I8" i="2"/>
  <c r="I12" i="2" s="1"/>
  <c r="I15" i="2" s="1"/>
  <c r="I17" i="2" s="1"/>
  <c r="H8" i="2"/>
  <c r="H12" i="2" s="1"/>
  <c r="H15" i="2" s="1"/>
  <c r="H17" i="2" s="1"/>
  <c r="G8" i="2"/>
  <c r="G12" i="2" s="1"/>
  <c r="G15" i="2" s="1"/>
  <c r="G17" i="2" s="1"/>
  <c r="F8" i="2"/>
  <c r="F12" i="2" s="1"/>
  <c r="F15" i="2" s="1"/>
  <c r="F17" i="2" s="1"/>
  <c r="E8" i="2"/>
  <c r="E12" i="2" s="1"/>
  <c r="E15" i="2" s="1"/>
  <c r="E17" i="2" s="1"/>
  <c r="D8" i="2"/>
  <c r="D12" i="2" s="1"/>
  <c r="D15" i="2" s="1"/>
  <c r="D17" i="2" s="1"/>
  <c r="C8" i="2"/>
  <c r="C12" i="2" s="1"/>
  <c r="C15" i="2" s="1"/>
  <c r="C17" i="2" s="1"/>
  <c r="U8" i="2"/>
  <c r="U12" i="2" s="1"/>
  <c r="Q27" i="2" l="1"/>
  <c r="Q26" i="2"/>
  <c r="Q29" i="2"/>
  <c r="U15" i="2"/>
  <c r="U27" i="2"/>
  <c r="Q28" i="2"/>
  <c r="U26" i="2"/>
  <c r="U17" i="2" l="1"/>
  <c r="U29" i="2"/>
  <c r="C8" i="1"/>
  <c r="C11" i="1"/>
  <c r="U18" i="2" l="1"/>
  <c r="U28" i="2"/>
  <c r="C12" i="1"/>
</calcChain>
</file>

<file path=xl/sharedStrings.xml><?xml version="1.0" encoding="utf-8"?>
<sst xmlns="http://schemas.openxmlformats.org/spreadsheetml/2006/main" count="148" uniqueCount="131">
  <si>
    <t>$FL</t>
  </si>
  <si>
    <t>Footlocker Inc.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</si>
  <si>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</si>
  <si>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</si>
  <si>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</si>
  <si>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</si>
  <si>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</si>
  <si>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</si>
  <si>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</si>
  <si>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</si>
  <si>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</si>
  <si>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</si>
  <si>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</si>
  <si>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COO</t>
  </si>
  <si>
    <t>Profile</t>
  </si>
  <si>
    <t>HQ</t>
  </si>
  <si>
    <t>Founded</t>
  </si>
  <si>
    <t>Stores</t>
  </si>
  <si>
    <t>Inventory</t>
  </si>
  <si>
    <t>Update</t>
  </si>
  <si>
    <t>IR</t>
  </si>
  <si>
    <t>Key Metrics/Ratios</t>
  </si>
  <si>
    <t>P/B</t>
  </si>
  <si>
    <t>P/S</t>
  </si>
  <si>
    <t>EV/S</t>
  </si>
  <si>
    <t>P/E</t>
  </si>
  <si>
    <t>EV/E</t>
  </si>
  <si>
    <t>ROCE</t>
  </si>
  <si>
    <t>Key Events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</si>
  <si>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</si>
  <si>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</si>
  <si>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</si>
  <si>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</si>
  <si>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</si>
  <si>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</si>
  <si>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</si>
  <si>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</si>
  <si>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</si>
  <si>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</si>
  <si>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</si>
  <si>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</si>
  <si>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</si>
  <si>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</si>
  <si>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</si>
  <si>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</si>
  <si>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</si>
  <si>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</si>
  <si>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Q222</t>
  </si>
  <si>
    <t>Q422</t>
  </si>
  <si>
    <t>Q123</t>
  </si>
  <si>
    <t>Q423</t>
  </si>
  <si>
    <t>Q223</t>
  </si>
  <si>
    <t>Q323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</si>
  <si>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</si>
  <si>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</si>
  <si>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</si>
  <si>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</si>
  <si>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</si>
  <si>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</si>
  <si>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</si>
  <si>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</si>
  <si>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</si>
  <si>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</si>
  <si>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</si>
  <si>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</si>
  <si>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</si>
  <si>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</si>
  <si>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</si>
  <si>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Link</t>
  </si>
  <si>
    <t>NYC, NY</t>
  </si>
  <si>
    <t>Chairman</t>
  </si>
  <si>
    <t>Richard Jonhson</t>
  </si>
  <si>
    <t>Mary Dillon</t>
  </si>
  <si>
    <t>Andrew Page</t>
  </si>
  <si>
    <t>VP</t>
  </si>
  <si>
    <t>Elliott Rodgers</t>
  </si>
  <si>
    <t>Revenue</t>
  </si>
  <si>
    <t>COGS</t>
  </si>
  <si>
    <t>Gross Profit</t>
  </si>
  <si>
    <t>SG&amp;A</t>
  </si>
  <si>
    <t>D&amp;A</t>
  </si>
  <si>
    <t>Impairment &amp; Other</t>
  </si>
  <si>
    <t>Operating Income</t>
  </si>
  <si>
    <t>Interest Expense, Net</t>
  </si>
  <si>
    <t>Other Income, Net</t>
  </si>
  <si>
    <t>Pretax Income</t>
  </si>
  <si>
    <t>Taxes</t>
  </si>
  <si>
    <t>Net Income</t>
  </si>
  <si>
    <t>EPS</t>
  </si>
  <si>
    <t>Revenue Y/Y</t>
  </si>
  <si>
    <t>Revenue Q/Q</t>
  </si>
  <si>
    <t>Gross Margin</t>
  </si>
  <si>
    <t>Operating Margin</t>
  </si>
  <si>
    <t>Net Margin</t>
  </si>
  <si>
    <t>Tax Rate</t>
  </si>
  <si>
    <t>Balance Sheet</t>
  </si>
  <si>
    <t>Inventories</t>
  </si>
  <si>
    <t>OCA</t>
  </si>
  <si>
    <t>TCA</t>
  </si>
  <si>
    <t>PP&amp;E</t>
  </si>
  <si>
    <t>Operating Lease ROU</t>
  </si>
  <si>
    <t>Deferred Taxes</t>
  </si>
  <si>
    <t>Goodwill+Intangibles</t>
  </si>
  <si>
    <t>Minority Investments</t>
  </si>
  <si>
    <t>Other Assets</t>
  </si>
  <si>
    <t>Assets</t>
  </si>
  <si>
    <t>A/P</t>
  </si>
  <si>
    <t>Accrued &amp; OL</t>
  </si>
  <si>
    <t>Current Portion of Debt</t>
  </si>
  <si>
    <t>Current Portion of Lease</t>
  </si>
  <si>
    <t>TCL</t>
  </si>
  <si>
    <t>Long-Term Debt</t>
  </si>
  <si>
    <t>Long-Term Lease</t>
  </si>
  <si>
    <t>Other Liabilities</t>
  </si>
  <si>
    <t>Liabilities</t>
  </si>
  <si>
    <t>S/E</t>
  </si>
  <si>
    <t>S/E+L</t>
  </si>
  <si>
    <t>Book Value</t>
  </si>
  <si>
    <t>Book Value per Share</t>
  </si>
  <si>
    <t>Inventory Y/Y</t>
  </si>
  <si>
    <t>Inventory/Revneue</t>
  </si>
  <si>
    <t>Share Price</t>
  </si>
  <si>
    <t>Inventory Q/Q</t>
  </si>
  <si>
    <t>FY33</t>
  </si>
  <si>
    <t>Direct-to-Customers</t>
  </si>
  <si>
    <t>Stores Revenue Y/Y</t>
  </si>
  <si>
    <t>Direct-to-Customers Y/Y</t>
  </si>
  <si>
    <t>Non-Finance Metrics</t>
  </si>
  <si>
    <t>Store Count</t>
  </si>
  <si>
    <t>Store Count Y/Y</t>
  </si>
  <si>
    <t>Revenue per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</si>
</sst>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8" formatCode="0.0\x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4"/>
      <name val="Arial"/>
      <family val="2"/>
    </font>
    <font>
      <sz val="10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4" xfId="0" applyFont="1" applyFill="1" applyBorder="1"/>
    <xf numFmtId="0" fontId="1" fillId="0" borderId="0" xfId="0" applyFont="1" applyBorder="1"/>
    <xf numFmtId="0" fontId="2" fillId="2" borderId="6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6" xfId="0" applyFont="1" applyFill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4" borderId="7" xfId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4" fillId="0" borderId="0" xfId="1" applyFont="1" applyAlignment="1">
      <alignment horizontal="right"/>
    </xf>
    <xf numFmtId="165" fontId="1" fillId="0" borderId="0" xfId="0" applyNumberFormat="1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4" fontId="1" fillId="0" borderId="0" xfId="0" applyNumberFormat="1" applyFont="1"/>
    <xf numFmtId="9" fontId="2" fillId="0" borderId="0" xfId="0" applyNumberFormat="1" applyFont="1"/>
    <xf numFmtId="9" fontId="1" fillId="0" borderId="0" xfId="0" applyNumberFormat="1" applyFont="1"/>
    <xf numFmtId="0" fontId="7" fillId="0" borderId="0" xfId="0" applyFont="1"/>
    <xf numFmtId="0" fontId="8" fillId="0" borderId="0" xfId="0" applyFont="1"/>
    <xf numFmtId="168" fontId="1" fillId="0" borderId="0" xfId="0" applyNumberFormat="1" applyFont="1"/>
    <xf numFmtId="3" fontId="2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3" fontId="8" fillId="0" borderId="0" xfId="0" applyNumberFormat="1" applyFont="1"/>
    <xf numFmtId="168" fontId="1" fillId="4" borderId="0" xfId="0" applyNumberFormat="1" applyFont="1" applyFill="1" applyBorder="1" applyAlignment="1">
      <alignment horizontal="center"/>
    </xf>
    <xf numFmtId="168" fontId="1" fillId="4" borderId="5" xfId="0" applyNumberFormat="1" applyFont="1" applyFill="1" applyBorder="1" applyAlignment="1">
      <alignment horizontal="center"/>
    </xf>
    <xf numFmtId="2" fontId="1" fillId="0" borderId="0" xfId="0" applyNumberFormat="1" applyFont="1"/>
    <xf numFmtId="3" fontId="1" fillId="4" borderId="0" xfId="0" applyNumberFormat="1" applyFont="1" applyFill="1" applyBorder="1" applyAlignment="1">
      <alignment horizontal="center"/>
    </xf>
    <xf numFmtId="0" fontId="8" fillId="0" borderId="0" xfId="0" applyFont="1" applyAlignment="1">
      <alignment horizontal="left" indent="1"/>
    </xf>
    <xf numFmtId="9" fontId="8" fillId="0" borderId="0" xfId="0" applyNumberFormat="1" applyFont="1"/>
    <xf numFmtId="3" fontId="9" fillId="0" borderId="0" xfId="0" applyNumberFormat="1" applyFont="1" applyAlignment="1">
      <alignment horizontal="left" indent="1"/>
    </xf>
    <xf numFmtId="3" fontId="9" fillId="0" borderId="0" xfId="0" applyNumberFormat="1" applyFont="1"/>
    <xf numFmtId="4" fontId="9" fillId="0" borderId="0" xfId="0" applyNumberFormat="1" applyFont="1" applyAlignment="1">
      <alignment horizontal="left" indent="1"/>
    </xf>
    <xf numFmtId="4" fontId="1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</xdr:colOff>
      <xdr:row>0</xdr:row>
      <xdr:rowOff>19050</xdr:rowOff>
    </xdr:from>
    <xdr:to>
      <xdr:col>21</xdr:col>
      <xdr:colOff>9525</xdr:colOff>
      <xdr:row>109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6BE4C9D-B8EF-4B64-915D-A5B7213BBE1F}"/>
            </a:ext>
          </a:extLst>
        </xdr:cNvPr>
        <xdr:cNvCxnSpPr/>
      </xdr:nvCxnSpPr>
      <xdr:spPr>
        <a:xfrm>
          <a:off x="13363575" y="19050"/>
          <a:ext cx="0" cy="160305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0</xdr:row>
      <xdr:rowOff>0</xdr:rowOff>
    </xdr:from>
    <xdr:to>
      <xdr:col>34</xdr:col>
      <xdr:colOff>19050</xdr:colOff>
      <xdr:row>109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AF210C5-2FF0-4086-BA4C-4A44F4A3D803}"/>
            </a:ext>
          </a:extLst>
        </xdr:cNvPr>
        <xdr:cNvCxnSpPr/>
      </xdr:nvCxnSpPr>
      <xdr:spPr>
        <a:xfrm>
          <a:off x="21297900" y="0"/>
          <a:ext cx="0" cy="160305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footlocker-inc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investors.footlocker-inc.com/static-files/0ee181a2-4e8e-49af-ad3d-b4fcd03d9f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917F-DFCA-4AA6-ACFC-026B1E81207F}">
  <dimension ref="A2:Q41"/>
  <sheetViews>
    <sheetView workbookViewId="0">
      <selection activeCell="C25" sqref="C25:D25"/>
    </sheetView>
  </sheetViews>
  <sheetFormatPr defaultRowHeight="12.75" x14ac:dyDescent="0.2"/>
  <cols>
    <col min="1" max="16384" width="9.140625" style="1"/>
  </cols>
  <sheetData>
    <row r="2" spans="2:17" x14ac:dyDescent="0.2">
      <c r="B2" s="2" t="s">
        <v>0</v>
      </c>
    </row>
    <row r="3" spans="2:17" x14ac:dyDescent="0.2">
      <c r="B3" s="2" t="s">
        <v>1</v>
      </c>
    </row>
    <row r="5" spans="2:17" x14ac:dyDescent="0.2">
      <c r="B5" s="22" t="s">
        <v>2</v>
      </c>
      <c r="C5" s="23"/>
      <c r="D5" s="24"/>
      <c r="G5" s="22" t="s">
        <v>28</v>
      </c>
      <c r="H5" s="23"/>
      <c r="I5" s="23"/>
      <c r="J5" s="23"/>
      <c r="K5" s="23"/>
      <c r="L5" s="23"/>
      <c r="M5" s="23"/>
      <c r="N5" s="23"/>
      <c r="O5" s="23"/>
      <c r="P5" s="23"/>
      <c r="Q5" s="24"/>
    </row>
    <row r="6" spans="2:17" x14ac:dyDescent="0.2">
      <c r="B6" s="3" t="s">
        <v>3</v>
      </c>
      <c r="C6" s="4">
        <v>39.19</v>
      </c>
      <c r="D6" s="18"/>
      <c r="G6" s="16"/>
      <c r="H6" s="6"/>
      <c r="I6" s="6"/>
      <c r="J6" s="6"/>
      <c r="K6" s="6"/>
      <c r="L6" s="6"/>
      <c r="M6" s="6"/>
      <c r="N6" s="6"/>
      <c r="O6" s="6"/>
      <c r="P6" s="6"/>
      <c r="Q6" s="7"/>
    </row>
    <row r="7" spans="2:17" x14ac:dyDescent="0.2">
      <c r="B7" s="3" t="s">
        <v>4</v>
      </c>
      <c r="C7" s="34">
        <v>93.320426999999995</v>
      </c>
      <c r="D7" s="18"/>
      <c r="G7" s="16"/>
      <c r="H7" s="6"/>
      <c r="I7" s="6"/>
      <c r="J7" s="6"/>
      <c r="K7" s="6"/>
      <c r="L7" s="6"/>
      <c r="M7" s="6"/>
      <c r="N7" s="6"/>
      <c r="O7" s="6"/>
      <c r="P7" s="6"/>
      <c r="Q7" s="7"/>
    </row>
    <row r="8" spans="2:17" x14ac:dyDescent="0.2">
      <c r="B8" s="3" t="s">
        <v>5</v>
      </c>
      <c r="C8" s="27">
        <f>C6*C7</f>
        <v>3657.2275341299996</v>
      </c>
      <c r="D8" s="18"/>
      <c r="G8" s="16"/>
      <c r="H8" s="6"/>
      <c r="I8" s="6"/>
      <c r="J8" s="6"/>
      <c r="K8" s="6"/>
      <c r="L8" s="6"/>
      <c r="M8" s="6"/>
      <c r="N8" s="6"/>
      <c r="O8" s="6"/>
      <c r="P8" s="6"/>
      <c r="Q8" s="7"/>
    </row>
    <row r="9" spans="2:17" x14ac:dyDescent="0.2">
      <c r="B9" s="3" t="s">
        <v>6</v>
      </c>
      <c r="C9" s="27">
        <f>'Financial Model'!U68</f>
        <v>351</v>
      </c>
      <c r="D9" s="18"/>
      <c r="G9" s="16"/>
      <c r="H9" s="6"/>
      <c r="I9" s="6"/>
      <c r="J9" s="6"/>
      <c r="K9" s="6"/>
      <c r="L9" s="6"/>
      <c r="M9" s="6"/>
      <c r="N9" s="6"/>
      <c r="O9" s="6"/>
      <c r="P9" s="6"/>
      <c r="Q9" s="7"/>
    </row>
    <row r="10" spans="2:17" x14ac:dyDescent="0.2">
      <c r="B10" s="3" t="s">
        <v>7</v>
      </c>
      <c r="C10" s="27">
        <f>'Financial Model'!U69</f>
        <v>454</v>
      </c>
      <c r="D10" s="18"/>
      <c r="G10" s="1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2:17" x14ac:dyDescent="0.2">
      <c r="B11" s="3" t="s">
        <v>8</v>
      </c>
      <c r="C11" s="27">
        <f>C9-C10</f>
        <v>-103</v>
      </c>
      <c r="D11" s="18"/>
      <c r="G11" s="1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2:17" x14ac:dyDescent="0.2">
      <c r="B12" s="5" t="s">
        <v>9</v>
      </c>
      <c r="C12" s="28">
        <f>C8-C11</f>
        <v>3760.2275341299996</v>
      </c>
      <c r="D12" s="19"/>
      <c r="G12" s="1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2:17" x14ac:dyDescent="0.2">
      <c r="G13" s="1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2:17" x14ac:dyDescent="0.2">
      <c r="G14" s="1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2:17" x14ac:dyDescent="0.2">
      <c r="B15" s="22" t="s">
        <v>10</v>
      </c>
      <c r="C15" s="23"/>
      <c r="D15" s="24"/>
      <c r="G15" s="16"/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2:17" x14ac:dyDescent="0.2">
      <c r="B16" s="10" t="s">
        <v>11</v>
      </c>
      <c r="C16" s="20" t="s">
        <v>72</v>
      </c>
      <c r="D16" s="21"/>
      <c r="G16" s="1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1:17" x14ac:dyDescent="0.2">
      <c r="A17" s="29" t="s">
        <v>74</v>
      </c>
      <c r="B17" s="10" t="s">
        <v>12</v>
      </c>
      <c r="C17" s="20" t="s">
        <v>73</v>
      </c>
      <c r="D17" s="21"/>
      <c r="G17" s="16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1:17" x14ac:dyDescent="0.2">
      <c r="A18" s="29" t="s">
        <v>74</v>
      </c>
      <c r="B18" s="10" t="s">
        <v>13</v>
      </c>
      <c r="C18" s="20" t="s">
        <v>75</v>
      </c>
      <c r="D18" s="21"/>
      <c r="G18" s="1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17" x14ac:dyDescent="0.2">
      <c r="B19" s="11" t="s">
        <v>70</v>
      </c>
      <c r="C19" s="25" t="s">
        <v>71</v>
      </c>
      <c r="D19" s="26"/>
      <c r="G19" s="16"/>
      <c r="H19" s="6"/>
      <c r="I19" s="6"/>
      <c r="J19" s="6"/>
      <c r="K19" s="6"/>
      <c r="L19" s="6"/>
      <c r="M19" s="6"/>
      <c r="N19" s="6"/>
      <c r="O19" s="6"/>
      <c r="P19" s="6"/>
      <c r="Q19" s="7"/>
    </row>
    <row r="20" spans="1:17" x14ac:dyDescent="0.2">
      <c r="G20" s="16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1:17" x14ac:dyDescent="0.2">
      <c r="G21" s="16"/>
      <c r="H21" s="6"/>
      <c r="I21" s="6"/>
      <c r="J21" s="6"/>
      <c r="K21" s="6"/>
      <c r="L21" s="6"/>
      <c r="M21" s="6"/>
      <c r="N21" s="6"/>
      <c r="O21" s="6"/>
      <c r="P21" s="6"/>
      <c r="Q21" s="7"/>
    </row>
    <row r="22" spans="1:17" x14ac:dyDescent="0.2">
      <c r="B22" s="22" t="s">
        <v>14</v>
      </c>
      <c r="C22" s="23"/>
      <c r="D22" s="24"/>
      <c r="G22" s="1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1:17" x14ac:dyDescent="0.2">
      <c r="B23" s="14" t="s">
        <v>15</v>
      </c>
      <c r="C23" s="20" t="s">
        <v>69</v>
      </c>
      <c r="D23" s="21"/>
      <c r="G23" s="16"/>
      <c r="H23" s="6"/>
      <c r="I23" s="6"/>
      <c r="J23" s="6"/>
      <c r="K23" s="6"/>
      <c r="L23" s="6"/>
      <c r="M23" s="6"/>
      <c r="N23" s="6"/>
      <c r="O23" s="6"/>
      <c r="P23" s="6"/>
      <c r="Q23" s="7"/>
    </row>
    <row r="24" spans="1:17" x14ac:dyDescent="0.2">
      <c r="B24" s="14" t="s">
        <v>16</v>
      </c>
      <c r="C24" s="20">
        <v>1879</v>
      </c>
      <c r="D24" s="21"/>
      <c r="G24" s="16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1:17" x14ac:dyDescent="0.2">
      <c r="B25" s="14" t="s">
        <v>17</v>
      </c>
      <c r="C25" s="51">
        <f>'Financial Model'!U33</f>
        <v>2794</v>
      </c>
      <c r="D25" s="21"/>
      <c r="G25" s="16"/>
      <c r="H25" s="6"/>
      <c r="I25" s="6"/>
      <c r="J25" s="6"/>
      <c r="K25" s="6"/>
      <c r="L25" s="6"/>
      <c r="M25" s="6"/>
      <c r="N25" s="6"/>
      <c r="O25" s="6"/>
      <c r="P25" s="6"/>
      <c r="Q25" s="7"/>
    </row>
    <row r="26" spans="1:17" x14ac:dyDescent="0.2">
      <c r="B26" s="14"/>
      <c r="C26" s="20"/>
      <c r="D26" s="21"/>
      <c r="G26" s="16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1:17" x14ac:dyDescent="0.2">
      <c r="B27" s="14" t="s">
        <v>17</v>
      </c>
      <c r="C27" s="20"/>
      <c r="D27" s="21"/>
      <c r="G27" s="16"/>
      <c r="H27" s="6"/>
      <c r="I27" s="6"/>
      <c r="J27" s="6"/>
      <c r="K27" s="6"/>
      <c r="L27" s="6"/>
      <c r="M27" s="6"/>
      <c r="N27" s="6"/>
      <c r="O27" s="6"/>
      <c r="P27" s="6"/>
      <c r="Q27" s="7"/>
    </row>
    <row r="28" spans="1:17" x14ac:dyDescent="0.2">
      <c r="B28" s="14" t="s">
        <v>18</v>
      </c>
      <c r="C28" s="51">
        <f>'Financial Model'!U41</f>
        <v>1685</v>
      </c>
      <c r="D28" s="21"/>
      <c r="G28" s="16"/>
      <c r="H28" s="6"/>
      <c r="I28" s="6"/>
      <c r="J28" s="6"/>
      <c r="K28" s="6"/>
      <c r="L28" s="6"/>
      <c r="M28" s="6"/>
      <c r="N28" s="6"/>
      <c r="O28" s="6"/>
      <c r="P28" s="6"/>
      <c r="Q28" s="7"/>
    </row>
    <row r="29" spans="1:17" x14ac:dyDescent="0.2">
      <c r="B29" s="14"/>
      <c r="C29" s="20"/>
      <c r="D29" s="21"/>
      <c r="G29" s="16"/>
      <c r="H29" s="6"/>
      <c r="I29" s="6"/>
      <c r="J29" s="6"/>
      <c r="K29" s="6"/>
      <c r="L29" s="6"/>
      <c r="M29" s="6"/>
      <c r="N29" s="6"/>
      <c r="O29" s="6"/>
      <c r="P29" s="6"/>
      <c r="Q29" s="7"/>
    </row>
    <row r="30" spans="1:17" x14ac:dyDescent="0.2">
      <c r="B30" s="14" t="s">
        <v>19</v>
      </c>
      <c r="C30" s="12"/>
      <c r="D30" s="13"/>
      <c r="G30" s="16"/>
      <c r="H30" s="6"/>
      <c r="I30" s="6"/>
      <c r="J30" s="6"/>
      <c r="K30" s="6"/>
      <c r="L30" s="6"/>
      <c r="M30" s="6"/>
      <c r="N30" s="6"/>
      <c r="O30" s="6"/>
      <c r="P30" s="6"/>
      <c r="Q30" s="7"/>
    </row>
    <row r="31" spans="1:17" x14ac:dyDescent="0.2">
      <c r="B31" s="15" t="s">
        <v>20</v>
      </c>
      <c r="C31" s="31" t="s">
        <v>68</v>
      </c>
      <c r="D31" s="32"/>
      <c r="G31" s="17"/>
      <c r="H31" s="8"/>
      <c r="I31" s="8"/>
      <c r="J31" s="8"/>
      <c r="K31" s="8"/>
      <c r="L31" s="8"/>
      <c r="M31" s="8"/>
      <c r="N31" s="8"/>
      <c r="O31" s="8"/>
      <c r="P31" s="8"/>
      <c r="Q31" s="9"/>
    </row>
    <row r="34" spans="2:4" x14ac:dyDescent="0.2">
      <c r="B34" s="22" t="s">
        <v>21</v>
      </c>
      <c r="C34" s="23"/>
      <c r="D34" s="24"/>
    </row>
    <row r="35" spans="2:4" x14ac:dyDescent="0.2">
      <c r="B35" s="14" t="s">
        <v>22</v>
      </c>
      <c r="C35" s="48">
        <f>C6/'Financial Model'!U66</f>
        <v>1.1231500460263886</v>
      </c>
      <c r="D35" s="49"/>
    </row>
    <row r="36" spans="2:4" x14ac:dyDescent="0.2">
      <c r="B36" s="14" t="s">
        <v>23</v>
      </c>
      <c r="C36" s="20"/>
      <c r="D36" s="21"/>
    </row>
    <row r="37" spans="2:4" x14ac:dyDescent="0.2">
      <c r="B37" s="14" t="s">
        <v>24</v>
      </c>
      <c r="C37" s="20"/>
      <c r="D37" s="21"/>
    </row>
    <row r="38" spans="2:4" x14ac:dyDescent="0.2">
      <c r="B38" s="14" t="s">
        <v>25</v>
      </c>
      <c r="C38" s="20"/>
      <c r="D38" s="21"/>
    </row>
    <row r="39" spans="2:4" x14ac:dyDescent="0.2">
      <c r="B39" s="14" t="s">
        <v>26</v>
      </c>
      <c r="C39" s="20"/>
      <c r="D39" s="21"/>
    </row>
    <row r="40" spans="2:4" x14ac:dyDescent="0.2">
      <c r="B40" s="14" t="s">
        <v>27</v>
      </c>
      <c r="C40" s="20"/>
      <c r="D40" s="21"/>
    </row>
    <row r="41" spans="2:4" x14ac:dyDescent="0.2">
      <c r="B41" s="15"/>
      <c r="C41" s="25"/>
      <c r="D41" s="26"/>
    </row>
  </sheetData>
  <mergeCells count="24">
    <mergeCell ref="C36:D36"/>
    <mergeCell ref="C23:D23"/>
    <mergeCell ref="C24:D24"/>
    <mergeCell ref="C25:D25"/>
    <mergeCell ref="C26:D26"/>
    <mergeCell ref="C27:D27"/>
    <mergeCell ref="C28:D28"/>
    <mergeCell ref="G5:Q5"/>
    <mergeCell ref="C29:D29"/>
    <mergeCell ref="C31:D31"/>
    <mergeCell ref="B34:D34"/>
    <mergeCell ref="C35:D35"/>
    <mergeCell ref="B5:D5"/>
    <mergeCell ref="B15:D15"/>
    <mergeCell ref="B22:D22"/>
    <mergeCell ref="C16:D16"/>
    <mergeCell ref="C17:D17"/>
    <mergeCell ref="C18:D18"/>
    <mergeCell ref="C19:D19"/>
    <mergeCell ref="C37:D37"/>
    <mergeCell ref="C38:D38"/>
    <mergeCell ref="C39:D39"/>
    <mergeCell ref="C40:D40"/>
    <mergeCell ref="C41:D41"/>
  </mergeCells>
  <hyperlinks>
    <hyperlink ref="C31:D31" r:id="rId1" display="Link" xr:uid="{895B3114-FB4F-46F5-A7E6-2022E34FF531}"/>
  </hyperlinks>
  <pageMargins left="0.7" right="0.7" top="0.75" bottom="0.75" header="0.3" footer="0.3"/>
  <pageSetup paperSize="256" orientation="portrait" horizontalDpi="203" verticalDpi="20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1236-EF31-448C-82ED-0941EE456E01}">
  <dimension ref="A1:AT85"/>
  <sheetViews>
    <sheetView tabSelected="1"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B36" sqref="B36"/>
    </sheetView>
  </sheetViews>
  <sheetFormatPr defaultRowHeight="12.75" x14ac:dyDescent="0.2"/>
  <cols>
    <col min="1" max="1" width="4.28515625" style="1" customWidth="1"/>
    <col min="2" max="2" width="22.28515625" style="1" bestFit="1" customWidth="1"/>
    <col min="3" max="16384" width="9.140625" style="1"/>
  </cols>
  <sheetData>
    <row r="1" spans="1:46" s="30" customFormat="1" x14ac:dyDescent="0.2">
      <c r="C1" s="30" t="s">
        <v>29</v>
      </c>
      <c r="D1" s="30" t="s">
        <v>30</v>
      </c>
      <c r="E1" s="30" t="s">
        <v>31</v>
      </c>
      <c r="F1" s="30" t="s">
        <v>32</v>
      </c>
      <c r="G1" s="30" t="s">
        <v>33</v>
      </c>
      <c r="H1" s="30" t="s">
        <v>34</v>
      </c>
      <c r="I1" s="30" t="s">
        <v>35</v>
      </c>
      <c r="J1" s="30" t="s">
        <v>36</v>
      </c>
      <c r="K1" s="30" t="s">
        <v>37</v>
      </c>
      <c r="L1" s="30" t="s">
        <v>38</v>
      </c>
      <c r="M1" s="30" t="s">
        <v>39</v>
      </c>
      <c r="N1" s="30" t="s">
        <v>40</v>
      </c>
      <c r="O1" s="30" t="s">
        <v>41</v>
      </c>
      <c r="P1" s="30" t="s">
        <v>42</v>
      </c>
      <c r="Q1" s="30" t="s">
        <v>43</v>
      </c>
      <c r="R1" s="30" t="s">
        <v>44</v>
      </c>
      <c r="S1" s="30" t="s">
        <v>45</v>
      </c>
      <c r="T1" s="30" t="s">
        <v>47</v>
      </c>
      <c r="U1" s="33" t="s">
        <v>46</v>
      </c>
      <c r="V1" s="30" t="s">
        <v>48</v>
      </c>
      <c r="W1" s="30" t="s">
        <v>49</v>
      </c>
      <c r="X1" s="30" t="s">
        <v>51</v>
      </c>
      <c r="Y1" s="30" t="s">
        <v>51</v>
      </c>
      <c r="Z1" s="30" t="s">
        <v>52</v>
      </c>
      <c r="AA1" s="30" t="s">
        <v>50</v>
      </c>
      <c r="AE1" s="30" t="s">
        <v>53</v>
      </c>
      <c r="AF1" s="30" t="s">
        <v>54</v>
      </c>
      <c r="AG1" s="30" t="s">
        <v>55</v>
      </c>
      <c r="AH1" s="30" t="s">
        <v>56</v>
      </c>
      <c r="AI1" s="30" t="s">
        <v>57</v>
      </c>
      <c r="AJ1" s="30" t="s">
        <v>58</v>
      </c>
      <c r="AK1" s="30" t="s">
        <v>59</v>
      </c>
      <c r="AL1" s="30" t="s">
        <v>60</v>
      </c>
      <c r="AM1" s="30" t="s">
        <v>61</v>
      </c>
      <c r="AN1" s="30" t="s">
        <v>62</v>
      </c>
      <c r="AO1" s="30" t="s">
        <v>63</v>
      </c>
      <c r="AP1" s="30" t="s">
        <v>64</v>
      </c>
      <c r="AQ1" s="30" t="s">
        <v>65</v>
      </c>
      <c r="AR1" s="30" t="s">
        <v>66</v>
      </c>
      <c r="AS1" s="30" t="s">
        <v>67</v>
      </c>
      <c r="AT1" s="30" t="s">
        <v>123</v>
      </c>
    </row>
    <row r="2" spans="1:46" s="36" customFormat="1" x14ac:dyDescent="0.2">
      <c r="A2" s="35"/>
      <c r="Q2" s="37">
        <v>44499</v>
      </c>
      <c r="U2" s="37">
        <v>44863</v>
      </c>
    </row>
    <row r="3" spans="1:46" s="36" customFormat="1" x14ac:dyDescent="0.2">
      <c r="A3" s="35"/>
    </row>
    <row r="4" spans="1:46" s="42" customFormat="1" x14ac:dyDescent="0.2">
      <c r="B4" s="52" t="s">
        <v>17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>
        <v>1756</v>
      </c>
      <c r="R4" s="47"/>
      <c r="S4" s="47"/>
      <c r="T4" s="47"/>
      <c r="U4" s="47">
        <v>1818</v>
      </c>
      <c r="AH4" s="47"/>
    </row>
    <row r="5" spans="1:46" s="42" customFormat="1" x14ac:dyDescent="0.2">
      <c r="B5" s="52" t="s">
        <v>124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>
        <v>433</v>
      </c>
      <c r="R5" s="47"/>
      <c r="S5" s="47"/>
      <c r="T5" s="47"/>
      <c r="U5" s="47">
        <v>355</v>
      </c>
      <c r="AH5" s="47"/>
    </row>
    <row r="6" spans="1:46" s="2" customFormat="1" x14ac:dyDescent="0.2">
      <c r="B6" s="2" t="s">
        <v>76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>
        <f>Q4+Q5</f>
        <v>2189</v>
      </c>
      <c r="R6" s="44"/>
      <c r="S6" s="44"/>
      <c r="T6" s="44"/>
      <c r="U6" s="44">
        <f>U4+U5</f>
        <v>2173</v>
      </c>
      <c r="AH6" s="44">
        <f>SUM(O6:R6)</f>
        <v>2189</v>
      </c>
    </row>
    <row r="7" spans="1:46" x14ac:dyDescent="0.2">
      <c r="B7" s="1" t="s">
        <v>77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>
        <v>1429</v>
      </c>
      <c r="R7" s="45"/>
      <c r="S7" s="45"/>
      <c r="T7" s="45"/>
      <c r="U7" s="45">
        <v>1477</v>
      </c>
      <c r="AH7" s="45">
        <f>SUM(O7:R7)</f>
        <v>1429</v>
      </c>
    </row>
    <row r="8" spans="1:46" s="2" customFormat="1" x14ac:dyDescent="0.2">
      <c r="B8" s="2" t="s">
        <v>78</v>
      </c>
      <c r="C8" s="44">
        <f t="shared" ref="C8:T8" si="0">C6-C7</f>
        <v>0</v>
      </c>
      <c r="D8" s="44">
        <f t="shared" si="0"/>
        <v>0</v>
      </c>
      <c r="E8" s="44">
        <f t="shared" si="0"/>
        <v>0</v>
      </c>
      <c r="F8" s="44">
        <f t="shared" si="0"/>
        <v>0</v>
      </c>
      <c r="G8" s="44">
        <f t="shared" si="0"/>
        <v>0</v>
      </c>
      <c r="H8" s="44">
        <f t="shared" si="0"/>
        <v>0</v>
      </c>
      <c r="I8" s="44">
        <f t="shared" si="0"/>
        <v>0</v>
      </c>
      <c r="J8" s="44">
        <f t="shared" si="0"/>
        <v>0</v>
      </c>
      <c r="K8" s="44">
        <f t="shared" si="0"/>
        <v>0</v>
      </c>
      <c r="L8" s="44">
        <f t="shared" si="0"/>
        <v>0</v>
      </c>
      <c r="M8" s="44">
        <f t="shared" si="0"/>
        <v>0</v>
      </c>
      <c r="N8" s="44">
        <f t="shared" si="0"/>
        <v>0</v>
      </c>
      <c r="O8" s="44">
        <f t="shared" si="0"/>
        <v>0</v>
      </c>
      <c r="P8" s="44">
        <f t="shared" si="0"/>
        <v>0</v>
      </c>
      <c r="Q8" s="44">
        <f t="shared" si="0"/>
        <v>760</v>
      </c>
      <c r="R8" s="44">
        <f t="shared" si="0"/>
        <v>0</v>
      </c>
      <c r="S8" s="44">
        <f t="shared" si="0"/>
        <v>0</v>
      </c>
      <c r="T8" s="44">
        <f t="shared" si="0"/>
        <v>0</v>
      </c>
      <c r="U8" s="44">
        <f>U6-U7</f>
        <v>696</v>
      </c>
      <c r="AE8" s="44">
        <f t="shared" ref="AE8:AG8" si="1">AE6-AE7</f>
        <v>0</v>
      </c>
      <c r="AF8" s="44">
        <f t="shared" si="1"/>
        <v>0</v>
      </c>
      <c r="AG8" s="44">
        <f t="shared" si="1"/>
        <v>0</v>
      </c>
      <c r="AH8" s="44">
        <f>AH6-AH7</f>
        <v>760</v>
      </c>
    </row>
    <row r="9" spans="1:46" x14ac:dyDescent="0.2">
      <c r="B9" s="1" t="s">
        <v>79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>
        <v>458</v>
      </c>
      <c r="R9" s="45"/>
      <c r="S9" s="45"/>
      <c r="T9" s="45"/>
      <c r="U9" s="45">
        <v>467</v>
      </c>
      <c r="AH9" s="45">
        <f t="shared" ref="AH9:AH11" si="2">SUM(O9:R9)</f>
        <v>458</v>
      </c>
    </row>
    <row r="10" spans="1:46" x14ac:dyDescent="0.2">
      <c r="B10" s="1" t="s">
        <v>80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>
        <v>49</v>
      </c>
      <c r="R10" s="45"/>
      <c r="S10" s="45"/>
      <c r="T10" s="45"/>
      <c r="U10" s="45">
        <v>52</v>
      </c>
      <c r="AH10" s="45">
        <f t="shared" si="2"/>
        <v>49</v>
      </c>
    </row>
    <row r="11" spans="1:46" x14ac:dyDescent="0.2">
      <c r="B11" s="1" t="s">
        <v>81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>
        <v>57</v>
      </c>
      <c r="R11" s="45"/>
      <c r="S11" s="45"/>
      <c r="T11" s="45"/>
      <c r="U11" s="45">
        <v>20</v>
      </c>
      <c r="AH11" s="45">
        <f t="shared" si="2"/>
        <v>57</v>
      </c>
    </row>
    <row r="12" spans="1:46" s="2" customFormat="1" x14ac:dyDescent="0.2">
      <c r="B12" s="2" t="s">
        <v>82</v>
      </c>
      <c r="C12" s="44">
        <f t="shared" ref="C12:T12" si="3">C8-C9-C10-C11</f>
        <v>0</v>
      </c>
      <c r="D12" s="44">
        <f t="shared" si="3"/>
        <v>0</v>
      </c>
      <c r="E12" s="44">
        <f t="shared" si="3"/>
        <v>0</v>
      </c>
      <c r="F12" s="44">
        <f t="shared" si="3"/>
        <v>0</v>
      </c>
      <c r="G12" s="44">
        <f t="shared" si="3"/>
        <v>0</v>
      </c>
      <c r="H12" s="44">
        <f t="shared" si="3"/>
        <v>0</v>
      </c>
      <c r="I12" s="44">
        <f t="shared" si="3"/>
        <v>0</v>
      </c>
      <c r="J12" s="44">
        <f t="shared" si="3"/>
        <v>0</v>
      </c>
      <c r="K12" s="44">
        <f t="shared" si="3"/>
        <v>0</v>
      </c>
      <c r="L12" s="44">
        <f t="shared" si="3"/>
        <v>0</v>
      </c>
      <c r="M12" s="44">
        <f t="shared" si="3"/>
        <v>0</v>
      </c>
      <c r="N12" s="44">
        <f t="shared" si="3"/>
        <v>0</v>
      </c>
      <c r="O12" s="44">
        <f t="shared" si="3"/>
        <v>0</v>
      </c>
      <c r="P12" s="44">
        <f t="shared" si="3"/>
        <v>0</v>
      </c>
      <c r="Q12" s="44">
        <f t="shared" si="3"/>
        <v>196</v>
      </c>
      <c r="R12" s="44">
        <f t="shared" si="3"/>
        <v>0</v>
      </c>
      <c r="S12" s="44">
        <f t="shared" si="3"/>
        <v>0</v>
      </c>
      <c r="T12" s="44">
        <f t="shared" si="3"/>
        <v>0</v>
      </c>
      <c r="U12" s="44">
        <f>U8-U9-U10-U11</f>
        <v>157</v>
      </c>
      <c r="AE12" s="44">
        <f t="shared" ref="AE12:AH12" si="4">AE8-AE9-AE10-AE11</f>
        <v>0</v>
      </c>
      <c r="AF12" s="44">
        <f t="shared" si="4"/>
        <v>0</v>
      </c>
      <c r="AG12" s="44">
        <f t="shared" si="4"/>
        <v>0</v>
      </c>
      <c r="AH12" s="44">
        <f t="shared" si="4"/>
        <v>196</v>
      </c>
    </row>
    <row r="13" spans="1:46" x14ac:dyDescent="0.2">
      <c r="B13" s="1" t="s">
        <v>83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>
        <v>-4</v>
      </c>
      <c r="R13" s="45"/>
      <c r="S13" s="45"/>
      <c r="T13" s="45"/>
      <c r="U13" s="45">
        <v>-3</v>
      </c>
      <c r="AH13" s="45">
        <f>SUM(O13:R13)</f>
        <v>-4</v>
      </c>
    </row>
    <row r="14" spans="1:46" x14ac:dyDescent="0.2">
      <c r="B14" s="1" t="s">
        <v>84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>
        <v>30</v>
      </c>
      <c r="R14" s="45"/>
      <c r="S14" s="45"/>
      <c r="T14" s="45"/>
      <c r="U14" s="45">
        <v>-11</v>
      </c>
      <c r="AH14" s="45">
        <f>SUM(O14:R14)</f>
        <v>30</v>
      </c>
    </row>
    <row r="15" spans="1:46" x14ac:dyDescent="0.2">
      <c r="B15" s="1" t="s">
        <v>85</v>
      </c>
      <c r="C15" s="45">
        <f t="shared" ref="C15:T15" si="5">C12+C13+C14</f>
        <v>0</v>
      </c>
      <c r="D15" s="45">
        <f t="shared" si="5"/>
        <v>0</v>
      </c>
      <c r="E15" s="45">
        <f t="shared" si="5"/>
        <v>0</v>
      </c>
      <c r="F15" s="45">
        <f t="shared" si="5"/>
        <v>0</v>
      </c>
      <c r="G15" s="45">
        <f t="shared" si="5"/>
        <v>0</v>
      </c>
      <c r="H15" s="45">
        <f t="shared" si="5"/>
        <v>0</v>
      </c>
      <c r="I15" s="45">
        <f t="shared" si="5"/>
        <v>0</v>
      </c>
      <c r="J15" s="45">
        <f t="shared" si="5"/>
        <v>0</v>
      </c>
      <c r="K15" s="45">
        <f t="shared" si="5"/>
        <v>0</v>
      </c>
      <c r="L15" s="45">
        <f t="shared" si="5"/>
        <v>0</v>
      </c>
      <c r="M15" s="45">
        <f t="shared" si="5"/>
        <v>0</v>
      </c>
      <c r="N15" s="45">
        <f t="shared" si="5"/>
        <v>0</v>
      </c>
      <c r="O15" s="45">
        <f t="shared" si="5"/>
        <v>0</v>
      </c>
      <c r="P15" s="45">
        <f t="shared" si="5"/>
        <v>0</v>
      </c>
      <c r="Q15" s="45">
        <f t="shared" si="5"/>
        <v>222</v>
      </c>
      <c r="R15" s="45">
        <f t="shared" si="5"/>
        <v>0</v>
      </c>
      <c r="S15" s="45">
        <f t="shared" si="5"/>
        <v>0</v>
      </c>
      <c r="T15" s="45">
        <f t="shared" si="5"/>
        <v>0</v>
      </c>
      <c r="U15" s="45">
        <f>U12+U13+U14</f>
        <v>143</v>
      </c>
      <c r="AE15" s="45">
        <f t="shared" ref="AE15:AH15" si="6">AE12+AE13+AE14</f>
        <v>0</v>
      </c>
      <c r="AF15" s="45">
        <f t="shared" si="6"/>
        <v>0</v>
      </c>
      <c r="AG15" s="45">
        <f t="shared" si="6"/>
        <v>0</v>
      </c>
      <c r="AH15" s="45">
        <f t="shared" si="6"/>
        <v>222</v>
      </c>
    </row>
    <row r="16" spans="1:46" x14ac:dyDescent="0.2">
      <c r="B16" s="1" t="s">
        <v>86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>
        <v>64</v>
      </c>
      <c r="R16" s="45"/>
      <c r="S16" s="45"/>
      <c r="T16" s="45"/>
      <c r="U16" s="45">
        <v>47</v>
      </c>
      <c r="AH16" s="45">
        <f>SUM(O16:R16)</f>
        <v>64</v>
      </c>
    </row>
    <row r="17" spans="2:34" s="2" customFormat="1" x14ac:dyDescent="0.2">
      <c r="B17" s="2" t="s">
        <v>87</v>
      </c>
      <c r="C17" s="44">
        <f t="shared" ref="C17:T17" si="7">C15-C16</f>
        <v>0</v>
      </c>
      <c r="D17" s="44">
        <f t="shared" si="7"/>
        <v>0</v>
      </c>
      <c r="E17" s="44">
        <f t="shared" si="7"/>
        <v>0</v>
      </c>
      <c r="F17" s="44">
        <f t="shared" si="7"/>
        <v>0</v>
      </c>
      <c r="G17" s="44">
        <f t="shared" si="7"/>
        <v>0</v>
      </c>
      <c r="H17" s="44">
        <f t="shared" si="7"/>
        <v>0</v>
      </c>
      <c r="I17" s="44">
        <f t="shared" si="7"/>
        <v>0</v>
      </c>
      <c r="J17" s="44">
        <f t="shared" si="7"/>
        <v>0</v>
      </c>
      <c r="K17" s="44">
        <f t="shared" si="7"/>
        <v>0</v>
      </c>
      <c r="L17" s="44">
        <f t="shared" si="7"/>
        <v>0</v>
      </c>
      <c r="M17" s="44">
        <f t="shared" si="7"/>
        <v>0</v>
      </c>
      <c r="N17" s="44">
        <f t="shared" si="7"/>
        <v>0</v>
      </c>
      <c r="O17" s="44">
        <f t="shared" si="7"/>
        <v>0</v>
      </c>
      <c r="P17" s="44">
        <f t="shared" si="7"/>
        <v>0</v>
      </c>
      <c r="Q17" s="44">
        <f t="shared" si="7"/>
        <v>158</v>
      </c>
      <c r="R17" s="44">
        <f t="shared" si="7"/>
        <v>0</v>
      </c>
      <c r="S17" s="44">
        <f t="shared" si="7"/>
        <v>0</v>
      </c>
      <c r="T17" s="44">
        <f t="shared" si="7"/>
        <v>0</v>
      </c>
      <c r="U17" s="44">
        <f>U15-U16</f>
        <v>96</v>
      </c>
      <c r="AE17" s="44">
        <f t="shared" ref="AE17:AH17" si="8">AE15-AE16</f>
        <v>0</v>
      </c>
      <c r="AF17" s="44">
        <f t="shared" si="8"/>
        <v>0</v>
      </c>
      <c r="AG17" s="44">
        <f t="shared" si="8"/>
        <v>0</v>
      </c>
      <c r="AH17" s="44">
        <f t="shared" si="8"/>
        <v>158</v>
      </c>
    </row>
    <row r="18" spans="2:34" x14ac:dyDescent="0.2">
      <c r="B18" s="1" t="s">
        <v>88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38">
        <f>Q17/Q19</f>
        <v>1.5310077519379846</v>
      </c>
      <c r="R18" s="38"/>
      <c r="S18" s="38"/>
      <c r="T18" s="38"/>
      <c r="U18" s="38">
        <f>U17/U19</f>
        <v>1.0278372591006424</v>
      </c>
    </row>
    <row r="19" spans="2:34" x14ac:dyDescent="0.2">
      <c r="B19" s="1" t="s">
        <v>4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>
        <v>103.2</v>
      </c>
      <c r="R19" s="46"/>
      <c r="S19" s="46"/>
      <c r="T19" s="46"/>
      <c r="U19" s="46">
        <v>93.4</v>
      </c>
    </row>
    <row r="21" spans="2:34" s="2" customFormat="1" x14ac:dyDescent="0.2">
      <c r="B21" s="2" t="s">
        <v>89</v>
      </c>
      <c r="U21" s="39">
        <f>U6/Q6-1</f>
        <v>-7.3092736409319237E-3</v>
      </c>
    </row>
    <row r="22" spans="2:34" s="42" customFormat="1" x14ac:dyDescent="0.2">
      <c r="B22" s="52" t="s">
        <v>125</v>
      </c>
      <c r="U22" s="53">
        <f>U4/Q4-1</f>
        <v>3.530751708428248E-2</v>
      </c>
    </row>
    <row r="23" spans="2:34" s="42" customFormat="1" x14ac:dyDescent="0.2">
      <c r="B23" s="52" t="s">
        <v>126</v>
      </c>
      <c r="U23" s="53">
        <f>U5/Q5-1</f>
        <v>-0.18013856812933027</v>
      </c>
    </row>
    <row r="24" spans="2:34" x14ac:dyDescent="0.2">
      <c r="B24" s="1" t="s">
        <v>90</v>
      </c>
    </row>
    <row r="26" spans="2:34" x14ac:dyDescent="0.2">
      <c r="B26" s="1" t="s">
        <v>91</v>
      </c>
      <c r="Q26" s="40">
        <f>Q8/Q6</f>
        <v>0.34719049794426676</v>
      </c>
      <c r="U26" s="40">
        <f>U8/U6</f>
        <v>0.32029452369995398</v>
      </c>
    </row>
    <row r="27" spans="2:34" x14ac:dyDescent="0.2">
      <c r="B27" s="1" t="s">
        <v>92</v>
      </c>
      <c r="Q27" s="40">
        <f>Q12/Q6</f>
        <v>8.9538602101416176E-2</v>
      </c>
      <c r="U27" s="40">
        <f>U12/U6</f>
        <v>7.2250345144960884E-2</v>
      </c>
    </row>
    <row r="28" spans="2:34" x14ac:dyDescent="0.2">
      <c r="B28" s="1" t="s">
        <v>93</v>
      </c>
      <c r="Q28" s="40">
        <f>Q17/Q6</f>
        <v>7.2179077204202829E-2</v>
      </c>
      <c r="U28" s="40">
        <f>U17/U6</f>
        <v>4.4178554993097099E-2</v>
      </c>
    </row>
    <row r="29" spans="2:34" x14ac:dyDescent="0.2">
      <c r="B29" s="1" t="s">
        <v>94</v>
      </c>
      <c r="Q29" s="40">
        <f>Q16/Q15</f>
        <v>0.28828828828828829</v>
      </c>
      <c r="U29" s="40">
        <f>U16/U15</f>
        <v>0.32867132867132864</v>
      </c>
    </row>
    <row r="30" spans="2:34" x14ac:dyDescent="0.2">
      <c r="Q30" s="40"/>
      <c r="U30" s="40"/>
    </row>
    <row r="31" spans="2:34" x14ac:dyDescent="0.2">
      <c r="Q31" s="40"/>
      <c r="U31" s="40"/>
    </row>
    <row r="32" spans="2:34" x14ac:dyDescent="0.2">
      <c r="B32" s="41" t="s">
        <v>127</v>
      </c>
      <c r="Q32" s="40"/>
      <c r="U32" s="40"/>
    </row>
    <row r="33" spans="2:21" s="45" customFormat="1" x14ac:dyDescent="0.2">
      <c r="B33" s="45" t="s">
        <v>128</v>
      </c>
      <c r="Q33" s="45">
        <v>2956</v>
      </c>
      <c r="U33" s="45">
        <v>2794</v>
      </c>
    </row>
    <row r="34" spans="2:21" s="55" customFormat="1" x14ac:dyDescent="0.2">
      <c r="B34" s="54" t="s">
        <v>129</v>
      </c>
      <c r="U34" s="55">
        <f>U33-Q33</f>
        <v>-162</v>
      </c>
    </row>
    <row r="35" spans="2:21" s="57" customFormat="1" x14ac:dyDescent="0.2">
      <c r="B35" s="56" t="s">
        <v>130</v>
      </c>
      <c r="Q35" s="57">
        <f>Q4/Q33</f>
        <v>0.59404600811907982</v>
      </c>
      <c r="U35" s="57">
        <f>U4/U33</f>
        <v>0.65068002863278451</v>
      </c>
    </row>
    <row r="36" spans="2:21" s="57" customFormat="1" x14ac:dyDescent="0.2">
      <c r="B36" s="56"/>
    </row>
    <row r="39" spans="2:21" x14ac:dyDescent="0.2">
      <c r="B39" s="41" t="s">
        <v>95</v>
      </c>
    </row>
    <row r="40" spans="2:21" s="2" customFormat="1" x14ac:dyDescent="0.2">
      <c r="B40" s="2" t="s">
        <v>6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>
        <v>1339</v>
      </c>
      <c r="R40" s="44"/>
      <c r="S40" s="44"/>
      <c r="T40" s="44"/>
      <c r="U40" s="44">
        <v>351</v>
      </c>
    </row>
    <row r="41" spans="2:21" s="2" customFormat="1" x14ac:dyDescent="0.2">
      <c r="B41" s="2" t="s">
        <v>96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>
        <v>1301</v>
      </c>
      <c r="R41" s="44"/>
      <c r="S41" s="44"/>
      <c r="T41" s="44"/>
      <c r="U41" s="44">
        <v>1685</v>
      </c>
    </row>
    <row r="42" spans="2:21" x14ac:dyDescent="0.2">
      <c r="B42" s="1" t="s">
        <v>97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>
        <v>253</v>
      </c>
      <c r="R42" s="45"/>
      <c r="S42" s="45"/>
      <c r="T42" s="45"/>
      <c r="U42" s="45">
        <v>302</v>
      </c>
    </row>
    <row r="43" spans="2:21" x14ac:dyDescent="0.2">
      <c r="B43" s="1" t="s">
        <v>98</v>
      </c>
      <c r="C43" s="45">
        <f t="shared" ref="C43:T43" si="9">SUM(C40:C42)</f>
        <v>0</v>
      </c>
      <c r="D43" s="45">
        <f t="shared" si="9"/>
        <v>0</v>
      </c>
      <c r="E43" s="45">
        <f t="shared" si="9"/>
        <v>0</v>
      </c>
      <c r="F43" s="45">
        <f t="shared" si="9"/>
        <v>0</v>
      </c>
      <c r="G43" s="45">
        <f t="shared" si="9"/>
        <v>0</v>
      </c>
      <c r="H43" s="45">
        <f t="shared" si="9"/>
        <v>0</v>
      </c>
      <c r="I43" s="45">
        <f t="shared" si="9"/>
        <v>0</v>
      </c>
      <c r="J43" s="45">
        <f t="shared" si="9"/>
        <v>0</v>
      </c>
      <c r="K43" s="45">
        <f t="shared" si="9"/>
        <v>0</v>
      </c>
      <c r="L43" s="45">
        <f t="shared" si="9"/>
        <v>0</v>
      </c>
      <c r="M43" s="45">
        <f t="shared" si="9"/>
        <v>0</v>
      </c>
      <c r="N43" s="45">
        <f t="shared" si="9"/>
        <v>0</v>
      </c>
      <c r="O43" s="45">
        <f t="shared" si="9"/>
        <v>0</v>
      </c>
      <c r="P43" s="45">
        <f t="shared" si="9"/>
        <v>0</v>
      </c>
      <c r="Q43" s="45">
        <f t="shared" si="9"/>
        <v>2893</v>
      </c>
      <c r="R43" s="45">
        <f t="shared" si="9"/>
        <v>0</v>
      </c>
      <c r="S43" s="45">
        <f t="shared" si="9"/>
        <v>0</v>
      </c>
      <c r="T43" s="45">
        <f t="shared" si="9"/>
        <v>0</v>
      </c>
      <c r="U43" s="45">
        <f>SUM(U40:U42)</f>
        <v>2338</v>
      </c>
    </row>
    <row r="44" spans="2:21" x14ac:dyDescent="0.2">
      <c r="B44" s="1" t="s">
        <v>99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>
        <v>860</v>
      </c>
      <c r="R44" s="45"/>
      <c r="S44" s="45"/>
      <c r="T44" s="45"/>
      <c r="U44" s="45">
        <v>897</v>
      </c>
    </row>
    <row r="45" spans="2:21" x14ac:dyDescent="0.2">
      <c r="B45" s="1" t="s">
        <v>100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>
        <v>2619</v>
      </c>
      <c r="R45" s="45"/>
      <c r="S45" s="45"/>
      <c r="T45" s="45"/>
      <c r="U45" s="45">
        <v>2449</v>
      </c>
    </row>
    <row r="46" spans="2:21" x14ac:dyDescent="0.2">
      <c r="B46" s="1" t="s">
        <v>101</v>
      </c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>
        <v>95</v>
      </c>
      <c r="R46" s="45"/>
      <c r="S46" s="45"/>
      <c r="T46" s="45"/>
      <c r="U46" s="45">
        <v>65</v>
      </c>
    </row>
    <row r="47" spans="2:21" x14ac:dyDescent="0.2">
      <c r="B47" s="1" t="s">
        <v>102</v>
      </c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>
        <f>651+235</f>
        <v>886</v>
      </c>
      <c r="R47" s="45"/>
      <c r="S47" s="45"/>
      <c r="T47" s="45"/>
      <c r="U47" s="45">
        <f>764+424</f>
        <v>1188</v>
      </c>
    </row>
    <row r="48" spans="2:21" x14ac:dyDescent="0.2">
      <c r="B48" s="1" t="s">
        <v>103</v>
      </c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>
        <v>762</v>
      </c>
      <c r="R48" s="45"/>
      <c r="S48" s="45"/>
      <c r="T48" s="45"/>
      <c r="U48" s="45">
        <v>722</v>
      </c>
    </row>
    <row r="49" spans="2:21" x14ac:dyDescent="0.2">
      <c r="B49" s="1" t="s">
        <v>104</v>
      </c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>
        <v>96</v>
      </c>
      <c r="R49" s="45"/>
      <c r="S49" s="45"/>
      <c r="T49" s="45"/>
      <c r="U49" s="45">
        <v>103</v>
      </c>
    </row>
    <row r="50" spans="2:21" x14ac:dyDescent="0.2">
      <c r="B50" s="1" t="s">
        <v>105</v>
      </c>
      <c r="C50" s="45">
        <f t="shared" ref="C50:T50" si="10">SUM(C44:C49)+C43</f>
        <v>0</v>
      </c>
      <c r="D50" s="45">
        <f t="shared" si="10"/>
        <v>0</v>
      </c>
      <c r="E50" s="45">
        <f t="shared" si="10"/>
        <v>0</v>
      </c>
      <c r="F50" s="45">
        <f t="shared" si="10"/>
        <v>0</v>
      </c>
      <c r="G50" s="45">
        <f t="shared" si="10"/>
        <v>0</v>
      </c>
      <c r="H50" s="45">
        <f t="shared" si="10"/>
        <v>0</v>
      </c>
      <c r="I50" s="45">
        <f t="shared" si="10"/>
        <v>0</v>
      </c>
      <c r="J50" s="45">
        <f t="shared" si="10"/>
        <v>0</v>
      </c>
      <c r="K50" s="45">
        <f t="shared" si="10"/>
        <v>0</v>
      </c>
      <c r="L50" s="45">
        <f t="shared" si="10"/>
        <v>0</v>
      </c>
      <c r="M50" s="45">
        <f t="shared" si="10"/>
        <v>0</v>
      </c>
      <c r="N50" s="45">
        <f t="shared" si="10"/>
        <v>0</v>
      </c>
      <c r="O50" s="45">
        <f t="shared" si="10"/>
        <v>0</v>
      </c>
      <c r="P50" s="45">
        <f t="shared" si="10"/>
        <v>0</v>
      </c>
      <c r="Q50" s="45">
        <f t="shared" si="10"/>
        <v>8211</v>
      </c>
      <c r="R50" s="45">
        <f t="shared" si="10"/>
        <v>0</v>
      </c>
      <c r="S50" s="45">
        <f t="shared" si="10"/>
        <v>0</v>
      </c>
      <c r="T50" s="45">
        <f t="shared" si="10"/>
        <v>0</v>
      </c>
      <c r="U50" s="45">
        <f>SUM(U44:U49)+U43</f>
        <v>7762</v>
      </c>
    </row>
    <row r="52" spans="2:21" x14ac:dyDescent="0.2">
      <c r="B52" s="1" t="s">
        <v>106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>
        <v>578</v>
      </c>
      <c r="R52" s="45"/>
      <c r="S52" s="45"/>
      <c r="T52" s="45"/>
      <c r="U52" s="45">
        <v>522</v>
      </c>
    </row>
    <row r="53" spans="2:21" x14ac:dyDescent="0.2">
      <c r="B53" s="1" t="s">
        <v>107</v>
      </c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>
        <v>498</v>
      </c>
      <c r="R53" s="45"/>
      <c r="S53" s="45"/>
      <c r="T53" s="45"/>
      <c r="U53" s="45">
        <v>455</v>
      </c>
    </row>
    <row r="54" spans="2:21" s="2" customFormat="1" x14ac:dyDescent="0.2">
      <c r="B54" s="2" t="s">
        <v>108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>
        <v>104</v>
      </c>
      <c r="R54" s="44"/>
      <c r="S54" s="44"/>
      <c r="T54" s="44"/>
      <c r="U54" s="44">
        <v>6</v>
      </c>
    </row>
    <row r="55" spans="2:21" x14ac:dyDescent="0.2">
      <c r="B55" s="1" t="s">
        <v>109</v>
      </c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>
        <v>577</v>
      </c>
      <c r="R55" s="45"/>
      <c r="S55" s="45"/>
      <c r="T55" s="45"/>
      <c r="U55" s="45">
        <v>539</v>
      </c>
    </row>
    <row r="56" spans="2:21" x14ac:dyDescent="0.2">
      <c r="B56" s="1" t="s">
        <v>110</v>
      </c>
      <c r="C56" s="45">
        <f t="shared" ref="C56:T56" si="11">SUM(C52:C55)</f>
        <v>0</v>
      </c>
      <c r="D56" s="45">
        <f t="shared" si="11"/>
        <v>0</v>
      </c>
      <c r="E56" s="45">
        <f t="shared" si="11"/>
        <v>0</v>
      </c>
      <c r="F56" s="45">
        <f t="shared" si="11"/>
        <v>0</v>
      </c>
      <c r="G56" s="45">
        <f t="shared" si="11"/>
        <v>0</v>
      </c>
      <c r="H56" s="45">
        <f t="shared" si="11"/>
        <v>0</v>
      </c>
      <c r="I56" s="45">
        <f t="shared" si="11"/>
        <v>0</v>
      </c>
      <c r="J56" s="45">
        <f t="shared" si="11"/>
        <v>0</v>
      </c>
      <c r="K56" s="45">
        <f t="shared" si="11"/>
        <v>0</v>
      </c>
      <c r="L56" s="45">
        <f t="shared" si="11"/>
        <v>0</v>
      </c>
      <c r="M56" s="45">
        <f t="shared" si="11"/>
        <v>0</v>
      </c>
      <c r="N56" s="45">
        <f t="shared" si="11"/>
        <v>0</v>
      </c>
      <c r="O56" s="45">
        <f t="shared" si="11"/>
        <v>0</v>
      </c>
      <c r="P56" s="45">
        <f t="shared" si="11"/>
        <v>0</v>
      </c>
      <c r="Q56" s="45">
        <f t="shared" si="11"/>
        <v>1757</v>
      </c>
      <c r="R56" s="45">
        <f t="shared" si="11"/>
        <v>0</v>
      </c>
      <c r="S56" s="45">
        <f t="shared" si="11"/>
        <v>0</v>
      </c>
      <c r="T56" s="45">
        <f t="shared" si="11"/>
        <v>0</v>
      </c>
      <c r="U56" s="45">
        <f>SUM(U52:U55)</f>
        <v>1522</v>
      </c>
    </row>
    <row r="57" spans="2:21" s="2" customFormat="1" x14ac:dyDescent="0.2">
      <c r="B57" s="2" t="s">
        <v>111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>
        <v>456</v>
      </c>
      <c r="R57" s="44"/>
      <c r="S57" s="44"/>
      <c r="T57" s="44"/>
      <c r="U57" s="44">
        <v>448</v>
      </c>
    </row>
    <row r="58" spans="2:21" x14ac:dyDescent="0.2">
      <c r="B58" s="1" t="s">
        <v>112</v>
      </c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>
        <v>2421</v>
      </c>
      <c r="R58" s="45"/>
      <c r="S58" s="45"/>
      <c r="T58" s="45"/>
      <c r="U58" s="45">
        <v>2212</v>
      </c>
    </row>
    <row r="59" spans="2:21" x14ac:dyDescent="0.2">
      <c r="B59" s="1" t="s">
        <v>113</v>
      </c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>
        <v>235</v>
      </c>
      <c r="R59" s="45"/>
      <c r="S59" s="45"/>
      <c r="T59" s="45"/>
      <c r="U59" s="45">
        <v>321</v>
      </c>
    </row>
    <row r="60" spans="2:21" x14ac:dyDescent="0.2">
      <c r="B60" s="1" t="s">
        <v>114</v>
      </c>
      <c r="C60" s="45">
        <f t="shared" ref="C60:T60" si="12">SUM(C57:C59)+C56</f>
        <v>0</v>
      </c>
      <c r="D60" s="45">
        <f t="shared" si="12"/>
        <v>0</v>
      </c>
      <c r="E60" s="45">
        <f t="shared" si="12"/>
        <v>0</v>
      </c>
      <c r="F60" s="45">
        <f t="shared" si="12"/>
        <v>0</v>
      </c>
      <c r="G60" s="45">
        <f t="shared" si="12"/>
        <v>0</v>
      </c>
      <c r="H60" s="45">
        <f t="shared" si="12"/>
        <v>0</v>
      </c>
      <c r="I60" s="45">
        <f t="shared" si="12"/>
        <v>0</v>
      </c>
      <c r="J60" s="45">
        <f t="shared" si="12"/>
        <v>0</v>
      </c>
      <c r="K60" s="45">
        <f t="shared" si="12"/>
        <v>0</v>
      </c>
      <c r="L60" s="45">
        <f t="shared" si="12"/>
        <v>0</v>
      </c>
      <c r="M60" s="45">
        <f t="shared" si="12"/>
        <v>0</v>
      </c>
      <c r="N60" s="45">
        <f t="shared" si="12"/>
        <v>0</v>
      </c>
      <c r="O60" s="45">
        <f t="shared" si="12"/>
        <v>0</v>
      </c>
      <c r="P60" s="45">
        <f t="shared" si="12"/>
        <v>0</v>
      </c>
      <c r="Q60" s="45">
        <f t="shared" si="12"/>
        <v>4869</v>
      </c>
      <c r="R60" s="45">
        <f t="shared" si="12"/>
        <v>0</v>
      </c>
      <c r="S60" s="45">
        <f t="shared" si="12"/>
        <v>0</v>
      </c>
      <c r="T60" s="45">
        <f t="shared" si="12"/>
        <v>0</v>
      </c>
      <c r="U60" s="45">
        <f>SUM(U57:U59)+U56</f>
        <v>4503</v>
      </c>
    </row>
    <row r="62" spans="2:21" x14ac:dyDescent="0.2">
      <c r="B62" s="1" t="s">
        <v>115</v>
      </c>
      <c r="Q62" s="45">
        <v>3342</v>
      </c>
      <c r="U62" s="45">
        <v>3259</v>
      </c>
    </row>
    <row r="63" spans="2:21" x14ac:dyDescent="0.2">
      <c r="B63" s="1" t="s">
        <v>116</v>
      </c>
      <c r="C63" s="45">
        <f t="shared" ref="C63:T63" si="13">C62+C60</f>
        <v>0</v>
      </c>
      <c r="D63" s="45">
        <f t="shared" si="13"/>
        <v>0</v>
      </c>
      <c r="E63" s="45">
        <f t="shared" si="13"/>
        <v>0</v>
      </c>
      <c r="F63" s="45">
        <f t="shared" si="13"/>
        <v>0</v>
      </c>
      <c r="G63" s="45">
        <f t="shared" si="13"/>
        <v>0</v>
      </c>
      <c r="H63" s="45">
        <f t="shared" si="13"/>
        <v>0</v>
      </c>
      <c r="I63" s="45">
        <f t="shared" si="13"/>
        <v>0</v>
      </c>
      <c r="J63" s="45">
        <f t="shared" si="13"/>
        <v>0</v>
      </c>
      <c r="K63" s="45">
        <f t="shared" si="13"/>
        <v>0</v>
      </c>
      <c r="L63" s="45">
        <f t="shared" si="13"/>
        <v>0</v>
      </c>
      <c r="M63" s="45">
        <f t="shared" si="13"/>
        <v>0</v>
      </c>
      <c r="N63" s="45">
        <f t="shared" si="13"/>
        <v>0</v>
      </c>
      <c r="O63" s="45">
        <f t="shared" si="13"/>
        <v>0</v>
      </c>
      <c r="P63" s="45">
        <f t="shared" si="13"/>
        <v>0</v>
      </c>
      <c r="Q63" s="45">
        <f t="shared" si="13"/>
        <v>8211</v>
      </c>
      <c r="R63" s="45">
        <f t="shared" si="13"/>
        <v>0</v>
      </c>
      <c r="S63" s="45">
        <f t="shared" si="13"/>
        <v>0</v>
      </c>
      <c r="T63" s="45">
        <f t="shared" si="13"/>
        <v>0</v>
      </c>
      <c r="U63" s="45">
        <f>U62+U60</f>
        <v>7762</v>
      </c>
    </row>
    <row r="65" spans="2:21" x14ac:dyDescent="0.2">
      <c r="B65" s="1" t="s">
        <v>117</v>
      </c>
      <c r="Q65" s="45">
        <f>Q50-Q60</f>
        <v>3342</v>
      </c>
      <c r="U65" s="45">
        <f>U50-U60</f>
        <v>3259</v>
      </c>
    </row>
    <row r="66" spans="2:21" x14ac:dyDescent="0.2">
      <c r="B66" s="1" t="s">
        <v>118</v>
      </c>
      <c r="Q66" s="1">
        <f>Q65/Q19</f>
        <v>32.383720930232556</v>
      </c>
      <c r="U66" s="1">
        <f>U65/U19</f>
        <v>34.892933618843678</v>
      </c>
    </row>
    <row r="68" spans="2:21" s="42" customFormat="1" x14ac:dyDescent="0.2">
      <c r="B68" s="42" t="s">
        <v>6</v>
      </c>
      <c r="C68" s="47">
        <f t="shared" ref="C68:U68" si="14">C40</f>
        <v>0</v>
      </c>
      <c r="D68" s="47">
        <f t="shared" si="14"/>
        <v>0</v>
      </c>
      <c r="E68" s="47">
        <f t="shared" si="14"/>
        <v>0</v>
      </c>
      <c r="F68" s="47">
        <f t="shared" si="14"/>
        <v>0</v>
      </c>
      <c r="G68" s="47">
        <f t="shared" si="14"/>
        <v>0</v>
      </c>
      <c r="H68" s="47">
        <f t="shared" si="14"/>
        <v>0</v>
      </c>
      <c r="I68" s="47">
        <f t="shared" si="14"/>
        <v>0</v>
      </c>
      <c r="J68" s="47">
        <f t="shared" si="14"/>
        <v>0</v>
      </c>
      <c r="K68" s="47">
        <f t="shared" si="14"/>
        <v>0</v>
      </c>
      <c r="L68" s="47">
        <f t="shared" si="14"/>
        <v>0</v>
      </c>
      <c r="M68" s="47">
        <f t="shared" si="14"/>
        <v>0</v>
      </c>
      <c r="N68" s="47">
        <f t="shared" si="14"/>
        <v>0</v>
      </c>
      <c r="O68" s="47">
        <f t="shared" si="14"/>
        <v>0</v>
      </c>
      <c r="P68" s="47">
        <f t="shared" si="14"/>
        <v>0</v>
      </c>
      <c r="Q68" s="47">
        <f t="shared" si="14"/>
        <v>1339</v>
      </c>
      <c r="R68" s="47">
        <f t="shared" si="14"/>
        <v>0</v>
      </c>
      <c r="S68" s="47">
        <f t="shared" si="14"/>
        <v>0</v>
      </c>
      <c r="T68" s="47">
        <f t="shared" si="14"/>
        <v>0</v>
      </c>
      <c r="U68" s="47">
        <f>U40</f>
        <v>351</v>
      </c>
    </row>
    <row r="69" spans="2:21" s="42" customFormat="1" x14ac:dyDescent="0.2">
      <c r="B69" s="42" t="s">
        <v>7</v>
      </c>
      <c r="C69" s="47">
        <f t="shared" ref="C69:U69" si="15">C54+C57</f>
        <v>0</v>
      </c>
      <c r="D69" s="47">
        <f t="shared" si="15"/>
        <v>0</v>
      </c>
      <c r="E69" s="47">
        <f t="shared" si="15"/>
        <v>0</v>
      </c>
      <c r="F69" s="47">
        <f t="shared" si="15"/>
        <v>0</v>
      </c>
      <c r="G69" s="47">
        <f t="shared" si="15"/>
        <v>0</v>
      </c>
      <c r="H69" s="47">
        <f t="shared" si="15"/>
        <v>0</v>
      </c>
      <c r="I69" s="47">
        <f t="shared" si="15"/>
        <v>0</v>
      </c>
      <c r="J69" s="47">
        <f t="shared" si="15"/>
        <v>0</v>
      </c>
      <c r="K69" s="47">
        <f t="shared" si="15"/>
        <v>0</v>
      </c>
      <c r="L69" s="47">
        <f t="shared" si="15"/>
        <v>0</v>
      </c>
      <c r="M69" s="47">
        <f t="shared" si="15"/>
        <v>0</v>
      </c>
      <c r="N69" s="47">
        <f t="shared" si="15"/>
        <v>0</v>
      </c>
      <c r="O69" s="47">
        <f t="shared" si="15"/>
        <v>0</v>
      </c>
      <c r="P69" s="47">
        <f t="shared" si="15"/>
        <v>0</v>
      </c>
      <c r="Q69" s="47">
        <f t="shared" si="15"/>
        <v>560</v>
      </c>
      <c r="R69" s="47">
        <f t="shared" si="15"/>
        <v>0</v>
      </c>
      <c r="S69" s="47">
        <f t="shared" si="15"/>
        <v>0</v>
      </c>
      <c r="T69" s="47">
        <f t="shared" si="15"/>
        <v>0</v>
      </c>
      <c r="U69" s="47">
        <f>U54+U57</f>
        <v>454</v>
      </c>
    </row>
    <row r="70" spans="2:21" x14ac:dyDescent="0.2">
      <c r="B70" s="1" t="s">
        <v>8</v>
      </c>
      <c r="C70" s="45">
        <f t="shared" ref="C70:T70" si="16">C68-C69</f>
        <v>0</v>
      </c>
      <c r="D70" s="45">
        <f t="shared" si="16"/>
        <v>0</v>
      </c>
      <c r="E70" s="45">
        <f t="shared" si="16"/>
        <v>0</v>
      </c>
      <c r="F70" s="45">
        <f t="shared" si="16"/>
        <v>0</v>
      </c>
      <c r="G70" s="45">
        <f t="shared" si="16"/>
        <v>0</v>
      </c>
      <c r="H70" s="45">
        <f t="shared" si="16"/>
        <v>0</v>
      </c>
      <c r="I70" s="45">
        <f t="shared" si="16"/>
        <v>0</v>
      </c>
      <c r="J70" s="45">
        <f t="shared" si="16"/>
        <v>0</v>
      </c>
      <c r="K70" s="45">
        <f t="shared" si="16"/>
        <v>0</v>
      </c>
      <c r="L70" s="45">
        <f t="shared" si="16"/>
        <v>0</v>
      </c>
      <c r="M70" s="45">
        <f t="shared" si="16"/>
        <v>0</v>
      </c>
      <c r="N70" s="45">
        <f t="shared" si="16"/>
        <v>0</v>
      </c>
      <c r="O70" s="45">
        <f t="shared" si="16"/>
        <v>0</v>
      </c>
      <c r="P70" s="45">
        <f t="shared" si="16"/>
        <v>0</v>
      </c>
      <c r="Q70" s="45">
        <f t="shared" si="16"/>
        <v>779</v>
      </c>
      <c r="R70" s="45">
        <f t="shared" si="16"/>
        <v>0</v>
      </c>
      <c r="S70" s="45">
        <f t="shared" si="16"/>
        <v>0</v>
      </c>
      <c r="T70" s="45">
        <f t="shared" si="16"/>
        <v>0</v>
      </c>
      <c r="U70" s="45">
        <f>U68-U69</f>
        <v>-103</v>
      </c>
    </row>
    <row r="72" spans="2:21" x14ac:dyDescent="0.2">
      <c r="B72" s="2" t="s">
        <v>119</v>
      </c>
      <c r="U72" s="40">
        <f>U41/Q41-1</f>
        <v>0.29515757109915453</v>
      </c>
    </row>
    <row r="73" spans="2:21" x14ac:dyDescent="0.2">
      <c r="B73" s="1" t="s">
        <v>122</v>
      </c>
    </row>
    <row r="74" spans="2:21" x14ac:dyDescent="0.2">
      <c r="B74" s="1" t="s">
        <v>120</v>
      </c>
    </row>
    <row r="76" spans="2:21" x14ac:dyDescent="0.2">
      <c r="B76" s="38" t="s">
        <v>121</v>
      </c>
      <c r="Q76" s="1">
        <v>44.92</v>
      </c>
      <c r="U76" s="50">
        <v>31.1</v>
      </c>
    </row>
    <row r="77" spans="2:21" x14ac:dyDescent="0.2">
      <c r="B77" s="1" t="s">
        <v>5</v>
      </c>
      <c r="Q77" s="45">
        <f>Q76*Q19</f>
        <v>4635.7440000000006</v>
      </c>
      <c r="U77" s="45">
        <f>U76*U19</f>
        <v>2904.7400000000002</v>
      </c>
    </row>
    <row r="78" spans="2:21" x14ac:dyDescent="0.2">
      <c r="B78" s="1" t="s">
        <v>9</v>
      </c>
      <c r="Q78" s="45">
        <f>Q77-Q70</f>
        <v>3856.7440000000006</v>
      </c>
      <c r="U78" s="45">
        <f>U77-U70</f>
        <v>3007.7400000000002</v>
      </c>
    </row>
    <row r="80" spans="2:21" s="43" customFormat="1" x14ac:dyDescent="0.2">
      <c r="B80" s="43" t="s">
        <v>22</v>
      </c>
      <c r="Q80" s="43">
        <f>Q76/Q66</f>
        <v>1.387116696588869</v>
      </c>
      <c r="U80" s="43">
        <f>U76/U66</f>
        <v>0.8912979441546488</v>
      </c>
    </row>
    <row r="81" spans="2:2" x14ac:dyDescent="0.2">
      <c r="B81" s="1" t="s">
        <v>23</v>
      </c>
    </row>
    <row r="82" spans="2:2" x14ac:dyDescent="0.2">
      <c r="B82" s="1" t="s">
        <v>24</v>
      </c>
    </row>
    <row r="83" spans="2:2" x14ac:dyDescent="0.2">
      <c r="B83" s="1" t="s">
        <v>25</v>
      </c>
    </row>
    <row r="84" spans="2:2" x14ac:dyDescent="0.2">
      <c r="B84" s="1" t="s">
        <v>26</v>
      </c>
    </row>
    <row r="85" spans="2:2" x14ac:dyDescent="0.2">
      <c r="B85" s="1" t="s">
        <v>27</v>
      </c>
    </row>
  </sheetData>
  <hyperlinks>
    <hyperlink ref="U1" r:id="rId1" xr:uid="{6B414D2F-D385-4606-885B-483EBD5ABEBC}"/>
  </hyperlinks>
  <pageMargins left="0.7" right="0.7" top="0.75" bottom="0.75" header="0.3" footer="0.3"/>
  <ignoredErrors>
    <ignoredError sqref="AH6:AH15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2023-01-14T21:11:02Z</dcterms:created>
  <dcterms:modified xsi:type="dcterms:W3CDTF">2023-01-15T15:59:44Z</dcterms:modified>
</cp:coreProperties>
</file>