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89484CB-1F3B-46BD-B8FB-1CCBEF2ADA58}" xr6:coauthVersionLast="36" xr6:coauthVersionMax="36" xr10:uidLastSave="{00000000-0000-0000-0000-000000000000}"/>
  <bookViews>
    <workbookView xWindow="0" yWindow="0" windowWidth="28800" windowHeight="12225" xr2:uid="{E86BE7E4-A27E-4A48-9D56-E0E9F21BCB3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7" i="1"/>
  <c r="C35" i="1"/>
  <c r="V97" i="2"/>
  <c r="V95" i="2"/>
  <c r="V94" i="2"/>
  <c r="C10" i="1"/>
  <c r="C9" i="1"/>
  <c r="T91" i="2"/>
  <c r="V91" i="2"/>
  <c r="T90" i="2"/>
  <c r="V90" i="2"/>
  <c r="T89" i="2"/>
  <c r="V89" i="2"/>
  <c r="V84" i="2"/>
  <c r="T81" i="2"/>
  <c r="T86" i="2" s="1"/>
  <c r="V81" i="2"/>
  <c r="V86" i="2"/>
  <c r="V87" i="2" s="1"/>
  <c r="T74" i="2"/>
  <c r="V74" i="2"/>
  <c r="T64" i="2"/>
  <c r="T58" i="2"/>
  <c r="T60" i="2" s="1"/>
  <c r="T54" i="2"/>
  <c r="V65" i="2"/>
  <c r="V64" i="2"/>
  <c r="V60" i="2"/>
  <c r="V58" i="2"/>
  <c r="V54" i="2"/>
  <c r="T84" i="2" l="1"/>
  <c r="T65" i="2"/>
  <c r="V38" i="2"/>
  <c r="R44" i="2"/>
  <c r="R43" i="2"/>
  <c r="R42" i="2"/>
  <c r="R41" i="2"/>
  <c r="R34" i="2"/>
  <c r="R30" i="2"/>
  <c r="R17" i="2"/>
  <c r="R24" i="2" s="1"/>
  <c r="R7" i="2"/>
  <c r="V43" i="2"/>
  <c r="V42" i="2"/>
  <c r="V41" i="2"/>
  <c r="V24" i="2"/>
  <c r="V17" i="2"/>
  <c r="R25" i="2" l="1"/>
  <c r="R31" i="2" s="1"/>
  <c r="R33" i="2" s="1"/>
  <c r="V30" i="2" l="1"/>
  <c r="V7" i="2"/>
  <c r="V25" i="2" s="1"/>
  <c r="V31" i="2" s="1"/>
  <c r="V44" i="2" l="1"/>
  <c r="V33" i="2"/>
  <c r="V34" i="2" s="1"/>
  <c r="C11" i="1" l="1"/>
  <c r="C8" i="1"/>
  <c r="C12" i="1" l="1"/>
</calcChain>
</file>

<file path=xl/sharedStrings.xml><?xml version="1.0" encoding="utf-8"?>
<sst xmlns="http://schemas.openxmlformats.org/spreadsheetml/2006/main" count="141" uniqueCount="129">
  <si>
    <t>$ALK</t>
  </si>
  <si>
    <t>Alaska Air Group,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</si>
  <si>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</si>
  <si>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</si>
  <si>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</si>
  <si>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</si>
  <si>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</si>
  <si>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</si>
  <si>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</si>
  <si>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</si>
  <si>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</si>
  <si>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</si>
  <si>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</si>
  <si>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</si>
  <si>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</si>
  <si>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</si>
  <si>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</si>
  <si>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Aircraft</t>
  </si>
  <si>
    <t>Orders</t>
  </si>
  <si>
    <t>Dests</t>
  </si>
  <si>
    <t>IR</t>
  </si>
  <si>
    <t>Update</t>
  </si>
  <si>
    <t>Seattle, WA</t>
  </si>
  <si>
    <t>Key Metrics</t>
  </si>
  <si>
    <t>P/E</t>
  </si>
  <si>
    <t>P/B</t>
  </si>
  <si>
    <t>P/S</t>
  </si>
  <si>
    <t>Link</t>
  </si>
  <si>
    <t>Key Events</t>
  </si>
  <si>
    <t>Benito Minicucci</t>
  </si>
  <si>
    <t>Shane Tackett</t>
  </si>
  <si>
    <t>Constance Muehlen</t>
  </si>
  <si>
    <t>CCO</t>
  </si>
  <si>
    <t>Andrew Harrison</t>
  </si>
  <si>
    <t xml:space="preserve">Trial starts in London High Court as Virgin Group sues Alaska Airlines for $160m in trademark dispute 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</si>
  <si>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</si>
  <si>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</si>
  <si>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</si>
  <si>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</si>
  <si>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</si>
  <si>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</si>
  <si>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</si>
  <si>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</si>
  <si>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</si>
  <si>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</si>
  <si>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Q420</t>
  </si>
  <si>
    <t>Q320</t>
  </si>
  <si>
    <t>Q121</t>
  </si>
  <si>
    <t>Q221</t>
  </si>
  <si>
    <t>Q321</t>
  </si>
  <si>
    <t>Q421</t>
  </si>
  <si>
    <t>Q122</t>
  </si>
  <si>
    <t>Q222</t>
  </si>
  <si>
    <t>Q322</t>
  </si>
  <si>
    <t>Q422</t>
  </si>
  <si>
    <t>Passenger Revenue</t>
  </si>
  <si>
    <t>Mileage Plan Other Revenue</t>
  </si>
  <si>
    <t>Cargo &amp; Other Revenue</t>
  </si>
  <si>
    <t>Revenue</t>
  </si>
  <si>
    <t>Wages &amp; Benefits</t>
  </si>
  <si>
    <t>Variable Income Pay</t>
  </si>
  <si>
    <t>Payroll Support Program</t>
  </si>
  <si>
    <t>Aircraft Fuel (Inc. Hedging)</t>
  </si>
  <si>
    <t>Aircraft Maintenance</t>
  </si>
  <si>
    <t>Aircraft Rent</t>
  </si>
  <si>
    <t>Landing Fees &amp; Other</t>
  </si>
  <si>
    <t>Contracted Services</t>
  </si>
  <si>
    <t>Selling Expenses</t>
  </si>
  <si>
    <t>D&amp;A</t>
  </si>
  <si>
    <t>Food &amp; Beverage</t>
  </si>
  <si>
    <t>3rdParty Regional Carrier Expense</t>
  </si>
  <si>
    <t>Other</t>
  </si>
  <si>
    <t>Special Items - Fleet Transition</t>
  </si>
  <si>
    <t>Special Items - Restructuring</t>
  </si>
  <si>
    <t>Total Operating Expenses</t>
  </si>
  <si>
    <t>Operating Income (Loss)</t>
  </si>
  <si>
    <t>Interest Income</t>
  </si>
  <si>
    <t>Interest Expense</t>
  </si>
  <si>
    <t>Interest Capitalized</t>
  </si>
  <si>
    <t>Other - Net</t>
  </si>
  <si>
    <t>Toal Non-Operating Income</t>
  </si>
  <si>
    <t>Pretax Income</t>
  </si>
  <si>
    <t>Income Tax Expense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</si>
  <si>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</si>
  <si>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</si>
  <si>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</si>
  <si>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</si>
  <si>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</si>
  <si>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</si>
  <si>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</si>
  <si>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</t>
  </si>
  <si>
    <t>Total COGS</t>
  </si>
  <si>
    <t>Balance Sheet</t>
  </si>
  <si>
    <t>Marketable Securities</t>
  </si>
  <si>
    <t>Receivables</t>
  </si>
  <si>
    <t>Inventories &amp; Supplies</t>
  </si>
  <si>
    <t>Prepaid Expenses &amp; Other Assets</t>
  </si>
  <si>
    <t>TCA</t>
  </si>
  <si>
    <t>PP&amp;E</t>
  </si>
  <si>
    <t>Aircraft &amp; Other Flight Equipment</t>
  </si>
  <si>
    <t>Other PP&amp;E</t>
  </si>
  <si>
    <t>Future Flight Equipment Deposits</t>
  </si>
  <si>
    <t>Less Accumulated D&amp;A</t>
  </si>
  <si>
    <t>PP&amp;E Net</t>
  </si>
  <si>
    <t>Operating Lease Liabilities</t>
  </si>
  <si>
    <t>Goodwill &amp; Intangibles</t>
  </si>
  <si>
    <t>Other NCA</t>
  </si>
  <si>
    <t>Total Other Assets</t>
  </si>
  <si>
    <t>Assets</t>
  </si>
  <si>
    <t>31/1/22021</t>
  </si>
  <si>
    <t>Accounts Payable</t>
  </si>
  <si>
    <t>Accrued Wages, Vacation &amp; Payroll</t>
  </si>
  <si>
    <t>Air Traffic Liability</t>
  </si>
  <si>
    <t>Other Accrued Liabilities</t>
  </si>
  <si>
    <t>Deferred Revenues</t>
  </si>
  <si>
    <t>Current Long Term Debt</t>
  </si>
  <si>
    <t>Current Operating Lease Liabiltieis</t>
  </si>
  <si>
    <t>TCL</t>
  </si>
  <si>
    <t>LT Operating Lease Liabilities (Net)</t>
  </si>
  <si>
    <t>Deferred Income Taxes</t>
  </si>
  <si>
    <t>Pension &amp; Post-Retirement Medical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</si>
  <si>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</si>
  <si>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</si>
  <si>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</si>
  <si>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</si>
  <si>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</si>
  <si>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</si>
  <si>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</si>
  <si>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LT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</si>
</sst>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4" xfId="0" applyFont="1" applyFill="1" applyBorder="1"/>
    <xf numFmtId="0" fontId="2" fillId="0" borderId="0" xfId="0" applyFont="1" applyBorder="1"/>
    <xf numFmtId="0" fontId="3" fillId="3" borderId="6" xfId="0" applyFont="1" applyFill="1" applyBorder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/>
    <xf numFmtId="17" fontId="3" fillId="3" borderId="4" xfId="0" applyNumberFormat="1" applyFont="1" applyFill="1" applyBorder="1" applyAlignment="1">
      <alignment horizontal="center"/>
    </xf>
    <xf numFmtId="0" fontId="6" fillId="4" borderId="5" xfId="1" applyFont="1" applyFill="1" applyBorder="1" applyAlignment="1">
      <alignment horizontal="center"/>
    </xf>
    <xf numFmtId="0" fontId="6" fillId="4" borderId="0" xfId="1" applyFont="1" applyFill="1" applyBorder="1"/>
    <xf numFmtId="0" fontId="3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2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9" fontId="3" fillId="0" borderId="0" xfId="0" applyNumberFormat="1" applyFont="1"/>
    <xf numFmtId="0" fontId="7" fillId="0" borderId="0" xfId="0" applyFo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165" fontId="2" fillId="0" borderId="0" xfId="0" applyNumberFormat="1" applyFont="1"/>
    <xf numFmtId="165" fontId="2" fillId="4" borderId="0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7" fontId="2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342901</xdr:colOff>
      <xdr:row>0</xdr:row>
      <xdr:rowOff>152401</xdr:rowOff>
    </xdr:from>
    <xdr:to>
      <xdr:col>5</xdr:col>
      <xdr:colOff>164745</xdr:colOff>
      <xdr:row>3</xdr:row>
      <xdr:rowOff>9525</xdr:rowOff>
    </xdr:to>
    <xdr:pic>
      <xdr:nvPicPr>
        <xdr:cNvPr id="2" name="Picture 1" descr="Download Alaska Airlines Logo in SVG Vector or PNG File Format - Logo.wine">
          <a:extLst>
            <a:ext uri="{FF2B5EF4-FFF2-40B4-BE49-F238E27FC236}">
              <a16:creationId xmlns:a16="http://schemas.microsoft.com/office/drawing/2014/main" id="{11C2DEAD-886D-450B-A5B5-A2AB42E609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4" t="26283" r="9660" b="30269"/>
        <a:stretch/>
      </xdr:blipFill>
      <xdr:spPr bwMode="auto">
        <a:xfrm>
          <a:off x="2171701" y="152401"/>
          <a:ext cx="1041044" cy="371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nance.yahoo.com/news/virgin-sues-alaska-airlines-160m-182535672.html" TargetMode="External"/><Relationship Id="rId1" Type="http://schemas.openxmlformats.org/officeDocument/2006/relationships/hyperlink" Target="https://investor.alaskaair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alaskaair.com/static-files/0f53ce0f-b609-4035-b913-26f13aed441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8E24-23A6-43D6-9998-846D9F3D09BF}">
  <dimension ref="B2:P37"/>
  <sheetViews>
    <sheetView tabSelected="1" zoomScaleNormal="100" workbookViewId="0">
      <selection activeCell="C8" sqref="C8"/>
    </sheetView>
  </sheetViews>
  <sheetFormatPr defaultRowHeight="12.75" x14ac:dyDescent="0.2"/>
  <cols>
    <col min="1" max="16384" width="9.140625" style="1"/>
  </cols>
  <sheetData>
    <row r="2" spans="2:16" ht="15" x14ac:dyDescent="0.25">
      <c r="B2" s="3" t="s">
        <v>0</v>
      </c>
      <c r="F2" s="20"/>
    </row>
    <row r="3" spans="2:16" x14ac:dyDescent="0.2">
      <c r="B3" s="2" t="s">
        <v>1</v>
      </c>
    </row>
    <row r="5" spans="2:16" x14ac:dyDescent="0.2">
      <c r="B5" s="36" t="s">
        <v>2</v>
      </c>
      <c r="C5" s="37"/>
      <c r="D5" s="38"/>
      <c r="F5" s="36" t="s">
        <v>28</v>
      </c>
      <c r="G5" s="37"/>
      <c r="H5" s="37"/>
      <c r="I5" s="37"/>
      <c r="J5" s="37"/>
      <c r="K5" s="37"/>
      <c r="L5" s="37"/>
      <c r="M5" s="37"/>
      <c r="N5" s="37"/>
      <c r="O5" s="37"/>
      <c r="P5" s="38"/>
    </row>
    <row r="6" spans="2:16" x14ac:dyDescent="0.2">
      <c r="B6" s="4" t="s">
        <v>3</v>
      </c>
      <c r="C6" s="5">
        <v>41.83</v>
      </c>
      <c r="D6" s="7"/>
      <c r="F6" s="17"/>
      <c r="G6" s="11"/>
      <c r="H6" s="11"/>
      <c r="I6" s="11"/>
      <c r="J6" s="11"/>
      <c r="K6" s="11"/>
      <c r="L6" s="11"/>
      <c r="M6" s="11"/>
      <c r="N6" s="11"/>
      <c r="O6" s="11"/>
      <c r="P6" s="12"/>
    </row>
    <row r="7" spans="2:16" x14ac:dyDescent="0.2">
      <c r="B7" s="4" t="s">
        <v>4</v>
      </c>
      <c r="C7" s="9">
        <v>126.5</v>
      </c>
      <c r="D7" s="7" t="str">
        <f>$C$30</f>
        <v>Q222</v>
      </c>
      <c r="F7" s="17"/>
      <c r="G7" s="11"/>
      <c r="H7" s="11"/>
      <c r="I7" s="11"/>
      <c r="J7" s="11"/>
      <c r="K7" s="11"/>
      <c r="L7" s="11"/>
      <c r="M7" s="11"/>
      <c r="N7" s="11"/>
      <c r="O7" s="11"/>
      <c r="P7" s="12"/>
    </row>
    <row r="8" spans="2:16" x14ac:dyDescent="0.2">
      <c r="B8" s="4" t="s">
        <v>5</v>
      </c>
      <c r="C8" s="9">
        <f>C6*C7</f>
        <v>5291.4949999999999</v>
      </c>
      <c r="D8" s="7"/>
      <c r="F8" s="21">
        <v>44835</v>
      </c>
      <c r="G8" s="23" t="s">
        <v>34</v>
      </c>
      <c r="H8" s="11"/>
      <c r="I8" s="11"/>
      <c r="J8" s="11"/>
      <c r="K8" s="11"/>
      <c r="L8" s="11"/>
      <c r="M8" s="11"/>
      <c r="N8" s="11"/>
      <c r="O8" s="11"/>
      <c r="P8" s="22"/>
    </row>
    <row r="9" spans="2:16" x14ac:dyDescent="0.2">
      <c r="B9" s="4" t="s">
        <v>6</v>
      </c>
      <c r="C9" s="9">
        <f>'Financial Model'!V89</f>
        <v>3425</v>
      </c>
      <c r="D9" s="7" t="str">
        <f t="shared" ref="D9:D11" si="0">$C$30</f>
        <v>Q222</v>
      </c>
      <c r="F9" s="17"/>
      <c r="G9" s="11"/>
      <c r="H9" s="11"/>
      <c r="I9" s="11"/>
      <c r="J9" s="11"/>
      <c r="K9" s="11"/>
      <c r="L9" s="11"/>
      <c r="M9" s="11"/>
      <c r="N9" s="11"/>
      <c r="O9" s="11"/>
      <c r="P9" s="12"/>
    </row>
    <row r="10" spans="2:16" x14ac:dyDescent="0.2">
      <c r="B10" s="4" t="s">
        <v>7</v>
      </c>
      <c r="C10" s="9">
        <f>'Financial Model'!V90</f>
        <v>2303</v>
      </c>
      <c r="D10" s="7" t="str">
        <f t="shared" si="0"/>
        <v>Q222</v>
      </c>
      <c r="F10" s="17"/>
      <c r="G10" s="11"/>
      <c r="H10" s="11"/>
      <c r="I10" s="11"/>
      <c r="J10" s="11"/>
      <c r="K10" s="11"/>
      <c r="L10" s="11"/>
      <c r="M10" s="11"/>
      <c r="N10" s="11"/>
      <c r="O10" s="11"/>
      <c r="P10" s="12"/>
    </row>
    <row r="11" spans="2:16" x14ac:dyDescent="0.2">
      <c r="B11" s="4" t="s">
        <v>8</v>
      </c>
      <c r="C11" s="9">
        <f>C9-C10</f>
        <v>1122</v>
      </c>
      <c r="D11" s="7" t="str">
        <f t="shared" si="0"/>
        <v>Q222</v>
      </c>
      <c r="F11" s="17"/>
      <c r="G11" s="11"/>
      <c r="H11" s="11"/>
      <c r="I11" s="11"/>
      <c r="J11" s="11"/>
      <c r="K11" s="11"/>
      <c r="L11" s="11"/>
      <c r="M11" s="11"/>
      <c r="N11" s="11"/>
      <c r="O11" s="11"/>
      <c r="P11" s="12"/>
    </row>
    <row r="12" spans="2:16" x14ac:dyDescent="0.2">
      <c r="B12" s="6" t="s">
        <v>9</v>
      </c>
      <c r="C12" s="10">
        <f>C8-C11</f>
        <v>4169.4949999999999</v>
      </c>
      <c r="D12" s="8"/>
      <c r="F12" s="17"/>
      <c r="G12" s="11"/>
      <c r="H12" s="11"/>
      <c r="I12" s="11"/>
      <c r="J12" s="11"/>
      <c r="K12" s="11"/>
      <c r="L12" s="11"/>
      <c r="M12" s="11"/>
      <c r="N12" s="11"/>
      <c r="O12" s="11"/>
      <c r="P12" s="12"/>
    </row>
    <row r="13" spans="2:16" x14ac:dyDescent="0.2">
      <c r="F13" s="17"/>
      <c r="G13" s="11"/>
      <c r="H13" s="11"/>
      <c r="I13" s="11"/>
      <c r="J13" s="11"/>
      <c r="K13" s="11"/>
      <c r="L13" s="11"/>
      <c r="M13" s="11"/>
      <c r="N13" s="11"/>
      <c r="O13" s="11"/>
      <c r="P13" s="12"/>
    </row>
    <row r="14" spans="2:16" x14ac:dyDescent="0.2">
      <c r="F14" s="17"/>
      <c r="G14" s="11"/>
      <c r="H14" s="11"/>
      <c r="I14" s="11"/>
      <c r="J14" s="11"/>
      <c r="K14" s="11"/>
      <c r="L14" s="11"/>
      <c r="M14" s="11"/>
      <c r="N14" s="11"/>
      <c r="O14" s="11"/>
      <c r="P14" s="12"/>
    </row>
    <row r="15" spans="2:16" x14ac:dyDescent="0.2">
      <c r="B15" s="36" t="s">
        <v>10</v>
      </c>
      <c r="C15" s="37"/>
      <c r="D15" s="38"/>
      <c r="F15" s="17"/>
      <c r="G15" s="11"/>
      <c r="H15" s="11"/>
      <c r="I15" s="11"/>
      <c r="J15" s="11"/>
      <c r="K15" s="11"/>
      <c r="L15" s="11"/>
      <c r="M15" s="11"/>
      <c r="N15" s="11"/>
      <c r="O15" s="11"/>
      <c r="P15" s="12"/>
    </row>
    <row r="16" spans="2:16" x14ac:dyDescent="0.2">
      <c r="B16" s="15" t="s">
        <v>11</v>
      </c>
      <c r="C16" s="39" t="s">
        <v>29</v>
      </c>
      <c r="D16" s="40"/>
      <c r="F16" s="17"/>
      <c r="G16" s="11"/>
      <c r="H16" s="11"/>
      <c r="I16" s="11"/>
      <c r="J16" s="11"/>
      <c r="K16" s="11"/>
      <c r="L16" s="11"/>
      <c r="M16" s="11"/>
      <c r="N16" s="11"/>
      <c r="O16" s="11"/>
      <c r="P16" s="12"/>
    </row>
    <row r="17" spans="2:16" x14ac:dyDescent="0.2">
      <c r="B17" s="15" t="s">
        <v>12</v>
      </c>
      <c r="C17" s="39" t="s">
        <v>30</v>
      </c>
      <c r="D17" s="40"/>
      <c r="F17" s="17"/>
      <c r="G17" s="11"/>
      <c r="H17" s="11"/>
      <c r="I17" s="11"/>
      <c r="J17" s="11"/>
      <c r="K17" s="11"/>
      <c r="L17" s="11"/>
      <c r="M17" s="11"/>
      <c r="N17" s="11"/>
      <c r="O17" s="11"/>
      <c r="P17" s="12"/>
    </row>
    <row r="18" spans="2:16" x14ac:dyDescent="0.2">
      <c r="B18" s="15" t="s">
        <v>13</v>
      </c>
      <c r="C18" s="39" t="s">
        <v>31</v>
      </c>
      <c r="D18" s="40"/>
      <c r="F18" s="17"/>
      <c r="G18" s="11"/>
      <c r="H18" s="11"/>
      <c r="I18" s="11"/>
      <c r="J18" s="11"/>
      <c r="K18" s="11"/>
      <c r="L18" s="11"/>
      <c r="M18" s="11"/>
      <c r="N18" s="11"/>
      <c r="O18" s="11"/>
      <c r="P18" s="12"/>
    </row>
    <row r="19" spans="2:16" x14ac:dyDescent="0.2">
      <c r="B19" s="16" t="s">
        <v>32</v>
      </c>
      <c r="C19" s="34" t="s">
        <v>33</v>
      </c>
      <c r="D19" s="35"/>
      <c r="F19" s="17"/>
      <c r="G19" s="11"/>
      <c r="H19" s="11"/>
      <c r="I19" s="11"/>
      <c r="J19" s="11"/>
      <c r="K19" s="11"/>
      <c r="L19" s="11"/>
      <c r="M19" s="11"/>
      <c r="N19" s="11"/>
      <c r="O19" s="11"/>
      <c r="P19" s="12"/>
    </row>
    <row r="20" spans="2:16" x14ac:dyDescent="0.2">
      <c r="F20" s="17"/>
      <c r="G20" s="11"/>
      <c r="H20" s="11"/>
      <c r="I20" s="11"/>
      <c r="J20" s="11"/>
      <c r="K20" s="11"/>
      <c r="L20" s="11"/>
      <c r="M20" s="11"/>
      <c r="N20" s="11"/>
      <c r="O20" s="11"/>
      <c r="P20" s="12"/>
    </row>
    <row r="21" spans="2:16" x14ac:dyDescent="0.2">
      <c r="F21" s="17"/>
      <c r="G21" s="11"/>
      <c r="H21" s="11"/>
      <c r="I21" s="11"/>
      <c r="J21" s="11"/>
      <c r="K21" s="11"/>
      <c r="L21" s="11"/>
      <c r="M21" s="11"/>
      <c r="N21" s="11"/>
      <c r="O21" s="11"/>
      <c r="P21" s="12"/>
    </row>
    <row r="22" spans="2:16" x14ac:dyDescent="0.2">
      <c r="B22" s="36" t="s">
        <v>14</v>
      </c>
      <c r="C22" s="37"/>
      <c r="D22" s="38"/>
      <c r="F22" s="17"/>
      <c r="G22" s="11"/>
      <c r="H22" s="11"/>
      <c r="I22" s="11"/>
      <c r="J22" s="11"/>
      <c r="K22" s="11"/>
      <c r="L22" s="11"/>
      <c r="M22" s="11"/>
      <c r="N22" s="11"/>
      <c r="O22" s="11"/>
      <c r="P22" s="12"/>
    </row>
    <row r="23" spans="2:16" x14ac:dyDescent="0.2">
      <c r="B23" s="17" t="s">
        <v>15</v>
      </c>
      <c r="C23" s="39">
        <v>1932</v>
      </c>
      <c r="D23" s="40"/>
      <c r="F23" s="17"/>
      <c r="G23" s="11"/>
      <c r="H23" s="11"/>
      <c r="I23" s="11"/>
      <c r="J23" s="11"/>
      <c r="K23" s="11"/>
      <c r="L23" s="11"/>
      <c r="M23" s="11"/>
      <c r="N23" s="11"/>
      <c r="O23" s="11"/>
      <c r="P23" s="12"/>
    </row>
    <row r="24" spans="2:16" x14ac:dyDescent="0.2">
      <c r="B24" s="17" t="s">
        <v>16</v>
      </c>
      <c r="C24" s="39" t="s">
        <v>22</v>
      </c>
      <c r="D24" s="40"/>
      <c r="F24" s="17"/>
      <c r="G24" s="11"/>
      <c r="H24" s="11"/>
      <c r="I24" s="11"/>
      <c r="J24" s="11"/>
      <c r="K24" s="11"/>
      <c r="L24" s="11"/>
      <c r="M24" s="11"/>
      <c r="N24" s="11"/>
      <c r="O24" s="11"/>
      <c r="P24" s="12"/>
    </row>
    <row r="25" spans="2:16" x14ac:dyDescent="0.2">
      <c r="B25" s="17"/>
      <c r="C25" s="39"/>
      <c r="D25" s="40"/>
      <c r="F25" s="17"/>
      <c r="G25" s="11"/>
      <c r="H25" s="11"/>
      <c r="I25" s="11"/>
      <c r="J25" s="11"/>
      <c r="K25" s="11"/>
      <c r="L25" s="11"/>
      <c r="M25" s="11"/>
      <c r="N25" s="11"/>
      <c r="O25" s="11"/>
      <c r="P25" s="12"/>
    </row>
    <row r="26" spans="2:16" x14ac:dyDescent="0.2">
      <c r="B26" s="17" t="s">
        <v>17</v>
      </c>
      <c r="C26" s="39"/>
      <c r="D26" s="40"/>
      <c r="F26" s="17"/>
      <c r="G26" s="11"/>
      <c r="H26" s="11"/>
      <c r="I26" s="11"/>
      <c r="J26" s="11"/>
      <c r="K26" s="11"/>
      <c r="L26" s="11"/>
      <c r="M26" s="11"/>
      <c r="N26" s="11"/>
      <c r="O26" s="11"/>
      <c r="P26" s="12"/>
    </row>
    <row r="27" spans="2:16" x14ac:dyDescent="0.2">
      <c r="B27" s="17" t="s">
        <v>18</v>
      </c>
      <c r="C27" s="39"/>
      <c r="D27" s="40"/>
      <c r="F27" s="17"/>
      <c r="G27" s="11"/>
      <c r="H27" s="11"/>
      <c r="I27" s="11"/>
      <c r="J27" s="11"/>
      <c r="K27" s="11"/>
      <c r="L27" s="11"/>
      <c r="M27" s="11"/>
      <c r="N27" s="11"/>
      <c r="O27" s="11"/>
      <c r="P27" s="12"/>
    </row>
    <row r="28" spans="2:16" x14ac:dyDescent="0.2">
      <c r="B28" s="17" t="s">
        <v>19</v>
      </c>
      <c r="C28" s="39"/>
      <c r="D28" s="40"/>
      <c r="F28" s="17"/>
      <c r="G28" s="11"/>
      <c r="H28" s="11"/>
      <c r="I28" s="11"/>
      <c r="J28" s="11"/>
      <c r="K28" s="11"/>
      <c r="L28" s="11"/>
      <c r="M28" s="11"/>
      <c r="N28" s="11"/>
      <c r="O28" s="11"/>
      <c r="P28" s="12"/>
    </row>
    <row r="29" spans="2:16" x14ac:dyDescent="0.2">
      <c r="B29" s="17"/>
      <c r="C29" s="41"/>
      <c r="D29" s="42"/>
      <c r="F29" s="17"/>
      <c r="G29" s="11"/>
      <c r="H29" s="11"/>
      <c r="I29" s="11"/>
      <c r="J29" s="11"/>
      <c r="K29" s="11"/>
      <c r="L29" s="11"/>
      <c r="M29" s="11"/>
      <c r="N29" s="11"/>
      <c r="O29" s="11"/>
      <c r="P29" s="12"/>
    </row>
    <row r="30" spans="2:16" x14ac:dyDescent="0.2">
      <c r="B30" s="17" t="s">
        <v>21</v>
      </c>
      <c r="C30" s="19" t="s">
        <v>52</v>
      </c>
      <c r="D30" s="51">
        <v>44378</v>
      </c>
      <c r="F30" s="17"/>
      <c r="G30" s="11"/>
      <c r="H30" s="11"/>
      <c r="I30" s="11"/>
      <c r="J30" s="11"/>
      <c r="K30" s="11"/>
      <c r="L30" s="11"/>
      <c r="M30" s="11"/>
      <c r="N30" s="11"/>
      <c r="O30" s="11"/>
      <c r="P30" s="12"/>
    </row>
    <row r="31" spans="2:16" x14ac:dyDescent="0.2">
      <c r="B31" s="18" t="s">
        <v>20</v>
      </c>
      <c r="C31" s="43" t="s">
        <v>27</v>
      </c>
      <c r="D31" s="44"/>
      <c r="F31" s="17"/>
      <c r="G31" s="11"/>
      <c r="H31" s="11"/>
      <c r="I31" s="11"/>
      <c r="J31" s="11"/>
      <c r="K31" s="11"/>
      <c r="L31" s="11"/>
      <c r="M31" s="11"/>
      <c r="N31" s="11"/>
      <c r="O31" s="11"/>
      <c r="P31" s="12"/>
    </row>
    <row r="32" spans="2:16" x14ac:dyDescent="0.2">
      <c r="F32" s="17"/>
      <c r="G32" s="11"/>
      <c r="H32" s="11"/>
      <c r="I32" s="11"/>
      <c r="J32" s="11"/>
      <c r="K32" s="11"/>
      <c r="L32" s="11"/>
      <c r="M32" s="11"/>
      <c r="N32" s="11"/>
      <c r="O32" s="11"/>
      <c r="P32" s="12"/>
    </row>
    <row r="33" spans="2:16" x14ac:dyDescent="0.2">
      <c r="F33" s="17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2:16" x14ac:dyDescent="0.2">
      <c r="B34" s="36" t="s">
        <v>23</v>
      </c>
      <c r="C34" s="37"/>
      <c r="D34" s="38"/>
      <c r="F34" s="17"/>
      <c r="G34" s="11"/>
      <c r="H34" s="11"/>
      <c r="I34" s="11"/>
      <c r="J34" s="11"/>
      <c r="K34" s="11"/>
      <c r="L34" s="11"/>
      <c r="M34" s="11"/>
      <c r="N34" s="11"/>
      <c r="O34" s="11"/>
      <c r="P34" s="12"/>
    </row>
    <row r="35" spans="2:16" x14ac:dyDescent="0.2">
      <c r="B35" s="17" t="s">
        <v>25</v>
      </c>
      <c r="C35" s="46">
        <f>C6/'Financial Model'!V87</f>
        <v>1.3933386917609896</v>
      </c>
      <c r="D35" s="47"/>
      <c r="F35" s="17"/>
      <c r="G35" s="11"/>
      <c r="H35" s="11"/>
      <c r="I35" s="11"/>
      <c r="J35" s="11"/>
      <c r="K35" s="11"/>
      <c r="L35" s="11"/>
      <c r="M35" s="11"/>
      <c r="N35" s="11"/>
      <c r="O35" s="11"/>
      <c r="P35" s="12"/>
    </row>
    <row r="36" spans="2:16" x14ac:dyDescent="0.2">
      <c r="B36" s="17" t="s">
        <v>26</v>
      </c>
      <c r="C36" s="39"/>
      <c r="D36" s="40"/>
      <c r="F36" s="17"/>
      <c r="G36" s="11"/>
      <c r="H36" s="11"/>
      <c r="I36" s="11"/>
      <c r="J36" s="11"/>
      <c r="K36" s="11"/>
      <c r="L36" s="11"/>
      <c r="M36" s="11"/>
      <c r="N36" s="11"/>
      <c r="O36" s="11"/>
      <c r="P36" s="12"/>
    </row>
    <row r="37" spans="2:16" x14ac:dyDescent="0.2">
      <c r="B37" s="18" t="s">
        <v>24</v>
      </c>
      <c r="C37" s="34"/>
      <c r="D37" s="35"/>
      <c r="F37" s="18"/>
      <c r="G37" s="13"/>
      <c r="H37" s="13"/>
      <c r="I37" s="13"/>
      <c r="J37" s="13"/>
      <c r="K37" s="13"/>
      <c r="L37" s="13"/>
      <c r="M37" s="13"/>
      <c r="N37" s="13"/>
      <c r="O37" s="13"/>
      <c r="P37" s="14"/>
    </row>
  </sheetData>
  <mergeCells count="20">
    <mergeCell ref="C16:D16"/>
    <mergeCell ref="C17:D17"/>
    <mergeCell ref="C18:D18"/>
    <mergeCell ref="C19:D19"/>
    <mergeCell ref="C37:D37"/>
    <mergeCell ref="F5:P5"/>
    <mergeCell ref="C28:D28"/>
    <mergeCell ref="C29:D29"/>
    <mergeCell ref="C31:D31"/>
    <mergeCell ref="B34:D34"/>
    <mergeCell ref="C35:D35"/>
    <mergeCell ref="C36:D36"/>
    <mergeCell ref="B22:D22"/>
    <mergeCell ref="C23:D23"/>
    <mergeCell ref="C24:D24"/>
    <mergeCell ref="C25:D25"/>
    <mergeCell ref="C26:D26"/>
    <mergeCell ref="C27:D27"/>
    <mergeCell ref="B5:D5"/>
    <mergeCell ref="B15:D15"/>
  </mergeCells>
  <hyperlinks>
    <hyperlink ref="C31:D31" r:id="rId1" display="Link" xr:uid="{71CE488E-8658-45D9-9C7C-D61EE936B7B0}"/>
    <hyperlink ref="G8" r:id="rId2" xr:uid="{C53324C2-6CD7-46A4-AD75-4A3ECB47B4D1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BB7D-0C6C-4C9B-8734-5527761D2503}">
  <dimension ref="B1:X97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B46" sqref="B46"/>
    </sheetView>
  </sheetViews>
  <sheetFormatPr defaultRowHeight="12.75" x14ac:dyDescent="0.2"/>
  <cols>
    <col min="1" max="1" width="4" style="1" customWidth="1"/>
    <col min="2" max="2" width="31.5703125" style="1" bestFit="1" customWidth="1"/>
    <col min="3" max="16384" width="9.140625" style="1"/>
  </cols>
  <sheetData>
    <row r="1" spans="2:24" s="24" customFormat="1" x14ac:dyDescent="0.2"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44</v>
      </c>
      <c r="O1" s="24" t="s">
        <v>46</v>
      </c>
      <c r="P1" s="24" t="s">
        <v>45</v>
      </c>
      <c r="Q1" s="24" t="s">
        <v>47</v>
      </c>
      <c r="R1" s="24" t="s">
        <v>48</v>
      </c>
      <c r="S1" s="24" t="s">
        <v>49</v>
      </c>
      <c r="T1" s="24" t="s">
        <v>50</v>
      </c>
      <c r="U1" s="24" t="s">
        <v>51</v>
      </c>
      <c r="V1" s="25" t="s">
        <v>52</v>
      </c>
      <c r="W1" s="24" t="s">
        <v>53</v>
      </c>
      <c r="X1" s="24" t="s">
        <v>54</v>
      </c>
    </row>
    <row r="2" spans="2:24" s="50" customFormat="1" ht="11.25" x14ac:dyDescent="0.2">
      <c r="R2" s="49">
        <v>44377</v>
      </c>
      <c r="T2" s="50" t="s">
        <v>109</v>
      </c>
      <c r="V2" s="49">
        <v>44742</v>
      </c>
    </row>
    <row r="3" spans="2:24" s="50" customFormat="1" ht="11.25" x14ac:dyDescent="0.2">
      <c r="V3" s="48">
        <v>44378</v>
      </c>
    </row>
    <row r="4" spans="2:24" x14ac:dyDescent="0.2">
      <c r="B4" s="26" t="s">
        <v>55</v>
      </c>
      <c r="R4" s="29">
        <v>1352</v>
      </c>
      <c r="V4" s="29">
        <v>2418</v>
      </c>
    </row>
    <row r="5" spans="2:24" x14ac:dyDescent="0.2">
      <c r="B5" s="26" t="s">
        <v>56</v>
      </c>
      <c r="R5" s="29">
        <v>118</v>
      </c>
      <c r="V5" s="29">
        <v>175</v>
      </c>
    </row>
    <row r="6" spans="2:24" x14ac:dyDescent="0.2">
      <c r="B6" s="26" t="s">
        <v>57</v>
      </c>
      <c r="R6" s="29">
        <v>57</v>
      </c>
      <c r="V6" s="29">
        <v>65</v>
      </c>
    </row>
    <row r="7" spans="2:24" s="2" customFormat="1" x14ac:dyDescent="0.2">
      <c r="B7" s="2" t="s">
        <v>58</v>
      </c>
      <c r="R7" s="30">
        <f>SUM(R4:R6)</f>
        <v>1527</v>
      </c>
      <c r="V7" s="30">
        <f>SUM(V4:V6)</f>
        <v>2658</v>
      </c>
    </row>
    <row r="8" spans="2:24" x14ac:dyDescent="0.2">
      <c r="B8" s="1" t="s">
        <v>59</v>
      </c>
      <c r="R8" s="29">
        <v>510</v>
      </c>
      <c r="V8" s="29">
        <v>639</v>
      </c>
    </row>
    <row r="9" spans="2:24" x14ac:dyDescent="0.2">
      <c r="B9" s="1" t="s">
        <v>60</v>
      </c>
      <c r="R9" s="29">
        <v>34</v>
      </c>
      <c r="V9" s="29">
        <v>56</v>
      </c>
    </row>
    <row r="10" spans="2:24" x14ac:dyDescent="0.2">
      <c r="B10" s="1" t="s">
        <v>61</v>
      </c>
      <c r="R10" s="29">
        <v>-503</v>
      </c>
      <c r="V10" s="29">
        <v>0</v>
      </c>
    </row>
    <row r="11" spans="2:24" x14ac:dyDescent="0.2">
      <c r="B11" s="1" t="s">
        <v>62</v>
      </c>
      <c r="R11" s="29">
        <v>274</v>
      </c>
      <c r="V11" s="29">
        <v>776</v>
      </c>
    </row>
    <row r="12" spans="2:24" x14ac:dyDescent="0.2">
      <c r="B12" s="1" t="s">
        <v>63</v>
      </c>
      <c r="R12" s="29">
        <v>102</v>
      </c>
      <c r="V12" s="29">
        <v>104</v>
      </c>
    </row>
    <row r="13" spans="2:24" x14ac:dyDescent="0.2">
      <c r="B13" s="1" t="s">
        <v>64</v>
      </c>
      <c r="R13" s="29">
        <v>62</v>
      </c>
      <c r="V13" s="29">
        <v>73</v>
      </c>
    </row>
    <row r="14" spans="2:24" x14ac:dyDescent="0.2">
      <c r="B14" s="1" t="s">
        <v>65</v>
      </c>
      <c r="R14" s="29">
        <v>144</v>
      </c>
      <c r="V14" s="29">
        <v>136</v>
      </c>
    </row>
    <row r="15" spans="2:24" x14ac:dyDescent="0.2">
      <c r="B15" s="1" t="s">
        <v>66</v>
      </c>
      <c r="R15" s="29">
        <v>54</v>
      </c>
      <c r="V15" s="29">
        <v>82</v>
      </c>
    </row>
    <row r="16" spans="2:24" x14ac:dyDescent="0.2">
      <c r="B16" s="1" t="s">
        <v>67</v>
      </c>
      <c r="R16" s="29">
        <v>41</v>
      </c>
      <c r="V16" s="29">
        <v>78</v>
      </c>
    </row>
    <row r="17" spans="2:22" s="2" customFormat="1" x14ac:dyDescent="0.2">
      <c r="B17" s="2" t="s">
        <v>91</v>
      </c>
      <c r="R17" s="30">
        <f>SUM(R8:R16)</f>
        <v>718</v>
      </c>
      <c r="V17" s="30">
        <f>SUM(V8:V16)</f>
        <v>1944</v>
      </c>
    </row>
    <row r="18" spans="2:22" x14ac:dyDescent="0.2">
      <c r="B18" s="1" t="s">
        <v>68</v>
      </c>
      <c r="R18" s="29">
        <v>98</v>
      </c>
      <c r="V18" s="29">
        <v>104</v>
      </c>
    </row>
    <row r="19" spans="2:22" x14ac:dyDescent="0.2">
      <c r="B19" s="1" t="s">
        <v>69</v>
      </c>
      <c r="R19" s="29">
        <v>35</v>
      </c>
      <c r="V19" s="29">
        <v>50</v>
      </c>
    </row>
    <row r="20" spans="2:22" x14ac:dyDescent="0.2">
      <c r="B20" s="1" t="s">
        <v>70</v>
      </c>
      <c r="R20" s="29">
        <v>37</v>
      </c>
      <c r="V20" s="29">
        <v>50</v>
      </c>
    </row>
    <row r="21" spans="2:22" x14ac:dyDescent="0.2">
      <c r="B21" s="1" t="s">
        <v>71</v>
      </c>
      <c r="R21" s="29">
        <v>117</v>
      </c>
      <c r="V21" s="29">
        <v>177</v>
      </c>
    </row>
    <row r="22" spans="2:22" x14ac:dyDescent="0.2">
      <c r="B22" s="1" t="s">
        <v>72</v>
      </c>
      <c r="R22" s="29">
        <v>-4</v>
      </c>
      <c r="V22" s="29">
        <v>146</v>
      </c>
    </row>
    <row r="23" spans="2:22" x14ac:dyDescent="0.2">
      <c r="B23" s="1" t="s">
        <v>73</v>
      </c>
      <c r="R23" s="29">
        <v>-23</v>
      </c>
      <c r="V23" s="29">
        <v>0</v>
      </c>
    </row>
    <row r="24" spans="2:22" x14ac:dyDescent="0.2">
      <c r="B24" s="1" t="s">
        <v>74</v>
      </c>
      <c r="R24" s="29">
        <f>SUM(R17:R23)</f>
        <v>978</v>
      </c>
      <c r="V24" s="29">
        <f>SUM(V17:V23)</f>
        <v>2471</v>
      </c>
    </row>
    <row r="25" spans="2:22" s="2" customFormat="1" x14ac:dyDescent="0.2">
      <c r="B25" s="2" t="s">
        <v>75</v>
      </c>
      <c r="R25" s="30">
        <f>R7-R24</f>
        <v>549</v>
      </c>
      <c r="V25" s="30">
        <f>V7-V24</f>
        <v>187</v>
      </c>
    </row>
    <row r="26" spans="2:22" x14ac:dyDescent="0.2">
      <c r="B26" s="1" t="s">
        <v>76</v>
      </c>
      <c r="R26" s="29">
        <v>6</v>
      </c>
      <c r="V26" s="29">
        <v>11</v>
      </c>
    </row>
    <row r="27" spans="2:22" x14ac:dyDescent="0.2">
      <c r="B27" s="1" t="s">
        <v>77</v>
      </c>
      <c r="R27" s="29">
        <v>39</v>
      </c>
      <c r="V27" s="29">
        <v>26</v>
      </c>
    </row>
    <row r="28" spans="2:22" x14ac:dyDescent="0.2">
      <c r="B28" s="1" t="s">
        <v>78</v>
      </c>
      <c r="R28" s="29">
        <v>3</v>
      </c>
      <c r="V28" s="29">
        <v>3</v>
      </c>
    </row>
    <row r="29" spans="2:22" x14ac:dyDescent="0.2">
      <c r="B29" s="1" t="s">
        <v>79</v>
      </c>
      <c r="R29" s="29">
        <v>9</v>
      </c>
      <c r="V29" s="29">
        <v>10</v>
      </c>
    </row>
    <row r="30" spans="2:22" x14ac:dyDescent="0.2">
      <c r="B30" s="1" t="s">
        <v>80</v>
      </c>
      <c r="R30" s="29">
        <f>R26-R27+R28+R29</f>
        <v>-21</v>
      </c>
      <c r="V30" s="29">
        <f>V26-V27+V28+V29</f>
        <v>-2</v>
      </c>
    </row>
    <row r="31" spans="2:22" x14ac:dyDescent="0.2">
      <c r="B31" s="1" t="s">
        <v>81</v>
      </c>
      <c r="R31" s="29">
        <f>R25+R30</f>
        <v>528</v>
      </c>
      <c r="V31" s="29">
        <f>V25+V30</f>
        <v>185</v>
      </c>
    </row>
    <row r="32" spans="2:22" x14ac:dyDescent="0.2">
      <c r="B32" s="1" t="s">
        <v>82</v>
      </c>
      <c r="R32" s="29">
        <v>131</v>
      </c>
      <c r="V32" s="29">
        <v>46</v>
      </c>
    </row>
    <row r="33" spans="2:22" s="2" customFormat="1" x14ac:dyDescent="0.2">
      <c r="B33" s="2" t="s">
        <v>83</v>
      </c>
      <c r="R33" s="30">
        <f>R31-R32</f>
        <v>397</v>
      </c>
      <c r="V33" s="30">
        <f>V31-V32</f>
        <v>139</v>
      </c>
    </row>
    <row r="34" spans="2:22" x14ac:dyDescent="0.2">
      <c r="B34" s="1" t="s">
        <v>84</v>
      </c>
      <c r="R34" s="28">
        <f>R33/R35</f>
        <v>3.1760762258294197</v>
      </c>
      <c r="V34" s="28">
        <f>V33/V35</f>
        <v>1.098440846194574</v>
      </c>
    </row>
    <row r="35" spans="2:22" x14ac:dyDescent="0.2">
      <c r="B35" s="1" t="s">
        <v>4</v>
      </c>
      <c r="R35" s="27">
        <v>124.997</v>
      </c>
      <c r="V35" s="27">
        <v>126.54300000000001</v>
      </c>
    </row>
    <row r="38" spans="2:22" s="2" customFormat="1" x14ac:dyDescent="0.2">
      <c r="B38" s="2" t="s">
        <v>85</v>
      </c>
      <c r="V38" s="32">
        <f>V7/R7-1</f>
        <v>0.74066797642436155</v>
      </c>
    </row>
    <row r="39" spans="2:22" x14ac:dyDescent="0.2">
      <c r="B39" s="1" t="s">
        <v>86</v>
      </c>
    </row>
    <row r="41" spans="2:22" x14ac:dyDescent="0.2">
      <c r="B41" s="1" t="s">
        <v>87</v>
      </c>
      <c r="R41" s="31">
        <f>R17/R7</f>
        <v>0.47020301244269808</v>
      </c>
      <c r="V41" s="31">
        <f>V17/V7</f>
        <v>0.73137697516930023</v>
      </c>
    </row>
    <row r="42" spans="2:22" x14ac:dyDescent="0.2">
      <c r="B42" s="1" t="s">
        <v>88</v>
      </c>
      <c r="R42" s="31">
        <f>R25/R7</f>
        <v>0.35952848722986247</v>
      </c>
      <c r="V42" s="31">
        <f>V25/V7</f>
        <v>7.0353649360421364E-2</v>
      </c>
    </row>
    <row r="43" spans="2:22" x14ac:dyDescent="0.2">
      <c r="B43" s="1" t="s">
        <v>89</v>
      </c>
      <c r="R43" s="31">
        <f>R33/R7</f>
        <v>0.25998690242305172</v>
      </c>
      <c r="V43" s="31">
        <f>V33/V7</f>
        <v>5.2294958615500375E-2</v>
      </c>
    </row>
    <row r="44" spans="2:22" x14ac:dyDescent="0.2">
      <c r="B44" s="1" t="s">
        <v>90</v>
      </c>
      <c r="R44" s="31">
        <f>R32/R31</f>
        <v>0.24810606060606061</v>
      </c>
      <c r="V44" s="31">
        <f>V32/V31</f>
        <v>0.24864864864864866</v>
      </c>
    </row>
    <row r="48" spans="2:22" x14ac:dyDescent="0.2">
      <c r="B48" s="33" t="s">
        <v>92</v>
      </c>
    </row>
    <row r="49" spans="2:22" s="2" customFormat="1" x14ac:dyDescent="0.2">
      <c r="B49" s="2" t="s">
        <v>6</v>
      </c>
      <c r="T49" s="30">
        <v>470</v>
      </c>
      <c r="U49" s="30"/>
      <c r="V49" s="30">
        <v>778</v>
      </c>
    </row>
    <row r="50" spans="2:22" s="2" customFormat="1" x14ac:dyDescent="0.2">
      <c r="B50" s="2" t="s">
        <v>93</v>
      </c>
      <c r="T50" s="30">
        <v>2646</v>
      </c>
      <c r="U50" s="30"/>
      <c r="V50" s="30">
        <v>2647</v>
      </c>
    </row>
    <row r="51" spans="2:22" x14ac:dyDescent="0.2">
      <c r="B51" s="1" t="s">
        <v>94</v>
      </c>
      <c r="T51" s="29">
        <v>546</v>
      </c>
      <c r="U51" s="29"/>
      <c r="V51" s="29">
        <v>401</v>
      </c>
    </row>
    <row r="52" spans="2:22" x14ac:dyDescent="0.2">
      <c r="B52" s="1" t="s">
        <v>95</v>
      </c>
      <c r="T52" s="29">
        <v>62</v>
      </c>
      <c r="U52" s="29"/>
      <c r="V52" s="29">
        <v>93</v>
      </c>
    </row>
    <row r="53" spans="2:22" x14ac:dyDescent="0.2">
      <c r="B53" s="1" t="s">
        <v>96</v>
      </c>
      <c r="T53" s="29">
        <v>196</v>
      </c>
      <c r="U53" s="29"/>
      <c r="V53" s="29">
        <v>313</v>
      </c>
    </row>
    <row r="54" spans="2:22" x14ac:dyDescent="0.2">
      <c r="B54" s="1" t="s">
        <v>97</v>
      </c>
      <c r="T54" s="29">
        <f>SUM(T49:T53)</f>
        <v>3920</v>
      </c>
      <c r="U54" s="29"/>
      <c r="V54" s="29">
        <f>SUM(V49:V53)</f>
        <v>4232</v>
      </c>
    </row>
    <row r="55" spans="2:22" x14ac:dyDescent="0.2">
      <c r="B55" s="26" t="s">
        <v>99</v>
      </c>
      <c r="T55" s="29">
        <v>8127</v>
      </c>
      <c r="U55" s="29"/>
      <c r="V55" s="29">
        <v>8569</v>
      </c>
    </row>
    <row r="56" spans="2:22" x14ac:dyDescent="0.2">
      <c r="B56" s="26" t="s">
        <v>100</v>
      </c>
      <c r="T56" s="29">
        <v>1489</v>
      </c>
      <c r="U56" s="29"/>
      <c r="V56" s="29">
        <v>1532</v>
      </c>
    </row>
    <row r="57" spans="2:22" x14ac:dyDescent="0.2">
      <c r="B57" s="26" t="s">
        <v>101</v>
      </c>
      <c r="T57" s="29">
        <v>384</v>
      </c>
      <c r="U57" s="29"/>
      <c r="V57" s="29">
        <v>292</v>
      </c>
    </row>
    <row r="58" spans="2:22" x14ac:dyDescent="0.2">
      <c r="B58" s="1" t="s">
        <v>98</v>
      </c>
      <c r="T58" s="29">
        <f>SUM(T55:T57)</f>
        <v>10000</v>
      </c>
      <c r="U58" s="29"/>
      <c r="V58" s="29">
        <f>SUM(V55:V57)</f>
        <v>10393</v>
      </c>
    </row>
    <row r="59" spans="2:22" x14ac:dyDescent="0.2">
      <c r="B59" s="26" t="s">
        <v>102</v>
      </c>
      <c r="T59" s="29">
        <v>3862</v>
      </c>
      <c r="U59" s="29"/>
      <c r="V59" s="29">
        <v>3922</v>
      </c>
    </row>
    <row r="60" spans="2:22" x14ac:dyDescent="0.2">
      <c r="B60" s="1" t="s">
        <v>103</v>
      </c>
      <c r="T60" s="29">
        <f>T58-T59</f>
        <v>6138</v>
      </c>
      <c r="U60" s="29"/>
      <c r="V60" s="29">
        <f>V58-V59</f>
        <v>6471</v>
      </c>
    </row>
    <row r="61" spans="2:22" x14ac:dyDescent="0.2">
      <c r="B61" s="26" t="s">
        <v>104</v>
      </c>
      <c r="T61" s="29">
        <v>1453</v>
      </c>
      <c r="U61" s="29"/>
      <c r="V61" s="29">
        <v>1669</v>
      </c>
    </row>
    <row r="62" spans="2:22" x14ac:dyDescent="0.2">
      <c r="B62" s="26" t="s">
        <v>105</v>
      </c>
      <c r="T62" s="29">
        <v>2044</v>
      </c>
      <c r="U62" s="29"/>
      <c r="V62" s="29">
        <v>2041</v>
      </c>
    </row>
    <row r="63" spans="2:22" x14ac:dyDescent="0.2">
      <c r="B63" s="26" t="s">
        <v>106</v>
      </c>
      <c r="T63" s="29">
        <v>396</v>
      </c>
      <c r="U63" s="29"/>
      <c r="V63" s="29">
        <v>387</v>
      </c>
    </row>
    <row r="64" spans="2:22" x14ac:dyDescent="0.2">
      <c r="B64" s="1" t="s">
        <v>107</v>
      </c>
      <c r="T64" s="29">
        <f>SUM(T61:T63)</f>
        <v>3893</v>
      </c>
      <c r="U64" s="29"/>
      <c r="V64" s="29">
        <f>SUM(V61:V63)</f>
        <v>4097</v>
      </c>
    </row>
    <row r="65" spans="2:22" x14ac:dyDescent="0.2">
      <c r="B65" s="1" t="s">
        <v>108</v>
      </c>
      <c r="T65" s="29">
        <f>T64+T60+T54</f>
        <v>13951</v>
      </c>
      <c r="U65" s="29"/>
      <c r="V65" s="29">
        <f>V64+V60+V54</f>
        <v>14800</v>
      </c>
    </row>
    <row r="66" spans="2:22" x14ac:dyDescent="0.2">
      <c r="T66" s="29"/>
      <c r="U66" s="29"/>
      <c r="V66" s="29"/>
    </row>
    <row r="67" spans="2:22" x14ac:dyDescent="0.2">
      <c r="B67" s="1" t="s">
        <v>110</v>
      </c>
      <c r="T67" s="29">
        <v>200</v>
      </c>
      <c r="U67" s="29"/>
      <c r="V67" s="29">
        <v>286</v>
      </c>
    </row>
    <row r="68" spans="2:22" x14ac:dyDescent="0.2">
      <c r="B68" s="1" t="s">
        <v>111</v>
      </c>
      <c r="T68" s="29">
        <v>457</v>
      </c>
      <c r="U68" s="29"/>
      <c r="V68" s="29">
        <v>416</v>
      </c>
    </row>
    <row r="69" spans="2:22" x14ac:dyDescent="0.2">
      <c r="B69" s="1" t="s">
        <v>112</v>
      </c>
      <c r="T69" s="29">
        <v>1163</v>
      </c>
      <c r="U69" s="29"/>
      <c r="V69" s="29">
        <v>1778</v>
      </c>
    </row>
    <row r="70" spans="2:22" x14ac:dyDescent="0.2">
      <c r="B70" s="1" t="s">
        <v>113</v>
      </c>
      <c r="T70" s="29">
        <v>625</v>
      </c>
      <c r="U70" s="29"/>
      <c r="V70" s="29">
        <v>794</v>
      </c>
    </row>
    <row r="71" spans="2:22" x14ac:dyDescent="0.2">
      <c r="B71" s="1" t="s">
        <v>114</v>
      </c>
      <c r="T71" s="29">
        <v>912</v>
      </c>
      <c r="U71" s="29"/>
      <c r="V71" s="29">
        <v>1012</v>
      </c>
    </row>
    <row r="72" spans="2:22" x14ac:dyDescent="0.2">
      <c r="B72" s="1" t="s">
        <v>116</v>
      </c>
      <c r="T72" s="29">
        <v>268</v>
      </c>
      <c r="U72" s="29"/>
      <c r="V72" s="29">
        <v>274</v>
      </c>
    </row>
    <row r="73" spans="2:22" s="2" customFormat="1" x14ac:dyDescent="0.2">
      <c r="B73" s="2" t="s">
        <v>115</v>
      </c>
      <c r="T73" s="30">
        <v>366</v>
      </c>
      <c r="U73" s="30"/>
      <c r="V73" s="30">
        <v>342</v>
      </c>
    </row>
    <row r="74" spans="2:22" x14ac:dyDescent="0.2">
      <c r="B74" s="1" t="s">
        <v>117</v>
      </c>
      <c r="T74" s="29">
        <f>SUM(T67:T73)</f>
        <v>3991</v>
      </c>
      <c r="U74" s="29"/>
      <c r="V74" s="29">
        <f>SUM(V67:V73)</f>
        <v>4902</v>
      </c>
    </row>
    <row r="75" spans="2:22" s="2" customFormat="1" x14ac:dyDescent="0.2">
      <c r="B75" s="2" t="s">
        <v>128</v>
      </c>
      <c r="T75" s="30">
        <v>2173</v>
      </c>
      <c r="U75" s="30"/>
      <c r="V75" s="30">
        <v>1961</v>
      </c>
    </row>
    <row r="76" spans="2:22" x14ac:dyDescent="0.2">
      <c r="B76" s="1" t="s">
        <v>118</v>
      </c>
      <c r="T76" s="29">
        <v>1279</v>
      </c>
      <c r="U76" s="29"/>
      <c r="V76" s="29">
        <v>1505</v>
      </c>
    </row>
    <row r="77" spans="2:22" x14ac:dyDescent="0.2">
      <c r="B77" s="1" t="s">
        <v>119</v>
      </c>
      <c r="T77" s="29">
        <v>578</v>
      </c>
      <c r="U77" s="29"/>
      <c r="V77" s="29">
        <v>552</v>
      </c>
    </row>
    <row r="78" spans="2:22" x14ac:dyDescent="0.2">
      <c r="B78" s="1" t="s">
        <v>114</v>
      </c>
      <c r="T78" s="29">
        <v>1446</v>
      </c>
      <c r="U78" s="29"/>
      <c r="V78" s="29">
        <v>1429</v>
      </c>
    </row>
    <row r="79" spans="2:22" x14ac:dyDescent="0.2">
      <c r="B79" s="1" t="s">
        <v>120</v>
      </c>
      <c r="T79" s="29">
        <v>305</v>
      </c>
      <c r="U79" s="29"/>
      <c r="V79" s="29">
        <v>299</v>
      </c>
    </row>
    <row r="80" spans="2:22" x14ac:dyDescent="0.2">
      <c r="B80" s="1" t="s">
        <v>121</v>
      </c>
      <c r="T80" s="29">
        <v>378</v>
      </c>
      <c r="U80" s="29"/>
      <c r="V80" s="29">
        <v>353</v>
      </c>
    </row>
    <row r="81" spans="2:24" x14ac:dyDescent="0.2">
      <c r="B81" s="1" t="s">
        <v>122</v>
      </c>
      <c r="T81" s="29">
        <f>T74+SUM(T75:T80)</f>
        <v>10150</v>
      </c>
      <c r="U81" s="29"/>
      <c r="V81" s="29">
        <f>V74+SUM(V75:V80)</f>
        <v>11001</v>
      </c>
      <c r="X81" s="29"/>
    </row>
    <row r="82" spans="2:24" x14ac:dyDescent="0.2">
      <c r="T82" s="29"/>
      <c r="U82" s="29"/>
      <c r="V82" s="29"/>
    </row>
    <row r="83" spans="2:24" x14ac:dyDescent="0.2">
      <c r="B83" s="1" t="s">
        <v>123</v>
      </c>
      <c r="T83" s="29">
        <v>3801</v>
      </c>
      <c r="U83" s="29"/>
      <c r="V83" s="29">
        <v>3799</v>
      </c>
    </row>
    <row r="84" spans="2:24" x14ac:dyDescent="0.2">
      <c r="B84" s="1" t="s">
        <v>124</v>
      </c>
      <c r="T84" s="29">
        <f>T83+T81</f>
        <v>13951</v>
      </c>
      <c r="V84" s="29">
        <f>V83+V81</f>
        <v>14800</v>
      </c>
    </row>
    <row r="86" spans="2:24" x14ac:dyDescent="0.2">
      <c r="B86" s="1" t="s">
        <v>125</v>
      </c>
      <c r="T86" s="29">
        <f>T65-T81</f>
        <v>3801</v>
      </c>
      <c r="V86" s="29">
        <f>V65-V81</f>
        <v>3799</v>
      </c>
    </row>
    <row r="87" spans="2:24" x14ac:dyDescent="0.2">
      <c r="B87" s="1" t="s">
        <v>126</v>
      </c>
      <c r="V87" s="1">
        <f>V86/V35</f>
        <v>30.021415645274729</v>
      </c>
    </row>
    <row r="89" spans="2:24" x14ac:dyDescent="0.2">
      <c r="B89" s="1" t="s">
        <v>6</v>
      </c>
      <c r="T89" s="29">
        <f>T49+T50</f>
        <v>3116</v>
      </c>
      <c r="U89" s="29"/>
      <c r="V89" s="29">
        <f>V49+V50</f>
        <v>3425</v>
      </c>
    </row>
    <row r="90" spans="2:24" x14ac:dyDescent="0.2">
      <c r="B90" s="1" t="s">
        <v>7</v>
      </c>
      <c r="T90" s="29">
        <f>T73+T75</f>
        <v>2539</v>
      </c>
      <c r="U90" s="29"/>
      <c r="V90" s="29">
        <f>V73+V75</f>
        <v>2303</v>
      </c>
    </row>
    <row r="91" spans="2:24" x14ac:dyDescent="0.2">
      <c r="B91" s="1" t="s">
        <v>8</v>
      </c>
      <c r="T91" s="29">
        <f t="shared" ref="T91:U91" si="0">T89-T90</f>
        <v>577</v>
      </c>
      <c r="U91" s="29"/>
      <c r="V91" s="29">
        <f>V89-V90</f>
        <v>1122</v>
      </c>
    </row>
    <row r="93" spans="2:24" x14ac:dyDescent="0.2">
      <c r="B93" s="1" t="s">
        <v>127</v>
      </c>
      <c r="V93" s="1">
        <v>40.049999999999997</v>
      </c>
    </row>
    <row r="94" spans="2:24" x14ac:dyDescent="0.2">
      <c r="B94" s="1" t="s">
        <v>5</v>
      </c>
      <c r="V94" s="29">
        <f>V93*V35</f>
        <v>5068.0471500000003</v>
      </c>
    </row>
    <row r="95" spans="2:24" x14ac:dyDescent="0.2">
      <c r="B95" s="1" t="s">
        <v>9</v>
      </c>
      <c r="V95" s="29">
        <f>V94-V91</f>
        <v>3946.0471500000003</v>
      </c>
    </row>
    <row r="97" spans="2:22" x14ac:dyDescent="0.2">
      <c r="B97" s="1" t="s">
        <v>25</v>
      </c>
      <c r="V97" s="45">
        <f>V93/V87</f>
        <v>1.3340476836009476</v>
      </c>
    </row>
  </sheetData>
  <hyperlinks>
    <hyperlink ref="V1" r:id="rId1" xr:uid="{2BFDBA4F-3ED4-4AEE-A5E2-00AB0E0EF3A5}"/>
  </hyperlinks>
  <pageMargins left="0.7" right="0.7" top="0.75" bottom="0.75" header="0.3" footer="0.3"/>
  <ignoredErrors>
    <ignoredError sqref="V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2022-10-16T18:49:43Z</dcterms:created>
  <dcterms:modified xsi:type="dcterms:W3CDTF">2022-10-16T19:46:30Z</dcterms:modified>
</cp:coreProperties>
</file>