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C61557CE-1FAC-4504-9D2C-6C6CE942ED5B}" xr6:coauthVersionLast="36" xr6:coauthVersionMax="47" xr10:uidLastSave="{00000000-0000-0000-0000-000000000000}"/>
  <bookViews>
    <workbookView xWindow="675" yWindow="495" windowWidth="32400" windowHeight="18900" activeTab="1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U4" i="1"/>
  <c r="S4" i="1"/>
  <c r="L4" i="1"/>
  <c r="J4" i="1" l="1"/>
  <c r="I4" i="1"/>
  <c r="H4" i="1"/>
  <c r="G4" i="1"/>
  <c r="F4" i="1"/>
  <c r="G7" i="1" l="1"/>
  <c r="G6" i="1"/>
  <c r="G5" i="1"/>
  <c r="G3" i="1"/>
  <c r="L5" i="1" l="1"/>
  <c r="J3" i="1" l="1"/>
  <c r="J5" i="1"/>
  <c r="J7" i="1"/>
  <c r="I3" i="1"/>
  <c r="H3" i="1"/>
  <c r="F3" i="1"/>
  <c r="H14" i="1"/>
  <c r="H15" i="1"/>
  <c r="H13" i="1"/>
  <c r="H12" i="1"/>
  <c r="I7" i="1"/>
  <c r="H7" i="1"/>
  <c r="F7" i="1"/>
  <c r="I5" i="1"/>
  <c r="H5" i="1"/>
  <c r="F5" i="1"/>
  <c r="L6" i="1" l="1"/>
  <c r="P6" i="1" l="1"/>
  <c r="O6" i="1"/>
  <c r="H6" i="1"/>
  <c r="F6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6" i="1" l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3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5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5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5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6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6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7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7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0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0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<sst xmlns="http://schemas.openxmlformats.org/spreadsheetml/2006/main" count="729" uniqueCount="432">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</sst>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8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microsoft.com/office/2017/06/relationships/rdRichValue" Target="richData/rdrichvalue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7">
          <cell r="C7">
            <v>4950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7">
          <cell r="C7">
            <v>758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7">
          <cell r="C7">
            <v>103.7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2">
          <cell r="D22">
            <v>153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1">
          <cell r="V41">
            <v>0.73137697516930023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&#163;JET2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$ALK.xlsx" TargetMode="External"/><Relationship Id="rId4" Type="http://schemas.openxmlformats.org/officeDocument/2006/relationships/hyperlink" Target="&#163;IAG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12" workbookViewId="0">
      <selection activeCell="B29" sqref="B29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V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6" sqref="K16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20" width="8.875" style="1"/>
    <col min="21" max="22" width="8.875" style="4"/>
    <col min="23" max="16384" width="8.875" style="1"/>
  </cols>
  <sheetData>
    <row r="1" spans="2:22" x14ac:dyDescent="0.2">
      <c r="D1" s="1"/>
      <c r="F1" s="41" t="s">
        <v>398</v>
      </c>
      <c r="G1" s="41"/>
      <c r="H1" s="41"/>
      <c r="I1" s="41"/>
      <c r="J1" s="41"/>
      <c r="O1" s="1"/>
      <c r="P1" s="1"/>
    </row>
    <row r="2" spans="2:22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  <c r="S2" s="3" t="s">
        <v>429</v>
      </c>
      <c r="U2" s="3" t="s">
        <v>430</v>
      </c>
      <c r="V2" s="3" t="s">
        <v>431</v>
      </c>
    </row>
    <row r="3" spans="2:22" x14ac:dyDescent="0.2">
      <c r="B3" s="25" t="s">
        <v>12</v>
      </c>
      <c r="C3" s="1" t="s">
        <v>15</v>
      </c>
      <c r="D3" s="4" t="s">
        <v>18</v>
      </c>
      <c r="E3" s="4" t="s">
        <v>377</v>
      </c>
      <c r="F3" s="1">
        <f>[1]Main!$C$6</f>
        <v>1.2050000000000001</v>
      </c>
      <c r="G3" s="26">
        <f>[1]Main!$C$7</f>
        <v>4950</v>
      </c>
      <c r="H3" s="26">
        <f>[1]Main!$C$8</f>
        <v>5964.75</v>
      </c>
      <c r="I3" s="1">
        <f>[1]Main!$C$11</f>
        <v>0</v>
      </c>
      <c r="J3" s="26">
        <f>[1]Main!$C$12</f>
        <v>5964.75</v>
      </c>
      <c r="K3" s="1" t="s">
        <v>25</v>
      </c>
      <c r="L3" s="4"/>
      <c r="M3" s="4"/>
      <c r="O3" s="4">
        <v>531</v>
      </c>
      <c r="Q3" s="4">
        <v>200</v>
      </c>
      <c r="S3" s="4"/>
    </row>
    <row r="4" spans="2:22" x14ac:dyDescent="0.2">
      <c r="B4" s="25" t="s">
        <v>426</v>
      </c>
      <c r="C4" s="1" t="s">
        <v>428</v>
      </c>
      <c r="D4" s="4" t="s">
        <v>42</v>
      </c>
      <c r="E4" s="4" t="s">
        <v>383</v>
      </c>
      <c r="F4" s="26">
        <f>[5]Main!$C$6*H20</f>
        <v>37.646999999999998</v>
      </c>
      <c r="G4" s="26">
        <f>[5]Main!$C$7</f>
        <v>126.5</v>
      </c>
      <c r="H4" s="26">
        <f>[5]Main!$C$8*H20</f>
        <v>4762.3455000000004</v>
      </c>
      <c r="I4" s="27">
        <f>[5]Main!$C$11*H20</f>
        <v>1009.8000000000001</v>
      </c>
      <c r="J4" s="26">
        <f>[5]Main!$C$12*H20</f>
        <v>3752.5455000000002</v>
      </c>
      <c r="K4" s="1" t="s">
        <v>427</v>
      </c>
      <c r="L4" s="22">
        <f>'[5]Financial Model'!$V$41</f>
        <v>0.73137697516930023</v>
      </c>
      <c r="M4" s="4"/>
      <c r="Q4" s="4"/>
      <c r="S4" s="44">
        <f>[5]Main!$C$35</f>
        <v>1.3933386917609896</v>
      </c>
      <c r="U4" s="4" t="str">
        <f>[5]Main!$C$30</f>
        <v>Q222</v>
      </c>
      <c r="V4" s="45">
        <f>[5]Main!$D$30</f>
        <v>44378</v>
      </c>
    </row>
    <row r="5" spans="2:22" x14ac:dyDescent="0.2">
      <c r="B5" s="25" t="s">
        <v>11</v>
      </c>
      <c r="C5" s="1" t="s">
        <v>14</v>
      </c>
      <c r="D5" s="4" t="s">
        <v>18</v>
      </c>
      <c r="E5" s="4" t="s">
        <v>381</v>
      </c>
      <c r="F5" s="1">
        <f>[2]Main!$C$6</f>
        <v>4.5199999999999996</v>
      </c>
      <c r="G5" s="26">
        <f>[2]Main!$C$7</f>
        <v>758</v>
      </c>
      <c r="H5" s="26">
        <f>[2]Main!$C$8</f>
        <v>3426.16</v>
      </c>
      <c r="I5" s="26">
        <f>[2]Main!$C$11</f>
        <v>478</v>
      </c>
      <c r="J5" s="26">
        <f>[2]Main!$C$12</f>
        <v>2948.16</v>
      </c>
      <c r="K5" s="1" t="s">
        <v>394</v>
      </c>
      <c r="L5" s="22">
        <f>'[2]Financial Model'!$I$31</f>
        <v>2.4699599465954607E-2</v>
      </c>
      <c r="M5" s="4"/>
      <c r="O5" s="4">
        <v>310</v>
      </c>
      <c r="P5" s="4">
        <v>106</v>
      </c>
      <c r="Q5" s="4">
        <v>136</v>
      </c>
      <c r="S5" s="4"/>
    </row>
    <row r="6" spans="2:22" x14ac:dyDescent="0.2">
      <c r="B6" s="25" t="s">
        <v>10</v>
      </c>
      <c r="C6" s="1" t="s">
        <v>13</v>
      </c>
      <c r="D6" s="4" t="s">
        <v>18</v>
      </c>
      <c r="E6" s="4" t="s">
        <v>377</v>
      </c>
      <c r="F6" s="1">
        <f>[3]Main!$C$6</f>
        <v>23.2</v>
      </c>
      <c r="G6" s="26">
        <f>[3]Main!$C$7</f>
        <v>103.7</v>
      </c>
      <c r="H6" s="26">
        <f>[3]Main!$C$8</f>
        <v>2405.84</v>
      </c>
      <c r="I6" s="1">
        <f>[3]Main!$C$11</f>
        <v>0</v>
      </c>
      <c r="J6" s="26">
        <f>[3]Main!$C$12</f>
        <v>2405.84</v>
      </c>
      <c r="K6" s="1" t="s">
        <v>19</v>
      </c>
      <c r="L6" s="22">
        <f>'[3]Financial Model'!$L$25</f>
        <v>0.47730688307784791</v>
      </c>
      <c r="M6" s="22"/>
      <c r="N6" s="22"/>
      <c r="O6" s="4">
        <f>[3]Main!$D$21</f>
        <v>0</v>
      </c>
      <c r="P6" s="4">
        <f>[3]Main!$D$22</f>
        <v>153</v>
      </c>
      <c r="Q6" s="4"/>
      <c r="S6" s="4"/>
    </row>
    <row r="7" spans="2:22" x14ac:dyDescent="0.2">
      <c r="B7" s="25" t="s">
        <v>16</v>
      </c>
      <c r="C7" s="1" t="s">
        <v>17</v>
      </c>
      <c r="D7" s="4" t="s">
        <v>20</v>
      </c>
      <c r="E7" s="4" t="s">
        <v>381</v>
      </c>
      <c r="F7" s="1">
        <f>[4]Main!$C$6</f>
        <v>10.029999999999999</v>
      </c>
      <c r="G7" s="26">
        <f>[4]Main!$C$7</f>
        <v>214.62</v>
      </c>
      <c r="H7" s="26">
        <f>[4]Main!$C$8</f>
        <v>2152.6385999999998</v>
      </c>
      <c r="I7" s="27">
        <f>[4]Main!$C$11</f>
        <v>0</v>
      </c>
      <c r="J7" s="26">
        <f>[4]Main!$C$12</f>
        <v>2152.6385999999998</v>
      </c>
      <c r="K7" s="1" t="s">
        <v>393</v>
      </c>
      <c r="L7" s="4"/>
      <c r="M7" s="4"/>
      <c r="O7" s="4">
        <v>96</v>
      </c>
      <c r="P7" s="4">
        <v>57</v>
      </c>
      <c r="Q7" s="4">
        <v>82</v>
      </c>
      <c r="S7" s="4"/>
    </row>
    <row r="8" spans="2:22" x14ac:dyDescent="0.2">
      <c r="B8" s="25"/>
      <c r="E8" s="4"/>
      <c r="H8" s="28"/>
      <c r="I8" s="27"/>
      <c r="J8" s="27"/>
      <c r="L8" s="4"/>
      <c r="M8" s="4"/>
      <c r="Q8" s="4"/>
      <c r="S8" s="4"/>
    </row>
    <row r="9" spans="2:22" x14ac:dyDescent="0.2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S9" s="4"/>
    </row>
    <row r="10" spans="2:22" x14ac:dyDescent="0.2">
      <c r="B10" s="1" t="s">
        <v>21</v>
      </c>
      <c r="C10" s="1" t="s">
        <v>22</v>
      </c>
      <c r="D10" s="4" t="s">
        <v>18</v>
      </c>
      <c r="H10" s="31"/>
      <c r="K10" s="1" t="s">
        <v>24</v>
      </c>
      <c r="L10" s="4"/>
      <c r="M10" s="4"/>
      <c r="O10" s="4">
        <v>130</v>
      </c>
      <c r="P10" s="4">
        <v>44</v>
      </c>
      <c r="Q10" s="4"/>
      <c r="S10" s="4"/>
    </row>
    <row r="11" spans="2:22" x14ac:dyDescent="0.2">
      <c r="B11" s="33">
        <v>753</v>
      </c>
      <c r="C11" s="1" t="s">
        <v>88</v>
      </c>
      <c r="D11" s="4" t="s">
        <v>399</v>
      </c>
      <c r="H11" s="31"/>
      <c r="K11" s="1" t="s">
        <v>400</v>
      </c>
      <c r="L11" s="4"/>
      <c r="M11" s="4"/>
      <c r="Q11" s="4"/>
      <c r="S11" s="4"/>
    </row>
    <row r="12" spans="2:22" x14ac:dyDescent="0.2">
      <c r="B12" s="1" t="s">
        <v>382</v>
      </c>
      <c r="C12" s="1" t="s">
        <v>54</v>
      </c>
      <c r="D12" s="4" t="s">
        <v>42</v>
      </c>
      <c r="E12" s="4" t="s">
        <v>383</v>
      </c>
      <c r="F12" s="1">
        <v>40.14</v>
      </c>
      <c r="H12" s="32">
        <f>(F12*H20)*592.96</f>
        <v>21421.272960000006</v>
      </c>
      <c r="K12" s="1" t="s">
        <v>397</v>
      </c>
      <c r="L12" s="4"/>
      <c r="M12" s="4"/>
      <c r="S12" s="4"/>
    </row>
    <row r="13" spans="2:22" x14ac:dyDescent="0.2">
      <c r="B13" s="1" t="s">
        <v>384</v>
      </c>
      <c r="C13" s="1" t="s">
        <v>64</v>
      </c>
      <c r="D13" s="4" t="s">
        <v>65</v>
      </c>
      <c r="E13" s="4" t="s">
        <v>383</v>
      </c>
      <c r="F13" s="1">
        <v>76.38</v>
      </c>
      <c r="H13" s="32">
        <f>(F13*H20)*226.92</f>
        <v>15598.934639999999</v>
      </c>
      <c r="K13" s="1" t="s">
        <v>396</v>
      </c>
      <c r="L13" s="4"/>
      <c r="M13" s="4"/>
      <c r="S13" s="4"/>
    </row>
    <row r="14" spans="2:22" x14ac:dyDescent="0.2">
      <c r="B14" s="29">
        <v>9201</v>
      </c>
      <c r="C14" s="1" t="s">
        <v>388</v>
      </c>
      <c r="D14" s="4" t="s">
        <v>389</v>
      </c>
      <c r="E14" s="4" t="s">
        <v>390</v>
      </c>
      <c r="F14" s="30">
        <v>2357</v>
      </c>
      <c r="G14" s="30"/>
      <c r="H14" s="32">
        <f>(F14*H22)*320.79</f>
        <v>4536.6121800000001</v>
      </c>
      <c r="K14" s="1" t="s">
        <v>392</v>
      </c>
      <c r="L14" s="4"/>
      <c r="S14" s="4"/>
    </row>
    <row r="15" spans="2:22" x14ac:dyDescent="0.2">
      <c r="B15" s="1" t="s">
        <v>385</v>
      </c>
      <c r="C15" s="1" t="s">
        <v>197</v>
      </c>
      <c r="D15" s="4" t="s">
        <v>65</v>
      </c>
      <c r="E15" s="4" t="s">
        <v>383</v>
      </c>
      <c r="F15" s="1">
        <v>9.5399999999999991</v>
      </c>
      <c r="H15" s="32">
        <f>(F15*H20)*320.79</f>
        <v>2754.3029400000005</v>
      </c>
      <c r="K15" s="1" t="s">
        <v>395</v>
      </c>
      <c r="L15" s="4"/>
      <c r="M15" s="4"/>
      <c r="S15" s="4"/>
    </row>
    <row r="16" spans="2:22" x14ac:dyDescent="0.2">
      <c r="B16" s="1" t="s">
        <v>401</v>
      </c>
      <c r="C16" s="1" t="s">
        <v>41</v>
      </c>
      <c r="D16" s="4" t="s">
        <v>42</v>
      </c>
      <c r="E16" s="4" t="s">
        <v>383</v>
      </c>
      <c r="K16" s="1" t="s">
        <v>402</v>
      </c>
      <c r="S16" s="4"/>
    </row>
    <row r="19" spans="6:22" s="1" customFormat="1" x14ac:dyDescent="0.2">
      <c r="F19" s="37" t="s">
        <v>378</v>
      </c>
      <c r="G19" s="38"/>
      <c r="H19" s="39"/>
      <c r="U19" s="4"/>
      <c r="V19" s="4"/>
    </row>
    <row r="20" spans="6:22" s="1" customFormat="1" x14ac:dyDescent="0.2">
      <c r="F20" s="42" t="s">
        <v>379</v>
      </c>
      <c r="G20" s="43"/>
      <c r="H20" s="23">
        <v>0.9</v>
      </c>
      <c r="U20" s="4"/>
      <c r="V20" s="4"/>
    </row>
    <row r="21" spans="6:22" s="1" customFormat="1" x14ac:dyDescent="0.2">
      <c r="F21" s="42" t="s">
        <v>380</v>
      </c>
      <c r="G21" s="43"/>
      <c r="H21" s="23">
        <v>0.85</v>
      </c>
      <c r="U21" s="4"/>
      <c r="V21" s="4"/>
    </row>
    <row r="22" spans="6:22" s="1" customFormat="1" x14ac:dyDescent="0.2">
      <c r="F22" s="35" t="s">
        <v>391</v>
      </c>
      <c r="G22" s="36"/>
      <c r="H22" s="24">
        <v>6.0000000000000001E-3</v>
      </c>
      <c r="U22" s="4"/>
      <c r="V22" s="4"/>
    </row>
  </sheetData>
  <mergeCells count="6">
    <mergeCell ref="F22:G22"/>
    <mergeCell ref="F19:H19"/>
    <mergeCell ref="B9:Q9"/>
    <mergeCell ref="F1:J1"/>
    <mergeCell ref="F20:G20"/>
    <mergeCell ref="F21:G21"/>
  </mergeCells>
  <hyperlinks>
    <hyperlink ref="B6" r:id="rId1" xr:uid="{3B58BCD6-42FB-9B41-82F9-2CB3C0FF35E5}"/>
    <hyperlink ref="B5" r:id="rId2" xr:uid="{176C962A-9F96-4539-8149-82E34F7BBB40}"/>
    <hyperlink ref="B7" r:id="rId3" xr:uid="{56F8AAB4-AB88-4816-A70A-66823F4EBD86}"/>
    <hyperlink ref="B3" r:id="rId4" xr:uid="{593208B0-BF4C-4E7C-9DA3-9FABEC41EED7}"/>
    <hyperlink ref="B4" r:id="rId5" xr:uid="{5BD026C6-209C-4F8D-96F9-0D20474E4F7F}"/>
  </hyperlinks>
  <pageMargins left="0.7" right="0.7" top="0.75" bottom="0.75" header="0.3" footer="0.3"/>
  <pageSetup paperSize="256" orientation="portrait" horizontalDpi="203" verticalDpi="203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2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2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2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2022-10-16T19:46:27Z</dcterms:modified>
</cp:coreProperties>
</file>