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874BC38C-A5C6-410D-899F-CD123A66AE4C}" xr6:coauthVersionLast="36" xr6:coauthVersionMax="47" xr10:uidLastSave="{00000000-0000-0000-0000-000000000000}"/>
  <bookViews>
    <workbookView xWindow="4665" yWindow="495" windowWidth="27645" windowHeight="18855" activeTab="2" xr2:uid="{791689F3-ED44-47EC-8DFE-D53B17FD85F9}"/>
  </bookViews>
  <sheets>
    <sheet name="Screener - Apparel, Accessories" sheetId="3" r:id="rId1"/>
    <sheet name="Screener - Apparel Retail" sheetId="2" r:id="rId2"/>
    <sheet name="Main" sheetId="1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I23" i="1" l="1"/>
  <c r="AJ23" i="1"/>
  <c r="I23" i="1"/>
  <c r="G23" i="1"/>
  <c r="F23" i="1"/>
  <c r="S16" i="1" l="1"/>
  <c r="R16" i="1"/>
  <c r="AF16" i="1"/>
  <c r="AG16" i="1"/>
  <c r="V16" i="1" l="1"/>
  <c r="P16" i="1"/>
  <c r="O16" i="1"/>
  <c r="AE16" i="1"/>
  <c r="Y16" i="1"/>
  <c r="AB12" i="1"/>
  <c r="AB15" i="1"/>
  <c r="AJ16" i="1"/>
  <c r="AI16" i="1"/>
  <c r="K16" i="1"/>
  <c r="J16" i="1"/>
  <c r="F16" i="1"/>
  <c r="AE8" i="1" l="1"/>
  <c r="AF8" i="1" l="1"/>
  <c r="AB8" i="1"/>
  <c r="AA8" i="1"/>
  <c r="Z8" i="1"/>
  <c r="Y8" i="1"/>
  <c r="K8" i="1"/>
  <c r="AF12" i="1" l="1"/>
  <c r="AE12" i="1"/>
  <c r="AD12" i="1"/>
  <c r="AA12" i="1"/>
  <c r="Z12" i="1"/>
  <c r="Y12" i="1"/>
  <c r="K12" i="1"/>
  <c r="K4" i="1" l="1"/>
  <c r="K11" i="1" l="1"/>
  <c r="AG11" i="1"/>
  <c r="AF11" i="1"/>
  <c r="AE11" i="1"/>
  <c r="AD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AG8" i="1" l="1"/>
  <c r="AF15" i="1"/>
  <c r="AG15" i="1" l="1"/>
  <c r="K15" i="1" l="1"/>
  <c r="Q3" i="1" l="1"/>
  <c r="AG3" i="1"/>
  <c r="AB3" i="1" l="1"/>
  <c r="AA3" i="1"/>
  <c r="Z3" i="1"/>
  <c r="Y3" i="1"/>
  <c r="AF3" i="1"/>
  <c r="AE3" i="1"/>
  <c r="K3" i="1"/>
  <c r="K13" i="1" l="1"/>
  <c r="AG13" i="1"/>
  <c r="AF13" i="1"/>
  <c r="AF1" i="1" s="1"/>
  <c r="AE13" i="1"/>
  <c r="AB13" i="1"/>
  <c r="AA13" i="1"/>
  <c r="Z13" i="1"/>
  <c r="Y13" i="1"/>
  <c r="F3" i="1" l="1"/>
  <c r="Q6" i="1" l="1"/>
  <c r="P6" i="1"/>
  <c r="O6" i="1"/>
  <c r="X6" i="1"/>
  <c r="W6" i="1"/>
  <c r="V6" i="1"/>
  <c r="K6" i="1" l="1"/>
  <c r="AB6" i="1"/>
  <c r="AA6" i="1"/>
  <c r="Z6" i="1"/>
  <c r="Y6" i="1"/>
  <c r="AG6" i="1"/>
  <c r="AE6" i="1"/>
  <c r="AG5" i="1" l="1"/>
  <c r="AG14" i="1" l="1"/>
  <c r="AG1" i="1" s="1"/>
  <c r="G14" i="1" l="1"/>
  <c r="G13" i="1"/>
  <c r="G12" i="1"/>
  <c r="AD4" i="1"/>
  <c r="AD3" i="1"/>
  <c r="AD10" i="1"/>
  <c r="X13" i="1" l="1"/>
  <c r="W13" i="1"/>
  <c r="Q13" i="1"/>
  <c r="J13" i="1" l="1"/>
  <c r="T13" i="1" l="1"/>
  <c r="AH13" i="1"/>
  <c r="AD13" i="1"/>
  <c r="V13" i="1"/>
  <c r="P13" i="1"/>
  <c r="O13" i="1"/>
  <c r="AI13" i="1" l="1"/>
  <c r="AJ13" i="1"/>
  <c r="F13" i="1"/>
  <c r="H13" i="1"/>
  <c r="I13" i="1" l="1"/>
  <c r="F12" i="1"/>
  <c r="J11" i="1" l="1"/>
  <c r="AI11" i="1" l="1"/>
  <c r="AJ11" i="1"/>
  <c r="F11" i="1"/>
  <c r="G6" i="1" l="1"/>
  <c r="I3" i="1" l="1"/>
  <c r="H3" i="1"/>
  <c r="G3" i="1"/>
  <c r="G9" i="1"/>
  <c r="F9" i="1"/>
  <c r="P12" i="1" l="1"/>
  <c r="Q12" i="1"/>
  <c r="Q5" i="1"/>
  <c r="Q8" i="1"/>
  <c r="P8" i="1"/>
  <c r="O8" i="1"/>
  <c r="P5" i="1"/>
  <c r="P4" i="1"/>
  <c r="Q4" i="1"/>
  <c r="P3" i="1" l="1"/>
  <c r="O3" i="1"/>
  <c r="S3" i="1"/>
  <c r="X3" i="1" l="1"/>
  <c r="W3" i="1"/>
  <c r="R3" i="1"/>
  <c r="V3" i="1"/>
  <c r="L3" i="1"/>
  <c r="T3" i="1" l="1"/>
  <c r="J3" i="1" l="1"/>
  <c r="AI3" i="1"/>
  <c r="AJ3" i="1"/>
  <c r="V14" i="1" l="1"/>
  <c r="AB14" i="1" l="1"/>
  <c r="AA14" i="1"/>
  <c r="Z14" i="1"/>
  <c r="Y14" i="1"/>
  <c r="AD7" i="1"/>
  <c r="AE14" i="1"/>
  <c r="J14" i="1" l="1"/>
  <c r="AH7" i="1"/>
  <c r="AJ7" i="1"/>
  <c r="AI7" i="1"/>
  <c r="I7" i="1" l="1"/>
  <c r="H7" i="1"/>
  <c r="G7" i="1"/>
  <c r="F7" i="1"/>
  <c r="AE4" i="1"/>
  <c r="Z4" i="1" l="1"/>
  <c r="Y4" i="1"/>
  <c r="AB4" i="1" l="1"/>
  <c r="AJ14" i="1"/>
  <c r="AI14" i="1"/>
  <c r="AH14" i="1"/>
  <c r="AD14" i="1"/>
  <c r="AA4" i="1" l="1"/>
  <c r="O12" i="1"/>
  <c r="O10" i="1" l="1"/>
  <c r="O5" i="1" l="1"/>
  <c r="O4" i="1" l="1"/>
  <c r="I14" i="1" l="1"/>
  <c r="H14" i="1"/>
  <c r="F14" i="1"/>
  <c r="V10" i="1"/>
  <c r="R10" i="1" l="1"/>
  <c r="T10" i="1"/>
  <c r="AE10" i="1" l="1"/>
  <c r="AJ10" i="1" l="1"/>
  <c r="AH10" i="1"/>
  <c r="AI10" i="1"/>
  <c r="AB10" i="1"/>
  <c r="AA10" i="1"/>
  <c r="Z10" i="1"/>
  <c r="Y10" i="1"/>
  <c r="J10" i="1"/>
  <c r="F10" i="1" l="1"/>
  <c r="L4" i="1" l="1"/>
  <c r="R4" i="1"/>
  <c r="V4" i="1"/>
  <c r="T4" i="1"/>
  <c r="AH4" i="1" l="1"/>
  <c r="AJ4" i="1"/>
  <c r="AI4" i="1"/>
  <c r="J4" i="1"/>
  <c r="I4" i="1"/>
  <c r="H4" i="1"/>
  <c r="G4" i="1"/>
  <c r="F4" i="1"/>
  <c r="AH5" i="1" l="1"/>
  <c r="AJ5" i="1"/>
  <c r="AI5" i="1"/>
  <c r="AJ15" i="1" l="1"/>
  <c r="AI15" i="1"/>
  <c r="AJ8" i="1" l="1"/>
  <c r="AI8" i="1"/>
  <c r="AJ6" i="1" l="1"/>
  <c r="AI6" i="1"/>
  <c r="AH6" i="1"/>
  <c r="AI12" i="1" l="1"/>
  <c r="AJ12" i="1"/>
  <c r="X12" i="1" l="1"/>
  <c r="X8" i="1"/>
  <c r="W8" i="1"/>
  <c r="V8" i="1"/>
  <c r="X5" i="1"/>
  <c r="W5" i="1"/>
  <c r="V5" i="1"/>
  <c r="AE5" i="1" l="1"/>
  <c r="AH8" i="1" l="1"/>
  <c r="AH15" i="1" l="1"/>
  <c r="AH12" i="1"/>
  <c r="AH1" i="1" l="1"/>
  <c r="W12" i="1"/>
  <c r="V12" i="1"/>
  <c r="H12" i="1" l="1"/>
  <c r="L12" i="1"/>
  <c r="T12" i="1" l="1"/>
  <c r="R12" i="1" l="1"/>
  <c r="S12" i="1" l="1"/>
  <c r="AD5" i="1" l="1"/>
  <c r="AD6" i="1" l="1"/>
  <c r="AD15" i="1"/>
  <c r="J12" i="1"/>
  <c r="I6" i="1"/>
  <c r="H6" i="1"/>
  <c r="S5" i="1" l="1"/>
  <c r="M12" i="1" l="1"/>
  <c r="I12" i="1"/>
  <c r="AA5" i="1"/>
  <c r="T5" i="1" l="1"/>
  <c r="AB5" i="1"/>
  <c r="Y5" i="1"/>
  <c r="R5" i="1"/>
  <c r="Z5" i="1"/>
  <c r="L5" i="1"/>
  <c r="J5" i="1" l="1"/>
  <c r="H5" i="1"/>
  <c r="F5" i="1"/>
  <c r="I5" i="1" l="1"/>
  <c r="G5" i="1"/>
  <c r="S6" i="1" l="1"/>
  <c r="T6" i="1" l="1"/>
  <c r="J8" i="1" l="1"/>
  <c r="F8" i="1"/>
  <c r="R6" i="1" l="1"/>
  <c r="L6" i="1"/>
  <c r="J6" i="1" l="1"/>
  <c r="F6" i="1"/>
  <c r="F28" i="1"/>
  <c r="F27" i="1"/>
  <c r="P10" i="1" s="1"/>
  <c r="J15" i="1"/>
  <c r="F15" i="1"/>
  <c r="G10" i="1" l="1"/>
  <c r="H10" i="1"/>
  <c r="I10" i="1" l="1"/>
  <c r="L10" i="1"/>
  <c r="AE15" i="1" l="1"/>
  <c r="AE1" i="1" s="1"/>
  <c r="U15" i="1"/>
  <c r="Z15" i="1" l="1"/>
  <c r="AA15" i="1" l="1"/>
  <c r="N15" i="1"/>
  <c r="X15" i="1" l="1"/>
  <c r="X1" i="1" s="1"/>
  <c r="W15" i="1"/>
  <c r="W1" i="1" s="1"/>
  <c r="V15" i="1"/>
  <c r="V1" i="1" s="1"/>
  <c r="Y15" i="1"/>
  <c r="Y1" i="1" s="1"/>
  <c r="H15" i="1" l="1"/>
  <c r="O15" i="1" l="1"/>
  <c r="Q15" i="1"/>
  <c r="P15" i="1" l="1"/>
  <c r="AD8" i="1" l="1"/>
  <c r="H8" i="1" l="1"/>
  <c r="T8" i="1" l="1"/>
  <c r="R8" i="1" l="1"/>
  <c r="G8" i="1" l="1"/>
  <c r="I8" i="1"/>
  <c r="L8" i="1" l="1"/>
  <c r="S8" i="1" l="1"/>
  <c r="G11" i="1" l="1"/>
  <c r="H11" i="1"/>
  <c r="I11" i="1" l="1"/>
  <c r="AD16" i="1"/>
  <c r="T16" i="1" l="1"/>
  <c r="H16" i="1" l="1"/>
  <c r="G16" i="1" l="1"/>
  <c r="I16" i="1" l="1"/>
  <c r="L16" i="1"/>
  <c r="Z16" i="1"/>
  <c r="Z1" i="1" s="1"/>
  <c r="AB16" i="1" l="1"/>
  <c r="AB1" i="1" s="1"/>
  <c r="AA16" i="1" l="1"/>
  <c r="AA1" i="1" s="1"/>
  <c r="T15" i="1" l="1"/>
  <c r="T1" i="1" s="1"/>
  <c r="R15" i="1" l="1"/>
  <c r="R1" i="1" s="1"/>
  <c r="G15" i="1" l="1"/>
  <c r="I15" i="1" l="1"/>
  <c r="L15" i="1" l="1"/>
  <c r="S15" i="1" l="1"/>
  <c r="S1" i="1" s="1"/>
</calcChain>
</file>

<file path=xl/sharedStrings.xml><?xml version="1.0" encoding="utf-8"?>
<sst xmlns="http://schemas.openxmlformats.org/spreadsheetml/2006/main" count="855" uniqueCount="544">
  <si>
    <t>Ticker</t>
  </si>
  <si>
    <t>Company Name</t>
  </si>
  <si>
    <t>Market</t>
  </si>
  <si>
    <t>Currency</t>
  </si>
  <si>
    <t>Share Price</t>
  </si>
  <si>
    <t>MCAP</t>
  </si>
  <si>
    <t>Net Cash</t>
  </si>
  <si>
    <t>EV</t>
  </si>
  <si>
    <t>Update</t>
  </si>
  <si>
    <t>JD.</t>
  </si>
  <si>
    <t>SDRY</t>
  </si>
  <si>
    <t>BOO</t>
  </si>
  <si>
    <t>MKS</t>
  </si>
  <si>
    <t>LSE</t>
  </si>
  <si>
    <t>Superdry Plc.</t>
  </si>
  <si>
    <t>£</t>
  </si>
  <si>
    <t>Company</t>
  </si>
  <si>
    <t>Exchange</t>
  </si>
  <si>
    <t>Industry</t>
  </si>
  <si>
    <t>Market cap</t>
  </si>
  <si>
    <t>EBITDA</t>
  </si>
  <si>
    <t>P/E</t>
  </si>
  <si>
    <t>EV/EBITDA</t>
  </si>
  <si>
    <t>Debt/Equity</t>
  </si>
  <si>
    <t>Average volume</t>
  </si>
  <si>
    <t>Institutional ownership</t>
  </si>
  <si>
    <t>Earnings date</t>
  </si>
  <si>
    <t>Price</t>
  </si>
  <si>
    <t>Performance today</t>
  </si>
  <si>
    <t>TJX</t>
  </si>
  <si>
    <t>TJX Companies, Inc.</t>
  </si>
  <si>
    <t>NYSE</t>
  </si>
  <si>
    <t>Apparel Retail</t>
  </si>
  <si>
    <t>$72.24B</t>
  </si>
  <si>
    <t>$5.950B</t>
  </si>
  <si>
    <t>6.506M</t>
  </si>
  <si>
    <t>$61.45</t>
  </si>
  <si>
    <t>LULU</t>
  </si>
  <si>
    <t>Lululemon Athletica inc.</t>
  </si>
  <si>
    <t>NASDAQ</t>
  </si>
  <si>
    <t>$36.43B</t>
  </si>
  <si>
    <t>$1.442B</t>
  </si>
  <si>
    <t>1.301M</t>
  </si>
  <si>
    <t>$293.52</t>
  </si>
  <si>
    <t>ROST</t>
  </si>
  <si>
    <t>Ross Stores, Inc.</t>
  </si>
  <si>
    <t>$26.66B</t>
  </si>
  <si>
    <t>$2.523B</t>
  </si>
  <si>
    <t>2.734M</t>
  </si>
  <si>
    <t>$79.92</t>
  </si>
  <si>
    <t>LB</t>
  </si>
  <si>
    <t>L Brands Inc</t>
  </si>
  <si>
    <t>$22.29B</t>
  </si>
  <si>
    <t>$2.981B</t>
  </si>
  <si>
    <t>N/A</t>
  </si>
  <si>
    <t>$79.86</t>
  </si>
  <si>
    <t>NXT</t>
  </si>
  <si>
    <t>Next Plc</t>
  </si>
  <si>
    <t>$9.98B</t>
  </si>
  <si>
    <t>£986.100M</t>
  </si>
  <si>
    <t>431.193k</t>
  </si>
  <si>
    <t>GBX6,386.00</t>
  </si>
  <si>
    <t>ONON</t>
  </si>
  <si>
    <t>On Holding AG</t>
  </si>
  <si>
    <t>$5.41B</t>
  </si>
  <si>
    <t>CHF34.843M</t>
  </si>
  <si>
    <t>2.727M</t>
  </si>
  <si>
    <t>$18.38</t>
  </si>
  <si>
    <t>GPS</t>
  </si>
  <si>
    <t>Gap, Inc.</t>
  </si>
  <si>
    <t>$3.11B</t>
  </si>
  <si>
    <t>$887.000M</t>
  </si>
  <si>
    <t>9.444M</t>
  </si>
  <si>
    <t>$8.81</t>
  </si>
  <si>
    <t>VSCO</t>
  </si>
  <si>
    <t>Victoria's Secret &amp; Co.</t>
  </si>
  <si>
    <t>$2.54B</t>
  </si>
  <si>
    <t>$1.173B</t>
  </si>
  <si>
    <t>1.740M</t>
  </si>
  <si>
    <t>$29.61</t>
  </si>
  <si>
    <t>BOOT</t>
  </si>
  <si>
    <t>Boot Barn Holdings Inc</t>
  </si>
  <si>
    <t>$2.00B</t>
  </si>
  <si>
    <t>$285.690M</t>
  </si>
  <si>
    <t>642.861k</t>
  </si>
  <si>
    <t>$68.59</t>
  </si>
  <si>
    <t>AEO</t>
  </si>
  <si>
    <t>American Eagle Outfitters Inc.</t>
  </si>
  <si>
    <t>$1.99B</t>
  </si>
  <si>
    <t>$687.363M</t>
  </si>
  <si>
    <t>6.443M</t>
  </si>
  <si>
    <t>$11.88</t>
  </si>
  <si>
    <t>URBN</t>
  </si>
  <si>
    <t>Urban Outfitters, Inc.</t>
  </si>
  <si>
    <t>$1.96B</t>
  </si>
  <si>
    <t>$488.041M</t>
  </si>
  <si>
    <t>1.788M</t>
  </si>
  <si>
    <t>$19.88</t>
  </si>
  <si>
    <t>BKE</t>
  </si>
  <si>
    <t>Buckle, Inc.</t>
  </si>
  <si>
    <t>$1.41B</t>
  </si>
  <si>
    <t>$351.121M</t>
  </si>
  <si>
    <t>785.856k</t>
  </si>
  <si>
    <t>$28.26</t>
  </si>
  <si>
    <t>DBI</t>
  </si>
  <si>
    <t>Designer Brands Inc</t>
  </si>
  <si>
    <t>$973.41M</t>
  </si>
  <si>
    <t>$322.932M</t>
  </si>
  <si>
    <t>1.347M</t>
  </si>
  <si>
    <t>$13.79</t>
  </si>
  <si>
    <t>GES</t>
  </si>
  <si>
    <t>Guess Inc.</t>
  </si>
  <si>
    <t>$967.38M</t>
  </si>
  <si>
    <t>$378.286M</t>
  </si>
  <si>
    <t>963.954k</t>
  </si>
  <si>
    <t>$18.24</t>
  </si>
  <si>
    <t>SMRT</t>
  </si>
  <si>
    <t>SmartRent Inc</t>
  </si>
  <si>
    <t>$895.65M</t>
  </si>
  <si>
    <t>883.400k</t>
  </si>
  <si>
    <t>$4.66</t>
  </si>
  <si>
    <t>ANF</t>
  </si>
  <si>
    <t>Abercrombie &amp; Fitch Co.</t>
  </si>
  <si>
    <t>$868.19M</t>
  </si>
  <si>
    <t>$418.046M</t>
  </si>
  <si>
    <t>1.931M</t>
  </si>
  <si>
    <t>$17.16</t>
  </si>
  <si>
    <t>GCO</t>
  </si>
  <si>
    <t>Genesco Inc.</t>
  </si>
  <si>
    <t>$765.56M</t>
  </si>
  <si>
    <t>$179.908M</t>
  </si>
  <si>
    <t>255.225k</t>
  </si>
  <si>
    <t>$54.28</t>
  </si>
  <si>
    <t>CHS</t>
  </si>
  <si>
    <t>Chico`s Fas, Inc.</t>
  </si>
  <si>
    <t>$599.84M</t>
  </si>
  <si>
    <t>$169.038M</t>
  </si>
  <si>
    <t>2.071M</t>
  </si>
  <si>
    <t>$5.30</t>
  </si>
  <si>
    <t>SCVL</t>
  </si>
  <si>
    <t>Shoe Carnival, Inc.</t>
  </si>
  <si>
    <t>$591.47M</t>
  </si>
  <si>
    <t>$204.549M</t>
  </si>
  <si>
    <t>346.714k</t>
  </si>
  <si>
    <t>$21.69</t>
  </si>
  <si>
    <t>PLCE</t>
  </si>
  <si>
    <t>Childrens Place Inc</t>
  </si>
  <si>
    <t>$554.88M</t>
  </si>
  <si>
    <t>$286.972M</t>
  </si>
  <si>
    <t>711.500k</t>
  </si>
  <si>
    <t>$42.23</t>
  </si>
  <si>
    <t>CURV</t>
  </si>
  <si>
    <t>Torrid Holdings Inc.</t>
  </si>
  <si>
    <t>$473.07M</t>
  </si>
  <si>
    <t>$37.443M</t>
  </si>
  <si>
    <t>476.036k</t>
  </si>
  <si>
    <t>$4.54</t>
  </si>
  <si>
    <t>DLTH</t>
  </si>
  <si>
    <t>Duluth Holdings Inc</t>
  </si>
  <si>
    <t>$323.92M</t>
  </si>
  <si>
    <t>$70.744M</t>
  </si>
  <si>
    <t>80.700k</t>
  </si>
  <si>
    <t>$9.92</t>
  </si>
  <si>
    <t>CATO</t>
  </si>
  <si>
    <t>Cato Corp.</t>
  </si>
  <si>
    <t>$262.54M</t>
  </si>
  <si>
    <t>$49.252M</t>
  </si>
  <si>
    <t>72.750k</t>
  </si>
  <si>
    <t>$12.13</t>
  </si>
  <si>
    <t>DXLG</t>
  </si>
  <si>
    <t>Destination XL Group Inc</t>
  </si>
  <si>
    <t>$248.59M</t>
  </si>
  <si>
    <t>$80.417M</t>
  </si>
  <si>
    <t>411.916k</t>
  </si>
  <si>
    <t>$4.07</t>
  </si>
  <si>
    <t>TLYS</t>
  </si>
  <si>
    <t>Tillys Inc</t>
  </si>
  <si>
    <t>$235.65M</t>
  </si>
  <si>
    <t>$89.849M</t>
  </si>
  <si>
    <t>305.300k</t>
  </si>
  <si>
    <t>$7.97</t>
  </si>
  <si>
    <t>CTRN</t>
  </si>
  <si>
    <t>Citi Trends Inc</t>
  </si>
  <si>
    <t>$187.86M</t>
  </si>
  <si>
    <t>$66.390M</t>
  </si>
  <si>
    <t>528.182k</t>
  </si>
  <si>
    <t>$23.715</t>
  </si>
  <si>
    <t>JILL</t>
  </si>
  <si>
    <t>J.Jill Inc</t>
  </si>
  <si>
    <t>$169.10M</t>
  </si>
  <si>
    <t>$102.313M</t>
  </si>
  <si>
    <t>23.433k</t>
  </si>
  <si>
    <t>$17.61</t>
  </si>
  <si>
    <t>EXPR</t>
  </si>
  <si>
    <t>Express Inc.</t>
  </si>
  <si>
    <t>$128.12M</t>
  </si>
  <si>
    <t>$95.573M</t>
  </si>
  <si>
    <t>1.985M</t>
  </si>
  <si>
    <t>$1.90</t>
  </si>
  <si>
    <t>FCCN</t>
  </si>
  <si>
    <t>French Connection Group PLC</t>
  </si>
  <si>
    <t>$38.78M</t>
  </si>
  <si>
    <t>18.751k</t>
  </si>
  <si>
    <t>GBX29.55</t>
  </si>
  <si>
    <t>MOSB</t>
  </si>
  <si>
    <t>Moss Bros Group Plc</t>
  </si>
  <si>
    <t>$28.03M</t>
  </si>
  <si>
    <t>£7.242M</t>
  </si>
  <si>
    <t>GBX21.60</t>
  </si>
  <si>
    <t>BUMP.L</t>
  </si>
  <si>
    <t>Seraphine Group PLC</t>
  </si>
  <si>
    <t>$18.40M</t>
  </si>
  <si>
    <t>186.943k</t>
  </si>
  <si>
    <t>GBX29.75</t>
  </si>
  <si>
    <t>QUIZ</t>
  </si>
  <si>
    <t>QUIZ Plc</t>
  </si>
  <si>
    <t>$16.97M</t>
  </si>
  <si>
    <t>166.003k</t>
  </si>
  <si>
    <t>GBX10.5501</t>
  </si>
  <si>
    <t>RTW</t>
  </si>
  <si>
    <t>RTW Retailwinds, Inc.</t>
  </si>
  <si>
    <t>$16.55M</t>
  </si>
  <si>
    <t>$0.2405</t>
  </si>
  <si>
    <t>FRAN</t>
  </si>
  <si>
    <t>Francesca`s Holdings Corp</t>
  </si>
  <si>
    <t>$6.73M</t>
  </si>
  <si>
    <t>$2.22</t>
  </si>
  <si>
    <t>ASNA</t>
  </si>
  <si>
    <t>Ascena Retail Group, Inc.</t>
  </si>
  <si>
    <t>$6.05M</t>
  </si>
  <si>
    <t>379.632k</t>
  </si>
  <si>
    <t>$0.6063</t>
  </si>
  <si>
    <t>TLRD</t>
  </si>
  <si>
    <t>Tailored Brands, Inc.</t>
  </si>
  <si>
    <t>$5.67M</t>
  </si>
  <si>
    <t>$0.3042</t>
  </si>
  <si>
    <t>APEX</t>
  </si>
  <si>
    <t>Apex Global Brands Inc</t>
  </si>
  <si>
    <t>$1.10M</t>
  </si>
  <si>
    <t>$6.968M</t>
  </si>
  <si>
    <t>$6.80</t>
  </si>
  <si>
    <t>VFC</t>
  </si>
  <si>
    <t>VF Corp.</t>
  </si>
  <si>
    <t>Apparel, Accessories &amp; Luxury Goods</t>
  </si>
  <si>
    <t>$18.00B</t>
  </si>
  <si>
    <t>$1.899B</t>
  </si>
  <si>
    <t>3.565M</t>
  </si>
  <si>
    <t>$46.00</t>
  </si>
  <si>
    <t>TIF</t>
  </si>
  <si>
    <t>Tiffany &amp; Co.</t>
  </si>
  <si>
    <t>$16.04B</t>
  </si>
  <si>
    <t>$661.500M</t>
  </si>
  <si>
    <t>$131.46</t>
  </si>
  <si>
    <t>TPR</t>
  </si>
  <si>
    <t>Tapestry Inc</t>
  </si>
  <si>
    <t>$8.76B</t>
  </si>
  <si>
    <t>$1.387B</t>
  </si>
  <si>
    <t>3.568M</t>
  </si>
  <si>
    <t>$31.86</t>
  </si>
  <si>
    <t>BRBY</t>
  </si>
  <si>
    <t>Burberry Group Plc</t>
  </si>
  <si>
    <t>$7.84B</t>
  </si>
  <si>
    <t>£642.200M</t>
  </si>
  <si>
    <t>1.247M</t>
  </si>
  <si>
    <t>GBX1,645.50</t>
  </si>
  <si>
    <t>RL</t>
  </si>
  <si>
    <t>Ralph Lauren Corp</t>
  </si>
  <si>
    <t>$6.86B</t>
  </si>
  <si>
    <t>$1.072B</t>
  </si>
  <si>
    <t>781.333k</t>
  </si>
  <si>
    <t>$94.39</t>
  </si>
  <si>
    <t>LEVI</t>
  </si>
  <si>
    <t>Levi Strauss &amp; Co.</t>
  </si>
  <si>
    <t>$6.67B</t>
  </si>
  <si>
    <t>$898.238M</t>
  </si>
  <si>
    <t>1.660M</t>
  </si>
  <si>
    <t>$17.64</t>
  </si>
  <si>
    <t>CPRI</t>
  </si>
  <si>
    <t>Capri Holdings Ltd</t>
  </si>
  <si>
    <t>$6.32B</t>
  </si>
  <si>
    <t>$1.211B</t>
  </si>
  <si>
    <t>1.557M</t>
  </si>
  <si>
    <t>$44.38</t>
  </si>
  <si>
    <t>GIL</t>
  </si>
  <si>
    <t>Gildan Activewear Inc</t>
  </si>
  <si>
    <t>$5.27B</t>
  </si>
  <si>
    <t>$812.814M</t>
  </si>
  <si>
    <t>789.663k</t>
  </si>
  <si>
    <t>$27.43</t>
  </si>
  <si>
    <t>COLM</t>
  </si>
  <si>
    <t>Columbia Sportswear Co.</t>
  </si>
  <si>
    <t>$4.50B</t>
  </si>
  <si>
    <t>$579.379M</t>
  </si>
  <si>
    <t>433.500k</t>
  </si>
  <si>
    <t>$74.57</t>
  </si>
  <si>
    <t>PVH</t>
  </si>
  <si>
    <t>PVH Corp</t>
  </si>
  <si>
    <t>$3.99B</t>
  </si>
  <si>
    <t>$1.220B</t>
  </si>
  <si>
    <t>1.579M</t>
  </si>
  <si>
    <t>$58.65</t>
  </si>
  <si>
    <t>UA</t>
  </si>
  <si>
    <t>Under Armour Inc</t>
  </si>
  <si>
    <t>$3.85B</t>
  </si>
  <si>
    <t>3.063M</t>
  </si>
  <si>
    <t>$7.67</t>
  </si>
  <si>
    <t>HBI</t>
  </si>
  <si>
    <t>Hanesbrands Inc</t>
  </si>
  <si>
    <t>$3.71B</t>
  </si>
  <si>
    <t>$885.261M</t>
  </si>
  <si>
    <t>5.527M</t>
  </si>
  <si>
    <t>$10.85</t>
  </si>
  <si>
    <t>UAA</t>
  </si>
  <si>
    <t>$3.65B</t>
  </si>
  <si>
    <t>$669.207M</t>
  </si>
  <si>
    <t>5.219M</t>
  </si>
  <si>
    <t>$8.62</t>
  </si>
  <si>
    <t>UNF</t>
  </si>
  <si>
    <t>Unifirst Corp.</t>
  </si>
  <si>
    <t>$3.33B</t>
  </si>
  <si>
    <t>$273.570M</t>
  </si>
  <si>
    <t>62.160k</t>
  </si>
  <si>
    <t>$177.11</t>
  </si>
  <si>
    <t>CRI</t>
  </si>
  <si>
    <t>Carters Inc</t>
  </si>
  <si>
    <t>$3.15B</t>
  </si>
  <si>
    <t>$556.413M</t>
  </si>
  <si>
    <t>652.571k</t>
  </si>
  <si>
    <t>$79.375</t>
  </si>
  <si>
    <t>SIG</t>
  </si>
  <si>
    <t>Signet Jewelers Ltd</t>
  </si>
  <si>
    <t>$2.91B</t>
  </si>
  <si>
    <t>$1.076B</t>
  </si>
  <si>
    <t>1.298M</t>
  </si>
  <si>
    <t>$58.18</t>
  </si>
  <si>
    <t>ZGN</t>
  </si>
  <si>
    <t>Zegna</t>
  </si>
  <si>
    <t>$2.46B</t>
  </si>
  <si>
    <t>€88.826M</t>
  </si>
  <si>
    <t>206.444k</t>
  </si>
  <si>
    <t>$10.93</t>
  </si>
  <si>
    <t>WOSG</t>
  </si>
  <si>
    <t>Watches of Switzerland Group PLC</t>
  </si>
  <si>
    <t>$2.24B</t>
  </si>
  <si>
    <t>£154.191M</t>
  </si>
  <si>
    <t>767.343k</t>
  </si>
  <si>
    <t>GBX795.50</t>
  </si>
  <si>
    <t>GOOS</t>
  </si>
  <si>
    <t>Canada Goose Holdings Inc</t>
  </si>
  <si>
    <t>$1.88B</t>
  </si>
  <si>
    <t>CAD$201.632M</t>
  </si>
  <si>
    <t>1.196M</t>
  </si>
  <si>
    <t>$18.51</t>
  </si>
  <si>
    <t>KTB</t>
  </si>
  <si>
    <t>Kontoor Brands Inc</t>
  </si>
  <si>
    <t>527.514k</t>
  </si>
  <si>
    <t>$36.19</t>
  </si>
  <si>
    <t>FIGS</t>
  </si>
  <si>
    <t>FIGS, Inc.</t>
  </si>
  <si>
    <t>$1.63B</t>
  </si>
  <si>
    <t>$22.557M</t>
  </si>
  <si>
    <t>3.616M</t>
  </si>
  <si>
    <t>$10.14</t>
  </si>
  <si>
    <t>OXM</t>
  </si>
  <si>
    <t>Oxford Industries, Inc.</t>
  </si>
  <si>
    <t>$1.45B</t>
  </si>
  <si>
    <t>$247.037M</t>
  </si>
  <si>
    <t>221.382k</t>
  </si>
  <si>
    <t>$87.06</t>
  </si>
  <si>
    <t>GIII</t>
  </si>
  <si>
    <t>G-III Apparel Group Ltd.</t>
  </si>
  <si>
    <t>$1.00B</t>
  </si>
  <si>
    <t>$346.940M</t>
  </si>
  <si>
    <t>644.100k</t>
  </si>
  <si>
    <t>$20.68</t>
  </si>
  <si>
    <t>MYTE</t>
  </si>
  <si>
    <t>MYT Netherlands Parent B.V.</t>
  </si>
  <si>
    <t>$971.66M</t>
  </si>
  <si>
    <t>110.367k</t>
  </si>
  <si>
    <t>$11.31</t>
  </si>
  <si>
    <t>MOV</t>
  </si>
  <si>
    <t>Movado Group, Inc.</t>
  </si>
  <si>
    <t>$749.07M</t>
  </si>
  <si>
    <t>$141.751M</t>
  </si>
  <si>
    <t>179.736k</t>
  </si>
  <si>
    <t>$33.28</t>
  </si>
  <si>
    <t>SGC</t>
  </si>
  <si>
    <t>Superior Group of Companies Inc..</t>
  </si>
  <si>
    <t>$290.36M</t>
  </si>
  <si>
    <t>28.489k</t>
  </si>
  <si>
    <t>$18.16</t>
  </si>
  <si>
    <t>TED</t>
  </si>
  <si>
    <t>Ted Baker Plc</t>
  </si>
  <si>
    <t>$179.06M</t>
  </si>
  <si>
    <t>863.193k</t>
  </si>
  <si>
    <t>GBX83.226</t>
  </si>
  <si>
    <t>NAKD</t>
  </si>
  <si>
    <t>Naked Brand Group Limited</t>
  </si>
  <si>
    <t>$177.47M</t>
  </si>
  <si>
    <t>-$12.35</t>
  </si>
  <si>
    <t>6.967M</t>
  </si>
  <si>
    <t>$2.61</t>
  </si>
  <si>
    <t>DLA</t>
  </si>
  <si>
    <t>Delta Apparel Inc.</t>
  </si>
  <si>
    <t>NYSEMKT</t>
  </si>
  <si>
    <t>$166.96M</t>
  </si>
  <si>
    <t>$52.951M</t>
  </si>
  <si>
    <t>30.045k</t>
  </si>
  <si>
    <t>$23.30</t>
  </si>
  <si>
    <t>Superdry Plc</t>
  </si>
  <si>
    <t>$135.28M</t>
  </si>
  <si>
    <t>405.091k</t>
  </si>
  <si>
    <t>GBX137.2497</t>
  </si>
  <si>
    <t>BGI</t>
  </si>
  <si>
    <t>Birks Group Inc</t>
  </si>
  <si>
    <t>94.76M$</t>
  </si>
  <si>
    <t>48.190k</t>
  </si>
  <si>
    <t>$5.21</t>
  </si>
  <si>
    <t>VNCE</t>
  </si>
  <si>
    <t>Vince Holding Corp</t>
  </si>
  <si>
    <t>$87.66M</t>
  </si>
  <si>
    <t>15.343k</t>
  </si>
  <si>
    <t>$7.46</t>
  </si>
  <si>
    <t>CRWS</t>
  </si>
  <si>
    <t>Crown Crafts, Inc.</t>
  </si>
  <si>
    <t>$64.90M</t>
  </si>
  <si>
    <t>8.150k</t>
  </si>
  <si>
    <t>$6.47</t>
  </si>
  <si>
    <t>JRSH</t>
  </si>
  <si>
    <t>Jerash Holdings (US), Inc.</t>
  </si>
  <si>
    <t>$60.93M</t>
  </si>
  <si>
    <t>$13.264M</t>
  </si>
  <si>
    <t>25.598k</t>
  </si>
  <si>
    <t>$4.94</t>
  </si>
  <si>
    <t>ICON</t>
  </si>
  <si>
    <t>Iconix Brand Group, Inc.</t>
  </si>
  <si>
    <t>$45.61M</t>
  </si>
  <si>
    <t>49.270M$</t>
  </si>
  <si>
    <t>$3.15</t>
  </si>
  <si>
    <t>CTHR</t>
  </si>
  <si>
    <t>Charles &amp; Colvard Ltd</t>
  </si>
  <si>
    <t>$38.93M</t>
  </si>
  <si>
    <t>$4.388M</t>
  </si>
  <si>
    <t>59.355k</t>
  </si>
  <si>
    <t>$1.30</t>
  </si>
  <si>
    <t>JOUL</t>
  </si>
  <si>
    <t>Joules Group Plc</t>
  </si>
  <si>
    <t>$28.54M</t>
  </si>
  <si>
    <t>£5.351M</t>
  </si>
  <si>
    <t>1.148M</t>
  </si>
  <si>
    <t>GBX22.90</t>
  </si>
  <si>
    <t>XELB</t>
  </si>
  <si>
    <t>Xcel Brands Inc</t>
  </si>
  <si>
    <t>$22.88M</t>
  </si>
  <si>
    <t>40.300k</t>
  </si>
  <si>
    <t>$1.20</t>
  </si>
  <si>
    <t>EVK</t>
  </si>
  <si>
    <t>Ever-Glory International Group, Inc.</t>
  </si>
  <si>
    <t>$18.57M</t>
  </si>
  <si>
    <t>$5.866M</t>
  </si>
  <si>
    <t>13.645k</t>
  </si>
  <si>
    <t>$1.27</t>
  </si>
  <si>
    <t>KBSF</t>
  </si>
  <si>
    <t>KBS Fashion Group Limited</t>
  </si>
  <si>
    <t>$12.91M</t>
  </si>
  <si>
    <t>45.053k</t>
  </si>
  <si>
    <t>$3.05</t>
  </si>
  <si>
    <t>SQBG</t>
  </si>
  <si>
    <t>Sequential Brands Group Inc.</t>
  </si>
  <si>
    <t>$10.34M</t>
  </si>
  <si>
    <t>1.050k</t>
  </si>
  <si>
    <t>$6.24</t>
  </si>
  <si>
    <t>CTRC</t>
  </si>
  <si>
    <t>Centric Brands, Inc.</t>
  </si>
  <si>
    <t>$1.24M</t>
  </si>
  <si>
    <t>$0.1608</t>
  </si>
  <si>
    <t>KGJI</t>
  </si>
  <si>
    <t>Kingold Jewelry Inc</t>
  </si>
  <si>
    <t>$1.12k</t>
  </si>
  <si>
    <t>1.903k</t>
  </si>
  <si>
    <t>$0.00</t>
  </si>
  <si>
    <t>ASC</t>
  </si>
  <si>
    <t>ASOS Plc</t>
  </si>
  <si>
    <t>Boohoo Group Plc</t>
  </si>
  <si>
    <t>JD Sports Fashion Plc</t>
  </si>
  <si>
    <t>$UA</t>
  </si>
  <si>
    <t>$URBN</t>
  </si>
  <si>
    <t>Urban Outfitters Inc</t>
  </si>
  <si>
    <t>Quiz Plc</t>
  </si>
  <si>
    <t>AIM</t>
  </si>
  <si>
    <t xml:space="preserve"> </t>
  </si>
  <si>
    <t>$AEO</t>
  </si>
  <si>
    <t>$GPS</t>
  </si>
  <si>
    <t>Gap Inc</t>
  </si>
  <si>
    <t>Marks &amp; Spencer Group Plc</t>
  </si>
  <si>
    <t>Variables</t>
  </si>
  <si>
    <t>Inverse</t>
  </si>
  <si>
    <t>USDGBP</t>
  </si>
  <si>
    <t>EURGBP</t>
  </si>
  <si>
    <t>Normalised to Pound Sterling (GBP)</t>
  </si>
  <si>
    <t>$ANF</t>
  </si>
  <si>
    <t>EV/E 21</t>
  </si>
  <si>
    <t>P/E 21</t>
  </si>
  <si>
    <t>ITS</t>
  </si>
  <si>
    <t>In The Style Group Plc</t>
  </si>
  <si>
    <t>$</t>
  </si>
  <si>
    <t>GM %</t>
  </si>
  <si>
    <t>OM %</t>
  </si>
  <si>
    <t>NM %</t>
  </si>
  <si>
    <t>P/E (C)</t>
  </si>
  <si>
    <t>P/B</t>
  </si>
  <si>
    <t>$GOOS</t>
  </si>
  <si>
    <t>Canada Goose Holdings Inc.</t>
  </si>
  <si>
    <t>Nike, Inc.</t>
  </si>
  <si>
    <t>EV/E (C)</t>
  </si>
  <si>
    <t>Taxes %</t>
  </si>
  <si>
    <t>Stores</t>
  </si>
  <si>
    <t>Inv Y/Y</t>
  </si>
  <si>
    <t>21 RevG</t>
  </si>
  <si>
    <t>20 RevG</t>
  </si>
  <si>
    <t>19 RevG</t>
  </si>
  <si>
    <t>Founded</t>
  </si>
  <si>
    <t>HQ</t>
  </si>
  <si>
    <t>$VFC</t>
  </si>
  <si>
    <t>VF Corporation</t>
  </si>
  <si>
    <t>FY21 E</t>
  </si>
  <si>
    <t>FRAS</t>
  </si>
  <si>
    <t>Frasers Group Plc.</t>
  </si>
  <si>
    <t>Inventory</t>
  </si>
  <si>
    <t>$NKE</t>
  </si>
  <si>
    <t>FY20 E</t>
  </si>
  <si>
    <t>FY19 E</t>
  </si>
  <si>
    <t>Inv/Rev</t>
  </si>
  <si>
    <t>InvQ/H</t>
  </si>
  <si>
    <t>FY22 E</t>
  </si>
  <si>
    <t>22 RevG</t>
  </si>
  <si>
    <t>Released</t>
  </si>
  <si>
    <t>(GBP)</t>
  </si>
  <si>
    <t>Notes</t>
  </si>
  <si>
    <t>Acquired by £FRAS 2022</t>
  </si>
  <si>
    <t>Collapsed into administration Nov 2022</t>
  </si>
  <si>
    <t>£BRBY</t>
  </si>
  <si>
    <t>£MUL</t>
  </si>
  <si>
    <t>Mulberry Group Plc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</si>
</sst>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8" formatCode="&quot;£&quot;#,##0.00;[Red]\-&quot;£&quot;#,##0.00"/>
    <numFmt numFmtId="164" formatCode="[$€-2]\ #,##0.00;[Red]\-[$€-2]\ #,##0.00"/>
    <numFmt numFmtId="165" formatCode="#,##0.0"/>
    <numFmt numFmtId="166" formatCode="0\x"/>
    <numFmt numFmtId="167" formatCode="0.0\x"/>
    <numFmt numFmtId="168" formatCode="0.#\x"/>
    <numFmt numFmtId="169" formatCode="0.0"/>
    <numFmt numFmtId="170" formatCode="0.000"/>
  </numFmts>
  <fonts count="1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sz val="10"/>
      <color rgb="FF3F51B5"/>
      <name val="Arial"/>
      <family val="2"/>
    </font>
    <font>
      <sz val="10"/>
      <color rgb="FF434066"/>
      <name val="Arial"/>
      <family val="2"/>
    </font>
    <font>
      <b/>
      <sz val="10"/>
      <color rgb="FF434066"/>
      <name val="Arial"/>
      <family val="2"/>
    </font>
    <font>
      <b/>
      <sz val="10"/>
      <color rgb="FF47B877"/>
      <name val="Arial"/>
      <family val="2"/>
    </font>
    <font>
      <b/>
      <sz val="10"/>
      <color rgb="FFDC3855"/>
      <name val="Arial"/>
      <family val="2"/>
    </font>
    <font>
      <i/>
      <sz val="10"/>
      <color theme="1"/>
      <name val="Arial"/>
      <family val="2"/>
    </font>
    <font>
      <i/>
      <sz val="10"/>
      <color theme="4" tint="-0.249977111117893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BFBF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medium">
        <color rgb="FFF2F2F2"/>
      </bottom>
      <diagonal/>
    </border>
    <border>
      <left/>
      <right/>
      <top style="medium">
        <color rgb="FFEAE9EE"/>
      </top>
      <bottom style="medium">
        <color rgb="FFEAE9EE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33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0" xfId="1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2" fontId="1" fillId="0" borderId="0" xfId="0" applyNumberFormat="1" applyFont="1" applyAlignment="1">
      <alignment horizontal="right"/>
    </xf>
    <xf numFmtId="0" fontId="5" fillId="2" borderId="1" xfId="0" applyFont="1" applyFill="1" applyBorder="1" applyAlignment="1">
      <alignment horizontal="left"/>
    </xf>
    <xf numFmtId="0" fontId="3" fillId="2" borderId="1" xfId="1" applyFill="1" applyBorder="1" applyAlignment="1">
      <alignment horizontal="left"/>
    </xf>
    <xf numFmtId="0" fontId="3" fillId="2" borderId="1" xfId="1" applyFill="1" applyBorder="1" applyAlignment="1">
      <alignment horizontal="right"/>
    </xf>
    <xf numFmtId="0" fontId="3" fillId="3" borderId="2" xfId="1" applyFill="1" applyBorder="1" applyAlignment="1">
      <alignment vertical="top"/>
    </xf>
    <xf numFmtId="0" fontId="6" fillId="3" borderId="2" xfId="0" applyFont="1" applyFill="1" applyBorder="1" applyAlignment="1">
      <alignment vertical="top"/>
    </xf>
    <xf numFmtId="0" fontId="6" fillId="3" borderId="2" xfId="0" applyFont="1" applyFill="1" applyBorder="1" applyAlignment="1">
      <alignment horizontal="left" vertical="top"/>
    </xf>
    <xf numFmtId="0" fontId="8" fillId="3" borderId="2" xfId="0" applyFont="1" applyFill="1" applyBorder="1" applyAlignment="1">
      <alignment horizontal="right" vertical="top"/>
    </xf>
    <xf numFmtId="0" fontId="7" fillId="3" borderId="2" xfId="0" applyFont="1" applyFill="1" applyBorder="1" applyAlignment="1">
      <alignment horizontal="right" vertical="top"/>
    </xf>
    <xf numFmtId="0" fontId="9" fillId="3" borderId="2" xfId="0" applyFont="1" applyFill="1" applyBorder="1" applyAlignment="1">
      <alignment horizontal="right" vertical="top"/>
    </xf>
    <xf numFmtId="10" fontId="8" fillId="3" borderId="2" xfId="0" applyNumberFormat="1" applyFont="1" applyFill="1" applyBorder="1" applyAlignment="1">
      <alignment horizontal="right" vertical="top"/>
    </xf>
    <xf numFmtId="15" fontId="7" fillId="3" borderId="2" xfId="0" applyNumberFormat="1" applyFont="1" applyFill="1" applyBorder="1" applyAlignment="1">
      <alignment horizontal="right" vertical="top"/>
    </xf>
    <xf numFmtId="0" fontId="6" fillId="3" borderId="2" xfId="0" applyFont="1" applyFill="1" applyBorder="1" applyAlignment="1">
      <alignment horizontal="right" vertical="top"/>
    </xf>
    <xf numFmtId="0" fontId="3" fillId="3" borderId="0" xfId="1" applyFill="1" applyAlignment="1">
      <alignment vertical="top"/>
    </xf>
    <xf numFmtId="0" fontId="6" fillId="3" borderId="0" xfId="0" applyFont="1" applyFill="1" applyAlignment="1">
      <alignment vertical="top"/>
    </xf>
    <xf numFmtId="0" fontId="6" fillId="3" borderId="0" xfId="0" applyFont="1" applyFill="1" applyAlignment="1">
      <alignment horizontal="left" vertical="top"/>
    </xf>
    <xf numFmtId="0" fontId="8" fillId="3" borderId="0" xfId="0" applyFont="1" applyFill="1" applyAlignment="1">
      <alignment horizontal="right" vertical="top"/>
    </xf>
    <xf numFmtId="0" fontId="9" fillId="3" borderId="0" xfId="0" applyFont="1" applyFill="1" applyAlignment="1">
      <alignment horizontal="right" vertical="top"/>
    </xf>
    <xf numFmtId="0" fontId="7" fillId="3" borderId="0" xfId="0" applyFont="1" applyFill="1" applyAlignment="1">
      <alignment horizontal="right" vertical="top"/>
    </xf>
    <xf numFmtId="10" fontId="8" fillId="3" borderId="0" xfId="0" applyNumberFormat="1" applyFont="1" applyFill="1" applyAlignment="1">
      <alignment horizontal="right" vertical="top"/>
    </xf>
    <xf numFmtId="15" fontId="7" fillId="3" borderId="0" xfId="0" applyNumberFormat="1" applyFont="1" applyFill="1" applyAlignment="1">
      <alignment horizontal="right" vertical="top"/>
    </xf>
    <xf numFmtId="0" fontId="6" fillId="3" borderId="0" xfId="0" applyFont="1" applyFill="1" applyAlignment="1">
      <alignment horizontal="right" vertical="top"/>
    </xf>
    <xf numFmtId="10" fontId="9" fillId="3" borderId="0" xfId="0" applyNumberFormat="1" applyFont="1" applyFill="1" applyAlignment="1">
      <alignment horizontal="right" vertical="top"/>
    </xf>
    <xf numFmtId="4" fontId="9" fillId="3" borderId="0" xfId="0" applyNumberFormat="1" applyFont="1" applyFill="1" applyAlignment="1">
      <alignment horizontal="right" vertical="top"/>
    </xf>
    <xf numFmtId="10" fontId="7" fillId="3" borderId="0" xfId="0" applyNumberFormat="1" applyFont="1" applyFill="1" applyAlignment="1">
      <alignment horizontal="right" vertical="top"/>
    </xf>
    <xf numFmtId="10" fontId="7" fillId="3" borderId="2" xfId="0" applyNumberFormat="1" applyFont="1" applyFill="1" applyBorder="1" applyAlignment="1">
      <alignment horizontal="right" vertical="top"/>
    </xf>
    <xf numFmtId="8" fontId="9" fillId="3" borderId="2" xfId="0" applyNumberFormat="1" applyFont="1" applyFill="1" applyBorder="1" applyAlignment="1">
      <alignment horizontal="right" vertical="top"/>
    </xf>
    <xf numFmtId="10" fontId="9" fillId="3" borderId="2" xfId="0" applyNumberFormat="1" applyFont="1" applyFill="1" applyBorder="1" applyAlignment="1">
      <alignment horizontal="right" vertical="top"/>
    </xf>
    <xf numFmtId="15" fontId="8" fillId="3" borderId="2" xfId="0" applyNumberFormat="1" applyFont="1" applyFill="1" applyBorder="1" applyAlignment="1">
      <alignment horizontal="right" vertical="top"/>
    </xf>
    <xf numFmtId="8" fontId="9" fillId="3" borderId="0" xfId="0" applyNumberFormat="1" applyFont="1" applyFill="1" applyAlignment="1">
      <alignment horizontal="right" vertical="top"/>
    </xf>
    <xf numFmtId="4" fontId="9" fillId="3" borderId="2" xfId="0" applyNumberFormat="1" applyFont="1" applyFill="1" applyBorder="1" applyAlignment="1">
      <alignment horizontal="right" vertical="top"/>
    </xf>
    <xf numFmtId="164" fontId="9" fillId="3" borderId="0" xfId="0" applyNumberFormat="1" applyFont="1" applyFill="1" applyAlignment="1">
      <alignment horizontal="right" vertical="top"/>
    </xf>
    <xf numFmtId="15" fontId="8" fillId="3" borderId="0" xfId="0" applyNumberFormat="1" applyFont="1" applyFill="1" applyAlignment="1">
      <alignment horizontal="right" vertical="top"/>
    </xf>
    <xf numFmtId="0" fontId="6" fillId="3" borderId="2" xfId="0" applyFont="1" applyFill="1" applyBorder="1" applyAlignment="1">
      <alignment horizontal="center" vertical="top"/>
    </xf>
    <xf numFmtId="0" fontId="6" fillId="3" borderId="0" xfId="0" applyFont="1" applyFill="1" applyAlignment="1">
      <alignment horizontal="center" vertical="top"/>
    </xf>
    <xf numFmtId="0" fontId="1" fillId="5" borderId="5" xfId="0" applyFont="1" applyFill="1" applyBorder="1" applyAlignment="1">
      <alignment horizontal="center"/>
    </xf>
    <xf numFmtId="0" fontId="1" fillId="6" borderId="6" xfId="0" applyFont="1" applyFill="1" applyBorder="1" applyAlignment="1">
      <alignment horizontal="center"/>
    </xf>
    <xf numFmtId="2" fontId="1" fillId="7" borderId="7" xfId="0" applyNumberFormat="1" applyFont="1" applyFill="1" applyBorder="1" applyAlignment="1">
      <alignment horizontal="center"/>
    </xf>
    <xf numFmtId="2" fontId="10" fillId="8" borderId="8" xfId="0" applyNumberFormat="1" applyFont="1" applyFill="1" applyBorder="1" applyAlignment="1"/>
    <xf numFmtId="0" fontId="1" fillId="6" borderId="9" xfId="0" applyFont="1" applyFill="1" applyBorder="1" applyAlignment="1">
      <alignment horizontal="center"/>
    </xf>
    <xf numFmtId="2" fontId="10" fillId="8" borderId="11" xfId="0" applyNumberFormat="1" applyFont="1" applyFill="1" applyBorder="1" applyAlignment="1"/>
    <xf numFmtId="2" fontId="1" fillId="7" borderId="10" xfId="0" applyNumberFormat="1" applyFont="1" applyFill="1" applyBorder="1" applyAlignment="1">
      <alignment horizontal="center"/>
    </xf>
    <xf numFmtId="165" fontId="1" fillId="0" borderId="0" xfId="0" applyNumberFormat="1" applyFont="1" applyAlignment="1">
      <alignment horizontal="right"/>
    </xf>
    <xf numFmtId="166" fontId="1" fillId="0" borderId="0" xfId="0" applyNumberFormat="1" applyFont="1" applyAlignment="1">
      <alignment horizontal="center"/>
    </xf>
    <xf numFmtId="167" fontId="1" fillId="0" borderId="0" xfId="0" applyNumberFormat="1" applyFont="1" applyAlignment="1">
      <alignment horizontal="center"/>
    </xf>
    <xf numFmtId="168" fontId="1" fillId="0" borderId="0" xfId="0" applyNumberFormat="1" applyFont="1" applyAlignment="1">
      <alignment horizontal="center"/>
    </xf>
    <xf numFmtId="9" fontId="1" fillId="0" borderId="0" xfId="0" applyNumberFormat="1" applyFont="1" applyAlignment="1">
      <alignment horizontal="center"/>
    </xf>
    <xf numFmtId="4" fontId="1" fillId="0" borderId="0" xfId="0" applyNumberFormat="1" applyFont="1" applyAlignment="1">
      <alignment horizontal="right"/>
    </xf>
    <xf numFmtId="169" fontId="1" fillId="0" borderId="0" xfId="0" applyNumberFormat="1" applyFont="1"/>
    <xf numFmtId="165" fontId="1" fillId="0" borderId="0" xfId="0" applyNumberFormat="1" applyFont="1"/>
    <xf numFmtId="3" fontId="1" fillId="0" borderId="0" xfId="0" applyNumberFormat="1" applyFont="1" applyAlignment="1">
      <alignment horizontal="center"/>
    </xf>
    <xf numFmtId="169" fontId="1" fillId="0" borderId="0" xfId="0" applyNumberFormat="1" applyFont="1" applyAlignment="1">
      <alignment horizontal="right"/>
    </xf>
    <xf numFmtId="0" fontId="1" fillId="10" borderId="0" xfId="0" applyFont="1" applyFill="1"/>
    <xf numFmtId="0" fontId="0" fillId="11" borderId="0" xfId="0" applyFill="1"/>
    <xf numFmtId="0" fontId="3" fillId="11" borderId="2" xfId="1" applyFill="1" applyBorder="1" applyAlignment="1">
      <alignment vertical="top"/>
    </xf>
    <xf numFmtId="0" fontId="6" fillId="11" borderId="2" xfId="0" applyFont="1" applyFill="1" applyBorder="1" applyAlignment="1">
      <alignment vertical="top"/>
    </xf>
    <xf numFmtId="0" fontId="6" fillId="11" borderId="2" xfId="0" applyFont="1" applyFill="1" applyBorder="1" applyAlignment="1">
      <alignment horizontal="center" vertical="top"/>
    </xf>
    <xf numFmtId="0" fontId="6" fillId="11" borderId="2" xfId="0" applyFont="1" applyFill="1" applyBorder="1" applyAlignment="1">
      <alignment horizontal="left" vertical="top"/>
    </xf>
    <xf numFmtId="0" fontId="8" fillId="11" borderId="2" xfId="0" applyFont="1" applyFill="1" applyBorder="1" applyAlignment="1">
      <alignment horizontal="right" vertical="top"/>
    </xf>
    <xf numFmtId="0" fontId="7" fillId="11" borderId="2" xfId="0" applyFont="1" applyFill="1" applyBorder="1" applyAlignment="1">
      <alignment horizontal="right" vertical="top"/>
    </xf>
    <xf numFmtId="0" fontId="9" fillId="11" borderId="2" xfId="0" applyFont="1" applyFill="1" applyBorder="1" applyAlignment="1">
      <alignment horizontal="right" vertical="top"/>
    </xf>
    <xf numFmtId="10" fontId="8" fillId="11" borderId="2" xfId="0" applyNumberFormat="1" applyFont="1" applyFill="1" applyBorder="1" applyAlignment="1">
      <alignment horizontal="right" vertical="top"/>
    </xf>
    <xf numFmtId="15" fontId="8" fillId="11" borderId="2" xfId="0" applyNumberFormat="1" applyFont="1" applyFill="1" applyBorder="1" applyAlignment="1">
      <alignment horizontal="right" vertical="top"/>
    </xf>
    <xf numFmtId="0" fontId="6" fillId="11" borderId="2" xfId="0" applyFont="1" applyFill="1" applyBorder="1" applyAlignment="1">
      <alignment horizontal="right" vertical="top"/>
    </xf>
    <xf numFmtId="15" fontId="7" fillId="11" borderId="2" xfId="0" applyNumberFormat="1" applyFont="1" applyFill="1" applyBorder="1" applyAlignment="1">
      <alignment horizontal="right" vertical="top"/>
    </xf>
    <xf numFmtId="8" fontId="9" fillId="11" borderId="2" xfId="0" applyNumberFormat="1" applyFont="1" applyFill="1" applyBorder="1" applyAlignment="1">
      <alignment horizontal="right" vertical="top"/>
    </xf>
    <xf numFmtId="0" fontId="3" fillId="11" borderId="0" xfId="1" applyFill="1" applyAlignment="1">
      <alignment vertical="top"/>
    </xf>
    <xf numFmtId="0" fontId="6" fillId="11" borderId="0" xfId="0" applyFont="1" applyFill="1" applyAlignment="1">
      <alignment vertical="top"/>
    </xf>
    <xf numFmtId="0" fontId="6" fillId="11" borderId="0" xfId="0" applyFont="1" applyFill="1" applyAlignment="1">
      <alignment horizontal="center" vertical="top"/>
    </xf>
    <xf numFmtId="0" fontId="6" fillId="11" borderId="0" xfId="0" applyFont="1" applyFill="1" applyAlignment="1">
      <alignment horizontal="left" vertical="top"/>
    </xf>
    <xf numFmtId="0" fontId="9" fillId="11" borderId="0" xfId="0" applyFont="1" applyFill="1" applyAlignment="1">
      <alignment horizontal="right" vertical="top"/>
    </xf>
    <xf numFmtId="8" fontId="9" fillId="11" borderId="0" xfId="0" applyNumberFormat="1" applyFont="1" applyFill="1" applyAlignment="1">
      <alignment horizontal="right" vertical="top"/>
    </xf>
    <xf numFmtId="0" fontId="6" fillId="11" borderId="0" xfId="0" applyFont="1" applyFill="1" applyAlignment="1">
      <alignment horizontal="right" vertical="top"/>
    </xf>
    <xf numFmtId="0" fontId="7" fillId="11" borderId="0" xfId="0" applyFont="1" applyFill="1" applyAlignment="1">
      <alignment horizontal="right" vertical="top"/>
    </xf>
    <xf numFmtId="10" fontId="7" fillId="11" borderId="0" xfId="0" applyNumberFormat="1" applyFont="1" applyFill="1" applyAlignment="1">
      <alignment horizontal="right" vertical="top"/>
    </xf>
    <xf numFmtId="10" fontId="8" fillId="11" borderId="0" xfId="0" applyNumberFormat="1" applyFont="1" applyFill="1" applyAlignment="1">
      <alignment horizontal="right" vertical="top"/>
    </xf>
    <xf numFmtId="0" fontId="8" fillId="11" borderId="0" xfId="0" applyFont="1" applyFill="1" applyAlignment="1">
      <alignment horizontal="right" vertical="top"/>
    </xf>
    <xf numFmtId="15" fontId="7" fillId="11" borderId="0" xfId="0" applyNumberFormat="1" applyFont="1" applyFill="1" applyAlignment="1">
      <alignment horizontal="right" vertical="top"/>
    </xf>
    <xf numFmtId="165" fontId="1" fillId="0" borderId="0" xfId="0" applyNumberFormat="1" applyFont="1" applyAlignment="1">
      <alignment horizontal="center"/>
    </xf>
    <xf numFmtId="16" fontId="1" fillId="0" borderId="0" xfId="0" applyNumberFormat="1" applyFont="1" applyAlignment="1">
      <alignment horizontal="center"/>
    </xf>
    <xf numFmtId="9" fontId="1" fillId="12" borderId="0" xfId="0" applyNumberFormat="1" applyFont="1" applyFill="1" applyAlignment="1">
      <alignment horizontal="center"/>
    </xf>
    <xf numFmtId="0" fontId="11" fillId="0" borderId="0" xfId="0" applyFont="1" applyFill="1" applyAlignment="1"/>
    <xf numFmtId="9" fontId="11" fillId="0" borderId="0" xfId="0" applyNumberFormat="1" applyFont="1" applyFill="1" applyAlignment="1">
      <alignment horizontal="center"/>
    </xf>
    <xf numFmtId="0" fontId="11" fillId="0" borderId="0" xfId="0" applyFont="1" applyFill="1" applyAlignment="1">
      <alignment horizontal="right"/>
    </xf>
    <xf numFmtId="1" fontId="11" fillId="0" borderId="0" xfId="0" applyNumberFormat="1" applyFont="1" applyFill="1" applyAlignment="1">
      <alignment horizontal="center"/>
    </xf>
    <xf numFmtId="0" fontId="1" fillId="13" borderId="0" xfId="0" applyFont="1" applyFill="1"/>
    <xf numFmtId="0" fontId="4" fillId="13" borderId="0" xfId="1" applyFont="1" applyFill="1"/>
    <xf numFmtId="0" fontId="1" fillId="13" borderId="0" xfId="0" applyFont="1" applyFill="1" applyAlignment="1">
      <alignment horizontal="center"/>
    </xf>
    <xf numFmtId="9" fontId="1" fillId="13" borderId="0" xfId="0" applyNumberFormat="1" applyFont="1" applyFill="1" applyAlignment="1">
      <alignment horizontal="center"/>
    </xf>
    <xf numFmtId="165" fontId="1" fillId="13" borderId="0" xfId="0" applyNumberFormat="1" applyFont="1" applyFill="1"/>
    <xf numFmtId="0" fontId="1" fillId="0" borderId="0" xfId="0" applyFont="1" applyFill="1"/>
    <xf numFmtId="0" fontId="4" fillId="0" borderId="0" xfId="1" applyFont="1" applyFill="1"/>
    <xf numFmtId="0" fontId="1" fillId="0" borderId="0" xfId="0" applyFont="1" applyFill="1" applyAlignment="1">
      <alignment horizontal="center"/>
    </xf>
    <xf numFmtId="0" fontId="1" fillId="0" borderId="0" xfId="0" applyFont="1" applyFill="1" applyAlignment="1">
      <alignment horizontal="right"/>
    </xf>
    <xf numFmtId="165" fontId="1" fillId="0" borderId="0" xfId="0" applyNumberFormat="1" applyFont="1" applyFill="1" applyAlignment="1">
      <alignment horizontal="right"/>
    </xf>
    <xf numFmtId="9" fontId="1" fillId="0" borderId="0" xfId="0" applyNumberFormat="1" applyFont="1" applyFill="1" applyAlignment="1">
      <alignment horizontal="center"/>
    </xf>
    <xf numFmtId="169" fontId="1" fillId="13" borderId="0" xfId="0" applyNumberFormat="1" applyFont="1" applyFill="1" applyAlignment="1">
      <alignment horizontal="right"/>
    </xf>
    <xf numFmtId="167" fontId="11" fillId="0" borderId="0" xfId="0" applyNumberFormat="1" applyFont="1" applyFill="1" applyAlignment="1">
      <alignment horizontal="center"/>
    </xf>
    <xf numFmtId="170" fontId="1" fillId="13" borderId="0" xfId="0" applyNumberFormat="1" applyFont="1" applyFill="1" applyAlignment="1">
      <alignment horizontal="right"/>
    </xf>
    <xf numFmtId="15" fontId="1" fillId="13" borderId="0" xfId="0" applyNumberFormat="1" applyFont="1" applyFill="1" applyAlignment="1">
      <alignment horizontal="center"/>
    </xf>
    <xf numFmtId="16" fontId="1" fillId="13" borderId="0" xfId="0" applyNumberFormat="1" applyFont="1" applyFill="1" applyAlignment="1">
      <alignment horizontal="center"/>
    </xf>
    <xf numFmtId="167" fontId="1" fillId="13" borderId="0" xfId="0" applyNumberFormat="1" applyFont="1" applyFill="1" applyAlignment="1">
      <alignment horizontal="center"/>
    </xf>
    <xf numFmtId="0" fontId="1" fillId="6" borderId="0" xfId="0" applyFont="1" applyFill="1"/>
    <xf numFmtId="0" fontId="4" fillId="6" borderId="0" xfId="1" applyFont="1" applyFill="1"/>
    <xf numFmtId="0" fontId="1" fillId="6" borderId="0" xfId="0" applyFont="1" applyFill="1" applyAlignment="1">
      <alignment horizontal="center"/>
    </xf>
    <xf numFmtId="2" fontId="1" fillId="6" borderId="0" xfId="0" applyNumberFormat="1" applyFont="1" applyFill="1" applyAlignment="1">
      <alignment horizontal="right"/>
    </xf>
    <xf numFmtId="165" fontId="1" fillId="6" borderId="0" xfId="0" applyNumberFormat="1" applyFont="1" applyFill="1" applyAlignment="1">
      <alignment horizontal="right"/>
    </xf>
    <xf numFmtId="169" fontId="1" fillId="6" borderId="0" xfId="0" applyNumberFormat="1" applyFont="1" applyFill="1" applyAlignment="1">
      <alignment horizontal="right"/>
    </xf>
    <xf numFmtId="9" fontId="1" fillId="6" borderId="0" xfId="0" applyNumberFormat="1" applyFont="1" applyFill="1" applyAlignment="1">
      <alignment horizontal="center"/>
    </xf>
    <xf numFmtId="165" fontId="1" fillId="6" borderId="0" xfId="0" applyNumberFormat="1" applyFont="1" applyFill="1"/>
    <xf numFmtId="9" fontId="11" fillId="14" borderId="0" xfId="0" applyNumberFormat="1" applyFont="1" applyFill="1" applyAlignment="1">
      <alignment horizontal="center"/>
    </xf>
    <xf numFmtId="10" fontId="7" fillId="11" borderId="2" xfId="0" applyNumberFormat="1" applyFont="1" applyFill="1" applyBorder="1" applyAlignment="1">
      <alignment horizontal="right" vertical="top"/>
    </xf>
    <xf numFmtId="0" fontId="3" fillId="15" borderId="2" xfId="1" applyFill="1" applyBorder="1" applyAlignment="1">
      <alignment vertical="top"/>
    </xf>
    <xf numFmtId="0" fontId="6" fillId="15" borderId="2" xfId="0" applyFont="1" applyFill="1" applyBorder="1" applyAlignment="1">
      <alignment vertical="top"/>
    </xf>
    <xf numFmtId="0" fontId="6" fillId="15" borderId="2" xfId="0" applyFont="1" applyFill="1" applyBorder="1" applyAlignment="1">
      <alignment horizontal="center" vertical="top"/>
    </xf>
    <xf numFmtId="0" fontId="6" fillId="15" borderId="2" xfId="0" applyFont="1" applyFill="1" applyBorder="1" applyAlignment="1">
      <alignment horizontal="left" vertical="top"/>
    </xf>
    <xf numFmtId="0" fontId="8" fillId="15" borderId="2" xfId="0" applyFont="1" applyFill="1" applyBorder="1" applyAlignment="1">
      <alignment horizontal="right" vertical="top"/>
    </xf>
    <xf numFmtId="0" fontId="9" fillId="15" borderId="2" xfId="0" applyFont="1" applyFill="1" applyBorder="1" applyAlignment="1">
      <alignment horizontal="right" vertical="top"/>
    </xf>
    <xf numFmtId="10" fontId="8" fillId="15" borderId="2" xfId="0" applyNumberFormat="1" applyFont="1" applyFill="1" applyBorder="1" applyAlignment="1">
      <alignment horizontal="right" vertical="top"/>
    </xf>
    <xf numFmtId="15" fontId="7" fillId="15" borderId="2" xfId="0" applyNumberFormat="1" applyFont="1" applyFill="1" applyBorder="1" applyAlignment="1">
      <alignment horizontal="right" vertical="top"/>
    </xf>
    <xf numFmtId="0" fontId="6" fillId="15" borderId="2" xfId="0" applyFont="1" applyFill="1" applyBorder="1" applyAlignment="1">
      <alignment horizontal="right" vertical="top"/>
    </xf>
    <xf numFmtId="0" fontId="0" fillId="15" borderId="0" xfId="0" applyFill="1"/>
    <xf numFmtId="166" fontId="1" fillId="13" borderId="0" xfId="0" applyNumberFormat="1" applyFont="1" applyFill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11" fillId="9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externalLink" Target="externalLinks/externalLink10.xml"/><Relationship Id="rId18" Type="http://schemas.openxmlformats.org/officeDocument/2006/relationships/externalLink" Target="externalLinks/externalLink15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externalLink" Target="externalLinks/externalLink4.xml"/><Relationship Id="rId12" Type="http://schemas.openxmlformats.org/officeDocument/2006/relationships/externalLink" Target="externalLinks/externalLink9.xml"/><Relationship Id="rId17" Type="http://schemas.openxmlformats.org/officeDocument/2006/relationships/externalLink" Target="externalLinks/externalLink14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3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externalLink" Target="externalLinks/externalLink8.xml"/><Relationship Id="rId5" Type="http://schemas.openxmlformats.org/officeDocument/2006/relationships/externalLink" Target="externalLinks/externalLink2.xml"/><Relationship Id="rId15" Type="http://schemas.openxmlformats.org/officeDocument/2006/relationships/externalLink" Target="externalLinks/externalLink12.xml"/><Relationship Id="rId10" Type="http://schemas.openxmlformats.org/officeDocument/2006/relationships/externalLink" Target="externalLinks/externalLink7.xml"/><Relationship Id="rId19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externalLink" Target="externalLinks/externalLink11.xml"/><Relationship Id="rId22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$NKE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$ANF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BOO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TED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SDRY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JOUL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BRB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$VFC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NXT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JD.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FRAS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$UA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$URBN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$AEO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AS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105.42</v>
          </cell>
        </row>
        <row r="8">
          <cell r="C8">
            <v>165203.682</v>
          </cell>
        </row>
        <row r="11">
          <cell r="C11">
            <v>2445</v>
          </cell>
        </row>
        <row r="12">
          <cell r="C12">
            <v>162758.682</v>
          </cell>
        </row>
        <row r="23">
          <cell r="C23" t="str">
            <v>Beaverton, OR</v>
          </cell>
        </row>
        <row r="24">
          <cell r="C24">
            <v>1964</v>
          </cell>
        </row>
        <row r="26">
          <cell r="C26">
            <v>9662</v>
          </cell>
        </row>
        <row r="28">
          <cell r="C28" t="str">
            <v>FQ123</v>
          </cell>
          <cell r="D28">
            <v>44833</v>
          </cell>
        </row>
        <row r="33">
          <cell r="C33">
            <v>26.920059874297088</v>
          </cell>
        </row>
        <row r="34">
          <cell r="C34">
            <v>27.514079474032453</v>
          </cell>
        </row>
        <row r="36">
          <cell r="C36">
            <v>10.44139059537353</v>
          </cell>
        </row>
        <row r="38">
          <cell r="C38">
            <v>37.504159682207103</v>
          </cell>
        </row>
      </sheetData>
      <sheetData sheetId="1">
        <row r="21">
          <cell r="AB21">
            <v>2.5390000000000001</v>
          </cell>
          <cell r="AC21">
            <v>5.7269999999999985</v>
          </cell>
          <cell r="AD21">
            <v>6.0459999999999923</v>
          </cell>
        </row>
        <row r="25">
          <cell r="AB25">
            <v>-4.3817266150267264E-2</v>
          </cell>
          <cell r="AC25">
            <v>0.19076009945726247</v>
          </cell>
          <cell r="AD25">
            <v>4.8767344739323759E-2</v>
          </cell>
        </row>
        <row r="34">
          <cell r="W34">
            <v>0.44257901789233084</v>
          </cell>
        </row>
        <row r="35">
          <cell r="W35">
            <v>0.13360132419011606</v>
          </cell>
        </row>
        <row r="36">
          <cell r="W36">
            <v>0.11570899345787047</v>
          </cell>
        </row>
        <row r="37">
          <cell r="W37">
            <v>0.19693654266958391</v>
          </cell>
        </row>
        <row r="72">
          <cell r="W72">
            <v>0.44230482161516638</v>
          </cell>
        </row>
        <row r="73">
          <cell r="W73">
            <v>0.14750593824228031</v>
          </cell>
        </row>
        <row r="85">
          <cell r="AD85">
            <v>0.18026118604153288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18.78</v>
          </cell>
        </row>
        <row r="8">
          <cell r="C8">
            <v>947.28198000000009</v>
          </cell>
        </row>
        <row r="11">
          <cell r="C11">
            <v>65.737000000000023</v>
          </cell>
        </row>
        <row r="12">
          <cell r="C12">
            <v>881.54498000000012</v>
          </cell>
        </row>
        <row r="23">
          <cell r="C23" t="str">
            <v>Ohio, US</v>
          </cell>
        </row>
        <row r="24">
          <cell r="C24">
            <v>1892</v>
          </cell>
        </row>
        <row r="25">
          <cell r="C25">
            <v>734</v>
          </cell>
        </row>
        <row r="27">
          <cell r="C27" t="str">
            <v>Q222</v>
          </cell>
          <cell r="D27">
            <v>44798</v>
          </cell>
        </row>
        <row r="32">
          <cell r="C32">
            <v>-1.1403242455522447</v>
          </cell>
        </row>
        <row r="33">
          <cell r="C33">
            <v>-59.384665735624246</v>
          </cell>
        </row>
        <row r="35">
          <cell r="C35">
            <v>1.4078524676899669</v>
          </cell>
        </row>
        <row r="37">
          <cell r="C37">
            <v>4.2554718831983633</v>
          </cell>
        </row>
        <row r="38">
          <cell r="C38">
            <v>3.3517546100908753</v>
          </cell>
        </row>
      </sheetData>
      <sheetData sheetId="1">
        <row r="18">
          <cell r="V18">
            <v>39.358000000000615</v>
          </cell>
          <cell r="W18">
            <v>-114.02100000000016</v>
          </cell>
          <cell r="X18">
            <v>263.00999999999971</v>
          </cell>
        </row>
        <row r="22">
          <cell r="W22">
            <v>-0.137366539399013</v>
          </cell>
          <cell r="X22">
            <v>0.18793978595910144</v>
          </cell>
        </row>
        <row r="27">
          <cell r="P27">
            <v>0.57868116771892864</v>
          </cell>
        </row>
        <row r="28">
          <cell r="P28">
            <v>-2.721431490353244E-3</v>
          </cell>
        </row>
        <row r="30">
          <cell r="P30">
            <v>-2.0909437566684987E-2</v>
          </cell>
        </row>
        <row r="31">
          <cell r="P31">
            <v>-0.61857707509881543</v>
          </cell>
        </row>
        <row r="41">
          <cell r="P41">
            <v>708.024</v>
          </cell>
        </row>
        <row r="67">
          <cell r="P67">
            <v>0.25868695667632569</v>
          </cell>
        </row>
        <row r="69">
          <cell r="X69">
            <v>-0.25498478543021663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0.43030000000000002</v>
          </cell>
        </row>
        <row r="8">
          <cell r="C8">
            <v>533.44290999999998</v>
          </cell>
        </row>
        <row r="11">
          <cell r="C11">
            <v>-36.599999999999966</v>
          </cell>
        </row>
        <row r="12">
          <cell r="C12">
            <v>570.04290999999989</v>
          </cell>
        </row>
        <row r="23">
          <cell r="C23" t="str">
            <v>Manchester, UK</v>
          </cell>
        </row>
        <row r="24">
          <cell r="C24">
            <v>2006</v>
          </cell>
        </row>
        <row r="25">
          <cell r="C25">
            <v>269.7</v>
          </cell>
        </row>
        <row r="27">
          <cell r="C27" t="str">
            <v>H123</v>
          </cell>
          <cell r="D27">
            <v>44832</v>
          </cell>
        </row>
        <row r="35">
          <cell r="C35">
            <v>1.2563422279792744</v>
          </cell>
        </row>
      </sheetData>
      <sheetData sheetId="1">
        <row r="14">
          <cell r="R14">
            <v>72.882999999999953</v>
          </cell>
          <cell r="S14">
            <v>93.39999999999992</v>
          </cell>
          <cell r="T14">
            <v>-4.0000000000000462</v>
          </cell>
        </row>
        <row r="18">
          <cell r="R18">
            <v>0.44106334313588214</v>
          </cell>
          <cell r="S18">
            <v>0.4133402867980267</v>
          </cell>
          <cell r="T18">
            <v>0.13607975706182329</v>
          </cell>
        </row>
        <row r="21">
          <cell r="M21">
            <v>0.52527198549410703</v>
          </cell>
        </row>
        <row r="22">
          <cell r="M22">
            <v>-1.3372620126926577E-2</v>
          </cell>
        </row>
        <row r="23">
          <cell r="M23">
            <v>-1.6659111514052596E-2</v>
          </cell>
        </row>
        <row r="24">
          <cell r="M24">
            <v>3.2894736842105241E-2</v>
          </cell>
        </row>
        <row r="60">
          <cell r="M60">
            <v>5.6818181818181879E-2</v>
          </cell>
        </row>
        <row r="61">
          <cell r="M61">
            <v>-3.4717251252684322E-2</v>
          </cell>
        </row>
        <row r="75">
          <cell r="M75">
            <v>0.30564369900271987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1.0900000000000001</v>
          </cell>
        </row>
        <row r="8">
          <cell r="C8">
            <v>201.23580000000001</v>
          </cell>
        </row>
        <row r="11">
          <cell r="C11">
            <v>14.5</v>
          </cell>
        </row>
        <row r="12">
          <cell r="C12">
            <v>186.73580000000001</v>
          </cell>
        </row>
        <row r="23">
          <cell r="C23" t="str">
            <v>London, UK</v>
          </cell>
        </row>
        <row r="24">
          <cell r="C24">
            <v>1987</v>
          </cell>
        </row>
        <row r="25">
          <cell r="C25">
            <v>85</v>
          </cell>
        </row>
        <row r="26">
          <cell r="C26">
            <v>103.071</v>
          </cell>
        </row>
        <row r="28">
          <cell r="C28" t="str">
            <v>FY22</v>
          </cell>
        </row>
      </sheetData>
      <sheetData sheetId="1">
        <row r="23">
          <cell r="T23">
            <v>0.20588400900900905</v>
          </cell>
        </row>
        <row r="26">
          <cell r="T26">
            <v>0.55486890948567691</v>
          </cell>
        </row>
        <row r="27">
          <cell r="T27">
            <v>-8.0487007680993719E-2</v>
          </cell>
        </row>
        <row r="28">
          <cell r="T28">
            <v>-8.2866014521513875E-2</v>
          </cell>
        </row>
        <row r="29">
          <cell r="T29">
            <v>0.19258416742493159</v>
          </cell>
        </row>
        <row r="74">
          <cell r="T74">
            <v>0.17328795191694746</v>
          </cell>
        </row>
        <row r="76">
          <cell r="T76">
            <v>0.24063455746737328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  <sheetName val="Trustpilot Reviews"/>
      <sheetName val="Historical Projections"/>
    </sheetNames>
    <sheetDataSet>
      <sheetData sheetId="0">
        <row r="6">
          <cell r="C6">
            <v>1.3308</v>
          </cell>
        </row>
        <row r="8">
          <cell r="C8">
            <v>108.96466901759999</v>
          </cell>
        </row>
        <row r="11">
          <cell r="C11">
            <v>8.3000000000000007</v>
          </cell>
        </row>
        <row r="12">
          <cell r="C12">
            <v>100.66466901759999</v>
          </cell>
        </row>
        <row r="24">
          <cell r="C24" t="str">
            <v>Cheltenham, UK</v>
          </cell>
        </row>
        <row r="25">
          <cell r="C25">
            <v>1985</v>
          </cell>
        </row>
        <row r="26">
          <cell r="C26">
            <v>220</v>
          </cell>
        </row>
        <row r="27">
          <cell r="C27">
            <v>132.69999999999999</v>
          </cell>
        </row>
        <row r="29">
          <cell r="C29" t="str">
            <v>FY22</v>
          </cell>
          <cell r="D29">
            <v>44841</v>
          </cell>
        </row>
        <row r="34">
          <cell r="C34">
            <v>4.4345669170748829</v>
          </cell>
        </row>
        <row r="35">
          <cell r="C35">
            <v>4.8002056835947062</v>
          </cell>
        </row>
        <row r="37">
          <cell r="C37">
            <v>1.048745611333975</v>
          </cell>
        </row>
        <row r="39">
          <cell r="C39">
            <v>-3.0239089360221629</v>
          </cell>
        </row>
      </sheetData>
      <sheetData sheetId="1">
        <row r="17">
          <cell r="Q17">
            <v>-98.499999999999972</v>
          </cell>
          <cell r="R17">
            <v>-143.40000000000003</v>
          </cell>
          <cell r="S17">
            <v>-36.099999999999973</v>
          </cell>
          <cell r="T17">
            <v>22.700000000000035</v>
          </cell>
        </row>
        <row r="21">
          <cell r="Q21">
            <v>-3.4403669724769603E-4</v>
          </cell>
          <cell r="R21">
            <v>-0.19192382700470356</v>
          </cell>
          <cell r="S21">
            <v>-0.21053378762066999</v>
          </cell>
          <cell r="T21">
            <v>9.6205718395971918E-2</v>
          </cell>
        </row>
        <row r="33">
          <cell r="J33">
            <v>0.5523088023088023</v>
          </cell>
        </row>
        <row r="34">
          <cell r="T34">
            <v>4.2486876640420002E-2</v>
          </cell>
        </row>
        <row r="35">
          <cell r="T35">
            <v>3.7237532808399004E-2</v>
          </cell>
        </row>
        <row r="36">
          <cell r="T36">
            <v>-0.26815642458100508</v>
          </cell>
        </row>
        <row r="79">
          <cell r="T79">
            <v>-0.10519217801753222</v>
          </cell>
        </row>
        <row r="80">
          <cell r="K80">
            <v>-0.16750313676286088</v>
          </cell>
        </row>
        <row r="82">
          <cell r="T82">
            <v>0.2176837270341207</v>
          </cell>
        </row>
      </sheetData>
      <sheetData sheetId="2"/>
      <sheetData sheetId="3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9.2200000000000004E-2</v>
          </cell>
        </row>
        <row r="8">
          <cell r="C8">
            <v>10.16966</v>
          </cell>
        </row>
        <row r="11">
          <cell r="C11">
            <v>-6.5050000000000026</v>
          </cell>
        </row>
        <row r="12">
          <cell r="C12">
            <v>16.674660000000003</v>
          </cell>
        </row>
        <row r="23">
          <cell r="C23" t="str">
            <v>Market Harborough</v>
          </cell>
        </row>
        <row r="24">
          <cell r="C24">
            <v>1989</v>
          </cell>
        </row>
        <row r="26">
          <cell r="C26">
            <v>61.878</v>
          </cell>
        </row>
        <row r="28">
          <cell r="C28" t="str">
            <v>H122</v>
          </cell>
          <cell r="D28">
            <v>44600</v>
          </cell>
        </row>
        <row r="33">
          <cell r="C33">
            <v>0.20742534761796225</v>
          </cell>
        </row>
        <row r="36">
          <cell r="C36">
            <v>8.2793743793445529</v>
          </cell>
        </row>
        <row r="37">
          <cell r="C37">
            <v>5.0560966752336345</v>
          </cell>
        </row>
      </sheetData>
      <sheetData sheetId="1">
        <row r="15">
          <cell r="R15">
            <v>-20.27600000000001</v>
          </cell>
          <cell r="S15">
            <v>0.89299999999999291</v>
          </cell>
        </row>
        <row r="19">
          <cell r="S19">
            <v>4.2969896440400834E-2</v>
          </cell>
        </row>
        <row r="22">
          <cell r="K22">
            <v>0.50353090223741115</v>
          </cell>
        </row>
        <row r="23">
          <cell r="K23">
            <v>2.5932384981739429E-2</v>
          </cell>
        </row>
        <row r="24">
          <cell r="K24">
            <v>1.7767906718489747E-2</v>
          </cell>
        </row>
        <row r="25">
          <cell r="K25">
            <v>0.10901960784313716</v>
          </cell>
        </row>
        <row r="66">
          <cell r="K66">
            <v>0.44899775196702874</v>
          </cell>
        </row>
        <row r="67">
          <cell r="K67">
            <v>0.32717055593685651</v>
          </cell>
        </row>
        <row r="80">
          <cell r="S80">
            <v>3.3990470378499706</v>
          </cell>
        </row>
        <row r="82">
          <cell r="S82">
            <v>0.23428321616827549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20.806000000000001</v>
          </cell>
        </row>
        <row r="8">
          <cell r="C8">
            <v>8041.1028800000004</v>
          </cell>
        </row>
        <row r="12">
          <cell r="C12">
            <v>8041.1028800000004</v>
          </cell>
        </row>
        <row r="23">
          <cell r="C23" t="str">
            <v>London, UK</v>
          </cell>
        </row>
        <row r="24">
          <cell r="C24">
            <v>1856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  <sheetName val="Price History"/>
    </sheetNames>
    <sheetDataSet>
      <sheetData sheetId="0">
        <row r="6">
          <cell r="C6">
            <v>33.08</v>
          </cell>
        </row>
        <row r="8">
          <cell r="C8">
            <v>12824.719039999998</v>
          </cell>
        </row>
        <row r="11">
          <cell r="C11">
            <v>-4666.0349999999999</v>
          </cell>
        </row>
        <row r="12">
          <cell r="C12">
            <v>17490.75404</v>
          </cell>
        </row>
        <row r="23">
          <cell r="C23" t="str">
            <v>Denver, US</v>
          </cell>
        </row>
        <row r="24">
          <cell r="C24">
            <v>1899</v>
          </cell>
        </row>
        <row r="25">
          <cell r="C25">
            <v>1297</v>
          </cell>
        </row>
        <row r="26">
          <cell r="C26">
            <v>2341.395</v>
          </cell>
        </row>
        <row r="28">
          <cell r="C28" t="str">
            <v>FQ123</v>
          </cell>
          <cell r="D28">
            <v>44860</v>
          </cell>
        </row>
        <row r="33">
          <cell r="C33">
            <v>12.611393343865217</v>
          </cell>
        </row>
        <row r="34">
          <cell r="C34">
            <v>9.3091188772666609</v>
          </cell>
        </row>
        <row r="36">
          <cell r="C36">
            <v>4.156264394115186</v>
          </cell>
        </row>
      </sheetData>
      <sheetData sheetId="1">
        <row r="22">
          <cell r="Y22">
            <v>679.44900000000018</v>
          </cell>
          <cell r="Z22">
            <v>407.84900000000141</v>
          </cell>
          <cell r="AA22">
            <v>1386.9009999999989</v>
          </cell>
        </row>
        <row r="26">
          <cell r="AA26">
            <v>0.28174654717062797</v>
          </cell>
        </row>
        <row r="35">
          <cell r="AA35">
            <v>0.54513731020621858</v>
          </cell>
        </row>
        <row r="36">
          <cell r="AA36">
            <v>0.13783073519228486</v>
          </cell>
        </row>
        <row r="37">
          <cell r="AA37">
            <v>0.1171191035146683</v>
          </cell>
        </row>
        <row r="38">
          <cell r="AA38">
            <v>0.20153557290196375</v>
          </cell>
        </row>
        <row r="76">
          <cell r="T76">
            <v>0.9241949083593437</v>
          </cell>
        </row>
      </sheetData>
      <sheetData sheetId="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  <sheetName val="Trustpilot Reviews"/>
    </sheetNames>
    <sheetDataSet>
      <sheetData sheetId="0">
        <row r="6">
          <cell r="C6">
            <v>57.32</v>
          </cell>
        </row>
        <row r="8">
          <cell r="C8">
            <v>7610.4337199999991</v>
          </cell>
        </row>
        <row r="11">
          <cell r="C11">
            <v>-615.79999999999995</v>
          </cell>
        </row>
        <row r="12">
          <cell r="C12">
            <v>8226.2337199999984</v>
          </cell>
        </row>
        <row r="23">
          <cell r="C23" t="str">
            <v>Leicester, UK</v>
          </cell>
        </row>
        <row r="24">
          <cell r="C24">
            <v>1864</v>
          </cell>
        </row>
        <row r="26">
          <cell r="C26">
            <v>633</v>
          </cell>
        </row>
        <row r="28">
          <cell r="C28" t="str">
            <v>FY22</v>
          </cell>
        </row>
        <row r="33">
          <cell r="C33">
            <v>12.142042391143919</v>
          </cell>
        </row>
        <row r="34">
          <cell r="C34">
            <v>10.795619188191891</v>
          </cell>
        </row>
        <row r="36">
          <cell r="C36">
            <v>7.2416158415841574</v>
          </cell>
        </row>
        <row r="38">
          <cell r="C38">
            <v>25.830987094523856</v>
          </cell>
        </row>
      </sheetData>
      <sheetData sheetId="1">
        <row r="17">
          <cell r="N17">
            <v>286.70000000000039</v>
          </cell>
          <cell r="O17">
            <v>677.49999999999943</v>
          </cell>
        </row>
        <row r="21">
          <cell r="O21">
            <v>0.3088218650973289</v>
          </cell>
        </row>
        <row r="24">
          <cell r="O24">
            <v>0.42629542359324668</v>
          </cell>
        </row>
        <row r="25">
          <cell r="O25">
            <v>0.19572407531507371</v>
          </cell>
        </row>
        <row r="26">
          <cell r="O26">
            <v>0.14645798655396777</v>
          </cell>
        </row>
        <row r="27">
          <cell r="O27">
            <v>0.1768922366662618</v>
          </cell>
        </row>
        <row r="66">
          <cell r="O66">
            <v>0.17899050102439928</v>
          </cell>
        </row>
        <row r="68">
          <cell r="O68">
            <v>0.13683823688363347</v>
          </cell>
        </row>
      </sheetData>
      <sheetData sheetId="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1.196</v>
          </cell>
        </row>
        <row r="8">
          <cell r="C8">
            <v>6171.36</v>
          </cell>
        </row>
        <row r="11">
          <cell r="C11">
            <v>1013.1000000000001</v>
          </cell>
        </row>
        <row r="12">
          <cell r="C12">
            <v>5158.2599999999993</v>
          </cell>
        </row>
        <row r="23">
          <cell r="C23" t="str">
            <v>Bury, UK</v>
          </cell>
        </row>
        <row r="24">
          <cell r="C24">
            <v>1981</v>
          </cell>
        </row>
        <row r="25">
          <cell r="C25">
            <v>3402</v>
          </cell>
        </row>
        <row r="26">
          <cell r="C26">
            <v>1428.5</v>
          </cell>
        </row>
        <row r="28">
          <cell r="C28" t="str">
            <v>H123</v>
          </cell>
          <cell r="D28">
            <v>44826</v>
          </cell>
        </row>
        <row r="33">
          <cell r="C33">
            <v>23.847711511789132</v>
          </cell>
        </row>
        <row r="34">
          <cell r="C34">
            <v>15.457605489902271</v>
          </cell>
        </row>
        <row r="36">
          <cell r="C36">
            <v>2.3181761427250871</v>
          </cell>
        </row>
        <row r="38">
          <cell r="C38">
            <v>25.392383493891764</v>
          </cell>
        </row>
      </sheetData>
      <sheetData sheetId="1">
        <row r="18">
          <cell r="R18">
            <v>250.70000000000005</v>
          </cell>
          <cell r="S18">
            <v>229.20000000000027</v>
          </cell>
          <cell r="T18">
            <v>459.60000000000014</v>
          </cell>
        </row>
        <row r="22">
          <cell r="R22">
            <v>0.29526474204078168</v>
          </cell>
          <cell r="S22">
            <v>9.245925247103548E-3</v>
          </cell>
          <cell r="T22">
            <v>0.38845199682194798</v>
          </cell>
        </row>
        <row r="27">
          <cell r="L27">
            <v>0.48450691473710422</v>
          </cell>
        </row>
        <row r="28">
          <cell r="L28">
            <v>7.5349131979810399E-2</v>
          </cell>
        </row>
        <row r="29">
          <cell r="L29">
            <v>4.8957696747470719E-2</v>
          </cell>
        </row>
        <row r="30">
          <cell r="L30">
            <v>0.27489104927924868</v>
          </cell>
        </row>
        <row r="72">
          <cell r="L72">
            <v>0.43322965787097423</v>
          </cell>
        </row>
        <row r="75">
          <cell r="L75">
            <v>0.32332903284217196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8.23</v>
          </cell>
        </row>
        <row r="8">
          <cell r="C8">
            <v>3929.6604000000002</v>
          </cell>
        </row>
        <row r="11">
          <cell r="C11">
            <v>0</v>
          </cell>
        </row>
        <row r="12">
          <cell r="C12">
            <v>3929.6604000000002</v>
          </cell>
        </row>
        <row r="23">
          <cell r="C23" t="str">
            <v>Mansfiled, UK</v>
          </cell>
        </row>
        <row r="24">
          <cell r="C24">
            <v>1982</v>
          </cell>
        </row>
      </sheetData>
      <sheetData sheetId="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  <sheetName val="Trustpilot Reviews"/>
    </sheetNames>
    <sheetDataSet>
      <sheetData sheetId="0">
        <row r="6">
          <cell r="C6">
            <v>8.2899999999999991</v>
          </cell>
        </row>
        <row r="8">
          <cell r="C8">
            <v>3766.3293799999997</v>
          </cell>
        </row>
        <row r="11">
          <cell r="C11">
            <v>180.2700000000001</v>
          </cell>
        </row>
        <row r="12">
          <cell r="C12">
            <v>3586.0593799999997</v>
          </cell>
        </row>
        <row r="23">
          <cell r="C23" t="str">
            <v>Baltimore, US</v>
          </cell>
        </row>
        <row r="24">
          <cell r="C24">
            <v>1996</v>
          </cell>
        </row>
        <row r="26">
          <cell r="C26">
            <v>437</v>
          </cell>
        </row>
        <row r="27">
          <cell r="C27">
            <v>1080.42</v>
          </cell>
        </row>
        <row r="29">
          <cell r="C29" t="str">
            <v>FQ223</v>
          </cell>
          <cell r="D29">
            <v>44868</v>
          </cell>
        </row>
        <row r="34">
          <cell r="C34">
            <v>24.790599499495396</v>
          </cell>
        </row>
        <row r="35">
          <cell r="C35">
            <v>26.576806095253207</v>
          </cell>
        </row>
        <row r="37">
          <cell r="C37">
            <v>2.1978320161703082</v>
          </cell>
        </row>
        <row r="41">
          <cell r="C41">
            <v>10.717736377270443</v>
          </cell>
        </row>
      </sheetData>
      <sheetData sheetId="1">
        <row r="20">
          <cell r="Y20">
            <v>-46.302000000000398</v>
          </cell>
          <cell r="Z20">
            <v>92.141999999999229</v>
          </cell>
          <cell r="AA20">
            <v>-549.17700000000002</v>
          </cell>
        </row>
        <row r="24">
          <cell r="Y24">
            <v>4.0876132736743287E-2</v>
          </cell>
          <cell r="Z24">
            <v>1.4239238540510346E-2</v>
          </cell>
          <cell r="AA24">
            <v>-0.15045474463142361</v>
          </cell>
        </row>
        <row r="30">
          <cell r="R30">
            <v>0.45354902041762896</v>
          </cell>
        </row>
        <row r="31">
          <cell r="R31">
            <v>7.5869583864132367E-2</v>
          </cell>
        </row>
        <row r="32">
          <cell r="R32">
            <v>5.5229575223094414E-2</v>
          </cell>
        </row>
        <row r="33">
          <cell r="R33">
            <v>0.20212746629846307</v>
          </cell>
        </row>
        <row r="79">
          <cell r="R79">
            <v>0.28968415021367022</v>
          </cell>
        </row>
        <row r="80">
          <cell r="R80">
            <v>0.13204818974134369</v>
          </cell>
        </row>
        <row r="95">
          <cell r="AA95">
            <v>0.20023255361795636</v>
          </cell>
        </row>
      </sheetData>
      <sheetData sheetId="2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26.04</v>
          </cell>
        </row>
        <row r="8">
          <cell r="C8">
            <v>2412.8663999999999</v>
          </cell>
        </row>
      </sheetData>
      <sheetData sheetId="1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12.92</v>
          </cell>
        </row>
        <row r="8">
          <cell r="C8">
            <v>2176.5032000000001</v>
          </cell>
        </row>
        <row r="11">
          <cell r="C11">
            <v>-177</v>
          </cell>
        </row>
        <row r="12">
          <cell r="C12">
            <v>2353.5032000000001</v>
          </cell>
        </row>
        <row r="23">
          <cell r="C23" t="str">
            <v>Pittsburgh, US</v>
          </cell>
        </row>
        <row r="24">
          <cell r="C24">
            <v>1977</v>
          </cell>
        </row>
        <row r="25">
          <cell r="C25">
            <v>1141</v>
          </cell>
        </row>
        <row r="26">
          <cell r="C26">
            <v>682.1</v>
          </cell>
        </row>
        <row r="28">
          <cell r="C28" t="str">
            <v>Q122</v>
          </cell>
        </row>
        <row r="33">
          <cell r="C33">
            <v>74.149439193446582</v>
          </cell>
        </row>
        <row r="34">
          <cell r="C34">
            <v>5.160629036332355</v>
          </cell>
        </row>
        <row r="36">
          <cell r="C36">
            <v>1.573748197766315</v>
          </cell>
        </row>
      </sheetData>
      <sheetData sheetId="1">
        <row r="16">
          <cell r="Y16">
            <v>-209.33700000000022</v>
          </cell>
          <cell r="Z16">
            <v>419.62599999999986</v>
          </cell>
        </row>
        <row r="20">
          <cell r="Z20">
            <v>0.33299379683036578</v>
          </cell>
        </row>
        <row r="23">
          <cell r="O23">
            <v>0.36778425780328089</v>
          </cell>
        </row>
        <row r="24">
          <cell r="O24">
            <v>3.9716142656608319E-2</v>
          </cell>
        </row>
        <row r="25">
          <cell r="O25">
            <v>3.0084252969327211E-2</v>
          </cell>
        </row>
        <row r="26">
          <cell r="O26">
            <v>0.23990612577230669</v>
          </cell>
        </row>
        <row r="71">
          <cell r="O71">
            <v>0.4615447248541884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  <sheetName val="Trustpilot Reviews"/>
    </sheetNames>
    <sheetDataSet>
      <sheetData sheetId="0">
        <row r="6">
          <cell r="C6">
            <v>7.03</v>
          </cell>
        </row>
        <row r="8">
          <cell r="C8">
            <v>700.86307683999996</v>
          </cell>
        </row>
        <row r="11">
          <cell r="C11">
            <v>-117.10000000000002</v>
          </cell>
        </row>
        <row r="12">
          <cell r="C12">
            <v>817.96307683999999</v>
          </cell>
        </row>
        <row r="23">
          <cell r="C23" t="str">
            <v>London, UK</v>
          </cell>
        </row>
        <row r="24">
          <cell r="C24">
            <v>2000</v>
          </cell>
        </row>
        <row r="26">
          <cell r="C26">
            <v>1078.4000000000001</v>
          </cell>
        </row>
        <row r="28">
          <cell r="C28" t="str">
            <v>FY22</v>
          </cell>
          <cell r="D28">
            <v>44853</v>
          </cell>
        </row>
        <row r="33">
          <cell r="C33">
            <v>0.71196980581064573</v>
          </cell>
        </row>
        <row r="36">
          <cell r="C36">
            <v>-22.755294702597336</v>
          </cell>
        </row>
        <row r="41">
          <cell r="C41">
            <v>5.4526753959501493</v>
          </cell>
        </row>
      </sheetData>
      <sheetData sheetId="1">
        <row r="4">
          <cell r="Q4">
            <v>2733.5</v>
          </cell>
          <cell r="R4">
            <v>3263.5</v>
          </cell>
          <cell r="S4">
            <v>3910.5</v>
          </cell>
          <cell r="T4">
            <v>3936.5</v>
          </cell>
        </row>
        <row r="19">
          <cell r="Q19">
            <v>0.13080709882927222</v>
          </cell>
          <cell r="R19">
            <v>0.19389061642582761</v>
          </cell>
          <cell r="S19">
            <v>0.19825340891680709</v>
          </cell>
          <cell r="T19">
            <v>6.6487661424370348E-3</v>
          </cell>
        </row>
        <row r="22">
          <cell r="T22">
            <v>0.43630128286548964</v>
          </cell>
        </row>
        <row r="23">
          <cell r="T23">
            <v>-2.4895211482281444E-3</v>
          </cell>
        </row>
        <row r="24">
          <cell r="T24">
            <v>-7.8242093230026909E-3</v>
          </cell>
        </row>
        <row r="25">
          <cell r="T25">
            <v>3.4482758620689558E-2</v>
          </cell>
        </row>
        <row r="60">
          <cell r="T60">
            <v>0.33614174203940039</v>
          </cell>
        </row>
        <row r="61">
          <cell r="L61">
            <v>9.3268450932684654E-2</v>
          </cell>
        </row>
        <row r="76">
          <cell r="T76">
            <v>0.27394893941318432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gb.wallmine.com/screener?d=a&amp;e%5B%5D=NASDAQ&amp;e%5B%5D=NYSE&amp;e%5B%5D=NYSEMKT&amp;e%5B%5D=LSE&amp;fo=e%5B%5D%2Cse%5B%5D%2Ci%5B%5D&amp;i%5B%5D=224302&amp;o=pc&amp;r=o&amp;se%5B%5D=711" TargetMode="External"/><Relationship Id="rId18" Type="http://schemas.openxmlformats.org/officeDocument/2006/relationships/hyperlink" Target="https://gb.wallmine.com/nyse/rl" TargetMode="External"/><Relationship Id="rId26" Type="http://schemas.openxmlformats.org/officeDocument/2006/relationships/hyperlink" Target="https://gb.wallmine.com/nyse/uaa" TargetMode="External"/><Relationship Id="rId39" Type="http://schemas.openxmlformats.org/officeDocument/2006/relationships/hyperlink" Target="https://gb.wallmine.com/nasdaq/sgc" TargetMode="External"/><Relationship Id="rId21" Type="http://schemas.openxmlformats.org/officeDocument/2006/relationships/hyperlink" Target="https://gb.wallmine.com/nyse/gil" TargetMode="External"/><Relationship Id="rId34" Type="http://schemas.openxmlformats.org/officeDocument/2006/relationships/hyperlink" Target="https://gb.wallmine.com/nyse/figs" TargetMode="External"/><Relationship Id="rId42" Type="http://schemas.openxmlformats.org/officeDocument/2006/relationships/hyperlink" Target="https://gb.wallmine.com/nysemkt/dla" TargetMode="External"/><Relationship Id="rId47" Type="http://schemas.openxmlformats.org/officeDocument/2006/relationships/hyperlink" Target="https://gb.wallmine.com/nasdaq/jrsh" TargetMode="External"/><Relationship Id="rId50" Type="http://schemas.openxmlformats.org/officeDocument/2006/relationships/hyperlink" Target="https://gb.wallmine.com/lse/joul" TargetMode="External"/><Relationship Id="rId55" Type="http://schemas.openxmlformats.org/officeDocument/2006/relationships/hyperlink" Target="https://gb.wallmine.com/nasdaq/ctrc" TargetMode="External"/><Relationship Id="rId7" Type="http://schemas.openxmlformats.org/officeDocument/2006/relationships/hyperlink" Target="https://gb.wallmine.com/screener?d=a&amp;e%5B%5D=NASDAQ&amp;e%5B%5D=NYSE&amp;e%5B%5D=NYSEMKT&amp;e%5B%5D=LSE&amp;fo=e%5B%5D%2Cse%5B%5D%2Ci%5B%5D&amp;i%5B%5D=224302&amp;o=ee&amp;r=o&amp;se%5B%5D=711" TargetMode="External"/><Relationship Id="rId2" Type="http://schemas.openxmlformats.org/officeDocument/2006/relationships/hyperlink" Target="https://gb.wallmine.com/screener?d=a&amp;e%5B%5D=NASDAQ&amp;e%5B%5D=NYSE&amp;e%5B%5D=NYSEMKT&amp;e%5B%5D=LSE&amp;fo=e%5B%5D%2Cse%5B%5D%2Ci%5B%5D&amp;i%5B%5D=224302&amp;o=e&amp;r=o&amp;se%5B%5D=711" TargetMode="External"/><Relationship Id="rId16" Type="http://schemas.openxmlformats.org/officeDocument/2006/relationships/hyperlink" Target="https://gb.wallmine.com/nyse/tpr" TargetMode="External"/><Relationship Id="rId29" Type="http://schemas.openxmlformats.org/officeDocument/2006/relationships/hyperlink" Target="https://gb.wallmine.com/nyse/sig" TargetMode="External"/><Relationship Id="rId11" Type="http://schemas.openxmlformats.org/officeDocument/2006/relationships/hyperlink" Target="https://gb.wallmine.com/screener?d=a&amp;e%5B%5D=NASDAQ&amp;e%5B%5D=NYSE&amp;e%5B%5D=NYSEMKT&amp;e%5B%5D=LSE&amp;fo=e%5B%5D%2Cse%5B%5D%2Ci%5B%5D&amp;i%5B%5D=224302&amp;o=ed&amp;r=o&amp;se%5B%5D=711" TargetMode="External"/><Relationship Id="rId24" Type="http://schemas.openxmlformats.org/officeDocument/2006/relationships/hyperlink" Target="https://gb.wallmine.com/nyse/ua" TargetMode="External"/><Relationship Id="rId32" Type="http://schemas.openxmlformats.org/officeDocument/2006/relationships/hyperlink" Target="https://gb.wallmine.com/nyse/goos" TargetMode="External"/><Relationship Id="rId37" Type="http://schemas.openxmlformats.org/officeDocument/2006/relationships/hyperlink" Target="https://gb.wallmine.com/nyse/myte" TargetMode="External"/><Relationship Id="rId40" Type="http://schemas.openxmlformats.org/officeDocument/2006/relationships/hyperlink" Target="https://gb.wallmine.com/lse/ted" TargetMode="External"/><Relationship Id="rId45" Type="http://schemas.openxmlformats.org/officeDocument/2006/relationships/hyperlink" Target="https://gb.wallmine.com/nyse/vnce" TargetMode="External"/><Relationship Id="rId53" Type="http://schemas.openxmlformats.org/officeDocument/2006/relationships/hyperlink" Target="https://gb.wallmine.com/nasdaq/kbsf" TargetMode="External"/><Relationship Id="rId5" Type="http://schemas.openxmlformats.org/officeDocument/2006/relationships/hyperlink" Target="https://gb.wallmine.com/screener?d=a&amp;e%5B%5D=NASDAQ&amp;e%5B%5D=NYSE&amp;e%5B%5D=NYSEMKT&amp;e%5B%5D=LSE&amp;fo=e%5B%5D%2Cse%5B%5D%2Ci%5B%5D&amp;i%5B%5D=224302&amp;o=eb&amp;r=o&amp;se%5B%5D=711" TargetMode="External"/><Relationship Id="rId10" Type="http://schemas.openxmlformats.org/officeDocument/2006/relationships/hyperlink" Target="https://gb.wallmine.com/screener?d=a&amp;e%5B%5D=NASDAQ&amp;e%5B%5D=NYSE&amp;e%5B%5D=NYSEMKT&amp;e%5B%5D=LSE&amp;fo=e%5B%5D%2Cse%5B%5D%2Ci%5B%5D&amp;i%5B%5D=224302&amp;o=ito&amp;r=o&amp;se%5B%5D=711" TargetMode="External"/><Relationship Id="rId19" Type="http://schemas.openxmlformats.org/officeDocument/2006/relationships/hyperlink" Target="https://gb.wallmine.com/nyse/levi" TargetMode="External"/><Relationship Id="rId31" Type="http://schemas.openxmlformats.org/officeDocument/2006/relationships/hyperlink" Target="https://gb.wallmine.com/lse/wosg" TargetMode="External"/><Relationship Id="rId44" Type="http://schemas.openxmlformats.org/officeDocument/2006/relationships/hyperlink" Target="https://gb.wallmine.com/nysemkt/bgi" TargetMode="External"/><Relationship Id="rId52" Type="http://schemas.openxmlformats.org/officeDocument/2006/relationships/hyperlink" Target="https://gb.wallmine.com/nasdaq/evk" TargetMode="External"/><Relationship Id="rId4" Type="http://schemas.openxmlformats.org/officeDocument/2006/relationships/hyperlink" Target="https://gb.wallmine.com/screener?d=a&amp;e%5B%5D=NASDAQ&amp;e%5B%5D=NYSE&amp;e%5B%5D=NYSEMKT&amp;e%5B%5D=LSE&amp;fo=e%5B%5D%2Cse%5B%5D%2Ci%5B%5D&amp;i%5B%5D=224302&amp;o=m&amp;r=o&amp;se%5B%5D=711" TargetMode="External"/><Relationship Id="rId9" Type="http://schemas.openxmlformats.org/officeDocument/2006/relationships/hyperlink" Target="https://gb.wallmine.com/screener?d=a&amp;e%5B%5D=NASDAQ&amp;e%5B%5D=NYSE&amp;e%5B%5D=NYSEMKT&amp;e%5B%5D=LSE&amp;fo=e%5B%5D%2Cse%5B%5D%2Ci%5B%5D&amp;i%5B%5D=224302&amp;o=av&amp;r=o&amp;se%5B%5D=711" TargetMode="External"/><Relationship Id="rId14" Type="http://schemas.openxmlformats.org/officeDocument/2006/relationships/hyperlink" Target="https://gb.wallmine.com/nyse/vfc" TargetMode="External"/><Relationship Id="rId22" Type="http://schemas.openxmlformats.org/officeDocument/2006/relationships/hyperlink" Target="https://gb.wallmine.com/nasdaq/colm" TargetMode="External"/><Relationship Id="rId27" Type="http://schemas.openxmlformats.org/officeDocument/2006/relationships/hyperlink" Target="https://gb.wallmine.com/nyse/unf" TargetMode="External"/><Relationship Id="rId30" Type="http://schemas.openxmlformats.org/officeDocument/2006/relationships/hyperlink" Target="https://gb.wallmine.com/nyse/zgn" TargetMode="External"/><Relationship Id="rId35" Type="http://schemas.openxmlformats.org/officeDocument/2006/relationships/hyperlink" Target="https://gb.wallmine.com/nyse/oxm" TargetMode="External"/><Relationship Id="rId43" Type="http://schemas.openxmlformats.org/officeDocument/2006/relationships/hyperlink" Target="https://gb.wallmine.com/lse/sdry" TargetMode="External"/><Relationship Id="rId48" Type="http://schemas.openxmlformats.org/officeDocument/2006/relationships/hyperlink" Target="https://gb.wallmine.com/nasdaq/icon" TargetMode="External"/><Relationship Id="rId56" Type="http://schemas.openxmlformats.org/officeDocument/2006/relationships/hyperlink" Target="https://gb.wallmine.com/nasdaq/kgji" TargetMode="External"/><Relationship Id="rId8" Type="http://schemas.openxmlformats.org/officeDocument/2006/relationships/hyperlink" Target="https://gb.wallmine.com/screener?d=a&amp;e%5B%5D=NASDAQ&amp;e%5B%5D=NYSE&amp;e%5B%5D=NYSEMKT&amp;e%5B%5D=LSE&amp;fo=e%5B%5D%2Cse%5B%5D%2Ci%5B%5D&amp;i%5B%5D=224302&amp;o=d2e&amp;r=o&amp;se%5B%5D=711" TargetMode="External"/><Relationship Id="rId51" Type="http://schemas.openxmlformats.org/officeDocument/2006/relationships/hyperlink" Target="https://gb.wallmine.com/nasdaq/xelb" TargetMode="External"/><Relationship Id="rId3" Type="http://schemas.openxmlformats.org/officeDocument/2006/relationships/hyperlink" Target="https://gb.wallmine.com/screener?d=a&amp;e%5B%5D=NASDAQ&amp;e%5B%5D=NYSE&amp;e%5B%5D=NYSEMKT&amp;e%5B%5D=LSE&amp;fo=e%5B%5D%2Cse%5B%5D%2Ci%5B%5D&amp;i%5B%5D=224302&amp;o=i&amp;r=o&amp;se%5B%5D=711" TargetMode="External"/><Relationship Id="rId12" Type="http://schemas.openxmlformats.org/officeDocument/2006/relationships/hyperlink" Target="https://gb.wallmine.com/screener?d=a&amp;e%5B%5D=NASDAQ&amp;e%5B%5D=NYSE&amp;e%5B%5D=NYSEMKT&amp;e%5B%5D=LSE&amp;fo=e%5B%5D%2Cse%5B%5D%2Ci%5B%5D&amp;i%5B%5D=224302&amp;o=p&amp;r=o&amp;se%5B%5D=711" TargetMode="External"/><Relationship Id="rId17" Type="http://schemas.openxmlformats.org/officeDocument/2006/relationships/hyperlink" Target="https://gb.wallmine.com/lse/brby" TargetMode="External"/><Relationship Id="rId25" Type="http://schemas.openxmlformats.org/officeDocument/2006/relationships/hyperlink" Target="https://gb.wallmine.com/nyse/hbi" TargetMode="External"/><Relationship Id="rId33" Type="http://schemas.openxmlformats.org/officeDocument/2006/relationships/hyperlink" Target="https://gb.wallmine.com/nyse/ktb" TargetMode="External"/><Relationship Id="rId38" Type="http://schemas.openxmlformats.org/officeDocument/2006/relationships/hyperlink" Target="https://gb.wallmine.com/nyse/mov" TargetMode="External"/><Relationship Id="rId46" Type="http://schemas.openxmlformats.org/officeDocument/2006/relationships/hyperlink" Target="https://gb.wallmine.com/nasdaq/crws" TargetMode="External"/><Relationship Id="rId20" Type="http://schemas.openxmlformats.org/officeDocument/2006/relationships/hyperlink" Target="https://gb.wallmine.com/nyse/cpri" TargetMode="External"/><Relationship Id="rId41" Type="http://schemas.openxmlformats.org/officeDocument/2006/relationships/hyperlink" Target="https://gb.wallmine.com/nasdaq/nakd" TargetMode="External"/><Relationship Id="rId54" Type="http://schemas.openxmlformats.org/officeDocument/2006/relationships/hyperlink" Target="https://gb.wallmine.com/nasdaq/sqbg" TargetMode="External"/><Relationship Id="rId1" Type="http://schemas.openxmlformats.org/officeDocument/2006/relationships/hyperlink" Target="https://gb.wallmine.com/screener?d=a&amp;e%5B%5D=NASDAQ&amp;e%5B%5D=NYSE&amp;e%5B%5D=NYSEMKT&amp;e%5B%5D=LSE&amp;fo=e%5B%5D%2Cse%5B%5D%2Ci%5B%5D&amp;i%5B%5D=224302&amp;o=n&amp;r=o&amp;se%5B%5D=711" TargetMode="External"/><Relationship Id="rId6" Type="http://schemas.openxmlformats.org/officeDocument/2006/relationships/hyperlink" Target="https://gb.wallmine.com/screener?d=a&amp;e%5B%5D=NASDAQ&amp;e%5B%5D=NYSE&amp;e%5B%5D=NYSEMKT&amp;e%5B%5D=LSE&amp;fo=e%5B%5D%2Cse%5B%5D%2Ci%5B%5D&amp;i%5B%5D=224302&amp;o=pe&amp;r=o&amp;se%5B%5D=711" TargetMode="External"/><Relationship Id="rId15" Type="http://schemas.openxmlformats.org/officeDocument/2006/relationships/hyperlink" Target="https://gb.wallmine.com/nyse/tif" TargetMode="External"/><Relationship Id="rId23" Type="http://schemas.openxmlformats.org/officeDocument/2006/relationships/hyperlink" Target="https://gb.wallmine.com/nyse/pvh" TargetMode="External"/><Relationship Id="rId28" Type="http://schemas.openxmlformats.org/officeDocument/2006/relationships/hyperlink" Target="https://gb.wallmine.com/nyse/cri" TargetMode="External"/><Relationship Id="rId36" Type="http://schemas.openxmlformats.org/officeDocument/2006/relationships/hyperlink" Target="https://gb.wallmine.com/nasdaq/giii" TargetMode="External"/><Relationship Id="rId49" Type="http://schemas.openxmlformats.org/officeDocument/2006/relationships/hyperlink" Target="https://gb.wallmine.com/nasdaq/cthr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gb.wallmine.com/screener?d=a&amp;e%5B%5D=NASDAQ&amp;e%5B%5D=NYSE&amp;e%5B%5D=NYSEMKT&amp;e%5B%5D=LSE&amp;fo=e%5B%5D%2Cse%5B%5D%2Ci%5B%5D&amp;i%5B%5D=224282&amp;o=pc&amp;r=o&amp;se%5B%5D=711" TargetMode="External"/><Relationship Id="rId18" Type="http://schemas.openxmlformats.org/officeDocument/2006/relationships/hyperlink" Target="https://gb.wallmine.com/lse/nxt" TargetMode="External"/><Relationship Id="rId26" Type="http://schemas.openxmlformats.org/officeDocument/2006/relationships/hyperlink" Target="https://gb.wallmine.com/nyse/dbi" TargetMode="External"/><Relationship Id="rId39" Type="http://schemas.openxmlformats.org/officeDocument/2006/relationships/hyperlink" Target="https://gb.wallmine.com/nasdaq/ctrn" TargetMode="External"/><Relationship Id="rId21" Type="http://schemas.openxmlformats.org/officeDocument/2006/relationships/hyperlink" Target="https://gb.wallmine.com/nyse/vsco" TargetMode="External"/><Relationship Id="rId34" Type="http://schemas.openxmlformats.org/officeDocument/2006/relationships/hyperlink" Target="https://gb.wallmine.com/nyse/curv" TargetMode="External"/><Relationship Id="rId42" Type="http://schemas.openxmlformats.org/officeDocument/2006/relationships/hyperlink" Target="https://gb.wallmine.com/lse/fccn" TargetMode="External"/><Relationship Id="rId47" Type="http://schemas.openxmlformats.org/officeDocument/2006/relationships/hyperlink" Target="https://gb.wallmine.com/nasdaq/fran" TargetMode="External"/><Relationship Id="rId50" Type="http://schemas.openxmlformats.org/officeDocument/2006/relationships/hyperlink" Target="https://gb.wallmine.com/nasdaq/apex" TargetMode="External"/><Relationship Id="rId7" Type="http://schemas.openxmlformats.org/officeDocument/2006/relationships/hyperlink" Target="https://gb.wallmine.com/screener?d=a&amp;e%5B%5D=NASDAQ&amp;e%5B%5D=NYSE&amp;e%5B%5D=NYSEMKT&amp;e%5B%5D=LSE&amp;fo=e%5B%5D%2Cse%5B%5D%2Ci%5B%5D&amp;i%5B%5D=224282&amp;o=ee&amp;r=o&amp;se%5B%5D=711" TargetMode="External"/><Relationship Id="rId2" Type="http://schemas.openxmlformats.org/officeDocument/2006/relationships/hyperlink" Target="https://gb.wallmine.com/screener?d=a&amp;e%5B%5D=NASDAQ&amp;e%5B%5D=NYSE&amp;e%5B%5D=NYSEMKT&amp;e%5B%5D=LSE&amp;fo=e%5B%5D%2Cse%5B%5D%2Ci%5B%5D&amp;i%5B%5D=224282&amp;o=e&amp;r=o&amp;se%5B%5D=711" TargetMode="External"/><Relationship Id="rId16" Type="http://schemas.openxmlformats.org/officeDocument/2006/relationships/hyperlink" Target="https://gb.wallmine.com/nasdaq/rost" TargetMode="External"/><Relationship Id="rId29" Type="http://schemas.openxmlformats.org/officeDocument/2006/relationships/hyperlink" Target="https://gb.wallmine.com/nyse/anf" TargetMode="External"/><Relationship Id="rId11" Type="http://schemas.openxmlformats.org/officeDocument/2006/relationships/hyperlink" Target="https://gb.wallmine.com/screener?d=a&amp;e%5B%5D=NASDAQ&amp;e%5B%5D=NYSE&amp;e%5B%5D=NYSEMKT&amp;e%5B%5D=LSE&amp;fo=e%5B%5D%2Cse%5B%5D%2Ci%5B%5D&amp;i%5B%5D=224282&amp;o=ed&amp;r=o&amp;se%5B%5D=711" TargetMode="External"/><Relationship Id="rId24" Type="http://schemas.openxmlformats.org/officeDocument/2006/relationships/hyperlink" Target="https://gb.wallmine.com/nasdaq/urbn" TargetMode="External"/><Relationship Id="rId32" Type="http://schemas.openxmlformats.org/officeDocument/2006/relationships/hyperlink" Target="https://gb.wallmine.com/nasdaq/scvl" TargetMode="External"/><Relationship Id="rId37" Type="http://schemas.openxmlformats.org/officeDocument/2006/relationships/hyperlink" Target="https://gb.wallmine.com/nasdaq/dxlg" TargetMode="External"/><Relationship Id="rId40" Type="http://schemas.openxmlformats.org/officeDocument/2006/relationships/hyperlink" Target="https://gb.wallmine.com/nyse/jill" TargetMode="External"/><Relationship Id="rId45" Type="http://schemas.openxmlformats.org/officeDocument/2006/relationships/hyperlink" Target="https://gb.wallmine.com/lse/quiz" TargetMode="External"/><Relationship Id="rId5" Type="http://schemas.openxmlformats.org/officeDocument/2006/relationships/hyperlink" Target="https://gb.wallmine.com/screener?d=a&amp;e%5B%5D=NASDAQ&amp;e%5B%5D=NYSE&amp;e%5B%5D=NYSEMKT&amp;e%5B%5D=LSE&amp;fo=e%5B%5D%2Cse%5B%5D%2Ci%5B%5D&amp;i%5B%5D=224282&amp;o=eb&amp;r=o&amp;se%5B%5D=711" TargetMode="External"/><Relationship Id="rId15" Type="http://schemas.openxmlformats.org/officeDocument/2006/relationships/hyperlink" Target="https://gb.wallmine.com/nasdaq/lulu" TargetMode="External"/><Relationship Id="rId23" Type="http://schemas.openxmlformats.org/officeDocument/2006/relationships/hyperlink" Target="https://gb.wallmine.com/nyse/aeo" TargetMode="External"/><Relationship Id="rId28" Type="http://schemas.openxmlformats.org/officeDocument/2006/relationships/hyperlink" Target="https://gb.wallmine.com/nasdaq/smrt" TargetMode="External"/><Relationship Id="rId36" Type="http://schemas.openxmlformats.org/officeDocument/2006/relationships/hyperlink" Target="https://gb.wallmine.com/nyse/cato" TargetMode="External"/><Relationship Id="rId49" Type="http://schemas.openxmlformats.org/officeDocument/2006/relationships/hyperlink" Target="https://gb.wallmine.com/nyse/tlrd" TargetMode="External"/><Relationship Id="rId10" Type="http://schemas.openxmlformats.org/officeDocument/2006/relationships/hyperlink" Target="https://gb.wallmine.com/screener?d=a&amp;e%5B%5D=NASDAQ&amp;e%5B%5D=NYSE&amp;e%5B%5D=NYSEMKT&amp;e%5B%5D=LSE&amp;fo=e%5B%5D%2Cse%5B%5D%2Ci%5B%5D&amp;i%5B%5D=224282&amp;o=ito&amp;r=o&amp;se%5B%5D=711" TargetMode="External"/><Relationship Id="rId19" Type="http://schemas.openxmlformats.org/officeDocument/2006/relationships/hyperlink" Target="https://gb.wallmine.com/nyse/onon" TargetMode="External"/><Relationship Id="rId31" Type="http://schemas.openxmlformats.org/officeDocument/2006/relationships/hyperlink" Target="https://gb.wallmine.com/nyse/chs" TargetMode="External"/><Relationship Id="rId44" Type="http://schemas.openxmlformats.org/officeDocument/2006/relationships/hyperlink" Target="https://gb.wallmine.com/lse/bump.l" TargetMode="External"/><Relationship Id="rId4" Type="http://schemas.openxmlformats.org/officeDocument/2006/relationships/hyperlink" Target="https://gb.wallmine.com/screener?d=a&amp;e%5B%5D=NASDAQ&amp;e%5B%5D=NYSE&amp;e%5B%5D=NYSEMKT&amp;e%5B%5D=LSE&amp;fo=e%5B%5D%2Cse%5B%5D%2Ci%5B%5D&amp;i%5B%5D=224282&amp;o=m&amp;r=o&amp;se%5B%5D=711" TargetMode="External"/><Relationship Id="rId9" Type="http://schemas.openxmlformats.org/officeDocument/2006/relationships/hyperlink" Target="https://gb.wallmine.com/screener?d=a&amp;e%5B%5D=NASDAQ&amp;e%5B%5D=NYSE&amp;e%5B%5D=NYSEMKT&amp;e%5B%5D=LSE&amp;fo=e%5B%5D%2Cse%5B%5D%2Ci%5B%5D&amp;i%5B%5D=224282&amp;o=av&amp;r=o&amp;se%5B%5D=711" TargetMode="External"/><Relationship Id="rId14" Type="http://schemas.openxmlformats.org/officeDocument/2006/relationships/hyperlink" Target="https://gb.wallmine.com/nyse/tjx" TargetMode="External"/><Relationship Id="rId22" Type="http://schemas.openxmlformats.org/officeDocument/2006/relationships/hyperlink" Target="https://gb.wallmine.com/nyse/boot" TargetMode="External"/><Relationship Id="rId27" Type="http://schemas.openxmlformats.org/officeDocument/2006/relationships/hyperlink" Target="https://gb.wallmine.com/nyse/ges" TargetMode="External"/><Relationship Id="rId30" Type="http://schemas.openxmlformats.org/officeDocument/2006/relationships/hyperlink" Target="https://gb.wallmine.com/nyse/gco" TargetMode="External"/><Relationship Id="rId35" Type="http://schemas.openxmlformats.org/officeDocument/2006/relationships/hyperlink" Target="https://gb.wallmine.com/nasdaq/dlth" TargetMode="External"/><Relationship Id="rId43" Type="http://schemas.openxmlformats.org/officeDocument/2006/relationships/hyperlink" Target="https://gb.wallmine.com/lse/mosb" TargetMode="External"/><Relationship Id="rId48" Type="http://schemas.openxmlformats.org/officeDocument/2006/relationships/hyperlink" Target="https://gb.wallmine.com/nasdaq/asna" TargetMode="External"/><Relationship Id="rId8" Type="http://schemas.openxmlformats.org/officeDocument/2006/relationships/hyperlink" Target="https://gb.wallmine.com/screener?d=a&amp;e%5B%5D=NASDAQ&amp;e%5B%5D=NYSE&amp;e%5B%5D=NYSEMKT&amp;e%5B%5D=LSE&amp;fo=e%5B%5D%2Cse%5B%5D%2Ci%5B%5D&amp;i%5B%5D=224282&amp;o=d2e&amp;r=o&amp;se%5B%5D=711" TargetMode="External"/><Relationship Id="rId3" Type="http://schemas.openxmlformats.org/officeDocument/2006/relationships/hyperlink" Target="https://gb.wallmine.com/screener?d=a&amp;e%5B%5D=NASDAQ&amp;e%5B%5D=NYSE&amp;e%5B%5D=NYSEMKT&amp;e%5B%5D=LSE&amp;fo=e%5B%5D%2Cse%5B%5D%2Ci%5B%5D&amp;i%5B%5D=224282&amp;o=i&amp;r=o&amp;se%5B%5D=711" TargetMode="External"/><Relationship Id="rId12" Type="http://schemas.openxmlformats.org/officeDocument/2006/relationships/hyperlink" Target="https://gb.wallmine.com/screener?d=a&amp;e%5B%5D=NASDAQ&amp;e%5B%5D=NYSE&amp;e%5B%5D=NYSEMKT&amp;e%5B%5D=LSE&amp;fo=e%5B%5D%2Cse%5B%5D%2Ci%5B%5D&amp;i%5B%5D=224282&amp;o=p&amp;r=o&amp;se%5B%5D=711" TargetMode="External"/><Relationship Id="rId17" Type="http://schemas.openxmlformats.org/officeDocument/2006/relationships/hyperlink" Target="https://gb.wallmine.com/nyse/lb" TargetMode="External"/><Relationship Id="rId25" Type="http://schemas.openxmlformats.org/officeDocument/2006/relationships/hyperlink" Target="https://gb.wallmine.com/nyse/bke" TargetMode="External"/><Relationship Id="rId33" Type="http://schemas.openxmlformats.org/officeDocument/2006/relationships/hyperlink" Target="https://gb.wallmine.com/nasdaq/plce" TargetMode="External"/><Relationship Id="rId38" Type="http://schemas.openxmlformats.org/officeDocument/2006/relationships/hyperlink" Target="https://gb.wallmine.com/nyse/tlys" TargetMode="External"/><Relationship Id="rId46" Type="http://schemas.openxmlformats.org/officeDocument/2006/relationships/hyperlink" Target="https://gb.wallmine.com/nyse/rtw" TargetMode="External"/><Relationship Id="rId20" Type="http://schemas.openxmlformats.org/officeDocument/2006/relationships/hyperlink" Target="https://gb.wallmine.com/nyse/gps" TargetMode="External"/><Relationship Id="rId41" Type="http://schemas.openxmlformats.org/officeDocument/2006/relationships/hyperlink" Target="https://gb.wallmine.com/nyse/expr" TargetMode="External"/><Relationship Id="rId1" Type="http://schemas.openxmlformats.org/officeDocument/2006/relationships/hyperlink" Target="https://gb.wallmine.com/screener?d=a&amp;e%5B%5D=NASDAQ&amp;e%5B%5D=NYSE&amp;e%5B%5D=NYSEMKT&amp;e%5B%5D=LSE&amp;fo=e%5B%5D%2Cse%5B%5D%2Ci%5B%5D&amp;i%5B%5D=224282&amp;o=n&amp;r=o&amp;se%5B%5D=711" TargetMode="External"/><Relationship Id="rId6" Type="http://schemas.openxmlformats.org/officeDocument/2006/relationships/hyperlink" Target="https://gb.wallmine.com/screener?d=a&amp;e%5B%5D=NASDAQ&amp;e%5B%5D=NYSE&amp;e%5B%5D=NYSEMKT&amp;e%5B%5D=LSE&amp;fo=e%5B%5D%2Cse%5B%5D%2Ci%5B%5D&amp;i%5B%5D=224282&amp;o=pe&amp;r=o&amp;se%5B%5D=711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&#163;TED.xlsx" TargetMode="External"/><Relationship Id="rId13" Type="http://schemas.openxmlformats.org/officeDocument/2006/relationships/hyperlink" Target="&#163;BOO.xlsx" TargetMode="External"/><Relationship Id="rId3" Type="http://schemas.openxmlformats.org/officeDocument/2006/relationships/hyperlink" Target="$UA.xlsx" TargetMode="External"/><Relationship Id="rId7" Type="http://schemas.openxmlformats.org/officeDocument/2006/relationships/hyperlink" Target="$AEO.xlsx" TargetMode="External"/><Relationship Id="rId12" Type="http://schemas.openxmlformats.org/officeDocument/2006/relationships/hyperlink" Target="&#163;ASC.xlsx" TargetMode="External"/><Relationship Id="rId2" Type="http://schemas.openxmlformats.org/officeDocument/2006/relationships/hyperlink" Target="&#163;JD..xlsx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&#163;SDRY.xlsx" TargetMode="External"/><Relationship Id="rId6" Type="http://schemas.openxmlformats.org/officeDocument/2006/relationships/hyperlink" Target="$VFC.xlsx" TargetMode="External"/><Relationship Id="rId11" Type="http://schemas.openxmlformats.org/officeDocument/2006/relationships/hyperlink" Target="$URBN.xlsx" TargetMode="External"/><Relationship Id="rId5" Type="http://schemas.openxmlformats.org/officeDocument/2006/relationships/hyperlink" Target="$ANF.xlsx" TargetMode="External"/><Relationship Id="rId15" Type="http://schemas.openxmlformats.org/officeDocument/2006/relationships/hyperlink" Target="&#163;BRBY.xlsx" TargetMode="External"/><Relationship Id="rId10" Type="http://schemas.openxmlformats.org/officeDocument/2006/relationships/hyperlink" Target="$NKE.xlsx" TargetMode="External"/><Relationship Id="rId4" Type="http://schemas.openxmlformats.org/officeDocument/2006/relationships/hyperlink" Target="&#163;NXT.xlsx" TargetMode="External"/><Relationship Id="rId9" Type="http://schemas.openxmlformats.org/officeDocument/2006/relationships/hyperlink" Target="&#163;FRAS.xlsx" TargetMode="External"/><Relationship Id="rId14" Type="http://schemas.openxmlformats.org/officeDocument/2006/relationships/hyperlink" Target="&#163;JOUL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56FC2-B97D-45CD-8086-2B31A89424EB}">
  <sheetPr>
    <tabColor theme="7"/>
  </sheetPr>
  <dimension ref="A1:N44"/>
  <sheetViews>
    <sheetView topLeftCell="A7" workbookViewId="0">
      <selection activeCell="B27" sqref="B27"/>
    </sheetView>
  </sheetViews>
  <sheetFormatPr defaultColWidth="8.85546875" defaultRowHeight="15" x14ac:dyDescent="0.25"/>
  <cols>
    <col min="1" max="1" width="6.42578125" bestFit="1" customWidth="1"/>
    <col min="2" max="2" width="31" bestFit="1" customWidth="1"/>
    <col min="3" max="3" width="10" bestFit="1" customWidth="1"/>
    <col min="4" max="4" width="33.42578125" bestFit="1" customWidth="1"/>
    <col min="5" max="5" width="10.7109375" bestFit="1" customWidth="1"/>
    <col min="6" max="6" width="14.140625" bestFit="1" customWidth="1"/>
    <col min="7" max="7" width="8.140625" bestFit="1" customWidth="1"/>
    <col min="8" max="8" width="10.42578125" bestFit="1" customWidth="1"/>
    <col min="9" max="9" width="11.7109375" bestFit="1" customWidth="1"/>
    <col min="10" max="10" width="15.42578125" bestFit="1" customWidth="1"/>
    <col min="11" max="11" width="22.140625" bestFit="1" customWidth="1"/>
    <col min="12" max="12" width="12.85546875" bestFit="1" customWidth="1"/>
    <col min="13" max="13" width="12.28515625" bestFit="1" customWidth="1"/>
    <col min="14" max="14" width="18.140625" bestFit="1" customWidth="1"/>
  </cols>
  <sheetData>
    <row r="1" spans="1:14" ht="15.75" thickBot="1" x14ac:dyDescent="0.3">
      <c r="A1" s="8"/>
      <c r="B1" s="9" t="s">
        <v>16</v>
      </c>
      <c r="C1" s="9" t="s">
        <v>17</v>
      </c>
      <c r="D1" s="9" t="s">
        <v>18</v>
      </c>
      <c r="E1" s="10" t="s">
        <v>19</v>
      </c>
      <c r="F1" s="10" t="s">
        <v>20</v>
      </c>
      <c r="G1" s="10" t="s">
        <v>21</v>
      </c>
      <c r="H1" s="10" t="s">
        <v>22</v>
      </c>
      <c r="I1" s="10" t="s">
        <v>23</v>
      </c>
      <c r="J1" s="10" t="s">
        <v>24</v>
      </c>
      <c r="K1" s="10" t="s">
        <v>25</v>
      </c>
      <c r="L1" s="10" t="s">
        <v>26</v>
      </c>
      <c r="M1" s="10" t="s">
        <v>27</v>
      </c>
      <c r="N1" s="10" t="s">
        <v>28</v>
      </c>
    </row>
    <row r="2" spans="1:14" s="60" customFormat="1" ht="15.75" thickBot="1" x14ac:dyDescent="0.3">
      <c r="A2" s="61" t="s">
        <v>241</v>
      </c>
      <c r="B2" s="62" t="s">
        <v>242</v>
      </c>
      <c r="C2" s="63" t="s">
        <v>31</v>
      </c>
      <c r="D2" s="64" t="s">
        <v>243</v>
      </c>
      <c r="E2" s="65" t="s">
        <v>244</v>
      </c>
      <c r="F2" s="65" t="s">
        <v>245</v>
      </c>
      <c r="G2" s="66">
        <v>12.8</v>
      </c>
      <c r="H2" s="66">
        <v>11.67</v>
      </c>
      <c r="I2" s="67">
        <v>2.78</v>
      </c>
      <c r="J2" s="65" t="s">
        <v>246</v>
      </c>
      <c r="K2" s="68">
        <v>0.87970000000000004</v>
      </c>
      <c r="L2" s="69">
        <v>44770</v>
      </c>
      <c r="M2" s="70" t="s">
        <v>247</v>
      </c>
      <c r="N2" s="68">
        <v>1.21E-2</v>
      </c>
    </row>
    <row r="3" spans="1:14" ht="15.75" thickBot="1" x14ac:dyDescent="0.3">
      <c r="A3" s="20" t="s">
        <v>248</v>
      </c>
      <c r="B3" s="21" t="s">
        <v>249</v>
      </c>
      <c r="C3" s="41" t="s">
        <v>31</v>
      </c>
      <c r="D3" s="22" t="s">
        <v>243</v>
      </c>
      <c r="E3" s="23" t="s">
        <v>250</v>
      </c>
      <c r="F3" s="23" t="s">
        <v>251</v>
      </c>
      <c r="G3" s="24">
        <v>55.47</v>
      </c>
      <c r="H3" s="24">
        <v>24.56</v>
      </c>
      <c r="I3" s="24">
        <v>2.12</v>
      </c>
      <c r="J3" s="28" t="s">
        <v>54</v>
      </c>
      <c r="K3" s="26">
        <v>0.87670000000000003</v>
      </c>
      <c r="L3" s="28" t="s">
        <v>54</v>
      </c>
      <c r="M3" s="28" t="s">
        <v>252</v>
      </c>
      <c r="N3" s="26">
        <v>2.0000000000000001E-4</v>
      </c>
    </row>
    <row r="4" spans="1:14" ht="15.75" thickBot="1" x14ac:dyDescent="0.3">
      <c r="A4" s="11" t="s">
        <v>253</v>
      </c>
      <c r="B4" s="12" t="s">
        <v>254</v>
      </c>
      <c r="C4" s="40" t="s">
        <v>31</v>
      </c>
      <c r="D4" s="13" t="s">
        <v>243</v>
      </c>
      <c r="E4" s="14" t="s">
        <v>255</v>
      </c>
      <c r="F4" s="14" t="s">
        <v>256</v>
      </c>
      <c r="G4" s="14">
        <v>10.050000000000001</v>
      </c>
      <c r="H4" s="14">
        <v>6.21</v>
      </c>
      <c r="I4" s="16">
        <v>1.57</v>
      </c>
      <c r="J4" s="14" t="s">
        <v>257</v>
      </c>
      <c r="K4" s="17">
        <v>0.92069999999999996</v>
      </c>
      <c r="L4" s="18">
        <v>44791</v>
      </c>
      <c r="M4" s="19" t="s">
        <v>258</v>
      </c>
      <c r="N4" s="17">
        <v>3.44E-2</v>
      </c>
    </row>
    <row r="5" spans="1:14" ht="15.75" thickBot="1" x14ac:dyDescent="0.3">
      <c r="A5" s="20" t="s">
        <v>259</v>
      </c>
      <c r="B5" s="21" t="s">
        <v>260</v>
      </c>
      <c r="C5" s="41" t="s">
        <v>13</v>
      </c>
      <c r="D5" s="22" t="s">
        <v>243</v>
      </c>
      <c r="E5" s="23" t="s">
        <v>261</v>
      </c>
      <c r="F5" s="23" t="s">
        <v>262</v>
      </c>
      <c r="G5" s="25">
        <v>13.66</v>
      </c>
      <c r="H5" s="25">
        <v>10.33</v>
      </c>
      <c r="I5" s="24">
        <v>1.29</v>
      </c>
      <c r="J5" s="23" t="s">
        <v>263</v>
      </c>
      <c r="K5" s="26">
        <v>0.67410000000000003</v>
      </c>
      <c r="L5" s="28" t="s">
        <v>54</v>
      </c>
      <c r="M5" s="28" t="s">
        <v>264</v>
      </c>
      <c r="N5" s="29">
        <v>-1.8E-3</v>
      </c>
    </row>
    <row r="6" spans="1:14" ht="15.75" thickBot="1" x14ac:dyDescent="0.3">
      <c r="A6" s="11" t="s">
        <v>265</v>
      </c>
      <c r="B6" s="12" t="s">
        <v>266</v>
      </c>
      <c r="C6" s="40" t="s">
        <v>31</v>
      </c>
      <c r="D6" s="13" t="s">
        <v>243</v>
      </c>
      <c r="E6" s="14" t="s">
        <v>267</v>
      </c>
      <c r="F6" s="14" t="s">
        <v>268</v>
      </c>
      <c r="G6" s="14">
        <v>11.32</v>
      </c>
      <c r="H6" s="14">
        <v>5.73</v>
      </c>
      <c r="I6" s="16">
        <v>2.0499999999999998</v>
      </c>
      <c r="J6" s="14" t="s">
        <v>269</v>
      </c>
      <c r="K6" s="17">
        <v>0.99809999999999999</v>
      </c>
      <c r="L6" s="18">
        <v>44782</v>
      </c>
      <c r="M6" s="19" t="s">
        <v>270</v>
      </c>
      <c r="N6" s="17">
        <v>1.4800000000000001E-2</v>
      </c>
    </row>
    <row r="7" spans="1:14" ht="15.75" thickBot="1" x14ac:dyDescent="0.3">
      <c r="A7" s="20" t="s">
        <v>271</v>
      </c>
      <c r="B7" s="21" t="s">
        <v>272</v>
      </c>
      <c r="C7" s="41" t="s">
        <v>31</v>
      </c>
      <c r="D7" s="22" t="s">
        <v>243</v>
      </c>
      <c r="E7" s="23" t="s">
        <v>273</v>
      </c>
      <c r="F7" s="23" t="s">
        <v>274</v>
      </c>
      <c r="G7" s="23">
        <v>11.78</v>
      </c>
      <c r="H7" s="23">
        <v>2.09</v>
      </c>
      <c r="I7" s="24">
        <v>2.54</v>
      </c>
      <c r="J7" s="23" t="s">
        <v>275</v>
      </c>
      <c r="K7" s="26">
        <v>0.77159999999999995</v>
      </c>
      <c r="L7" s="27">
        <v>44839</v>
      </c>
      <c r="M7" s="28" t="s">
        <v>276</v>
      </c>
      <c r="N7" s="26">
        <v>1.21E-2</v>
      </c>
    </row>
    <row r="8" spans="1:14" ht="15.75" thickBot="1" x14ac:dyDescent="0.3">
      <c r="A8" s="11" t="s">
        <v>277</v>
      </c>
      <c r="B8" s="12" t="s">
        <v>278</v>
      </c>
      <c r="C8" s="40" t="s">
        <v>31</v>
      </c>
      <c r="D8" s="13" t="s">
        <v>243</v>
      </c>
      <c r="E8" s="14" t="s">
        <v>279</v>
      </c>
      <c r="F8" s="14" t="s">
        <v>280</v>
      </c>
      <c r="G8" s="14">
        <v>8.16</v>
      </c>
      <c r="H8" s="14">
        <v>6.11</v>
      </c>
      <c r="I8" s="16">
        <v>1.92</v>
      </c>
      <c r="J8" s="14" t="s">
        <v>281</v>
      </c>
      <c r="K8" s="17">
        <v>0.90890000000000004</v>
      </c>
      <c r="L8" s="35">
        <v>44771</v>
      </c>
      <c r="M8" s="19" t="s">
        <v>282</v>
      </c>
      <c r="N8" s="17">
        <v>3.9100000000000003E-2</v>
      </c>
    </row>
    <row r="9" spans="1:14" ht="15.75" thickBot="1" x14ac:dyDescent="0.3">
      <c r="A9" s="20" t="s">
        <v>283</v>
      </c>
      <c r="B9" s="21" t="s">
        <v>284</v>
      </c>
      <c r="C9" s="41" t="s">
        <v>31</v>
      </c>
      <c r="D9" s="22" t="s">
        <v>243</v>
      </c>
      <c r="E9" s="23" t="s">
        <v>285</v>
      </c>
      <c r="F9" s="23" t="s">
        <v>286</v>
      </c>
      <c r="G9" s="25">
        <v>19.22</v>
      </c>
      <c r="H9" s="23">
        <v>7.41</v>
      </c>
      <c r="I9" s="25">
        <v>0.63</v>
      </c>
      <c r="J9" s="23" t="s">
        <v>287</v>
      </c>
      <c r="K9" s="26">
        <v>0.91180000000000005</v>
      </c>
      <c r="L9" s="27">
        <v>44777</v>
      </c>
      <c r="M9" s="28" t="s">
        <v>288</v>
      </c>
      <c r="N9" s="26">
        <v>1.9300000000000001E-2</v>
      </c>
    </row>
    <row r="10" spans="1:14" ht="15.75" thickBot="1" x14ac:dyDescent="0.3">
      <c r="A10" s="11" t="s">
        <v>289</v>
      </c>
      <c r="B10" s="12" t="s">
        <v>290</v>
      </c>
      <c r="C10" s="40" t="s">
        <v>39</v>
      </c>
      <c r="D10" s="13" t="s">
        <v>243</v>
      </c>
      <c r="E10" s="14" t="s">
        <v>291</v>
      </c>
      <c r="F10" s="14" t="s">
        <v>292</v>
      </c>
      <c r="G10" s="15">
        <v>13.17</v>
      </c>
      <c r="H10" s="14">
        <v>6.77</v>
      </c>
      <c r="I10" s="15">
        <v>0.54</v>
      </c>
      <c r="J10" s="15" t="s">
        <v>293</v>
      </c>
      <c r="K10" s="17">
        <v>0.55179999999999996</v>
      </c>
      <c r="L10" s="35">
        <v>44769</v>
      </c>
      <c r="M10" s="19" t="s">
        <v>294</v>
      </c>
      <c r="N10" s="17">
        <v>1.67E-2</v>
      </c>
    </row>
    <row r="11" spans="1:14" ht="15.75" thickBot="1" x14ac:dyDescent="0.3">
      <c r="A11" s="20" t="s">
        <v>295</v>
      </c>
      <c r="B11" s="21" t="s">
        <v>296</v>
      </c>
      <c r="C11" s="41" t="s">
        <v>31</v>
      </c>
      <c r="D11" s="22" t="s">
        <v>243</v>
      </c>
      <c r="E11" s="23" t="s">
        <v>297</v>
      </c>
      <c r="F11" s="23" t="s">
        <v>298</v>
      </c>
      <c r="G11" s="23">
        <v>4.1900000000000004</v>
      </c>
      <c r="H11" s="23">
        <v>4.57</v>
      </c>
      <c r="I11" s="24">
        <v>1.34</v>
      </c>
      <c r="J11" s="23" t="s">
        <v>299</v>
      </c>
      <c r="K11" s="26">
        <v>1</v>
      </c>
      <c r="L11" s="27">
        <v>44803</v>
      </c>
      <c r="M11" s="28" t="s">
        <v>300</v>
      </c>
      <c r="N11" s="26">
        <v>2.9499999999999998E-2</v>
      </c>
    </row>
    <row r="12" spans="1:14" s="60" customFormat="1" ht="15.75" thickBot="1" x14ac:dyDescent="0.3">
      <c r="A12" s="61" t="s">
        <v>301</v>
      </c>
      <c r="B12" s="62" t="s">
        <v>302</v>
      </c>
      <c r="C12" s="63" t="s">
        <v>31</v>
      </c>
      <c r="D12" s="64" t="s">
        <v>243</v>
      </c>
      <c r="E12" s="65" t="s">
        <v>303</v>
      </c>
      <c r="F12" s="70" t="s">
        <v>54</v>
      </c>
      <c r="G12" s="67">
        <v>30.13</v>
      </c>
      <c r="H12" s="70" t="s">
        <v>54</v>
      </c>
      <c r="I12" s="67">
        <v>1.39</v>
      </c>
      <c r="J12" s="65" t="s">
        <v>304</v>
      </c>
      <c r="K12" s="68">
        <v>0.72070000000000001</v>
      </c>
      <c r="L12" s="71">
        <v>44776</v>
      </c>
      <c r="M12" s="70" t="s">
        <v>305</v>
      </c>
      <c r="N12" s="68">
        <v>2.8199999999999999E-2</v>
      </c>
    </row>
    <row r="13" spans="1:14" ht="15.75" thickBot="1" x14ac:dyDescent="0.3">
      <c r="A13" s="20" t="s">
        <v>306</v>
      </c>
      <c r="B13" s="21" t="s">
        <v>307</v>
      </c>
      <c r="C13" s="41" t="s">
        <v>31</v>
      </c>
      <c r="D13" s="22" t="s">
        <v>243</v>
      </c>
      <c r="E13" s="23" t="s">
        <v>308</v>
      </c>
      <c r="F13" s="23" t="s">
        <v>309</v>
      </c>
      <c r="G13" s="23">
        <v>8.11</v>
      </c>
      <c r="H13" s="23">
        <v>7.42</v>
      </c>
      <c r="I13" s="24">
        <v>9.07</v>
      </c>
      <c r="J13" s="23" t="s">
        <v>310</v>
      </c>
      <c r="K13" s="26">
        <v>0.95199999999999996</v>
      </c>
      <c r="L13" s="27">
        <v>44777</v>
      </c>
      <c r="M13" s="28" t="s">
        <v>311</v>
      </c>
      <c r="N13" s="26">
        <v>2.12E-2</v>
      </c>
    </row>
    <row r="14" spans="1:14" s="128" customFormat="1" ht="15.75" thickBot="1" x14ac:dyDescent="0.3">
      <c r="A14" s="119" t="s">
        <v>312</v>
      </c>
      <c r="B14" s="120" t="s">
        <v>302</v>
      </c>
      <c r="C14" s="121" t="s">
        <v>31</v>
      </c>
      <c r="D14" s="122" t="s">
        <v>243</v>
      </c>
      <c r="E14" s="123" t="s">
        <v>313</v>
      </c>
      <c r="F14" s="123" t="s">
        <v>314</v>
      </c>
      <c r="G14" s="123">
        <v>17.72</v>
      </c>
      <c r="H14" s="123">
        <v>4.3499999999999996</v>
      </c>
      <c r="I14" s="124">
        <v>1.39</v>
      </c>
      <c r="J14" s="123" t="s">
        <v>315</v>
      </c>
      <c r="K14" s="125">
        <v>0.92459999999999998</v>
      </c>
      <c r="L14" s="126">
        <v>44776</v>
      </c>
      <c r="M14" s="127" t="s">
        <v>316</v>
      </c>
      <c r="N14" s="125">
        <v>3.4799999999999998E-2</v>
      </c>
    </row>
    <row r="15" spans="1:14" ht="15.75" thickBot="1" x14ac:dyDescent="0.3">
      <c r="A15" s="20" t="s">
        <v>317</v>
      </c>
      <c r="B15" s="21" t="s">
        <v>318</v>
      </c>
      <c r="C15" s="41" t="s">
        <v>31</v>
      </c>
      <c r="D15" s="22" t="s">
        <v>243</v>
      </c>
      <c r="E15" s="23" t="s">
        <v>319</v>
      </c>
      <c r="F15" s="23" t="s">
        <v>320</v>
      </c>
      <c r="G15" s="24">
        <v>28.63</v>
      </c>
      <c r="H15" s="23">
        <v>7.18</v>
      </c>
      <c r="I15" s="23">
        <v>0.27</v>
      </c>
      <c r="J15" s="24" t="s">
        <v>321</v>
      </c>
      <c r="K15" s="26">
        <v>0.97899999999999998</v>
      </c>
      <c r="L15" s="27">
        <v>44853</v>
      </c>
      <c r="M15" s="28" t="s">
        <v>322</v>
      </c>
      <c r="N15" s="26">
        <v>2.5000000000000001E-3</v>
      </c>
    </row>
    <row r="16" spans="1:14" ht="15.75" thickBot="1" x14ac:dyDescent="0.3">
      <c r="A16" s="11" t="s">
        <v>323</v>
      </c>
      <c r="B16" s="12" t="s">
        <v>324</v>
      </c>
      <c r="C16" s="40" t="s">
        <v>31</v>
      </c>
      <c r="D16" s="13" t="s">
        <v>243</v>
      </c>
      <c r="E16" s="14" t="s">
        <v>325</v>
      </c>
      <c r="F16" s="14" t="s">
        <v>326</v>
      </c>
      <c r="G16" s="14">
        <v>10.37</v>
      </c>
      <c r="H16" s="14">
        <v>5.7</v>
      </c>
      <c r="I16" s="16">
        <v>2.37</v>
      </c>
      <c r="J16" s="14" t="s">
        <v>327</v>
      </c>
      <c r="K16" s="17">
        <v>1</v>
      </c>
      <c r="L16" s="35">
        <v>44771</v>
      </c>
      <c r="M16" s="19" t="s">
        <v>328</v>
      </c>
      <c r="N16" s="17">
        <v>1.67E-2</v>
      </c>
    </row>
    <row r="17" spans="1:14" ht="15.75" thickBot="1" x14ac:dyDescent="0.3">
      <c r="A17" s="20" t="s">
        <v>329</v>
      </c>
      <c r="B17" s="21" t="s">
        <v>330</v>
      </c>
      <c r="C17" s="41" t="s">
        <v>31</v>
      </c>
      <c r="D17" s="22" t="s">
        <v>243</v>
      </c>
      <c r="E17" s="23" t="s">
        <v>331</v>
      </c>
      <c r="F17" s="23" t="s">
        <v>332</v>
      </c>
      <c r="G17" s="23">
        <v>5.74</v>
      </c>
      <c r="H17" s="23">
        <v>1.76</v>
      </c>
      <c r="I17" s="24">
        <v>2.79</v>
      </c>
      <c r="J17" s="23" t="s">
        <v>333</v>
      </c>
      <c r="K17" s="26">
        <v>1</v>
      </c>
      <c r="L17" s="27">
        <v>44805</v>
      </c>
      <c r="M17" s="28" t="s">
        <v>334</v>
      </c>
      <c r="N17" s="26">
        <v>5.1299999999999998E-2</v>
      </c>
    </row>
    <row r="18" spans="1:14" ht="15.75" thickBot="1" x14ac:dyDescent="0.3">
      <c r="A18" s="11" t="s">
        <v>335</v>
      </c>
      <c r="B18" s="12" t="s">
        <v>336</v>
      </c>
      <c r="C18" s="40" t="s">
        <v>31</v>
      </c>
      <c r="D18" s="13" t="s">
        <v>243</v>
      </c>
      <c r="E18" s="14" t="s">
        <v>337</v>
      </c>
      <c r="F18" s="15" t="s">
        <v>338</v>
      </c>
      <c r="G18" s="16">
        <v>32.299999999999997</v>
      </c>
      <c r="H18" s="16">
        <v>30.86</v>
      </c>
      <c r="I18" s="16">
        <v>3.02</v>
      </c>
      <c r="J18" s="15" t="s">
        <v>339</v>
      </c>
      <c r="K18" s="32">
        <v>0.10680000000000001</v>
      </c>
      <c r="L18" s="19" t="s">
        <v>54</v>
      </c>
      <c r="M18" s="19" t="s">
        <v>340</v>
      </c>
      <c r="N18" s="34">
        <v>-4.5999999999999999E-3</v>
      </c>
    </row>
    <row r="19" spans="1:14" ht="15.75" thickBot="1" x14ac:dyDescent="0.3">
      <c r="A19" s="20" t="s">
        <v>341</v>
      </c>
      <c r="B19" s="21" t="s">
        <v>342</v>
      </c>
      <c r="C19" s="41" t="s">
        <v>13</v>
      </c>
      <c r="D19" s="22" t="s">
        <v>243</v>
      </c>
      <c r="E19" s="23" t="s">
        <v>343</v>
      </c>
      <c r="F19" s="25" t="s">
        <v>344</v>
      </c>
      <c r="G19" s="24">
        <v>26.06</v>
      </c>
      <c r="H19" s="24">
        <v>14.15</v>
      </c>
      <c r="I19" s="24">
        <v>2.2999999999999998</v>
      </c>
      <c r="J19" s="23" t="s">
        <v>345</v>
      </c>
      <c r="K19" s="26">
        <v>0.76229999999999998</v>
      </c>
      <c r="L19" s="28" t="s">
        <v>54</v>
      </c>
      <c r="M19" s="28" t="s">
        <v>346</v>
      </c>
      <c r="N19" s="26">
        <v>4.6699999999999998E-2</v>
      </c>
    </row>
    <row r="20" spans="1:14" ht="15.75" thickBot="1" x14ac:dyDescent="0.3">
      <c r="A20" s="11" t="s">
        <v>347</v>
      </c>
      <c r="B20" s="12" t="s">
        <v>348</v>
      </c>
      <c r="C20" s="40" t="s">
        <v>31</v>
      </c>
      <c r="D20" s="13" t="s">
        <v>243</v>
      </c>
      <c r="E20" s="14" t="s">
        <v>349</v>
      </c>
      <c r="F20" s="14" t="s">
        <v>350</v>
      </c>
      <c r="G20" s="14">
        <v>17.809999999999999</v>
      </c>
      <c r="H20" s="14">
        <v>8.36</v>
      </c>
      <c r="I20" s="16">
        <v>2.13</v>
      </c>
      <c r="J20" s="14" t="s">
        <v>351</v>
      </c>
      <c r="K20" s="17">
        <v>1</v>
      </c>
      <c r="L20" s="18">
        <v>44783</v>
      </c>
      <c r="M20" s="19" t="s">
        <v>352</v>
      </c>
      <c r="N20" s="17">
        <v>0.05</v>
      </c>
    </row>
    <row r="21" spans="1:14" ht="15.75" thickBot="1" x14ac:dyDescent="0.3">
      <c r="A21" s="20" t="s">
        <v>353</v>
      </c>
      <c r="B21" s="21" t="s">
        <v>354</v>
      </c>
      <c r="C21" s="41" t="s">
        <v>31</v>
      </c>
      <c r="D21" s="22" t="s">
        <v>243</v>
      </c>
      <c r="E21" s="23" t="s">
        <v>349</v>
      </c>
      <c r="F21" s="28" t="s">
        <v>54</v>
      </c>
      <c r="G21" s="23">
        <v>9.49</v>
      </c>
      <c r="H21" s="28" t="s">
        <v>54</v>
      </c>
      <c r="I21" s="24">
        <v>9.35</v>
      </c>
      <c r="J21" s="23" t="s">
        <v>355</v>
      </c>
      <c r="K21" s="26">
        <v>0.91930000000000001</v>
      </c>
      <c r="L21" s="27">
        <v>44777</v>
      </c>
      <c r="M21" s="28" t="s">
        <v>356</v>
      </c>
      <c r="N21" s="26">
        <v>2.7400000000000001E-2</v>
      </c>
    </row>
    <row r="22" spans="1:14" ht="15.75" thickBot="1" x14ac:dyDescent="0.3">
      <c r="A22" s="11" t="s">
        <v>357</v>
      </c>
      <c r="B22" s="12" t="s">
        <v>358</v>
      </c>
      <c r="C22" s="40" t="s">
        <v>31</v>
      </c>
      <c r="D22" s="13" t="s">
        <v>243</v>
      </c>
      <c r="E22" s="14" t="s">
        <v>359</v>
      </c>
      <c r="F22" s="16" t="s">
        <v>360</v>
      </c>
      <c r="G22" s="37">
        <v>2540.86</v>
      </c>
      <c r="H22" s="16">
        <v>256.81</v>
      </c>
      <c r="I22" s="14">
        <v>0.27</v>
      </c>
      <c r="J22" s="14" t="s">
        <v>361</v>
      </c>
      <c r="K22" s="17">
        <v>0.53990000000000005</v>
      </c>
      <c r="L22" s="19" t="s">
        <v>54</v>
      </c>
      <c r="M22" s="19" t="s">
        <v>362</v>
      </c>
      <c r="N22" s="17">
        <v>1.4E-2</v>
      </c>
    </row>
    <row r="23" spans="1:14" ht="15.75" thickBot="1" x14ac:dyDescent="0.3">
      <c r="A23" s="20" t="s">
        <v>363</v>
      </c>
      <c r="B23" s="21" t="s">
        <v>364</v>
      </c>
      <c r="C23" s="41" t="s">
        <v>31</v>
      </c>
      <c r="D23" s="22" t="s">
        <v>243</v>
      </c>
      <c r="E23" s="25" t="s">
        <v>365</v>
      </c>
      <c r="F23" s="23" t="s">
        <v>366</v>
      </c>
      <c r="G23" s="23">
        <v>8.84</v>
      </c>
      <c r="H23" s="23">
        <v>5.19</v>
      </c>
      <c r="I23" s="24">
        <v>0.89</v>
      </c>
      <c r="J23" s="25" t="s">
        <v>367</v>
      </c>
      <c r="K23" s="26">
        <v>0.92800000000000005</v>
      </c>
      <c r="L23" s="27">
        <v>44805</v>
      </c>
      <c r="M23" s="28" t="s">
        <v>368</v>
      </c>
      <c r="N23" s="26">
        <v>1.5599999999999999E-2</v>
      </c>
    </row>
    <row r="24" spans="1:14" ht="15.75" thickBot="1" x14ac:dyDescent="0.3">
      <c r="A24" s="11" t="s">
        <v>369</v>
      </c>
      <c r="B24" s="12" t="s">
        <v>370</v>
      </c>
      <c r="C24" s="40" t="s">
        <v>39</v>
      </c>
      <c r="D24" s="13" t="s">
        <v>243</v>
      </c>
      <c r="E24" s="15" t="s">
        <v>371</v>
      </c>
      <c r="F24" s="14" t="s">
        <v>372</v>
      </c>
      <c r="G24" s="14">
        <v>4.9000000000000004</v>
      </c>
      <c r="H24" s="14">
        <v>3.22</v>
      </c>
      <c r="I24" s="15">
        <v>0.8</v>
      </c>
      <c r="J24" s="14" t="s">
        <v>373</v>
      </c>
      <c r="K24" s="17">
        <v>0.97970000000000002</v>
      </c>
      <c r="L24" s="18">
        <v>44805</v>
      </c>
      <c r="M24" s="19" t="s">
        <v>374</v>
      </c>
      <c r="N24" s="17">
        <v>3.1199999999999999E-2</v>
      </c>
    </row>
    <row r="25" spans="1:14" ht="15.75" thickBot="1" x14ac:dyDescent="0.3">
      <c r="A25" s="20" t="s">
        <v>375</v>
      </c>
      <c r="B25" s="21" t="s">
        <v>376</v>
      </c>
      <c r="C25" s="41" t="s">
        <v>31</v>
      </c>
      <c r="D25" s="22" t="s">
        <v>243</v>
      </c>
      <c r="E25" s="25" t="s">
        <v>377</v>
      </c>
      <c r="F25" s="38">
        <v>-4</v>
      </c>
      <c r="G25" s="24">
        <v>75.05</v>
      </c>
      <c r="H25" s="28" t="s">
        <v>54</v>
      </c>
      <c r="I25" s="23">
        <v>0.35</v>
      </c>
      <c r="J25" s="24" t="s">
        <v>378</v>
      </c>
      <c r="K25" s="31">
        <v>0.26119999999999999</v>
      </c>
      <c r="L25" s="28" t="s">
        <v>54</v>
      </c>
      <c r="M25" s="28" t="s">
        <v>379</v>
      </c>
      <c r="N25" s="26">
        <v>3.1E-2</v>
      </c>
    </row>
    <row r="26" spans="1:14" ht="15.75" thickBot="1" x14ac:dyDescent="0.3">
      <c r="A26" s="11" t="s">
        <v>380</v>
      </c>
      <c r="B26" s="12" t="s">
        <v>381</v>
      </c>
      <c r="C26" s="40" t="s">
        <v>31</v>
      </c>
      <c r="D26" s="13" t="s">
        <v>243</v>
      </c>
      <c r="E26" s="15" t="s">
        <v>382</v>
      </c>
      <c r="F26" s="15" t="s">
        <v>383</v>
      </c>
      <c r="G26" s="14">
        <v>7.5</v>
      </c>
      <c r="H26" s="14">
        <v>2.14</v>
      </c>
      <c r="I26" s="15">
        <v>0.6</v>
      </c>
      <c r="J26" s="15" t="s">
        <v>384</v>
      </c>
      <c r="K26" s="17">
        <v>0.94730000000000003</v>
      </c>
      <c r="L26" s="18">
        <v>44798</v>
      </c>
      <c r="M26" s="19" t="s">
        <v>385</v>
      </c>
      <c r="N26" s="17">
        <v>1.7999999999999999E-2</v>
      </c>
    </row>
    <row r="27" spans="1:14" ht="15.75" thickBot="1" x14ac:dyDescent="0.3">
      <c r="A27" s="20" t="s">
        <v>386</v>
      </c>
      <c r="B27" s="21" t="s">
        <v>387</v>
      </c>
      <c r="C27" s="41" t="s">
        <v>39</v>
      </c>
      <c r="D27" s="22" t="s">
        <v>243</v>
      </c>
      <c r="E27" s="24" t="s">
        <v>388</v>
      </c>
      <c r="F27" s="28" t="s">
        <v>54</v>
      </c>
      <c r="G27" s="23">
        <v>11.73</v>
      </c>
      <c r="H27" s="28" t="s">
        <v>54</v>
      </c>
      <c r="I27" s="24">
        <v>1.07</v>
      </c>
      <c r="J27" s="24" t="s">
        <v>389</v>
      </c>
      <c r="K27" s="31">
        <v>0.40949999999999998</v>
      </c>
      <c r="L27" s="39">
        <v>44769</v>
      </c>
      <c r="M27" s="28" t="s">
        <v>390</v>
      </c>
      <c r="N27" s="29">
        <v>-1.1000000000000001E-3</v>
      </c>
    </row>
    <row r="28" spans="1:14" s="60" customFormat="1" ht="15.75" thickBot="1" x14ac:dyDescent="0.3">
      <c r="A28" s="61" t="s">
        <v>391</v>
      </c>
      <c r="B28" s="62" t="s">
        <v>392</v>
      </c>
      <c r="C28" s="63" t="s">
        <v>13</v>
      </c>
      <c r="D28" s="64" t="s">
        <v>243</v>
      </c>
      <c r="E28" s="67" t="s">
        <v>393</v>
      </c>
      <c r="F28" s="72">
        <v>-26.39</v>
      </c>
      <c r="G28" s="70" t="s">
        <v>54</v>
      </c>
      <c r="H28" s="70" t="s">
        <v>54</v>
      </c>
      <c r="I28" s="67">
        <v>1.82</v>
      </c>
      <c r="J28" s="65" t="s">
        <v>394</v>
      </c>
      <c r="K28" s="68">
        <v>0.69989999999999997</v>
      </c>
      <c r="L28" s="70" t="s">
        <v>54</v>
      </c>
      <c r="M28" s="70" t="s">
        <v>395</v>
      </c>
      <c r="N28" s="68">
        <v>5.3499999999999999E-2</v>
      </c>
    </row>
    <row r="29" spans="1:14" ht="15.75" thickBot="1" x14ac:dyDescent="0.3">
      <c r="A29" s="20" t="s">
        <v>396</v>
      </c>
      <c r="B29" s="21" t="s">
        <v>397</v>
      </c>
      <c r="C29" s="41" t="s">
        <v>39</v>
      </c>
      <c r="D29" s="22" t="s">
        <v>243</v>
      </c>
      <c r="E29" s="24" t="s">
        <v>398</v>
      </c>
      <c r="F29" s="24" t="s">
        <v>399</v>
      </c>
      <c r="G29" s="28" t="s">
        <v>54</v>
      </c>
      <c r="H29" s="28" t="s">
        <v>54</v>
      </c>
      <c r="I29" s="25">
        <v>0.79</v>
      </c>
      <c r="J29" s="23" t="s">
        <v>400</v>
      </c>
      <c r="K29" s="29">
        <v>5.0000000000000001E-3</v>
      </c>
      <c r="L29" s="28" t="s">
        <v>54</v>
      </c>
      <c r="M29" s="28" t="s">
        <v>401</v>
      </c>
      <c r="N29" s="29">
        <v>-0.14979999999999999</v>
      </c>
    </row>
    <row r="30" spans="1:14" ht="15.75" thickBot="1" x14ac:dyDescent="0.3">
      <c r="A30" s="11" t="s">
        <v>402</v>
      </c>
      <c r="B30" s="12" t="s">
        <v>403</v>
      </c>
      <c r="C30" s="40" t="s">
        <v>404</v>
      </c>
      <c r="D30" s="13" t="s">
        <v>243</v>
      </c>
      <c r="E30" s="16" t="s">
        <v>405</v>
      </c>
      <c r="F30" s="15" t="s">
        <v>406</v>
      </c>
      <c r="G30" s="14">
        <v>5.73</v>
      </c>
      <c r="H30" s="14">
        <v>6.67</v>
      </c>
      <c r="I30" s="16">
        <v>1.64</v>
      </c>
      <c r="J30" s="16" t="s">
        <v>407</v>
      </c>
      <c r="K30" s="17">
        <v>0.59660000000000002</v>
      </c>
      <c r="L30" s="18">
        <v>44777</v>
      </c>
      <c r="M30" s="19" t="s">
        <v>408</v>
      </c>
      <c r="N30" s="34">
        <v>-1.8100000000000002E-2</v>
      </c>
    </row>
    <row r="31" spans="1:14" s="60" customFormat="1" ht="15.75" thickBot="1" x14ac:dyDescent="0.3">
      <c r="A31" s="73" t="s">
        <v>10</v>
      </c>
      <c r="B31" s="74" t="s">
        <v>409</v>
      </c>
      <c r="C31" s="75" t="s">
        <v>13</v>
      </c>
      <c r="D31" s="76" t="s">
        <v>243</v>
      </c>
      <c r="E31" s="77" t="s">
        <v>410</v>
      </c>
      <c r="F31" s="78">
        <v>-17.399999999999999</v>
      </c>
      <c r="G31" s="79" t="s">
        <v>54</v>
      </c>
      <c r="H31" s="79" t="s">
        <v>54</v>
      </c>
      <c r="I31" s="77">
        <v>4.67</v>
      </c>
      <c r="J31" s="80" t="s">
        <v>411</v>
      </c>
      <c r="K31" s="81">
        <v>0.29959999999999998</v>
      </c>
      <c r="L31" s="79" t="s">
        <v>54</v>
      </c>
      <c r="M31" s="79" t="s">
        <v>412</v>
      </c>
      <c r="N31" s="82">
        <v>0.10150000000000001</v>
      </c>
    </row>
    <row r="32" spans="1:14" ht="15.75" thickBot="1" x14ac:dyDescent="0.3">
      <c r="A32" s="11" t="s">
        <v>413</v>
      </c>
      <c r="B32" s="12" t="s">
        <v>414</v>
      </c>
      <c r="C32" s="40" t="s">
        <v>404</v>
      </c>
      <c r="D32" s="13" t="s">
        <v>243</v>
      </c>
      <c r="E32" s="16" t="s">
        <v>415</v>
      </c>
      <c r="F32" s="19" t="s">
        <v>54</v>
      </c>
      <c r="G32" s="19" t="s">
        <v>54</v>
      </c>
      <c r="H32" s="19" t="s">
        <v>54</v>
      </c>
      <c r="I32" s="14">
        <v>-142.83000000000001</v>
      </c>
      <c r="J32" s="16" t="s">
        <v>416</v>
      </c>
      <c r="K32" s="34">
        <v>1.04E-2</v>
      </c>
      <c r="L32" s="19" t="s">
        <v>54</v>
      </c>
      <c r="M32" s="19" t="s">
        <v>417</v>
      </c>
      <c r="N32" s="17">
        <v>3.3700000000000001E-2</v>
      </c>
    </row>
    <row r="33" spans="1:14" ht="15.75" thickBot="1" x14ac:dyDescent="0.3">
      <c r="A33" s="20" t="s">
        <v>418</v>
      </c>
      <c r="B33" s="21" t="s">
        <v>419</v>
      </c>
      <c r="C33" s="41" t="s">
        <v>31</v>
      </c>
      <c r="D33" s="22" t="s">
        <v>243</v>
      </c>
      <c r="E33" s="24" t="s">
        <v>420</v>
      </c>
      <c r="F33" s="28" t="s">
        <v>54</v>
      </c>
      <c r="G33" s="23">
        <v>0</v>
      </c>
      <c r="H33" s="28" t="s">
        <v>54</v>
      </c>
      <c r="I33" s="24">
        <v>5.05</v>
      </c>
      <c r="J33" s="24" t="s">
        <v>421</v>
      </c>
      <c r="K33" s="26">
        <v>0.77049999999999996</v>
      </c>
      <c r="L33" s="27">
        <v>44812</v>
      </c>
      <c r="M33" s="28" t="s">
        <v>422</v>
      </c>
      <c r="N33" s="26">
        <v>1.77E-2</v>
      </c>
    </row>
    <row r="34" spans="1:14" ht="15.75" thickBot="1" x14ac:dyDescent="0.3">
      <c r="A34" s="11" t="s">
        <v>423</v>
      </c>
      <c r="B34" s="12" t="s">
        <v>424</v>
      </c>
      <c r="C34" s="40" t="s">
        <v>39</v>
      </c>
      <c r="D34" s="13" t="s">
        <v>243</v>
      </c>
      <c r="E34" s="16" t="s">
        <v>425</v>
      </c>
      <c r="F34" s="19" t="s">
        <v>54</v>
      </c>
      <c r="G34" s="14">
        <v>6.51</v>
      </c>
      <c r="H34" s="19" t="s">
        <v>54</v>
      </c>
      <c r="I34" s="14">
        <v>0.31</v>
      </c>
      <c r="J34" s="16" t="s">
        <v>426</v>
      </c>
      <c r="K34" s="32">
        <v>0.40629999999999999</v>
      </c>
      <c r="L34" s="18">
        <v>44783</v>
      </c>
      <c r="M34" s="19" t="s">
        <v>427</v>
      </c>
      <c r="N34" s="17">
        <v>4.7000000000000002E-3</v>
      </c>
    </row>
    <row r="35" spans="1:14" ht="15.75" thickBot="1" x14ac:dyDescent="0.3">
      <c r="A35" s="20" t="s">
        <v>428</v>
      </c>
      <c r="B35" s="21" t="s">
        <v>429</v>
      </c>
      <c r="C35" s="41" t="s">
        <v>39</v>
      </c>
      <c r="D35" s="22" t="s">
        <v>243</v>
      </c>
      <c r="E35" s="24" t="s">
        <v>430</v>
      </c>
      <c r="F35" s="24" t="s">
        <v>431</v>
      </c>
      <c r="G35" s="23">
        <v>7.3</v>
      </c>
      <c r="H35" s="23">
        <v>2.58</v>
      </c>
      <c r="I35" s="23">
        <v>0.23</v>
      </c>
      <c r="J35" s="24" t="s">
        <v>432</v>
      </c>
      <c r="K35" s="29">
        <v>5.0799999999999998E-2</v>
      </c>
      <c r="L35" s="28" t="s">
        <v>54</v>
      </c>
      <c r="M35" s="28" t="s">
        <v>433</v>
      </c>
      <c r="N35" s="29">
        <v>-2.2000000000000001E-3</v>
      </c>
    </row>
    <row r="36" spans="1:14" ht="15.75" thickBot="1" x14ac:dyDescent="0.3">
      <c r="A36" s="11" t="s">
        <v>434</v>
      </c>
      <c r="B36" s="12" t="s">
        <v>435</v>
      </c>
      <c r="C36" s="40" t="s">
        <v>39</v>
      </c>
      <c r="D36" s="13" t="s">
        <v>243</v>
      </c>
      <c r="E36" s="16" t="s">
        <v>436</v>
      </c>
      <c r="F36" s="15" t="s">
        <v>437</v>
      </c>
      <c r="G36" s="14">
        <v>2.33</v>
      </c>
      <c r="H36" s="19" t="s">
        <v>54</v>
      </c>
      <c r="I36" s="14">
        <v>-1.46</v>
      </c>
      <c r="J36" s="16">
        <v>0</v>
      </c>
      <c r="K36" s="32">
        <v>0.22239999999999999</v>
      </c>
      <c r="L36" s="19" t="s">
        <v>54</v>
      </c>
      <c r="M36" s="19" t="s">
        <v>438</v>
      </c>
      <c r="N36" s="17">
        <v>0</v>
      </c>
    </row>
    <row r="37" spans="1:14" ht="15.75" thickBot="1" x14ac:dyDescent="0.3">
      <c r="A37" s="20" t="s">
        <v>439</v>
      </c>
      <c r="B37" s="21" t="s">
        <v>440</v>
      </c>
      <c r="C37" s="41" t="s">
        <v>39</v>
      </c>
      <c r="D37" s="22" t="s">
        <v>243</v>
      </c>
      <c r="E37" s="24" t="s">
        <v>441</v>
      </c>
      <c r="F37" s="24" t="s">
        <v>442</v>
      </c>
      <c r="G37" s="23">
        <v>3.51</v>
      </c>
      <c r="H37" s="23">
        <v>5.04</v>
      </c>
      <c r="I37" s="23">
        <v>0.17</v>
      </c>
      <c r="J37" s="24" t="s">
        <v>443</v>
      </c>
      <c r="K37" s="31">
        <v>0.28649999999999998</v>
      </c>
      <c r="L37" s="27">
        <v>44805</v>
      </c>
      <c r="M37" s="28" t="s">
        <v>444</v>
      </c>
      <c r="N37" s="26">
        <v>7.7999999999999996E-3</v>
      </c>
    </row>
    <row r="38" spans="1:14" s="60" customFormat="1" ht="15.75" thickBot="1" x14ac:dyDescent="0.3">
      <c r="A38" s="61" t="s">
        <v>445</v>
      </c>
      <c r="B38" s="62" t="s">
        <v>446</v>
      </c>
      <c r="C38" s="63" t="s">
        <v>13</v>
      </c>
      <c r="D38" s="64" t="s">
        <v>243</v>
      </c>
      <c r="E38" s="67" t="s">
        <v>447</v>
      </c>
      <c r="F38" s="67" t="s">
        <v>448</v>
      </c>
      <c r="G38" s="67">
        <v>28.63</v>
      </c>
      <c r="H38" s="67">
        <v>13.37</v>
      </c>
      <c r="I38" s="67">
        <v>2.92</v>
      </c>
      <c r="J38" s="65" t="s">
        <v>449</v>
      </c>
      <c r="K38" s="118">
        <v>0.4834</v>
      </c>
      <c r="L38" s="70" t="s">
        <v>54</v>
      </c>
      <c r="M38" s="70" t="s">
        <v>450</v>
      </c>
      <c r="N38" s="68">
        <v>9.0499999999999997E-2</v>
      </c>
    </row>
    <row r="39" spans="1:14" ht="15.75" thickBot="1" x14ac:dyDescent="0.3">
      <c r="A39" s="20" t="s">
        <v>451</v>
      </c>
      <c r="B39" s="21" t="s">
        <v>452</v>
      </c>
      <c r="C39" s="41" t="s">
        <v>39</v>
      </c>
      <c r="D39" s="22" t="s">
        <v>243</v>
      </c>
      <c r="E39" s="24" t="s">
        <v>453</v>
      </c>
      <c r="F39" s="28" t="s">
        <v>54</v>
      </c>
      <c r="G39" s="23">
        <v>0</v>
      </c>
      <c r="H39" s="28" t="s">
        <v>54</v>
      </c>
      <c r="I39" s="25">
        <v>0.68</v>
      </c>
      <c r="J39" s="24" t="s">
        <v>454</v>
      </c>
      <c r="K39" s="31">
        <v>0.18490000000000001</v>
      </c>
      <c r="L39" s="27">
        <v>44784</v>
      </c>
      <c r="M39" s="28" t="s">
        <v>455</v>
      </c>
      <c r="N39" s="29">
        <v>-8.3000000000000001E-3</v>
      </c>
    </row>
    <row r="40" spans="1:14" ht="15.75" thickBot="1" x14ac:dyDescent="0.3">
      <c r="A40" s="11" t="s">
        <v>456</v>
      </c>
      <c r="B40" s="12" t="s">
        <v>457</v>
      </c>
      <c r="C40" s="40" t="s">
        <v>39</v>
      </c>
      <c r="D40" s="13" t="s">
        <v>243</v>
      </c>
      <c r="E40" s="16" t="s">
        <v>458</v>
      </c>
      <c r="F40" s="16" t="s">
        <v>459</v>
      </c>
      <c r="G40" s="14">
        <v>18.559999999999999</v>
      </c>
      <c r="H40" s="16">
        <v>16.190000000000001</v>
      </c>
      <c r="I40" s="16">
        <v>1.48</v>
      </c>
      <c r="J40" s="16" t="s">
        <v>460</v>
      </c>
      <c r="K40" s="34">
        <v>1.37E-2</v>
      </c>
      <c r="L40" s="19" t="s">
        <v>54</v>
      </c>
      <c r="M40" s="19" t="s">
        <v>461</v>
      </c>
      <c r="N40" s="17">
        <v>3.2500000000000001E-2</v>
      </c>
    </row>
    <row r="41" spans="1:14" ht="15.75" thickBot="1" x14ac:dyDescent="0.3">
      <c r="A41" s="20" t="s">
        <v>462</v>
      </c>
      <c r="B41" s="21" t="s">
        <v>463</v>
      </c>
      <c r="C41" s="41" t="s">
        <v>39</v>
      </c>
      <c r="D41" s="22" t="s">
        <v>243</v>
      </c>
      <c r="E41" s="24" t="s">
        <v>464</v>
      </c>
      <c r="F41" s="28" t="s">
        <v>54</v>
      </c>
      <c r="G41" s="23">
        <v>0</v>
      </c>
      <c r="H41" s="28" t="s">
        <v>54</v>
      </c>
      <c r="I41" s="23">
        <v>0.15</v>
      </c>
      <c r="J41" s="24" t="s">
        <v>465</v>
      </c>
      <c r="K41" s="29">
        <v>5.3499999999999999E-2</v>
      </c>
      <c r="L41" s="28" t="s">
        <v>54</v>
      </c>
      <c r="M41" s="28" t="s">
        <v>466</v>
      </c>
      <c r="N41" s="26">
        <v>1.67E-2</v>
      </c>
    </row>
    <row r="42" spans="1:14" ht="15.75" thickBot="1" x14ac:dyDescent="0.3">
      <c r="A42" s="11" t="s">
        <v>467</v>
      </c>
      <c r="B42" s="12" t="s">
        <v>468</v>
      </c>
      <c r="C42" s="40" t="s">
        <v>39</v>
      </c>
      <c r="D42" s="13" t="s">
        <v>243</v>
      </c>
      <c r="E42" s="16" t="s">
        <v>469</v>
      </c>
      <c r="F42" s="19" t="s">
        <v>54</v>
      </c>
      <c r="G42" s="14">
        <v>0</v>
      </c>
      <c r="H42" s="19" t="s">
        <v>54</v>
      </c>
      <c r="I42" s="19" t="s">
        <v>54</v>
      </c>
      <c r="J42" s="16" t="s">
        <v>470</v>
      </c>
      <c r="K42" s="32">
        <v>0.2203</v>
      </c>
      <c r="L42" s="19" t="s">
        <v>54</v>
      </c>
      <c r="M42" s="19" t="s">
        <v>471</v>
      </c>
      <c r="N42" s="34">
        <v>-0.16239999999999999</v>
      </c>
    </row>
    <row r="43" spans="1:14" ht="15.75" thickBot="1" x14ac:dyDescent="0.3">
      <c r="A43" s="20" t="s">
        <v>472</v>
      </c>
      <c r="B43" s="21" t="s">
        <v>473</v>
      </c>
      <c r="C43" s="41" t="s">
        <v>39</v>
      </c>
      <c r="D43" s="22" t="s">
        <v>243</v>
      </c>
      <c r="E43" s="24" t="s">
        <v>474</v>
      </c>
      <c r="F43" s="28" t="s">
        <v>54</v>
      </c>
      <c r="G43" s="28" t="s">
        <v>54</v>
      </c>
      <c r="H43" s="28" t="s">
        <v>54</v>
      </c>
      <c r="I43" s="28" t="s">
        <v>54</v>
      </c>
      <c r="J43" s="28" t="s">
        <v>54</v>
      </c>
      <c r="K43" s="26">
        <v>0.75109999999999999</v>
      </c>
      <c r="L43" s="28" t="s">
        <v>54</v>
      </c>
      <c r="M43" s="28" t="s">
        <v>475</v>
      </c>
      <c r="N43" s="26">
        <v>0</v>
      </c>
    </row>
    <row r="44" spans="1:14" ht="15.75" thickBot="1" x14ac:dyDescent="0.3">
      <c r="A44" s="11" t="s">
        <v>476</v>
      </c>
      <c r="B44" s="12" t="s">
        <v>477</v>
      </c>
      <c r="C44" s="40" t="s">
        <v>39</v>
      </c>
      <c r="D44" s="13" t="s">
        <v>243</v>
      </c>
      <c r="E44" s="16" t="s">
        <v>478</v>
      </c>
      <c r="F44" s="19" t="s">
        <v>54</v>
      </c>
      <c r="G44" s="14">
        <v>0</v>
      </c>
      <c r="H44" s="19" t="s">
        <v>54</v>
      </c>
      <c r="I44" s="19" t="s">
        <v>54</v>
      </c>
      <c r="J44" s="16" t="s">
        <v>479</v>
      </c>
      <c r="K44" s="34">
        <v>4.0000000000000002E-4</v>
      </c>
      <c r="L44" s="19" t="s">
        <v>54</v>
      </c>
      <c r="M44" s="19" t="s">
        <v>480</v>
      </c>
      <c r="N44" s="17">
        <v>0</v>
      </c>
    </row>
  </sheetData>
  <hyperlinks>
    <hyperlink ref="B1" r:id="rId1" display="https://gb.wallmine.com/screener?d=a&amp;e%5B%5D=NASDAQ&amp;e%5B%5D=NYSE&amp;e%5B%5D=NYSEMKT&amp;e%5B%5D=LSE&amp;fo=e%5B%5D%2Cse%5B%5D%2Ci%5B%5D&amp;i%5B%5D=224302&amp;o=n&amp;r=o&amp;se%5B%5D=711" xr:uid="{176A4151-8922-4167-A880-37CE273B7C82}"/>
    <hyperlink ref="C1" r:id="rId2" display="https://gb.wallmine.com/screener?d=a&amp;e%5B%5D=NASDAQ&amp;e%5B%5D=NYSE&amp;e%5B%5D=NYSEMKT&amp;e%5B%5D=LSE&amp;fo=e%5B%5D%2Cse%5B%5D%2Ci%5B%5D&amp;i%5B%5D=224302&amp;o=e&amp;r=o&amp;se%5B%5D=711" xr:uid="{931D091D-8DCE-4170-A62F-6EDE6D9D9E9D}"/>
    <hyperlink ref="D1" r:id="rId3" display="https://gb.wallmine.com/screener?d=a&amp;e%5B%5D=NASDAQ&amp;e%5B%5D=NYSE&amp;e%5B%5D=NYSEMKT&amp;e%5B%5D=LSE&amp;fo=e%5B%5D%2Cse%5B%5D%2Ci%5B%5D&amp;i%5B%5D=224302&amp;o=i&amp;r=o&amp;se%5B%5D=711" xr:uid="{A35B2318-7D27-42E2-8181-9F8DCCCABBF3}"/>
    <hyperlink ref="E1" r:id="rId4" display="https://gb.wallmine.com/screener?d=a&amp;e%5B%5D=NASDAQ&amp;e%5B%5D=NYSE&amp;e%5B%5D=NYSEMKT&amp;e%5B%5D=LSE&amp;fo=e%5B%5D%2Cse%5B%5D%2Ci%5B%5D&amp;i%5B%5D=224302&amp;o=m&amp;r=o&amp;se%5B%5D=711" xr:uid="{11E9C9E5-92B4-4C69-BBE1-5DA3990BE366}"/>
    <hyperlink ref="F1" r:id="rId5" display="https://gb.wallmine.com/screener?d=a&amp;e%5B%5D=NASDAQ&amp;e%5B%5D=NYSE&amp;e%5B%5D=NYSEMKT&amp;e%5B%5D=LSE&amp;fo=e%5B%5D%2Cse%5B%5D%2Ci%5B%5D&amp;i%5B%5D=224302&amp;o=eb&amp;r=o&amp;se%5B%5D=711" xr:uid="{AE7F683A-A509-4162-BCC1-A1C79463BDBD}"/>
    <hyperlink ref="G1" r:id="rId6" display="https://gb.wallmine.com/screener?d=a&amp;e%5B%5D=NASDAQ&amp;e%5B%5D=NYSE&amp;e%5B%5D=NYSEMKT&amp;e%5B%5D=LSE&amp;fo=e%5B%5D%2Cse%5B%5D%2Ci%5B%5D&amp;i%5B%5D=224302&amp;o=pe&amp;r=o&amp;se%5B%5D=711" xr:uid="{B0810C50-5B29-461B-AC74-D1E206F6E463}"/>
    <hyperlink ref="H1" r:id="rId7" display="https://gb.wallmine.com/screener?d=a&amp;e%5B%5D=NASDAQ&amp;e%5B%5D=NYSE&amp;e%5B%5D=NYSEMKT&amp;e%5B%5D=LSE&amp;fo=e%5B%5D%2Cse%5B%5D%2Ci%5B%5D&amp;i%5B%5D=224302&amp;o=ee&amp;r=o&amp;se%5B%5D=711" xr:uid="{459086AE-B81D-4AB0-8103-96BC42896D34}"/>
    <hyperlink ref="I1" r:id="rId8" display="https://gb.wallmine.com/screener?d=a&amp;e%5B%5D=NASDAQ&amp;e%5B%5D=NYSE&amp;e%5B%5D=NYSEMKT&amp;e%5B%5D=LSE&amp;fo=e%5B%5D%2Cse%5B%5D%2Ci%5B%5D&amp;i%5B%5D=224302&amp;o=d2e&amp;r=o&amp;se%5B%5D=711" xr:uid="{84998E97-3B8E-49E6-996E-104107CECED2}"/>
    <hyperlink ref="J1" r:id="rId9" display="https://gb.wallmine.com/screener?d=a&amp;e%5B%5D=NASDAQ&amp;e%5B%5D=NYSE&amp;e%5B%5D=NYSEMKT&amp;e%5B%5D=LSE&amp;fo=e%5B%5D%2Cse%5B%5D%2Ci%5B%5D&amp;i%5B%5D=224302&amp;o=av&amp;r=o&amp;se%5B%5D=711" xr:uid="{2DB19A15-0852-49C3-9AAA-7BC3615E5641}"/>
    <hyperlink ref="K1" r:id="rId10" display="https://gb.wallmine.com/screener?d=a&amp;e%5B%5D=NASDAQ&amp;e%5B%5D=NYSE&amp;e%5B%5D=NYSEMKT&amp;e%5B%5D=LSE&amp;fo=e%5B%5D%2Cse%5B%5D%2Ci%5B%5D&amp;i%5B%5D=224302&amp;o=ito&amp;r=o&amp;se%5B%5D=711" xr:uid="{C398A232-06E9-424F-AD8B-6954A91D20CC}"/>
    <hyperlink ref="L1" r:id="rId11" display="https://gb.wallmine.com/screener?d=a&amp;e%5B%5D=NASDAQ&amp;e%5B%5D=NYSE&amp;e%5B%5D=NYSEMKT&amp;e%5B%5D=LSE&amp;fo=e%5B%5D%2Cse%5B%5D%2Ci%5B%5D&amp;i%5B%5D=224302&amp;o=ed&amp;r=o&amp;se%5B%5D=711" xr:uid="{D4F3292A-6BE0-4535-9728-4172986C5D01}"/>
    <hyperlink ref="M1" r:id="rId12" display="https://gb.wallmine.com/screener?d=a&amp;e%5B%5D=NASDAQ&amp;e%5B%5D=NYSE&amp;e%5B%5D=NYSEMKT&amp;e%5B%5D=LSE&amp;fo=e%5B%5D%2Cse%5B%5D%2Ci%5B%5D&amp;i%5B%5D=224302&amp;o=p&amp;r=o&amp;se%5B%5D=711" xr:uid="{18FAD899-D26D-4F18-9FD9-18D15F7775DE}"/>
    <hyperlink ref="N1" r:id="rId13" display="https://gb.wallmine.com/screener?d=a&amp;e%5B%5D=NASDAQ&amp;e%5B%5D=NYSE&amp;e%5B%5D=NYSEMKT&amp;e%5B%5D=LSE&amp;fo=e%5B%5D%2Cse%5B%5D%2Ci%5B%5D&amp;i%5B%5D=224302&amp;o=pc&amp;r=o&amp;se%5B%5D=711" xr:uid="{BBE36C71-965E-4D9D-B833-C7EED8E4A478}"/>
    <hyperlink ref="A2" r:id="rId14" display="https://gb.wallmine.com/nyse/vfc" xr:uid="{A9743F8F-DA32-4AEB-A45D-052C1CB2AD8D}"/>
    <hyperlink ref="A3" r:id="rId15" display="https://gb.wallmine.com/nyse/tif" xr:uid="{A851DBE6-9D10-4AE9-80B5-D81761E1B972}"/>
    <hyperlink ref="A4" r:id="rId16" display="https://gb.wallmine.com/nyse/tpr" xr:uid="{CE839E95-757D-4584-8A91-AC81B2D568AE}"/>
    <hyperlink ref="A5" r:id="rId17" display="https://gb.wallmine.com/lse/brby" xr:uid="{D6F4A8BF-2C00-4A0C-8ADE-90FCDA8246A6}"/>
    <hyperlink ref="A6" r:id="rId18" display="https://gb.wallmine.com/nyse/rl" xr:uid="{EC9333A8-C939-4C58-8725-1736E394C834}"/>
    <hyperlink ref="A7" r:id="rId19" display="https://gb.wallmine.com/nyse/levi" xr:uid="{98598627-D21C-415E-8D7C-A221BF9E7A7F}"/>
    <hyperlink ref="A8" r:id="rId20" display="https://gb.wallmine.com/nyse/cpri" xr:uid="{9D173FEA-D590-46C3-95AD-27E9CD70908C}"/>
    <hyperlink ref="A9" r:id="rId21" display="https://gb.wallmine.com/nyse/gil" xr:uid="{52E5378F-FCCF-424D-AB46-82500F93661A}"/>
    <hyperlink ref="A10" r:id="rId22" display="https://gb.wallmine.com/nasdaq/colm" xr:uid="{09948D1F-6906-414B-A5AF-1CF3C8B3998C}"/>
    <hyperlink ref="A11" r:id="rId23" display="https://gb.wallmine.com/nyse/pvh" xr:uid="{BDC27DEF-A865-4E6C-949B-DD8B97FF7321}"/>
    <hyperlink ref="A12" r:id="rId24" display="https://gb.wallmine.com/nyse/ua" xr:uid="{57D3F08D-CD1F-4131-8ED0-E8A05C7AA735}"/>
    <hyperlink ref="A13" r:id="rId25" display="https://gb.wallmine.com/nyse/hbi" xr:uid="{5BECC2B4-D2D2-458F-B4FF-25CDD4087297}"/>
    <hyperlink ref="A14" r:id="rId26" display="https://gb.wallmine.com/nyse/uaa" xr:uid="{5DAD2A18-565D-416B-A00C-6C0CFB96ED20}"/>
    <hyperlink ref="A15" r:id="rId27" display="https://gb.wallmine.com/nyse/unf" xr:uid="{8843F0FC-6028-4A5A-95C0-F6514873680E}"/>
    <hyperlink ref="A16" r:id="rId28" display="https://gb.wallmine.com/nyse/cri" xr:uid="{72D6A2CE-BCD0-45B5-BE4F-58EFC1FB256C}"/>
    <hyperlink ref="A17" r:id="rId29" display="https://gb.wallmine.com/nyse/sig" xr:uid="{D59E37E3-3811-40B7-8380-F7DF84BD770C}"/>
    <hyperlink ref="A18" r:id="rId30" display="https://gb.wallmine.com/nyse/zgn" xr:uid="{D1124E52-F9DB-4E99-8BA6-6DD06455F002}"/>
    <hyperlink ref="A19" r:id="rId31" display="https://gb.wallmine.com/lse/wosg" xr:uid="{15F8DD7F-18B7-430B-83B5-5D2A48F4064A}"/>
    <hyperlink ref="A20" r:id="rId32" display="https://gb.wallmine.com/nyse/goos" xr:uid="{056FA724-EADE-4045-A93C-9232EAFDDDBC}"/>
    <hyperlink ref="A21" r:id="rId33" display="https://gb.wallmine.com/nyse/ktb" xr:uid="{62726CB5-081E-43A6-BE5C-7293E26E5126}"/>
    <hyperlink ref="A22" r:id="rId34" display="https://gb.wallmine.com/nyse/figs" xr:uid="{D4365432-5948-47EA-9C69-94B632C547DE}"/>
    <hyperlink ref="A23" r:id="rId35" display="https://gb.wallmine.com/nyse/oxm" xr:uid="{22B7D97F-52CF-498C-8379-96AD9011FC37}"/>
    <hyperlink ref="A24" r:id="rId36" display="https://gb.wallmine.com/nasdaq/giii" xr:uid="{AF7ED165-FA69-4832-B123-8652666647AB}"/>
    <hyperlink ref="A25" r:id="rId37" display="https://gb.wallmine.com/nyse/myte" xr:uid="{DD799F1E-A9FE-430E-A306-60478A3E4446}"/>
    <hyperlink ref="A26" r:id="rId38" display="https://gb.wallmine.com/nyse/mov" xr:uid="{13E3D0F1-27EA-45B6-B1DF-0A7127A90F5E}"/>
    <hyperlink ref="A27" r:id="rId39" display="https://gb.wallmine.com/nasdaq/sgc" xr:uid="{54EA3D85-2616-4088-9CDF-C33011BEA346}"/>
    <hyperlink ref="A28" r:id="rId40" display="https://gb.wallmine.com/lse/ted" xr:uid="{F003835E-FAB9-4F73-BFAE-C943F323C6E9}"/>
    <hyperlink ref="A29" r:id="rId41" display="https://gb.wallmine.com/nasdaq/nakd" xr:uid="{173CB0EA-9CCB-4205-BDE6-6EA006FA5F48}"/>
    <hyperlink ref="A30" r:id="rId42" display="https://gb.wallmine.com/nysemkt/dla" xr:uid="{8ABA80E9-718A-4C6E-9E15-B80F24046E6D}"/>
    <hyperlink ref="A31" r:id="rId43" display="https://gb.wallmine.com/lse/sdry" xr:uid="{D4FC373E-8163-4FC4-BEE5-3F3ECB1FCF91}"/>
    <hyperlink ref="A32" r:id="rId44" display="https://gb.wallmine.com/nysemkt/bgi" xr:uid="{08A65A14-38BA-4316-99FC-BA08B6CC7307}"/>
    <hyperlink ref="A33" r:id="rId45" display="https://gb.wallmine.com/nyse/vnce" xr:uid="{D58DEF62-3627-4C24-8D9E-7F84ED6259E9}"/>
    <hyperlink ref="A34" r:id="rId46" display="https://gb.wallmine.com/nasdaq/crws" xr:uid="{92426D0D-870F-452C-B7BB-5CD422AE3062}"/>
    <hyperlink ref="A35" r:id="rId47" display="https://gb.wallmine.com/nasdaq/jrsh" xr:uid="{869F2711-C475-4648-A2F6-62B963FC96B7}"/>
    <hyperlink ref="A36" r:id="rId48" display="https://gb.wallmine.com/nasdaq/icon" xr:uid="{9D459EF2-CBED-4082-A680-5251CA1EA6E5}"/>
    <hyperlink ref="A37" r:id="rId49" display="https://gb.wallmine.com/nasdaq/cthr" xr:uid="{FC90198C-7D82-49C5-83F4-DD08E4ED271D}"/>
    <hyperlink ref="A38" r:id="rId50" display="https://gb.wallmine.com/lse/joul" xr:uid="{1FBEEB6E-332A-4F62-A910-F3CB56A29B2A}"/>
    <hyperlink ref="A39" r:id="rId51" display="https://gb.wallmine.com/nasdaq/xelb" xr:uid="{185109B2-602F-4978-9096-FF3DB85B4835}"/>
    <hyperlink ref="A40" r:id="rId52" display="https://gb.wallmine.com/nasdaq/evk" xr:uid="{7F2803B9-4488-48AF-B93F-BCE1044F851F}"/>
    <hyperlink ref="A41" r:id="rId53" display="https://gb.wallmine.com/nasdaq/kbsf" xr:uid="{24E7EA78-C7B0-48F7-8494-1F8736F9506B}"/>
    <hyperlink ref="A42" r:id="rId54" display="https://gb.wallmine.com/nasdaq/sqbg" xr:uid="{F719A9E6-3A0D-45B5-B71A-620AF3A4D5D1}"/>
    <hyperlink ref="A43" r:id="rId55" display="https://gb.wallmine.com/nasdaq/ctrc" xr:uid="{1C9A0750-C08A-4B35-9FAB-5870E7F550A9}"/>
    <hyperlink ref="A44" r:id="rId56" display="https://gb.wallmine.com/nasdaq/kgji" xr:uid="{919D04B2-AB6D-42B0-9B55-460D18588C1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A05B0-C411-4D6D-9F0F-F01C22527DEE}">
  <sheetPr>
    <tabColor theme="7"/>
  </sheetPr>
  <dimension ref="A1:N38"/>
  <sheetViews>
    <sheetView workbookViewId="0">
      <selection activeCell="C15" sqref="C15"/>
    </sheetView>
  </sheetViews>
  <sheetFormatPr defaultColWidth="8.85546875" defaultRowHeight="15" x14ac:dyDescent="0.25"/>
  <cols>
    <col min="1" max="1" width="7.7109375" bestFit="1" customWidth="1"/>
    <col min="2" max="2" width="26.85546875" bestFit="1" customWidth="1"/>
    <col min="3" max="3" width="9.28515625" bestFit="1" customWidth="1"/>
    <col min="4" max="4" width="12.42578125" bestFit="1" customWidth="1"/>
    <col min="5" max="5" width="10.7109375" bestFit="1" customWidth="1"/>
    <col min="6" max="6" width="11.85546875" bestFit="1" customWidth="1"/>
    <col min="7" max="7" width="8.140625" bestFit="1" customWidth="1"/>
    <col min="8" max="8" width="10.42578125" bestFit="1" customWidth="1"/>
    <col min="9" max="9" width="11.7109375" bestFit="1" customWidth="1"/>
    <col min="10" max="10" width="15.42578125" bestFit="1" customWidth="1"/>
    <col min="11" max="11" width="22.140625" bestFit="1" customWidth="1"/>
    <col min="12" max="12" width="12.85546875" bestFit="1" customWidth="1"/>
    <col min="13" max="13" width="11.85546875" bestFit="1" customWidth="1"/>
    <col min="14" max="14" width="18.140625" bestFit="1" customWidth="1"/>
  </cols>
  <sheetData>
    <row r="1" spans="1:14" ht="15.75" thickBot="1" x14ac:dyDescent="0.3">
      <c r="A1" s="8"/>
      <c r="B1" s="9" t="s">
        <v>16</v>
      </c>
      <c r="C1" s="9" t="s">
        <v>17</v>
      </c>
      <c r="D1" s="9" t="s">
        <v>18</v>
      </c>
      <c r="E1" s="10" t="s">
        <v>19</v>
      </c>
      <c r="F1" s="10" t="s">
        <v>20</v>
      </c>
      <c r="G1" s="10" t="s">
        <v>21</v>
      </c>
      <c r="H1" s="10" t="s">
        <v>22</v>
      </c>
      <c r="I1" s="10" t="s">
        <v>23</v>
      </c>
      <c r="J1" s="10" t="s">
        <v>24</v>
      </c>
      <c r="K1" s="10" t="s">
        <v>25</v>
      </c>
      <c r="L1" s="10" t="s">
        <v>26</v>
      </c>
      <c r="M1" s="10" t="s">
        <v>27</v>
      </c>
      <c r="N1" s="10" t="s">
        <v>28</v>
      </c>
    </row>
    <row r="2" spans="1:14" ht="15.75" thickBot="1" x14ac:dyDescent="0.3">
      <c r="A2" s="11" t="s">
        <v>29</v>
      </c>
      <c r="B2" s="12" t="s">
        <v>30</v>
      </c>
      <c r="C2" s="40" t="s">
        <v>31</v>
      </c>
      <c r="D2" s="13" t="s">
        <v>32</v>
      </c>
      <c r="E2" s="14" t="s">
        <v>33</v>
      </c>
      <c r="F2" s="14" t="s">
        <v>34</v>
      </c>
      <c r="G2" s="15">
        <v>21.7</v>
      </c>
      <c r="H2" s="15">
        <v>11.16</v>
      </c>
      <c r="I2" s="16">
        <v>3.74</v>
      </c>
      <c r="J2" s="14" t="s">
        <v>35</v>
      </c>
      <c r="K2" s="17">
        <v>0.94199999999999995</v>
      </c>
      <c r="L2" s="18">
        <v>44790</v>
      </c>
      <c r="M2" s="19" t="s">
        <v>36</v>
      </c>
      <c r="N2" s="17">
        <v>1.47E-2</v>
      </c>
    </row>
    <row r="3" spans="1:14" ht="15.75" thickBot="1" x14ac:dyDescent="0.3">
      <c r="A3" s="20" t="s">
        <v>37</v>
      </c>
      <c r="B3" s="21" t="s">
        <v>38</v>
      </c>
      <c r="C3" s="41" t="s">
        <v>39</v>
      </c>
      <c r="D3" s="22" t="s">
        <v>32</v>
      </c>
      <c r="E3" s="23" t="s">
        <v>40</v>
      </c>
      <c r="F3" s="23" t="s">
        <v>41</v>
      </c>
      <c r="G3" s="24">
        <v>36.299999999999997</v>
      </c>
      <c r="H3" s="24">
        <v>23.02</v>
      </c>
      <c r="I3" s="25">
        <v>0.8</v>
      </c>
      <c r="J3" s="23" t="s">
        <v>42</v>
      </c>
      <c r="K3" s="26">
        <v>0.87070000000000003</v>
      </c>
      <c r="L3" s="27">
        <v>44811</v>
      </c>
      <c r="M3" s="28" t="s">
        <v>43</v>
      </c>
      <c r="N3" s="26">
        <v>2.4799999999999999E-2</v>
      </c>
    </row>
    <row r="4" spans="1:14" ht="15.75" thickBot="1" x14ac:dyDescent="0.3">
      <c r="A4" s="11" t="s">
        <v>44</v>
      </c>
      <c r="B4" s="12" t="s">
        <v>45</v>
      </c>
      <c r="C4" s="40" t="s">
        <v>39</v>
      </c>
      <c r="D4" s="13" t="s">
        <v>32</v>
      </c>
      <c r="E4" s="14" t="s">
        <v>46</v>
      </c>
      <c r="F4" s="14" t="s">
        <v>47</v>
      </c>
      <c r="G4" s="14">
        <v>17.21</v>
      </c>
      <c r="H4" s="15">
        <v>9.8000000000000007</v>
      </c>
      <c r="I4" s="16">
        <v>2.36</v>
      </c>
      <c r="J4" s="14" t="s">
        <v>48</v>
      </c>
      <c r="K4" s="17">
        <v>0.88090000000000002</v>
      </c>
      <c r="L4" s="18">
        <v>44791</v>
      </c>
      <c r="M4" s="19" t="s">
        <v>49</v>
      </c>
      <c r="N4" s="17">
        <v>2.4899999999999999E-2</v>
      </c>
    </row>
    <row r="5" spans="1:14" ht="15.75" thickBot="1" x14ac:dyDescent="0.3">
      <c r="A5" s="20" t="s">
        <v>50</v>
      </c>
      <c r="B5" s="21" t="s">
        <v>51</v>
      </c>
      <c r="C5" s="41" t="s">
        <v>31</v>
      </c>
      <c r="D5" s="22" t="s">
        <v>32</v>
      </c>
      <c r="E5" s="23" t="s">
        <v>52</v>
      </c>
      <c r="F5" s="23" t="s">
        <v>53</v>
      </c>
      <c r="G5" s="23">
        <v>15.67</v>
      </c>
      <c r="H5" s="23">
        <v>8.2200000000000006</v>
      </c>
      <c r="I5" s="23">
        <v>-19.75</v>
      </c>
      <c r="J5" s="28" t="s">
        <v>54</v>
      </c>
      <c r="K5" s="26">
        <v>0.80779999999999996</v>
      </c>
      <c r="L5" s="28" t="s">
        <v>54</v>
      </c>
      <c r="M5" s="28" t="s">
        <v>55</v>
      </c>
      <c r="N5" s="29">
        <v>-2.5999999999999999E-3</v>
      </c>
    </row>
    <row r="6" spans="1:14" s="60" customFormat="1" ht="15.75" thickBot="1" x14ac:dyDescent="0.3">
      <c r="A6" s="61" t="s">
        <v>56</v>
      </c>
      <c r="B6" s="62" t="s">
        <v>57</v>
      </c>
      <c r="C6" s="63" t="s">
        <v>13</v>
      </c>
      <c r="D6" s="64" t="s">
        <v>32</v>
      </c>
      <c r="E6" s="65" t="s">
        <v>58</v>
      </c>
      <c r="F6" s="65" t="s">
        <v>59</v>
      </c>
      <c r="G6" s="65">
        <v>14</v>
      </c>
      <c r="H6" s="66">
        <v>9.94</v>
      </c>
      <c r="I6" s="67">
        <v>2.94</v>
      </c>
      <c r="J6" s="66" t="s">
        <v>60</v>
      </c>
      <c r="K6" s="68">
        <v>0.70030000000000003</v>
      </c>
      <c r="L6" s="71">
        <v>44833</v>
      </c>
      <c r="M6" s="70" t="s">
        <v>61</v>
      </c>
      <c r="N6" s="68">
        <v>2.9700000000000001E-2</v>
      </c>
    </row>
    <row r="7" spans="1:14" ht="15.75" thickBot="1" x14ac:dyDescent="0.3">
      <c r="A7" s="20" t="s">
        <v>62</v>
      </c>
      <c r="B7" s="21" t="s">
        <v>63</v>
      </c>
      <c r="C7" s="41" t="s">
        <v>31</v>
      </c>
      <c r="D7" s="22" t="s">
        <v>32</v>
      </c>
      <c r="E7" s="23" t="s">
        <v>64</v>
      </c>
      <c r="F7" s="24" t="s">
        <v>65</v>
      </c>
      <c r="G7" s="30">
        <v>1030.74</v>
      </c>
      <c r="H7" s="24">
        <v>314.60000000000002</v>
      </c>
      <c r="I7" s="23">
        <v>0.46</v>
      </c>
      <c r="J7" s="23" t="s">
        <v>66</v>
      </c>
      <c r="K7" s="31">
        <v>0.34189999999999998</v>
      </c>
      <c r="L7" s="28" t="s">
        <v>54</v>
      </c>
      <c r="M7" s="28" t="s">
        <v>67</v>
      </c>
      <c r="N7" s="26">
        <v>6.8599999999999994E-2</v>
      </c>
    </row>
    <row r="8" spans="1:14" ht="15.75" thickBot="1" x14ac:dyDescent="0.3">
      <c r="A8" s="11" t="s">
        <v>68</v>
      </c>
      <c r="B8" s="12" t="s">
        <v>69</v>
      </c>
      <c r="C8" s="40" t="s">
        <v>31</v>
      </c>
      <c r="D8" s="13" t="s">
        <v>32</v>
      </c>
      <c r="E8" s="14" t="s">
        <v>70</v>
      </c>
      <c r="F8" s="14" t="s">
        <v>71</v>
      </c>
      <c r="G8" s="19" t="s">
        <v>54</v>
      </c>
      <c r="H8" s="14">
        <v>4.78</v>
      </c>
      <c r="I8" s="16">
        <v>3.69</v>
      </c>
      <c r="J8" s="14" t="s">
        <v>72</v>
      </c>
      <c r="K8" s="17">
        <v>0.61860000000000004</v>
      </c>
      <c r="L8" s="18">
        <v>44798</v>
      </c>
      <c r="M8" s="19" t="s">
        <v>73</v>
      </c>
      <c r="N8" s="17">
        <v>5.7299999999999997E-2</v>
      </c>
    </row>
    <row r="9" spans="1:14" ht="15.75" thickBot="1" x14ac:dyDescent="0.3">
      <c r="A9" s="20" t="s">
        <v>74</v>
      </c>
      <c r="B9" s="21" t="s">
        <v>75</v>
      </c>
      <c r="C9" s="41" t="s">
        <v>31</v>
      </c>
      <c r="D9" s="22" t="s">
        <v>32</v>
      </c>
      <c r="E9" s="23" t="s">
        <v>76</v>
      </c>
      <c r="F9" s="23" t="s">
        <v>77</v>
      </c>
      <c r="G9" s="23">
        <v>4.5199999999999996</v>
      </c>
      <c r="H9" s="23">
        <v>4</v>
      </c>
      <c r="I9" s="24">
        <v>15.9</v>
      </c>
      <c r="J9" s="23" t="s">
        <v>78</v>
      </c>
      <c r="K9" s="26">
        <v>0.89300000000000002</v>
      </c>
      <c r="L9" s="28" t="s">
        <v>54</v>
      </c>
      <c r="M9" s="28" t="s">
        <v>79</v>
      </c>
      <c r="N9" s="26">
        <v>3.3500000000000002E-2</v>
      </c>
    </row>
    <row r="10" spans="1:14" ht="15.75" thickBot="1" x14ac:dyDescent="0.3">
      <c r="A10" s="11" t="s">
        <v>80</v>
      </c>
      <c r="B10" s="12" t="s">
        <v>81</v>
      </c>
      <c r="C10" s="40" t="s">
        <v>31</v>
      </c>
      <c r="D10" s="13" t="s">
        <v>32</v>
      </c>
      <c r="E10" s="14" t="s">
        <v>82</v>
      </c>
      <c r="F10" s="14" t="s">
        <v>83</v>
      </c>
      <c r="G10" s="14">
        <v>10.44</v>
      </c>
      <c r="H10" s="14">
        <v>7.86</v>
      </c>
      <c r="I10" s="16">
        <v>1</v>
      </c>
      <c r="J10" s="14" t="s">
        <v>84</v>
      </c>
      <c r="K10" s="17">
        <v>1</v>
      </c>
      <c r="L10" s="18">
        <v>44776</v>
      </c>
      <c r="M10" s="19" t="s">
        <v>85</v>
      </c>
      <c r="N10" s="17">
        <v>4.2999999999999997E-2</v>
      </c>
    </row>
    <row r="11" spans="1:14" s="60" customFormat="1" ht="15.75" thickBot="1" x14ac:dyDescent="0.3">
      <c r="A11" s="73" t="s">
        <v>86</v>
      </c>
      <c r="B11" s="74" t="s">
        <v>87</v>
      </c>
      <c r="C11" s="75" t="s">
        <v>31</v>
      </c>
      <c r="D11" s="76" t="s">
        <v>32</v>
      </c>
      <c r="E11" s="83" t="s">
        <v>88</v>
      </c>
      <c r="F11" s="83" t="s">
        <v>89</v>
      </c>
      <c r="G11" s="83">
        <v>5.53</v>
      </c>
      <c r="H11" s="83">
        <v>3.16</v>
      </c>
      <c r="I11" s="77">
        <v>1.66</v>
      </c>
      <c r="J11" s="83" t="s">
        <v>90</v>
      </c>
      <c r="K11" s="82">
        <v>1</v>
      </c>
      <c r="L11" s="84">
        <v>44805</v>
      </c>
      <c r="M11" s="79" t="s">
        <v>91</v>
      </c>
      <c r="N11" s="82">
        <v>8.5000000000000006E-3</v>
      </c>
    </row>
    <row r="12" spans="1:14" ht="15.75" thickBot="1" x14ac:dyDescent="0.3">
      <c r="A12" s="11" t="s">
        <v>92</v>
      </c>
      <c r="B12" s="12" t="s">
        <v>93</v>
      </c>
      <c r="C12" s="40" t="s">
        <v>39</v>
      </c>
      <c r="D12" s="13" t="s">
        <v>32</v>
      </c>
      <c r="E12" s="14" t="s">
        <v>94</v>
      </c>
      <c r="F12" s="14" t="s">
        <v>95</v>
      </c>
      <c r="G12" s="14">
        <v>6.76</v>
      </c>
      <c r="H12" s="14">
        <v>3.27</v>
      </c>
      <c r="I12" s="16">
        <v>1.17</v>
      </c>
      <c r="J12" s="14" t="s">
        <v>96</v>
      </c>
      <c r="K12" s="17">
        <v>0.73499999999999999</v>
      </c>
      <c r="L12" s="18">
        <v>44796</v>
      </c>
      <c r="M12" s="19" t="s">
        <v>97</v>
      </c>
      <c r="N12" s="17">
        <v>3.1099999999999999E-2</v>
      </c>
    </row>
    <row r="13" spans="1:14" ht="15.75" thickBot="1" x14ac:dyDescent="0.3">
      <c r="A13" s="20" t="s">
        <v>98</v>
      </c>
      <c r="B13" s="21" t="s">
        <v>99</v>
      </c>
      <c r="C13" s="41" t="s">
        <v>31</v>
      </c>
      <c r="D13" s="22" t="s">
        <v>32</v>
      </c>
      <c r="E13" s="25" t="s">
        <v>100</v>
      </c>
      <c r="F13" s="23" t="s">
        <v>101</v>
      </c>
      <c r="G13" s="23">
        <v>5.34</v>
      </c>
      <c r="H13" s="23">
        <v>3.46</v>
      </c>
      <c r="I13" s="24">
        <v>1.5</v>
      </c>
      <c r="J13" s="23" t="s">
        <v>102</v>
      </c>
      <c r="K13" s="26">
        <v>0.59489999999999998</v>
      </c>
      <c r="L13" s="27">
        <v>44792</v>
      </c>
      <c r="M13" s="28" t="s">
        <v>103</v>
      </c>
      <c r="N13" s="26">
        <v>2.69E-2</v>
      </c>
    </row>
    <row r="14" spans="1:14" ht="15.75" thickBot="1" x14ac:dyDescent="0.3">
      <c r="A14" s="11" t="s">
        <v>104</v>
      </c>
      <c r="B14" s="12" t="s">
        <v>105</v>
      </c>
      <c r="C14" s="40" t="s">
        <v>31</v>
      </c>
      <c r="D14" s="13" t="s">
        <v>32</v>
      </c>
      <c r="E14" s="15" t="s">
        <v>106</v>
      </c>
      <c r="F14" s="14" t="s">
        <v>107</v>
      </c>
      <c r="G14" s="14">
        <v>6.09</v>
      </c>
      <c r="H14" s="14">
        <v>3.5</v>
      </c>
      <c r="I14" s="16">
        <v>3.89</v>
      </c>
      <c r="J14" s="14" t="s">
        <v>108</v>
      </c>
      <c r="K14" s="17">
        <v>0.95950000000000002</v>
      </c>
      <c r="L14" s="18">
        <v>44804</v>
      </c>
      <c r="M14" s="19" t="s">
        <v>109</v>
      </c>
      <c r="N14" s="17">
        <v>3.9199999999999999E-2</v>
      </c>
    </row>
    <row r="15" spans="1:14" ht="15.75" thickBot="1" x14ac:dyDescent="0.3">
      <c r="A15" s="20" t="s">
        <v>110</v>
      </c>
      <c r="B15" s="21" t="s">
        <v>111</v>
      </c>
      <c r="C15" s="41" t="s">
        <v>31</v>
      </c>
      <c r="D15" s="22" t="s">
        <v>32</v>
      </c>
      <c r="E15" s="25" t="s">
        <v>112</v>
      </c>
      <c r="F15" s="23" t="s">
        <v>113</v>
      </c>
      <c r="G15" s="23">
        <v>6.91</v>
      </c>
      <c r="H15" s="23">
        <v>3.66</v>
      </c>
      <c r="I15" s="24">
        <v>3.05</v>
      </c>
      <c r="J15" s="23" t="s">
        <v>114</v>
      </c>
      <c r="K15" s="26">
        <v>0.68230000000000002</v>
      </c>
      <c r="L15" s="27">
        <v>44797</v>
      </c>
      <c r="M15" s="28" t="s">
        <v>115</v>
      </c>
      <c r="N15" s="26">
        <v>4.41E-2</v>
      </c>
    </row>
    <row r="16" spans="1:14" ht="15.75" thickBot="1" x14ac:dyDescent="0.3">
      <c r="A16" s="11" t="s">
        <v>116</v>
      </c>
      <c r="B16" s="12" t="s">
        <v>117</v>
      </c>
      <c r="C16" s="40" t="s">
        <v>39</v>
      </c>
      <c r="D16" s="13" t="s">
        <v>32</v>
      </c>
      <c r="E16" s="15" t="s">
        <v>118</v>
      </c>
      <c r="F16" s="19" t="s">
        <v>54</v>
      </c>
      <c r="G16" s="14">
        <v>0</v>
      </c>
      <c r="H16" s="19" t="s">
        <v>54</v>
      </c>
      <c r="I16" s="14">
        <v>0.28999999999999998</v>
      </c>
      <c r="J16" s="14" t="s">
        <v>119</v>
      </c>
      <c r="K16" s="32">
        <v>0.42009999999999997</v>
      </c>
      <c r="L16" s="18">
        <v>44784</v>
      </c>
      <c r="M16" s="19" t="s">
        <v>120</v>
      </c>
      <c r="N16" s="17">
        <v>8.6999999999999994E-3</v>
      </c>
    </row>
    <row r="17" spans="1:14" ht="15.75" thickBot="1" x14ac:dyDescent="0.3">
      <c r="A17" s="20" t="s">
        <v>121</v>
      </c>
      <c r="B17" s="21" t="s">
        <v>122</v>
      </c>
      <c r="C17" s="41" t="s">
        <v>31</v>
      </c>
      <c r="D17" s="22" t="s">
        <v>32</v>
      </c>
      <c r="E17" s="25" t="s">
        <v>123</v>
      </c>
      <c r="F17" s="23" t="s">
        <v>124</v>
      </c>
      <c r="G17" s="23">
        <v>4.8899999999999997</v>
      </c>
      <c r="H17" s="23">
        <v>1.94</v>
      </c>
      <c r="I17" s="24">
        <v>2.54</v>
      </c>
      <c r="J17" s="23" t="s">
        <v>125</v>
      </c>
      <c r="K17" s="26">
        <v>1</v>
      </c>
      <c r="L17" s="27">
        <v>44798</v>
      </c>
      <c r="M17" s="28" t="s">
        <v>126</v>
      </c>
      <c r="N17" s="26">
        <v>2.6599999999999999E-2</v>
      </c>
    </row>
    <row r="18" spans="1:14" ht="15.75" thickBot="1" x14ac:dyDescent="0.3">
      <c r="A18" s="11" t="s">
        <v>127</v>
      </c>
      <c r="B18" s="12" t="s">
        <v>128</v>
      </c>
      <c r="C18" s="40" t="s">
        <v>31</v>
      </c>
      <c r="D18" s="13" t="s">
        <v>32</v>
      </c>
      <c r="E18" s="15" t="s">
        <v>129</v>
      </c>
      <c r="F18" s="14" t="s">
        <v>130</v>
      </c>
      <c r="G18" s="14">
        <v>6.87</v>
      </c>
      <c r="H18" s="14">
        <v>3.18</v>
      </c>
      <c r="I18" s="16">
        <v>1.59</v>
      </c>
      <c r="J18" s="15" t="s">
        <v>131</v>
      </c>
      <c r="K18" s="17">
        <v>0.97009999999999996</v>
      </c>
      <c r="L18" s="18">
        <v>44805</v>
      </c>
      <c r="M18" s="19" t="s">
        <v>132</v>
      </c>
      <c r="N18" s="17">
        <v>3.5700000000000003E-2</v>
      </c>
    </row>
    <row r="19" spans="1:14" ht="15.75" thickBot="1" x14ac:dyDescent="0.3">
      <c r="A19" s="20" t="s">
        <v>133</v>
      </c>
      <c r="B19" s="21" t="s">
        <v>134</v>
      </c>
      <c r="C19" s="41" t="s">
        <v>31</v>
      </c>
      <c r="D19" s="22" t="s">
        <v>32</v>
      </c>
      <c r="E19" s="25" t="s">
        <v>135</v>
      </c>
      <c r="F19" s="25" t="s">
        <v>136</v>
      </c>
      <c r="G19" s="23">
        <v>6.81</v>
      </c>
      <c r="H19" s="23">
        <v>4.17</v>
      </c>
      <c r="I19" s="24">
        <v>4.4000000000000004</v>
      </c>
      <c r="J19" s="23" t="s">
        <v>137</v>
      </c>
      <c r="K19" s="26">
        <v>0.79310000000000003</v>
      </c>
      <c r="L19" s="27">
        <v>44803</v>
      </c>
      <c r="M19" s="28" t="s">
        <v>138</v>
      </c>
      <c r="N19" s="26">
        <v>3.8199999999999998E-2</v>
      </c>
    </row>
    <row r="20" spans="1:14" ht="15.75" thickBot="1" x14ac:dyDescent="0.3">
      <c r="A20" s="11" t="s">
        <v>139</v>
      </c>
      <c r="B20" s="12" t="s">
        <v>140</v>
      </c>
      <c r="C20" s="40" t="s">
        <v>39</v>
      </c>
      <c r="D20" s="13" t="s">
        <v>32</v>
      </c>
      <c r="E20" s="15" t="s">
        <v>141</v>
      </c>
      <c r="F20" s="14" t="s">
        <v>142</v>
      </c>
      <c r="G20" s="14">
        <v>4.38</v>
      </c>
      <c r="H20" s="14">
        <v>2.91</v>
      </c>
      <c r="I20" s="15">
        <v>0.79</v>
      </c>
      <c r="J20" s="15" t="s">
        <v>143</v>
      </c>
      <c r="K20" s="17">
        <v>0.67030000000000001</v>
      </c>
      <c r="L20" s="18">
        <v>44797</v>
      </c>
      <c r="M20" s="19" t="s">
        <v>144</v>
      </c>
      <c r="N20" s="17">
        <v>4.0300000000000002E-2</v>
      </c>
    </row>
    <row r="21" spans="1:14" ht="15.75" thickBot="1" x14ac:dyDescent="0.3">
      <c r="A21" s="20" t="s">
        <v>145</v>
      </c>
      <c r="B21" s="21" t="s">
        <v>146</v>
      </c>
      <c r="C21" s="41" t="s">
        <v>39</v>
      </c>
      <c r="D21" s="22" t="s">
        <v>32</v>
      </c>
      <c r="E21" s="25" t="s">
        <v>147</v>
      </c>
      <c r="F21" s="23" t="s">
        <v>148</v>
      </c>
      <c r="G21" s="23">
        <v>3.75</v>
      </c>
      <c r="H21" s="23">
        <v>2.89</v>
      </c>
      <c r="I21" s="24">
        <v>3.6</v>
      </c>
      <c r="J21" s="23" t="s">
        <v>149</v>
      </c>
      <c r="K21" s="26">
        <v>1</v>
      </c>
      <c r="L21" s="27">
        <v>44790</v>
      </c>
      <c r="M21" s="28" t="s">
        <v>150</v>
      </c>
      <c r="N21" s="26">
        <v>3.6299999999999999E-2</v>
      </c>
    </row>
    <row r="22" spans="1:14" ht="15.75" thickBot="1" x14ac:dyDescent="0.3">
      <c r="A22" s="11" t="s">
        <v>151</v>
      </c>
      <c r="B22" s="12" t="s">
        <v>152</v>
      </c>
      <c r="C22" s="40" t="s">
        <v>31</v>
      </c>
      <c r="D22" s="13" t="s">
        <v>32</v>
      </c>
      <c r="E22" s="16" t="s">
        <v>153</v>
      </c>
      <c r="F22" s="15" t="s">
        <v>154</v>
      </c>
      <c r="G22" s="16">
        <v>35.25</v>
      </c>
      <c r="H22" s="16">
        <v>59.56</v>
      </c>
      <c r="I22" s="14">
        <v>-3.24</v>
      </c>
      <c r="J22" s="14" t="s">
        <v>155</v>
      </c>
      <c r="K22" s="32">
        <v>0.17580000000000001</v>
      </c>
      <c r="L22" s="19" t="s">
        <v>54</v>
      </c>
      <c r="M22" s="19" t="s">
        <v>156</v>
      </c>
      <c r="N22" s="17">
        <v>7.0999999999999994E-2</v>
      </c>
    </row>
    <row r="23" spans="1:14" ht="15.75" thickBot="1" x14ac:dyDescent="0.3">
      <c r="A23" s="20" t="s">
        <v>157</v>
      </c>
      <c r="B23" s="21" t="s">
        <v>158</v>
      </c>
      <c r="C23" s="41" t="s">
        <v>39</v>
      </c>
      <c r="D23" s="22" t="s">
        <v>32</v>
      </c>
      <c r="E23" s="24" t="s">
        <v>159</v>
      </c>
      <c r="F23" s="25" t="s">
        <v>160</v>
      </c>
      <c r="G23" s="23">
        <v>11.29</v>
      </c>
      <c r="H23" s="23">
        <v>4.9400000000000004</v>
      </c>
      <c r="I23" s="24">
        <v>1.3</v>
      </c>
      <c r="J23" s="24" t="s">
        <v>161</v>
      </c>
      <c r="K23" s="31">
        <v>0.312</v>
      </c>
      <c r="L23" s="27">
        <v>44805</v>
      </c>
      <c r="M23" s="28" t="s">
        <v>162</v>
      </c>
      <c r="N23" s="26">
        <v>2.1600000000000001E-2</v>
      </c>
    </row>
    <row r="24" spans="1:14" ht="15.75" thickBot="1" x14ac:dyDescent="0.3">
      <c r="A24" s="11" t="s">
        <v>163</v>
      </c>
      <c r="B24" s="12" t="s">
        <v>164</v>
      </c>
      <c r="C24" s="40" t="s">
        <v>31</v>
      </c>
      <c r="D24" s="13" t="s">
        <v>32</v>
      </c>
      <c r="E24" s="16" t="s">
        <v>165</v>
      </c>
      <c r="F24" s="15" t="s">
        <v>166</v>
      </c>
      <c r="G24" s="14">
        <v>9.9600000000000009</v>
      </c>
      <c r="H24" s="14">
        <v>1.1200000000000001</v>
      </c>
      <c r="I24" s="16">
        <v>1.49</v>
      </c>
      <c r="J24" s="16" t="s">
        <v>167</v>
      </c>
      <c r="K24" s="17">
        <v>0.65</v>
      </c>
      <c r="L24" s="18">
        <v>44791</v>
      </c>
      <c r="M24" s="19" t="s">
        <v>168</v>
      </c>
      <c r="N24" s="17">
        <v>2.3199999999999998E-2</v>
      </c>
    </row>
    <row r="25" spans="1:14" ht="15.75" thickBot="1" x14ac:dyDescent="0.3">
      <c r="A25" s="20" t="s">
        <v>169</v>
      </c>
      <c r="B25" s="21" t="s">
        <v>170</v>
      </c>
      <c r="C25" s="41" t="s">
        <v>39</v>
      </c>
      <c r="D25" s="22" t="s">
        <v>32</v>
      </c>
      <c r="E25" s="24" t="s">
        <v>171</v>
      </c>
      <c r="F25" s="25" t="s">
        <v>172</v>
      </c>
      <c r="G25" s="23">
        <v>4.3099999999999996</v>
      </c>
      <c r="H25" s="23">
        <v>2.98</v>
      </c>
      <c r="I25" s="24">
        <v>3.81</v>
      </c>
      <c r="J25" s="25" t="s">
        <v>173</v>
      </c>
      <c r="K25" s="26">
        <v>0.63780000000000003</v>
      </c>
      <c r="L25" s="27">
        <v>44803</v>
      </c>
      <c r="M25" s="28" t="s">
        <v>174</v>
      </c>
      <c r="N25" s="26">
        <v>3.56E-2</v>
      </c>
    </row>
    <row r="26" spans="1:14" ht="15.75" thickBot="1" x14ac:dyDescent="0.3">
      <c r="A26" s="11" t="s">
        <v>175</v>
      </c>
      <c r="B26" s="12" t="s">
        <v>176</v>
      </c>
      <c r="C26" s="40" t="s">
        <v>31</v>
      </c>
      <c r="D26" s="13" t="s">
        <v>32</v>
      </c>
      <c r="E26" s="16" t="s">
        <v>177</v>
      </c>
      <c r="F26" s="15" t="s">
        <v>178</v>
      </c>
      <c r="G26" s="14">
        <v>4.46</v>
      </c>
      <c r="H26" s="14">
        <v>0.65</v>
      </c>
      <c r="I26" s="16">
        <v>1.89</v>
      </c>
      <c r="J26" s="15" t="s">
        <v>179</v>
      </c>
      <c r="K26" s="17">
        <v>0.92500000000000004</v>
      </c>
      <c r="L26" s="18">
        <v>44805</v>
      </c>
      <c r="M26" s="19" t="s">
        <v>180</v>
      </c>
      <c r="N26" s="17">
        <v>2.0500000000000001E-2</v>
      </c>
    </row>
    <row r="27" spans="1:14" ht="15.75" thickBot="1" x14ac:dyDescent="0.3">
      <c r="A27" s="20" t="s">
        <v>181</v>
      </c>
      <c r="B27" s="21" t="s">
        <v>182</v>
      </c>
      <c r="C27" s="41" t="s">
        <v>39</v>
      </c>
      <c r="D27" s="22" t="s">
        <v>32</v>
      </c>
      <c r="E27" s="24" t="s">
        <v>183</v>
      </c>
      <c r="F27" s="25" t="s">
        <v>184</v>
      </c>
      <c r="G27" s="23">
        <v>3.22</v>
      </c>
      <c r="H27" s="23">
        <v>2.12</v>
      </c>
      <c r="I27" s="24">
        <v>3.08</v>
      </c>
      <c r="J27" s="23" t="s">
        <v>185</v>
      </c>
      <c r="K27" s="26">
        <v>1</v>
      </c>
      <c r="L27" s="27">
        <v>44796</v>
      </c>
      <c r="M27" s="28" t="s">
        <v>186</v>
      </c>
      <c r="N27" s="26">
        <v>7.2900000000000006E-2</v>
      </c>
    </row>
    <row r="28" spans="1:14" ht="15.75" thickBot="1" x14ac:dyDescent="0.3">
      <c r="A28" s="11" t="s">
        <v>187</v>
      </c>
      <c r="B28" s="12" t="s">
        <v>188</v>
      </c>
      <c r="C28" s="40" t="s">
        <v>31</v>
      </c>
      <c r="D28" s="13" t="s">
        <v>32</v>
      </c>
      <c r="E28" s="16" t="s">
        <v>189</v>
      </c>
      <c r="F28" s="15" t="s">
        <v>190</v>
      </c>
      <c r="G28" s="16">
        <v>66.38</v>
      </c>
      <c r="H28" s="14">
        <v>3.51</v>
      </c>
      <c r="I28" s="14">
        <v>-11.12</v>
      </c>
      <c r="J28" s="16" t="s">
        <v>191</v>
      </c>
      <c r="K28" s="17">
        <v>0.76060000000000005</v>
      </c>
      <c r="L28" s="18">
        <v>44812</v>
      </c>
      <c r="M28" s="19" t="s">
        <v>192</v>
      </c>
      <c r="N28" s="17">
        <v>0.02</v>
      </c>
    </row>
    <row r="29" spans="1:14" ht="15.75" thickBot="1" x14ac:dyDescent="0.3">
      <c r="A29" s="20" t="s">
        <v>193</v>
      </c>
      <c r="B29" s="21" t="s">
        <v>194</v>
      </c>
      <c r="C29" s="41" t="s">
        <v>31</v>
      </c>
      <c r="D29" s="22" t="s">
        <v>32</v>
      </c>
      <c r="E29" s="24" t="s">
        <v>195</v>
      </c>
      <c r="F29" s="25" t="s">
        <v>196</v>
      </c>
      <c r="G29" s="23">
        <v>6.03</v>
      </c>
      <c r="H29" s="23">
        <v>3.42</v>
      </c>
      <c r="I29" s="24">
        <v>961.89</v>
      </c>
      <c r="J29" s="23" t="s">
        <v>197</v>
      </c>
      <c r="K29" s="31">
        <v>0.4158</v>
      </c>
      <c r="L29" s="27">
        <v>44797</v>
      </c>
      <c r="M29" s="28" t="s">
        <v>198</v>
      </c>
      <c r="N29" s="26">
        <v>8.5699999999999998E-2</v>
      </c>
    </row>
    <row r="30" spans="1:14" ht="15.75" thickBot="1" x14ac:dyDescent="0.3">
      <c r="A30" s="11" t="s">
        <v>199</v>
      </c>
      <c r="B30" s="12" t="s">
        <v>200</v>
      </c>
      <c r="C30" s="40" t="s">
        <v>13</v>
      </c>
      <c r="D30" s="13" t="s">
        <v>32</v>
      </c>
      <c r="E30" s="16" t="s">
        <v>201</v>
      </c>
      <c r="F30" s="33">
        <v>-9.4</v>
      </c>
      <c r="G30" s="19" t="s">
        <v>54</v>
      </c>
      <c r="H30" s="19" t="s">
        <v>54</v>
      </c>
      <c r="I30" s="16">
        <v>5.29</v>
      </c>
      <c r="J30" s="16" t="s">
        <v>202</v>
      </c>
      <c r="K30" s="34">
        <v>7.0000000000000001E-3</v>
      </c>
      <c r="L30" s="19" t="s">
        <v>54</v>
      </c>
      <c r="M30" s="19" t="s">
        <v>203</v>
      </c>
      <c r="N30" s="17">
        <v>8.5000000000000006E-3</v>
      </c>
    </row>
    <row r="31" spans="1:14" ht="15.75" thickBot="1" x14ac:dyDescent="0.3">
      <c r="A31" s="20" t="s">
        <v>204</v>
      </c>
      <c r="B31" s="21" t="s">
        <v>205</v>
      </c>
      <c r="C31" s="41" t="s">
        <v>13</v>
      </c>
      <c r="D31" s="22" t="s">
        <v>32</v>
      </c>
      <c r="E31" s="24" t="s">
        <v>206</v>
      </c>
      <c r="F31" s="24" t="s">
        <v>207</v>
      </c>
      <c r="G31" s="28" t="s">
        <v>54</v>
      </c>
      <c r="H31" s="25">
        <v>10.5</v>
      </c>
      <c r="I31" s="24">
        <v>260.68</v>
      </c>
      <c r="J31" s="24">
        <v>0</v>
      </c>
      <c r="K31" s="26">
        <v>0.66220000000000001</v>
      </c>
      <c r="L31" s="28" t="s">
        <v>54</v>
      </c>
      <c r="M31" s="28" t="s">
        <v>208</v>
      </c>
      <c r="N31" s="29">
        <v>-1.37E-2</v>
      </c>
    </row>
    <row r="32" spans="1:14" ht="15.75" thickBot="1" x14ac:dyDescent="0.3">
      <c r="A32" s="11" t="s">
        <v>209</v>
      </c>
      <c r="B32" s="12" t="s">
        <v>210</v>
      </c>
      <c r="C32" s="40" t="s">
        <v>13</v>
      </c>
      <c r="D32" s="13" t="s">
        <v>32</v>
      </c>
      <c r="E32" s="16" t="s">
        <v>211</v>
      </c>
      <c r="F32" s="19" t="s">
        <v>54</v>
      </c>
      <c r="G32" s="19" t="s">
        <v>54</v>
      </c>
      <c r="H32" s="19" t="s">
        <v>54</v>
      </c>
      <c r="I32" s="16">
        <v>17.86</v>
      </c>
      <c r="J32" s="15" t="s">
        <v>212</v>
      </c>
      <c r="K32" s="17">
        <v>0.85070000000000001</v>
      </c>
      <c r="L32" s="35">
        <v>44770</v>
      </c>
      <c r="M32" s="19" t="s">
        <v>213</v>
      </c>
      <c r="N32" s="17">
        <v>5.1000000000000004E-3</v>
      </c>
    </row>
    <row r="33" spans="1:14" ht="15.75" thickBot="1" x14ac:dyDescent="0.3">
      <c r="A33" s="20" t="s">
        <v>214</v>
      </c>
      <c r="B33" s="21" t="s">
        <v>215</v>
      </c>
      <c r="C33" s="41" t="s">
        <v>13</v>
      </c>
      <c r="D33" s="22" t="s">
        <v>32</v>
      </c>
      <c r="E33" s="24" t="s">
        <v>216</v>
      </c>
      <c r="F33" s="36">
        <v>-8.2799999999999994</v>
      </c>
      <c r="G33" s="28" t="s">
        <v>54</v>
      </c>
      <c r="H33" s="28" t="s">
        <v>54</v>
      </c>
      <c r="I33" s="25">
        <v>0.75</v>
      </c>
      <c r="J33" s="25" t="s">
        <v>217</v>
      </c>
      <c r="K33" s="31">
        <v>0.32779999999999998</v>
      </c>
      <c r="L33" s="28" t="s">
        <v>54</v>
      </c>
      <c r="M33" s="28" t="s">
        <v>218</v>
      </c>
      <c r="N33" s="29">
        <v>-5.1700000000000003E-2</v>
      </c>
    </row>
    <row r="34" spans="1:14" ht="15.75" thickBot="1" x14ac:dyDescent="0.3">
      <c r="A34" s="11" t="s">
        <v>219</v>
      </c>
      <c r="B34" s="12" t="s">
        <v>220</v>
      </c>
      <c r="C34" s="40" t="s">
        <v>31</v>
      </c>
      <c r="D34" s="13" t="s">
        <v>32</v>
      </c>
      <c r="E34" s="16" t="s">
        <v>221</v>
      </c>
      <c r="F34" s="19" t="s">
        <v>54</v>
      </c>
      <c r="G34" s="19" t="s">
        <v>54</v>
      </c>
      <c r="H34" s="19" t="s">
        <v>54</v>
      </c>
      <c r="I34" s="19" t="s">
        <v>54</v>
      </c>
      <c r="J34" s="16">
        <v>0</v>
      </c>
      <c r="K34" s="17">
        <v>0.92759999999999998</v>
      </c>
      <c r="L34" s="19" t="s">
        <v>54</v>
      </c>
      <c r="M34" s="19" t="s">
        <v>222</v>
      </c>
      <c r="N34" s="17">
        <v>2.2200000000000001E-2</v>
      </c>
    </row>
    <row r="35" spans="1:14" ht="15.75" thickBot="1" x14ac:dyDescent="0.3">
      <c r="A35" s="20" t="s">
        <v>223</v>
      </c>
      <c r="B35" s="21" t="s">
        <v>224</v>
      </c>
      <c r="C35" s="41" t="s">
        <v>39</v>
      </c>
      <c r="D35" s="22" t="s">
        <v>32</v>
      </c>
      <c r="E35" s="24" t="s">
        <v>225</v>
      </c>
      <c r="F35" s="28" t="s">
        <v>54</v>
      </c>
      <c r="G35" s="23">
        <v>0</v>
      </c>
      <c r="H35" s="28" t="s">
        <v>54</v>
      </c>
      <c r="I35" s="28" t="s">
        <v>54</v>
      </c>
      <c r="J35" s="28" t="s">
        <v>54</v>
      </c>
      <c r="K35" s="26">
        <v>0.60809999999999997</v>
      </c>
      <c r="L35" s="28" t="s">
        <v>54</v>
      </c>
      <c r="M35" s="28" t="s">
        <v>226</v>
      </c>
      <c r="N35" s="26">
        <v>0</v>
      </c>
    </row>
    <row r="36" spans="1:14" ht="15.75" thickBot="1" x14ac:dyDescent="0.3">
      <c r="A36" s="11" t="s">
        <v>227</v>
      </c>
      <c r="B36" s="12" t="s">
        <v>228</v>
      </c>
      <c r="C36" s="40" t="s">
        <v>39</v>
      </c>
      <c r="D36" s="13" t="s">
        <v>32</v>
      </c>
      <c r="E36" s="16" t="s">
        <v>229</v>
      </c>
      <c r="F36" s="19" t="s">
        <v>54</v>
      </c>
      <c r="G36" s="19" t="s">
        <v>54</v>
      </c>
      <c r="H36" s="19" t="s">
        <v>54</v>
      </c>
      <c r="I36" s="19" t="s">
        <v>54</v>
      </c>
      <c r="J36" s="15" t="s">
        <v>230</v>
      </c>
      <c r="K36" s="17">
        <v>0.65790000000000004</v>
      </c>
      <c r="L36" s="19" t="s">
        <v>54</v>
      </c>
      <c r="M36" s="19" t="s">
        <v>231</v>
      </c>
      <c r="N36" s="17">
        <v>0</v>
      </c>
    </row>
    <row r="37" spans="1:14" ht="15.75" thickBot="1" x14ac:dyDescent="0.3">
      <c r="A37" s="20" t="s">
        <v>232</v>
      </c>
      <c r="B37" s="21" t="s">
        <v>233</v>
      </c>
      <c r="C37" s="41" t="s">
        <v>31</v>
      </c>
      <c r="D37" s="22" t="s">
        <v>32</v>
      </c>
      <c r="E37" s="24" t="s">
        <v>234</v>
      </c>
      <c r="F37" s="28" t="s">
        <v>54</v>
      </c>
      <c r="G37" s="28" t="s">
        <v>54</v>
      </c>
      <c r="H37" s="28" t="s">
        <v>54</v>
      </c>
      <c r="I37" s="28" t="s">
        <v>54</v>
      </c>
      <c r="J37" s="24">
        <v>0</v>
      </c>
      <c r="K37" s="26">
        <v>0.88239999999999996</v>
      </c>
      <c r="L37" s="28" t="s">
        <v>54</v>
      </c>
      <c r="M37" s="28" t="s">
        <v>235</v>
      </c>
      <c r="N37" s="29">
        <v>-0.21229999999999999</v>
      </c>
    </row>
    <row r="38" spans="1:14" ht="15.75" thickBot="1" x14ac:dyDescent="0.3">
      <c r="A38" s="11" t="s">
        <v>236</v>
      </c>
      <c r="B38" s="12" t="s">
        <v>237</v>
      </c>
      <c r="C38" s="40" t="s">
        <v>39</v>
      </c>
      <c r="D38" s="13" t="s">
        <v>32</v>
      </c>
      <c r="E38" s="16" t="s">
        <v>238</v>
      </c>
      <c r="F38" s="16" t="s">
        <v>239</v>
      </c>
      <c r="G38" s="14">
        <v>0</v>
      </c>
      <c r="H38" s="19" t="s">
        <v>54</v>
      </c>
      <c r="I38" s="14">
        <v>-22.96</v>
      </c>
      <c r="J38" s="16">
        <v>0</v>
      </c>
      <c r="K38" s="32">
        <v>0.2107</v>
      </c>
      <c r="L38" s="19" t="s">
        <v>54</v>
      </c>
      <c r="M38" s="19" t="s">
        <v>240</v>
      </c>
      <c r="N38" s="17">
        <v>0</v>
      </c>
    </row>
  </sheetData>
  <hyperlinks>
    <hyperlink ref="B1" r:id="rId1" display="https://gb.wallmine.com/screener?d=a&amp;e%5B%5D=NASDAQ&amp;e%5B%5D=NYSE&amp;e%5B%5D=NYSEMKT&amp;e%5B%5D=LSE&amp;fo=e%5B%5D%2Cse%5B%5D%2Ci%5B%5D&amp;i%5B%5D=224282&amp;o=n&amp;r=o&amp;se%5B%5D=711" xr:uid="{84AB8014-6852-41E8-83E3-70548DE8AF8A}"/>
    <hyperlink ref="C1" r:id="rId2" display="https://gb.wallmine.com/screener?d=a&amp;e%5B%5D=NASDAQ&amp;e%5B%5D=NYSE&amp;e%5B%5D=NYSEMKT&amp;e%5B%5D=LSE&amp;fo=e%5B%5D%2Cse%5B%5D%2Ci%5B%5D&amp;i%5B%5D=224282&amp;o=e&amp;r=o&amp;se%5B%5D=711" xr:uid="{B933E7F6-F068-408E-807B-0351512C83C9}"/>
    <hyperlink ref="D1" r:id="rId3" display="https://gb.wallmine.com/screener?d=a&amp;e%5B%5D=NASDAQ&amp;e%5B%5D=NYSE&amp;e%5B%5D=NYSEMKT&amp;e%5B%5D=LSE&amp;fo=e%5B%5D%2Cse%5B%5D%2Ci%5B%5D&amp;i%5B%5D=224282&amp;o=i&amp;r=o&amp;se%5B%5D=711" xr:uid="{2D84F0E6-BCAF-4C1E-90BB-E3DA545E3B0E}"/>
    <hyperlink ref="E1" r:id="rId4" display="https://gb.wallmine.com/screener?d=a&amp;e%5B%5D=NASDAQ&amp;e%5B%5D=NYSE&amp;e%5B%5D=NYSEMKT&amp;e%5B%5D=LSE&amp;fo=e%5B%5D%2Cse%5B%5D%2Ci%5B%5D&amp;i%5B%5D=224282&amp;o=m&amp;r=o&amp;se%5B%5D=711" xr:uid="{7599C1C5-6AA6-4915-9292-B3B686BEADBF}"/>
    <hyperlink ref="F1" r:id="rId5" display="https://gb.wallmine.com/screener?d=a&amp;e%5B%5D=NASDAQ&amp;e%5B%5D=NYSE&amp;e%5B%5D=NYSEMKT&amp;e%5B%5D=LSE&amp;fo=e%5B%5D%2Cse%5B%5D%2Ci%5B%5D&amp;i%5B%5D=224282&amp;o=eb&amp;r=o&amp;se%5B%5D=711" xr:uid="{34CD0A30-8B4A-480E-9B3D-C473F0DE4D12}"/>
    <hyperlink ref="G1" r:id="rId6" display="https://gb.wallmine.com/screener?d=a&amp;e%5B%5D=NASDAQ&amp;e%5B%5D=NYSE&amp;e%5B%5D=NYSEMKT&amp;e%5B%5D=LSE&amp;fo=e%5B%5D%2Cse%5B%5D%2Ci%5B%5D&amp;i%5B%5D=224282&amp;o=pe&amp;r=o&amp;se%5B%5D=711" xr:uid="{9CF6C081-4097-4A33-A526-3A1D05F371AC}"/>
    <hyperlink ref="H1" r:id="rId7" display="https://gb.wallmine.com/screener?d=a&amp;e%5B%5D=NASDAQ&amp;e%5B%5D=NYSE&amp;e%5B%5D=NYSEMKT&amp;e%5B%5D=LSE&amp;fo=e%5B%5D%2Cse%5B%5D%2Ci%5B%5D&amp;i%5B%5D=224282&amp;o=ee&amp;r=o&amp;se%5B%5D=711" xr:uid="{0CF84DD7-B7A5-4783-9E44-9C49BE57318A}"/>
    <hyperlink ref="I1" r:id="rId8" display="https://gb.wallmine.com/screener?d=a&amp;e%5B%5D=NASDAQ&amp;e%5B%5D=NYSE&amp;e%5B%5D=NYSEMKT&amp;e%5B%5D=LSE&amp;fo=e%5B%5D%2Cse%5B%5D%2Ci%5B%5D&amp;i%5B%5D=224282&amp;o=d2e&amp;r=o&amp;se%5B%5D=711" xr:uid="{516FDF01-AEEC-41D3-8564-A0C259D8B0A5}"/>
    <hyperlink ref="J1" r:id="rId9" display="https://gb.wallmine.com/screener?d=a&amp;e%5B%5D=NASDAQ&amp;e%5B%5D=NYSE&amp;e%5B%5D=NYSEMKT&amp;e%5B%5D=LSE&amp;fo=e%5B%5D%2Cse%5B%5D%2Ci%5B%5D&amp;i%5B%5D=224282&amp;o=av&amp;r=o&amp;se%5B%5D=711" xr:uid="{53CC111F-D223-4752-B772-529798B43217}"/>
    <hyperlink ref="K1" r:id="rId10" display="https://gb.wallmine.com/screener?d=a&amp;e%5B%5D=NASDAQ&amp;e%5B%5D=NYSE&amp;e%5B%5D=NYSEMKT&amp;e%5B%5D=LSE&amp;fo=e%5B%5D%2Cse%5B%5D%2Ci%5B%5D&amp;i%5B%5D=224282&amp;o=ito&amp;r=o&amp;se%5B%5D=711" xr:uid="{68BCF4FD-5C3F-4115-B63B-783AEE539B76}"/>
    <hyperlink ref="L1" r:id="rId11" display="https://gb.wallmine.com/screener?d=a&amp;e%5B%5D=NASDAQ&amp;e%5B%5D=NYSE&amp;e%5B%5D=NYSEMKT&amp;e%5B%5D=LSE&amp;fo=e%5B%5D%2Cse%5B%5D%2Ci%5B%5D&amp;i%5B%5D=224282&amp;o=ed&amp;r=o&amp;se%5B%5D=711" xr:uid="{73615F53-E68B-4192-9F94-577DAF5D94ED}"/>
    <hyperlink ref="M1" r:id="rId12" display="https://gb.wallmine.com/screener?d=a&amp;e%5B%5D=NASDAQ&amp;e%5B%5D=NYSE&amp;e%5B%5D=NYSEMKT&amp;e%5B%5D=LSE&amp;fo=e%5B%5D%2Cse%5B%5D%2Ci%5B%5D&amp;i%5B%5D=224282&amp;o=p&amp;r=o&amp;se%5B%5D=711" xr:uid="{396CB987-3A49-41D7-AE8D-C06349BC4B7F}"/>
    <hyperlink ref="N1" r:id="rId13" display="https://gb.wallmine.com/screener?d=a&amp;e%5B%5D=NASDAQ&amp;e%5B%5D=NYSE&amp;e%5B%5D=NYSEMKT&amp;e%5B%5D=LSE&amp;fo=e%5B%5D%2Cse%5B%5D%2Ci%5B%5D&amp;i%5B%5D=224282&amp;o=pc&amp;r=o&amp;se%5B%5D=711" xr:uid="{DD30FFFF-0108-4312-AC89-7C6F93DD86EC}"/>
    <hyperlink ref="A2" r:id="rId14" display="https://gb.wallmine.com/nyse/tjx" xr:uid="{3826750D-DC04-4818-A3F5-AF83E356FB0E}"/>
    <hyperlink ref="A3" r:id="rId15" display="https://gb.wallmine.com/nasdaq/lulu" xr:uid="{A5891E7D-E68C-4888-8253-B3DA91F3C763}"/>
    <hyperlink ref="A4" r:id="rId16" display="https://gb.wallmine.com/nasdaq/rost" xr:uid="{06596621-241B-4FDB-B6E3-B71C7125C914}"/>
    <hyperlink ref="A5" r:id="rId17" display="https://gb.wallmine.com/nyse/lb" xr:uid="{AA19E6F4-EA37-4244-8CCD-0AE2D6E5EA6F}"/>
    <hyperlink ref="A6" r:id="rId18" display="https://gb.wallmine.com/lse/nxt" xr:uid="{CB155B8F-1141-43AE-B21C-7EC78BE3C1A8}"/>
    <hyperlink ref="A7" r:id="rId19" display="https://gb.wallmine.com/nyse/onon" xr:uid="{6E93041E-8316-4D7A-B9F2-BDFD37561B76}"/>
    <hyperlink ref="A8" r:id="rId20" display="https://gb.wallmine.com/nyse/gps" xr:uid="{EBF37C2C-F5B7-436D-9F12-D4C67F4F756A}"/>
    <hyperlink ref="A9" r:id="rId21" display="https://gb.wallmine.com/nyse/vsco" xr:uid="{CAD1CCA5-3197-42D7-9832-DDC4B9DA9228}"/>
    <hyperlink ref="A10" r:id="rId22" display="https://gb.wallmine.com/nyse/boot" xr:uid="{FD0199E6-B79C-4EF9-B285-26BF32141514}"/>
    <hyperlink ref="A11" r:id="rId23" display="https://gb.wallmine.com/nyse/aeo" xr:uid="{39055004-2DCD-43AA-B821-D5319F239261}"/>
    <hyperlink ref="A12" r:id="rId24" display="https://gb.wallmine.com/nasdaq/urbn" xr:uid="{8A72E390-4B60-4F81-830A-99BE3CB28C1E}"/>
    <hyperlink ref="A13" r:id="rId25" display="https://gb.wallmine.com/nyse/bke" xr:uid="{D5E091EA-B05F-40BD-8ADB-C9E1F19A53F5}"/>
    <hyperlink ref="A14" r:id="rId26" display="https://gb.wallmine.com/nyse/dbi" xr:uid="{2A3A8F1A-7380-4C8E-B533-FA18374F5874}"/>
    <hyperlink ref="A15" r:id="rId27" display="https://gb.wallmine.com/nyse/ges" xr:uid="{1E959280-ADAC-4B19-AFE2-BA16C68D5C71}"/>
    <hyperlink ref="A16" r:id="rId28" display="https://gb.wallmine.com/nasdaq/smrt" xr:uid="{2D51A195-1A77-4059-902C-628126692498}"/>
    <hyperlink ref="A17" r:id="rId29" display="https://gb.wallmine.com/nyse/anf" xr:uid="{B87203A0-51FC-4EF8-AE42-CC8260633214}"/>
    <hyperlink ref="A18" r:id="rId30" display="https://gb.wallmine.com/nyse/gco" xr:uid="{6453010F-606E-453D-9A2D-10BB3497E7F1}"/>
    <hyperlink ref="A19" r:id="rId31" display="https://gb.wallmine.com/nyse/chs" xr:uid="{97989490-A568-4F0D-9286-5647DC27EE78}"/>
    <hyperlink ref="A20" r:id="rId32" display="https://gb.wallmine.com/nasdaq/scvl" xr:uid="{C64E0F2A-AC0D-4D3F-8732-9AB94D49374A}"/>
    <hyperlink ref="A21" r:id="rId33" display="https://gb.wallmine.com/nasdaq/plce" xr:uid="{AC73D103-265B-4767-BD7A-91C8DB6588EF}"/>
    <hyperlink ref="A22" r:id="rId34" display="https://gb.wallmine.com/nyse/curv" xr:uid="{257E185A-E5D7-4177-B3EF-0A59CF385813}"/>
    <hyperlink ref="A23" r:id="rId35" display="https://gb.wallmine.com/nasdaq/dlth" xr:uid="{BEE989C8-E1B7-477D-9334-E523EEA821E3}"/>
    <hyperlink ref="A24" r:id="rId36" display="https://gb.wallmine.com/nyse/cato" xr:uid="{BFEAA897-9878-4E9C-9368-A3613275C1CC}"/>
    <hyperlink ref="A25" r:id="rId37" display="https://gb.wallmine.com/nasdaq/dxlg" xr:uid="{E227D698-0039-4D86-9810-3609FA911B9F}"/>
    <hyperlink ref="A26" r:id="rId38" display="https://gb.wallmine.com/nyse/tlys" xr:uid="{6BFC8BC8-B706-46FD-8A6C-D9F0C0E69935}"/>
    <hyperlink ref="A27" r:id="rId39" display="https://gb.wallmine.com/nasdaq/ctrn" xr:uid="{63198656-134C-4BCC-88AF-5D8E159866F7}"/>
    <hyperlink ref="A28" r:id="rId40" display="https://gb.wallmine.com/nyse/jill" xr:uid="{2F0CB003-3054-44C5-B082-E264AB9DE935}"/>
    <hyperlink ref="A29" r:id="rId41" display="https://gb.wallmine.com/nyse/expr" xr:uid="{5FCB8DAA-013F-4E70-A0F0-0223563C0B6C}"/>
    <hyperlink ref="A30" r:id="rId42" display="https://gb.wallmine.com/lse/fccn" xr:uid="{27AE38E8-3958-4A17-9952-A7AD5BC0E349}"/>
    <hyperlink ref="A31" r:id="rId43" display="https://gb.wallmine.com/lse/mosb" xr:uid="{FDAD9381-5EF6-4289-95E9-91CA744946AA}"/>
    <hyperlink ref="A32" r:id="rId44" display="https://gb.wallmine.com/lse/bump.l" xr:uid="{57366058-07BE-4A81-B07B-A1E09BA1C702}"/>
    <hyperlink ref="A33" r:id="rId45" display="https://gb.wallmine.com/lse/quiz" xr:uid="{F849FBFD-26B6-4016-8F51-C8BE41CBF99A}"/>
    <hyperlink ref="A34" r:id="rId46" display="https://gb.wallmine.com/nyse/rtw" xr:uid="{BCB02257-FB79-4DA5-B706-36C32180B757}"/>
    <hyperlink ref="A35" r:id="rId47" display="https://gb.wallmine.com/nasdaq/fran" xr:uid="{E7FFFE68-8159-4498-83E9-5F70CDE49C43}"/>
    <hyperlink ref="A36" r:id="rId48" display="https://gb.wallmine.com/nasdaq/asna" xr:uid="{B0C057C7-82AE-4682-9940-2676EF9A1277}"/>
    <hyperlink ref="A37" r:id="rId49" display="https://gb.wallmine.com/nyse/tlrd" xr:uid="{CF9825A2-B6C2-4DD6-AD72-087F6F64A152}"/>
    <hyperlink ref="A38" r:id="rId50" display="https://gb.wallmine.com/nasdaq/apex" xr:uid="{7B04249F-76E7-4BD7-AE14-1957B6EEB8C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58185-0254-419D-98B2-758EDFAF7DB7}">
  <dimension ref="A1:AK33"/>
  <sheetViews>
    <sheetView tabSelected="1"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E29" sqref="E29"/>
    </sheetView>
  </sheetViews>
  <sheetFormatPr defaultColWidth="9.140625" defaultRowHeight="12.75" x14ac:dyDescent="0.2"/>
  <cols>
    <col min="1" max="1" width="4.140625" style="1" customWidth="1"/>
    <col min="2" max="2" width="9.140625" style="1"/>
    <col min="3" max="3" width="26.42578125" style="1" bestFit="1" customWidth="1"/>
    <col min="4" max="5" width="9.140625" style="4"/>
    <col min="6" max="6" width="11.7109375" style="6" bestFit="1" customWidth="1"/>
    <col min="7" max="9" width="9.140625" style="6"/>
    <col min="10" max="11" width="9.140625" style="4"/>
    <col min="12" max="19" width="9.140625" style="1"/>
    <col min="20" max="23" width="9.140625" style="4"/>
    <col min="24" max="29" width="9.140625" style="1"/>
    <col min="30" max="30" width="11" style="1" bestFit="1" customWidth="1"/>
    <col min="31" max="33" width="9.140625" style="4"/>
    <col min="34" max="35" width="9.140625" style="1"/>
    <col min="36" max="36" width="16" style="1" bestFit="1" customWidth="1"/>
    <col min="37" max="37" width="33.85546875" style="1" bestFit="1" customWidth="1"/>
    <col min="38" max="16384" width="9.140625" style="1"/>
  </cols>
  <sheetData>
    <row r="1" spans="1:37" x14ac:dyDescent="0.2">
      <c r="D1" s="1"/>
      <c r="F1" s="132" t="s">
        <v>499</v>
      </c>
      <c r="G1" s="132"/>
      <c r="H1" s="132"/>
      <c r="I1" s="132"/>
      <c r="J1" s="132"/>
      <c r="K1" s="132"/>
      <c r="L1" s="132"/>
      <c r="M1" s="132"/>
      <c r="N1" s="132"/>
      <c r="O1" s="132"/>
      <c r="P1" s="132"/>
      <c r="Q1" s="132"/>
      <c r="R1" s="104">
        <f>AVERAGE(R3:R16)</f>
        <v>2.253020008158559</v>
      </c>
      <c r="S1" s="104">
        <f>AVERAGE(S3:S16)</f>
        <v>13.691069003608686</v>
      </c>
      <c r="T1" s="104">
        <f>AVERAGE(T3:T16)</f>
        <v>2.960123877106037</v>
      </c>
      <c r="U1" s="88"/>
      <c r="V1" s="117">
        <f t="shared" ref="V1:AB1" si="0">AVERAGE(V3:V16)</f>
        <v>0.14757665631622019</v>
      </c>
      <c r="W1" s="117">
        <f t="shared" si="0"/>
        <v>6.1523225008126764E-2</v>
      </c>
      <c r="X1" s="117">
        <f t="shared" si="0"/>
        <v>0.10798125173689554</v>
      </c>
      <c r="Y1" s="117">
        <f t="shared" si="0"/>
        <v>0.48923458289668553</v>
      </c>
      <c r="Z1" s="117">
        <f t="shared" si="0"/>
        <v>5.2286639531140301E-2</v>
      </c>
      <c r="AA1" s="117">
        <f t="shared" si="0"/>
        <v>3.6692022922336129E-2</v>
      </c>
      <c r="AB1" s="117">
        <f t="shared" si="0"/>
        <v>6.454473038657256E-2</v>
      </c>
      <c r="AC1" s="88"/>
      <c r="AD1" s="90" t="s">
        <v>537</v>
      </c>
      <c r="AE1" s="89">
        <f>AVERAGE(AE3:AE16)</f>
        <v>0.28208478568596257</v>
      </c>
      <c r="AF1" s="89">
        <f>AVERAGE(AF3:AF16)</f>
        <v>0.10806567193056367</v>
      </c>
      <c r="AG1" s="89">
        <f>AVERAGE(AG3:AG16)</f>
        <v>0.23476168316344095</v>
      </c>
      <c r="AH1" s="91">
        <f>AVERAGE(AH3:AH16)</f>
        <v>665.09462510297612</v>
      </c>
      <c r="AI1" s="91"/>
    </row>
    <row r="2" spans="1:37" s="2" customFormat="1" x14ac:dyDescent="0.2">
      <c r="A2" s="1"/>
      <c r="B2" s="2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5" t="s">
        <v>7</v>
      </c>
      <c r="J2" s="5" t="s">
        <v>8</v>
      </c>
      <c r="K2" s="5" t="s">
        <v>536</v>
      </c>
      <c r="L2" s="5" t="s">
        <v>514</v>
      </c>
      <c r="M2" s="5" t="s">
        <v>501</v>
      </c>
      <c r="N2" s="5" t="s">
        <v>534</v>
      </c>
      <c r="O2" s="5" t="s">
        <v>525</v>
      </c>
      <c r="P2" s="5" t="s">
        <v>530</v>
      </c>
      <c r="Q2" s="5" t="s">
        <v>531</v>
      </c>
      <c r="R2" s="5" t="s">
        <v>509</v>
      </c>
      <c r="S2" s="5" t="s">
        <v>502</v>
      </c>
      <c r="T2" s="5" t="s">
        <v>510</v>
      </c>
      <c r="U2" s="5" t="s">
        <v>535</v>
      </c>
      <c r="V2" s="5" t="s">
        <v>518</v>
      </c>
      <c r="W2" s="5" t="s">
        <v>519</v>
      </c>
      <c r="X2" s="5" t="s">
        <v>520</v>
      </c>
      <c r="Y2" s="5" t="s">
        <v>506</v>
      </c>
      <c r="Z2" s="5" t="s">
        <v>507</v>
      </c>
      <c r="AA2" s="5" t="s">
        <v>508</v>
      </c>
      <c r="AB2" s="2" t="s">
        <v>515</v>
      </c>
      <c r="AD2" s="2" t="s">
        <v>528</v>
      </c>
      <c r="AE2" s="5" t="s">
        <v>517</v>
      </c>
      <c r="AF2" s="5" t="s">
        <v>533</v>
      </c>
      <c r="AG2" s="5" t="s">
        <v>532</v>
      </c>
      <c r="AH2" s="5" t="s">
        <v>516</v>
      </c>
      <c r="AI2" s="5" t="s">
        <v>521</v>
      </c>
      <c r="AJ2" s="5" t="s">
        <v>522</v>
      </c>
      <c r="AK2" s="2" t="s">
        <v>538</v>
      </c>
    </row>
    <row r="3" spans="1:37" x14ac:dyDescent="0.2">
      <c r="B3" s="3" t="s">
        <v>529</v>
      </c>
      <c r="C3" s="1" t="s">
        <v>513</v>
      </c>
      <c r="D3" s="4" t="s">
        <v>31</v>
      </c>
      <c r="E3" s="4" t="s">
        <v>505</v>
      </c>
      <c r="F3" s="7">
        <f>[1]Main!$C$6*$E$27</f>
        <v>88.552800000000005</v>
      </c>
      <c r="G3" s="49">
        <f>[1]Main!$C$8*$E$27</f>
        <v>138771.09287999998</v>
      </c>
      <c r="H3" s="49">
        <f>[1]Main!$C$11*$E$27</f>
        <v>2053.7999999999997</v>
      </c>
      <c r="I3" s="49">
        <f>[1]Main!$C$12*$E$27</f>
        <v>136717.29287999999</v>
      </c>
      <c r="J3" s="4" t="str">
        <f>[1]Main!$C$28</f>
        <v>FQ123</v>
      </c>
      <c r="K3" s="86">
        <f>[1]Main!$D$28</f>
        <v>44833</v>
      </c>
      <c r="L3" s="50">
        <f>[1]Main!$C$33</f>
        <v>26.920059874297088</v>
      </c>
      <c r="O3" s="56">
        <f>'[1]Financial Model'!$AD$21*1000*E27</f>
        <v>5078.639999999994</v>
      </c>
      <c r="P3" s="56">
        <f>'[1]Financial Model'!$AC$21*1000*E27</f>
        <v>4810.6799999999985</v>
      </c>
      <c r="Q3" s="56">
        <f>'[1]Financial Model'!$AB$21*1000*E27</f>
        <v>2132.7599999999998</v>
      </c>
      <c r="R3" s="51">
        <f>[1]Main!$C$34</f>
        <v>27.514079474032453</v>
      </c>
      <c r="S3" s="51">
        <f>[1]Main!$C$38</f>
        <v>37.504159682207103</v>
      </c>
      <c r="T3" s="51">
        <f>[1]Main!$C$36</f>
        <v>10.44139059537353</v>
      </c>
      <c r="U3" s="53"/>
      <c r="V3" s="53">
        <f>'[1]Financial Model'!$AD$25</f>
        <v>4.8767344739323759E-2</v>
      </c>
      <c r="W3" s="53">
        <f>'[1]Financial Model'!$AC$25</f>
        <v>0.19076009945726247</v>
      </c>
      <c r="X3" s="53">
        <f>'[1]Financial Model'!$AB$25</f>
        <v>-4.3817266150267264E-2</v>
      </c>
      <c r="Y3" s="53">
        <f>'[1]Financial Model'!$W$34</f>
        <v>0.44257901789233084</v>
      </c>
      <c r="Z3" s="53">
        <f>'[1]Financial Model'!$W$35</f>
        <v>0.13360132419011606</v>
      </c>
      <c r="AA3" s="53">
        <f>'[1]Financial Model'!$W$36</f>
        <v>0.11570899345787047</v>
      </c>
      <c r="AB3" s="53">
        <f>'[1]Financial Model'!$W$37</f>
        <v>0.19693654266958391</v>
      </c>
      <c r="AD3" s="56">
        <f>[1]Main!$C$26*E27</f>
        <v>8116.08</v>
      </c>
      <c r="AE3" s="53">
        <f>'[1]Financial Model'!$W$72</f>
        <v>0.44230482161516638</v>
      </c>
      <c r="AF3" s="53">
        <f>'[1]Financial Model'!$W$73</f>
        <v>0.14750593824228031</v>
      </c>
      <c r="AG3" s="53">
        <f>'[1]Financial Model'!$AD$85</f>
        <v>0.18026118604153288</v>
      </c>
      <c r="AI3" s="4">
        <f>[1]Main!$C$24</f>
        <v>1964</v>
      </c>
      <c r="AJ3" s="4" t="str">
        <f>[1]Main!$C$23</f>
        <v>Beaverton, OR</v>
      </c>
    </row>
    <row r="4" spans="1:37" x14ac:dyDescent="0.2">
      <c r="B4" s="3" t="s">
        <v>523</v>
      </c>
      <c r="C4" s="1" t="s">
        <v>524</v>
      </c>
      <c r="D4" s="4" t="s">
        <v>31</v>
      </c>
      <c r="E4" s="4" t="s">
        <v>505</v>
      </c>
      <c r="F4" s="7">
        <f>[2]Main!$C$6*$E$27</f>
        <v>27.787199999999999</v>
      </c>
      <c r="G4" s="49">
        <f>[2]Main!$C$8*$E$27</f>
        <v>10772.763993599998</v>
      </c>
      <c r="H4" s="49">
        <f>[2]Main!$C$11*$E$27</f>
        <v>-3919.4694</v>
      </c>
      <c r="I4" s="49">
        <f>[2]Main!$C$12*$E$27</f>
        <v>14692.2333936</v>
      </c>
      <c r="J4" s="4" t="str">
        <f>[2]Main!$C$28</f>
        <v>FQ123</v>
      </c>
      <c r="K4" s="86">
        <f>[2]Main!$D$28</f>
        <v>44860</v>
      </c>
      <c r="L4" s="50">
        <f>[2]Main!$C$33</f>
        <v>12.611393343865217</v>
      </c>
      <c r="O4" s="56">
        <f>'[2]Financial Model'!$AA$22*E27</f>
        <v>1164.9968399999991</v>
      </c>
      <c r="P4" s="56">
        <f>'[2]Financial Model'!$Z$22*$E$27</f>
        <v>342.59316000000115</v>
      </c>
      <c r="Q4" s="56">
        <f>'[2]Financial Model'!$Y$22*$E$27</f>
        <v>570.73716000000013</v>
      </c>
      <c r="R4" s="51">
        <f>[2]Main!$C$34</f>
        <v>9.3091188772666609</v>
      </c>
      <c r="T4" s="51">
        <f>[2]Main!$C$36</f>
        <v>4.156264394115186</v>
      </c>
      <c r="U4" s="53"/>
      <c r="V4" s="53">
        <f>'[2]Financial Model'!$AA$26</f>
        <v>0.28174654717062797</v>
      </c>
      <c r="X4" s="4"/>
      <c r="Y4" s="53">
        <f>'[2]Financial Model'!$AA$35</f>
        <v>0.54513731020621858</v>
      </c>
      <c r="Z4" s="53">
        <f>'[2]Financial Model'!$AA$36</f>
        <v>0.13783073519228486</v>
      </c>
      <c r="AA4" s="53">
        <f>'[2]Financial Model'!$AA$37</f>
        <v>0.1171191035146683</v>
      </c>
      <c r="AB4" s="53">
        <f>'[2]Financial Model'!$AA$38</f>
        <v>0.20153557290196375</v>
      </c>
      <c r="AD4" s="56">
        <f>[2]Main!$C$26*E27</f>
        <v>1966.7718</v>
      </c>
      <c r="AE4" s="53">
        <f>'[2]Financial Model'!$T$76</f>
        <v>0.9241949083593437</v>
      </c>
      <c r="AH4" s="57">
        <f>[2]Main!$C$25</f>
        <v>1297</v>
      </c>
      <c r="AI4" s="4">
        <f>[2]Main!$C$24</f>
        <v>1899</v>
      </c>
      <c r="AJ4" s="4" t="str">
        <f>[2]Main!$C$23</f>
        <v>Denver, US</v>
      </c>
    </row>
    <row r="5" spans="1:37" x14ac:dyDescent="0.2">
      <c r="B5" s="3" t="s">
        <v>56</v>
      </c>
      <c r="C5" s="1" t="s">
        <v>57</v>
      </c>
      <c r="D5" s="4" t="s">
        <v>13</v>
      </c>
      <c r="E5" s="4" t="s">
        <v>15</v>
      </c>
      <c r="F5" s="6">
        <f>[3]Main!$C$6</f>
        <v>57.32</v>
      </c>
      <c r="G5" s="49">
        <f>[3]Main!$C$8</f>
        <v>7610.4337199999991</v>
      </c>
      <c r="H5" s="49">
        <f>[3]Main!$C$11</f>
        <v>-615.79999999999995</v>
      </c>
      <c r="I5" s="49">
        <f>[3]Main!$C$12</f>
        <v>8226.2337199999984</v>
      </c>
      <c r="J5" s="4" t="str">
        <f>[3]Main!$C$28</f>
        <v>FY22</v>
      </c>
      <c r="L5" s="50">
        <f>[3]Main!$C$33</f>
        <v>12.142042391143919</v>
      </c>
      <c r="O5" s="1">
        <f>'[3]Financial Model'!$O$17</f>
        <v>677.49999999999943</v>
      </c>
      <c r="P5" s="1">
        <f>'[3]Financial Model'!$N$17</f>
        <v>286.70000000000039</v>
      </c>
      <c r="Q5" s="1">
        <f>'[3]Financial Model'!$M$17</f>
        <v>0</v>
      </c>
      <c r="R5" s="51">
        <f>[3]Main!$C$34</f>
        <v>10.795619188191891</v>
      </c>
      <c r="S5" s="51">
        <f>[3]Main!$C$38</f>
        <v>25.830987094523856</v>
      </c>
      <c r="T5" s="51">
        <f>[3]Main!$C$36</f>
        <v>7.2416158415841574</v>
      </c>
      <c r="U5" s="53"/>
      <c r="V5" s="53">
        <f>'[3]Financial Model'!$O$21</f>
        <v>0.3088218650973289</v>
      </c>
      <c r="W5" s="53">
        <f>'[3]Financial Model'!$N$21</f>
        <v>0</v>
      </c>
      <c r="X5" s="53">
        <f>'[3]Financial Model'!$M$21</f>
        <v>0</v>
      </c>
      <c r="Y5" s="53">
        <f>'[3]Financial Model'!$O$24</f>
        <v>0.42629542359324668</v>
      </c>
      <c r="Z5" s="53">
        <f>'[3]Financial Model'!$O$25</f>
        <v>0.19572407531507371</v>
      </c>
      <c r="AA5" s="53">
        <f>'[3]Financial Model'!$O$26</f>
        <v>0.14645798655396777</v>
      </c>
      <c r="AB5" s="53">
        <f>'[3]Financial Model'!$O$27</f>
        <v>0.1768922366662618</v>
      </c>
      <c r="AD5" s="56">
        <f>[3]Main!$C$26</f>
        <v>633</v>
      </c>
      <c r="AE5" s="53">
        <f>'[3]Financial Model'!$O$66</f>
        <v>0.17899050102439928</v>
      </c>
      <c r="AG5" s="53">
        <f>'[3]Financial Model'!$O$68</f>
        <v>0.13683823688363347</v>
      </c>
      <c r="AH5" s="57">
        <f>[3]Main!$C$25</f>
        <v>0</v>
      </c>
      <c r="AI5" s="4">
        <f>[3]Main!$C$24</f>
        <v>1864</v>
      </c>
      <c r="AJ5" s="4" t="str">
        <f>[3]Main!$C$23</f>
        <v>Leicester, UK</v>
      </c>
    </row>
    <row r="6" spans="1:37" x14ac:dyDescent="0.2">
      <c r="B6" s="3" t="s">
        <v>9</v>
      </c>
      <c r="C6" s="1" t="s">
        <v>484</v>
      </c>
      <c r="D6" s="4" t="s">
        <v>13</v>
      </c>
      <c r="E6" s="4" t="s">
        <v>15</v>
      </c>
      <c r="F6" s="7">
        <f>[4]Main!$C$6</f>
        <v>1.196</v>
      </c>
      <c r="G6" s="49">
        <f>[4]Main!$C$8</f>
        <v>6171.36</v>
      </c>
      <c r="H6" s="49">
        <f>[4]Main!$C$11</f>
        <v>1013.1000000000001</v>
      </c>
      <c r="I6" s="49">
        <f>[4]Main!$C$12</f>
        <v>5158.2599999999993</v>
      </c>
      <c r="J6" s="4" t="str">
        <f>[4]Main!$C$28</f>
        <v>H123</v>
      </c>
      <c r="K6" s="86">
        <f>[4]Main!$D$28</f>
        <v>44826</v>
      </c>
      <c r="L6" s="50">
        <f>[4]Main!$C$33</f>
        <v>23.847711511789132</v>
      </c>
      <c r="O6" s="1">
        <f>'[4]Financial Model'!$T$18</f>
        <v>459.60000000000014</v>
      </c>
      <c r="P6" s="1">
        <f>'[4]Financial Model'!$S$18</f>
        <v>229.20000000000027</v>
      </c>
      <c r="Q6" s="1">
        <f>'[4]Financial Model'!$R$18</f>
        <v>250.70000000000005</v>
      </c>
      <c r="R6" s="52">
        <f>[4]Main!$C$34</f>
        <v>15.457605489902271</v>
      </c>
      <c r="S6" s="52">
        <f>[4]Main!$C$38</f>
        <v>25.392383493891764</v>
      </c>
      <c r="T6" s="52">
        <f>[4]Main!$C$36</f>
        <v>2.3181761427250871</v>
      </c>
      <c r="U6" s="53"/>
      <c r="V6" s="53">
        <f>'[4]Financial Model'!$T$22</f>
        <v>0.38845199682194798</v>
      </c>
      <c r="W6" s="53">
        <f>'[4]Financial Model'!$S$22</f>
        <v>9.245925247103548E-3</v>
      </c>
      <c r="X6" s="53">
        <f>'[4]Financial Model'!$R$22</f>
        <v>0.29526474204078168</v>
      </c>
      <c r="Y6" s="53">
        <f>'[4]Financial Model'!$L$27</f>
        <v>0.48450691473710422</v>
      </c>
      <c r="Z6" s="53">
        <f>'[4]Financial Model'!$L$28</f>
        <v>7.5349131979810399E-2</v>
      </c>
      <c r="AA6" s="53">
        <f>'[4]Financial Model'!$L$29</f>
        <v>4.8957696747470719E-2</v>
      </c>
      <c r="AB6" s="53">
        <f>'[4]Financial Model'!$L$30</f>
        <v>0.27489104927924868</v>
      </c>
      <c r="AD6" s="56">
        <f>[4]Main!$C$26</f>
        <v>1428.5</v>
      </c>
      <c r="AE6" s="53">
        <f>'[4]Financial Model'!$L$72</f>
        <v>0.43322965787097423</v>
      </c>
      <c r="AG6" s="53">
        <f>'[4]Financial Model'!$L$75</f>
        <v>0.32332903284217196</v>
      </c>
      <c r="AH6" s="57">
        <f>[4]Main!$C$25</f>
        <v>3402</v>
      </c>
      <c r="AI6" s="4">
        <f>[4]Main!$C$24</f>
        <v>1981</v>
      </c>
      <c r="AJ6" s="4" t="str">
        <f>[4]Main!$C$23</f>
        <v>Bury, UK</v>
      </c>
    </row>
    <row r="7" spans="1:37" s="97" customFormat="1" x14ac:dyDescent="0.2">
      <c r="B7" s="98" t="s">
        <v>526</v>
      </c>
      <c r="C7" s="97" t="s">
        <v>527</v>
      </c>
      <c r="D7" s="99" t="s">
        <v>13</v>
      </c>
      <c r="E7" s="99" t="s">
        <v>15</v>
      </c>
      <c r="F7" s="100">
        <f>[5]Main!$C$6</f>
        <v>8.23</v>
      </c>
      <c r="G7" s="101">
        <f>[5]Main!$C$8</f>
        <v>3929.6604000000002</v>
      </c>
      <c r="H7" s="101">
        <f>[5]Main!$C$11</f>
        <v>0</v>
      </c>
      <c r="I7" s="101">
        <f>[5]Main!$C$12</f>
        <v>3929.6604000000002</v>
      </c>
      <c r="K7" s="99"/>
      <c r="Q7" s="99"/>
      <c r="U7" s="102"/>
      <c r="V7" s="99"/>
      <c r="W7" s="99"/>
      <c r="X7" s="99"/>
      <c r="AD7" s="101">
        <f>[5]Main!$C$26</f>
        <v>0</v>
      </c>
      <c r="AE7" s="99"/>
      <c r="AF7" s="99"/>
      <c r="AG7" s="99"/>
      <c r="AH7" s="99">
        <f>[5]Main!$C$25</f>
        <v>0</v>
      </c>
      <c r="AI7" s="99">
        <f>[5]Main!$C$24</f>
        <v>1982</v>
      </c>
      <c r="AJ7" s="99" t="str">
        <f>[5]Main!$C$23</f>
        <v>Mansfiled, UK</v>
      </c>
    </row>
    <row r="8" spans="1:37" x14ac:dyDescent="0.2">
      <c r="B8" s="3" t="s">
        <v>485</v>
      </c>
      <c r="C8" s="1" t="s">
        <v>302</v>
      </c>
      <c r="D8" s="4" t="s">
        <v>31</v>
      </c>
      <c r="E8" s="4" t="s">
        <v>505</v>
      </c>
      <c r="F8" s="7">
        <f>[6]Main!$C$6*E27</f>
        <v>6.9635999999999987</v>
      </c>
      <c r="G8" s="49">
        <f>[6]Main!$C$8*E27</f>
        <v>3163.7166791999998</v>
      </c>
      <c r="H8" s="49">
        <f>[6]Main!$C$11*$E$27</f>
        <v>151.42680000000007</v>
      </c>
      <c r="I8" s="49">
        <f>[6]Main!$C$12*$E$27</f>
        <v>3012.2898791999996</v>
      </c>
      <c r="J8" s="4" t="str">
        <f>[6]Main!$C$29</f>
        <v>FQ223</v>
      </c>
      <c r="K8" s="86">
        <f>[6]Main!$D$29</f>
        <v>44868</v>
      </c>
      <c r="L8" s="50">
        <f>[6]Main!$C$34</f>
        <v>24.790599499495396</v>
      </c>
      <c r="O8" s="56">
        <f>'[6]Financial Model'!$AA$20*$E$27</f>
        <v>-461.30867999999998</v>
      </c>
      <c r="P8" s="56">
        <f>'[6]Financial Model'!$Z$20*$E$27</f>
        <v>77.399279999999351</v>
      </c>
      <c r="Q8" s="56">
        <f>'[6]Financial Model'!$Y$20*$E$27</f>
        <v>-38.89368000000033</v>
      </c>
      <c r="R8" s="52">
        <f>[6]Main!$C$35</f>
        <v>26.576806095253207</v>
      </c>
      <c r="S8" s="52">
        <f>[6]Main!$C$41</f>
        <v>10.717736377270443</v>
      </c>
      <c r="T8" s="52">
        <f>[6]Main!$C$37</f>
        <v>2.1978320161703082</v>
      </c>
      <c r="U8" s="53"/>
      <c r="V8" s="53">
        <f>'[6]Financial Model'!$AA$24</f>
        <v>-0.15045474463142361</v>
      </c>
      <c r="W8" s="53">
        <f>'[6]Financial Model'!$Z$24</f>
        <v>1.4239238540510346E-2</v>
      </c>
      <c r="X8" s="53">
        <f>'[6]Financial Model'!$Y$24</f>
        <v>4.0876132736743287E-2</v>
      </c>
      <c r="Y8" s="53">
        <f>'[6]Financial Model'!$R$30</f>
        <v>0.45354902041762896</v>
      </c>
      <c r="Z8" s="53">
        <f>'[6]Financial Model'!$R$31</f>
        <v>7.5869583864132367E-2</v>
      </c>
      <c r="AA8" s="53">
        <f>'[6]Financial Model'!$R$32</f>
        <v>5.5229575223094414E-2</v>
      </c>
      <c r="AB8" s="53">
        <f>'[6]Financial Model'!$R$33</f>
        <v>0.20212746629846307</v>
      </c>
      <c r="AD8" s="56">
        <f>[6]Main!$C$27*E27</f>
        <v>907.55280000000005</v>
      </c>
      <c r="AE8" s="53">
        <f>'[6]Financial Model'!$R$79</f>
        <v>0.28968415021367022</v>
      </c>
      <c r="AF8" s="53">
        <f>'[6]Financial Model'!$R$80</f>
        <v>0.13204818974134369</v>
      </c>
      <c r="AG8" s="53">
        <f>'[6]Financial Model'!$AA$95</f>
        <v>0.20023255361795636</v>
      </c>
      <c r="AH8" s="57">
        <f>[6]Main!$C$26</f>
        <v>437</v>
      </c>
      <c r="AI8" s="4">
        <f>[6]Main!$C$24</f>
        <v>1996</v>
      </c>
      <c r="AJ8" s="4" t="str">
        <f>[6]Main!$C$23</f>
        <v>Baltimore, US</v>
      </c>
    </row>
    <row r="9" spans="1:37" x14ac:dyDescent="0.2">
      <c r="B9" s="3" t="s">
        <v>486</v>
      </c>
      <c r="C9" s="1" t="s">
        <v>487</v>
      </c>
      <c r="D9" s="4" t="s">
        <v>39</v>
      </c>
      <c r="E9" s="4" t="s">
        <v>505</v>
      </c>
      <c r="F9" s="7">
        <f>[7]Main!$C$6*E27</f>
        <v>21.8736</v>
      </c>
      <c r="G9" s="49">
        <f>[7]Main!$C$8*$E$27</f>
        <v>2026.8077759999999</v>
      </c>
      <c r="H9" s="49"/>
      <c r="I9" s="4"/>
      <c r="J9" s="59"/>
      <c r="K9" s="56"/>
      <c r="L9" s="56"/>
      <c r="M9" s="56"/>
      <c r="N9" s="56"/>
      <c r="U9" s="53"/>
      <c r="AD9" s="56"/>
    </row>
    <row r="10" spans="1:37" x14ac:dyDescent="0.2">
      <c r="B10" s="3" t="s">
        <v>491</v>
      </c>
      <c r="C10" s="1" t="s">
        <v>87</v>
      </c>
      <c r="D10" s="4" t="s">
        <v>31</v>
      </c>
      <c r="E10" s="4" t="s">
        <v>505</v>
      </c>
      <c r="F10" s="7">
        <f>[8]Main!$C$6*E27</f>
        <v>10.8528</v>
      </c>
      <c r="G10" s="49">
        <f>[8]Main!$C$8*E27</f>
        <v>1828.262688</v>
      </c>
      <c r="H10" s="49">
        <f>[8]Main!$C$11*$E$27</f>
        <v>-148.68</v>
      </c>
      <c r="I10" s="49">
        <f>[8]Main!$C$12*$E$27</f>
        <v>1976.9426880000001</v>
      </c>
      <c r="J10" s="4" t="str">
        <f>[8]Main!$C$28</f>
        <v>Q122</v>
      </c>
      <c r="L10" s="50">
        <f>[8]Main!$C$33</f>
        <v>74.149439193446582</v>
      </c>
      <c r="O10" s="56">
        <f>'[8]Financial Model'!$Z$16*E27</f>
        <v>352.48583999999988</v>
      </c>
      <c r="P10" s="56">
        <f>'[8]Financial Model'!$Y$16*F27</f>
        <v>-249.21071428571454</v>
      </c>
      <c r="Q10" s="4"/>
      <c r="R10" s="52">
        <f>[8]Main!$C$34</f>
        <v>5.160629036332355</v>
      </c>
      <c r="T10" s="52">
        <f>[8]Main!$C$36</f>
        <v>1.573748197766315</v>
      </c>
      <c r="U10" s="53"/>
      <c r="V10" s="53">
        <f>'[8]Financial Model'!$Z$20</f>
        <v>0.33299379683036578</v>
      </c>
      <c r="X10" s="4"/>
      <c r="Y10" s="53">
        <f>'[8]Financial Model'!$O$23</f>
        <v>0.36778425780328089</v>
      </c>
      <c r="Z10" s="53">
        <f>'[8]Financial Model'!$O$24</f>
        <v>3.9716142656608319E-2</v>
      </c>
      <c r="AA10" s="53">
        <f>'[8]Financial Model'!$O$25</f>
        <v>3.0084252969327211E-2</v>
      </c>
      <c r="AB10" s="53">
        <f>'[8]Financial Model'!$O$26</f>
        <v>0.23990612577230669</v>
      </c>
      <c r="AD10" s="56">
        <f>[8]Main!$C$26*E27</f>
        <v>572.96399999999994</v>
      </c>
      <c r="AE10" s="53">
        <f>'[8]Financial Model'!$O$71</f>
        <v>0.4615447248541884</v>
      </c>
      <c r="AH10" s="57">
        <f>[8]Main!$C$25</f>
        <v>1141</v>
      </c>
      <c r="AI10" s="4">
        <f>[8]Main!$C$24</f>
        <v>1977</v>
      </c>
      <c r="AJ10" s="4" t="str">
        <f>[8]Main!$C$23</f>
        <v>Pittsburgh, US</v>
      </c>
    </row>
    <row r="11" spans="1:37" x14ac:dyDescent="0.2">
      <c r="B11" s="3" t="s">
        <v>481</v>
      </c>
      <c r="C11" s="1" t="s">
        <v>482</v>
      </c>
      <c r="D11" s="4" t="s">
        <v>13</v>
      </c>
      <c r="E11" s="4" t="s">
        <v>15</v>
      </c>
      <c r="F11" s="6">
        <f>[9]Main!$C$6</f>
        <v>7.03</v>
      </c>
      <c r="G11" s="49">
        <f>[9]Main!$C$8</f>
        <v>700.86307683999996</v>
      </c>
      <c r="H11" s="49">
        <f>[9]Main!$C$11</f>
        <v>-117.10000000000002</v>
      </c>
      <c r="I11" s="49">
        <f>[9]Main!$C$12</f>
        <v>817.96307683999999</v>
      </c>
      <c r="J11" s="85" t="str">
        <f>[9]Main!$C$28</f>
        <v>FY22</v>
      </c>
      <c r="K11" s="86">
        <f>[9]Main!$D$28</f>
        <v>44853</v>
      </c>
      <c r="L11" s="56"/>
      <c r="N11" s="56">
        <f>'[9]Financial Model'!$T$4</f>
        <v>3936.5</v>
      </c>
      <c r="O11" s="56">
        <f>'[9]Financial Model'!$S$4</f>
        <v>3910.5</v>
      </c>
      <c r="P11" s="56">
        <f>'[9]Financial Model'!$R$4</f>
        <v>3263.5</v>
      </c>
      <c r="Q11" s="56">
        <f>'[9]Financial Model'!$Q$4</f>
        <v>2733.5</v>
      </c>
      <c r="R11" s="52">
        <f>[9]Main!$C$36</f>
        <v>-22.755294702597336</v>
      </c>
      <c r="S11" s="52">
        <f>[9]Main!$C$41</f>
        <v>5.4526753959501493</v>
      </c>
      <c r="T11" s="52">
        <f>[9]Main!$C$33</f>
        <v>0.71196980581064573</v>
      </c>
      <c r="U11" s="87">
        <f>'[9]Financial Model'!$T$19</f>
        <v>6.6487661424370348E-3</v>
      </c>
      <c r="V11" s="87">
        <f>'[9]Financial Model'!$S$19</f>
        <v>0.19825340891680709</v>
      </c>
      <c r="W11" s="53">
        <f>'[9]Financial Model'!$R$19</f>
        <v>0.19389061642582761</v>
      </c>
      <c r="X11" s="53">
        <f>'[9]Financial Model'!$Q$19</f>
        <v>0.13080709882927222</v>
      </c>
      <c r="Y11" s="53">
        <f>'[9]Financial Model'!$T$22</f>
        <v>0.43630128286548964</v>
      </c>
      <c r="Z11" s="53">
        <f>'[9]Financial Model'!$T$23</f>
        <v>-2.4895211482281444E-3</v>
      </c>
      <c r="AA11" s="53">
        <f>'[9]Financial Model'!$T$24</f>
        <v>-7.8242093230026909E-3</v>
      </c>
      <c r="AB11" s="53">
        <f>'[9]Financial Model'!$T$25</f>
        <v>3.4482758620689558E-2</v>
      </c>
      <c r="AD11" s="56">
        <f>[9]Main!$C$26</f>
        <v>1078.4000000000001</v>
      </c>
      <c r="AE11" s="53">
        <f>'[9]Financial Model'!$T$60</f>
        <v>0.33614174203940039</v>
      </c>
      <c r="AF11" s="53">
        <f>'[9]Financial Model'!$L$61</f>
        <v>9.3268450932684654E-2</v>
      </c>
      <c r="AG11" s="53">
        <f>'[9]Financial Model'!$T$76</f>
        <v>0.27394893941318432</v>
      </c>
      <c r="AH11" s="57">
        <v>0</v>
      </c>
      <c r="AI11" s="4">
        <f>[9]Main!$C$24</f>
        <v>2000</v>
      </c>
      <c r="AJ11" s="85" t="str">
        <f>[9]Main!$C$23</f>
        <v>London, UK</v>
      </c>
    </row>
    <row r="12" spans="1:37" x14ac:dyDescent="0.2">
      <c r="B12" s="3" t="s">
        <v>500</v>
      </c>
      <c r="C12" s="1" t="s">
        <v>122</v>
      </c>
      <c r="D12" s="4" t="s">
        <v>31</v>
      </c>
      <c r="E12" s="4" t="s">
        <v>505</v>
      </c>
      <c r="F12" s="54">
        <f>[10]Main!$C$6*E27</f>
        <v>15.7752</v>
      </c>
      <c r="G12" s="49">
        <f>[10]Main!$C$8*E27</f>
        <v>795.71686320000003</v>
      </c>
      <c r="H12" s="49">
        <f>[10]Main!$C$11*E27</f>
        <v>55.219080000000019</v>
      </c>
      <c r="I12" s="49">
        <f>[10]Main!$C$12*E27</f>
        <v>740.49778320000007</v>
      </c>
      <c r="J12" s="4" t="str">
        <f>[10]Main!$C$27</f>
        <v>Q222</v>
      </c>
      <c r="K12" s="86">
        <f>[10]Main!$D$27</f>
        <v>44798</v>
      </c>
      <c r="L12" s="50">
        <f>[10]Main!$C$32</f>
        <v>-1.1403242455522447</v>
      </c>
      <c r="M12" s="50">
        <f>[10]Main!$C$38</f>
        <v>3.3517546100908753</v>
      </c>
      <c r="N12" s="50"/>
      <c r="O12" s="56">
        <f>'[10]Financial Model'!$X$18*E27</f>
        <v>220.92839999999975</v>
      </c>
      <c r="P12" s="56">
        <f>'[10]Financial Model'!$W$18*$E$27</f>
        <v>-95.777640000000133</v>
      </c>
      <c r="Q12" s="56">
        <f>'[10]Financial Model'!$V$18*$E$27</f>
        <v>33.060720000000515</v>
      </c>
      <c r="R12" s="52">
        <f>[10]Main!$C$33</f>
        <v>-59.384665735624246</v>
      </c>
      <c r="S12" s="52">
        <f>[10]Main!$C$37</f>
        <v>4.2554718831983633</v>
      </c>
      <c r="T12" s="52">
        <f>[10]Main!$C$35</f>
        <v>1.4078524676899669</v>
      </c>
      <c r="U12" s="53"/>
      <c r="V12" s="53">
        <f>'[10]Financial Model'!$X$22</f>
        <v>0.18793978595910144</v>
      </c>
      <c r="W12" s="53">
        <f>'[10]Financial Model'!$W$22</f>
        <v>-0.137366539399013</v>
      </c>
      <c r="X12" s="53">
        <f>'[10]Financial Model'!$V$22</f>
        <v>0</v>
      </c>
      <c r="Y12" s="53">
        <f>'[10]Financial Model'!$P$27</f>
        <v>0.57868116771892864</v>
      </c>
      <c r="Z12" s="53">
        <f>'[10]Financial Model'!$P$28</f>
        <v>-2.721431490353244E-3</v>
      </c>
      <c r="AA12" s="53">
        <f>'[10]Financial Model'!$P$30</f>
        <v>-2.0909437566684987E-2</v>
      </c>
      <c r="AB12" s="53">
        <f>'[10]Financial Model'!$P$31</f>
        <v>-0.61857707509881543</v>
      </c>
      <c r="AD12" s="56">
        <f>'[10]Financial Model'!$P$41*E27</f>
        <v>594.74015999999995</v>
      </c>
      <c r="AE12" s="53">
        <f>'[10]Financial Model'!$X$69</f>
        <v>-0.25498478543021663</v>
      </c>
      <c r="AF12" s="53">
        <f>'[10]Financial Model'!$P$67</f>
        <v>0.25868695667632569</v>
      </c>
      <c r="AH12" s="57">
        <f>[10]Main!$C$25</f>
        <v>734</v>
      </c>
      <c r="AI12" s="4">
        <f>[10]Main!$C$24</f>
        <v>1892</v>
      </c>
      <c r="AJ12" s="4" t="str">
        <f>[10]Main!$C$23</f>
        <v>Ohio, US</v>
      </c>
    </row>
    <row r="13" spans="1:37" x14ac:dyDescent="0.2">
      <c r="A13" s="1" t="s">
        <v>490</v>
      </c>
      <c r="B13" s="3" t="s">
        <v>11</v>
      </c>
      <c r="C13" s="1" t="s">
        <v>483</v>
      </c>
      <c r="D13" s="4" t="s">
        <v>489</v>
      </c>
      <c r="E13" s="4" t="s">
        <v>15</v>
      </c>
      <c r="F13" s="6">
        <f>[11]Main!$C$6</f>
        <v>0.43030000000000002</v>
      </c>
      <c r="G13" s="49">
        <f>[11]Main!$C$8</f>
        <v>533.44290999999998</v>
      </c>
      <c r="H13" s="6">
        <f>[11]Main!$C$11</f>
        <v>-36.599999999999966</v>
      </c>
      <c r="I13" s="58">
        <f>[11]Main!$C$12</f>
        <v>570.04290999999989</v>
      </c>
      <c r="J13" s="4" t="str">
        <f>[11]Main!$C$27</f>
        <v>H123</v>
      </c>
      <c r="K13" s="86">
        <f>[11]Main!$D$27</f>
        <v>44832</v>
      </c>
      <c r="L13" s="56"/>
      <c r="O13" s="55">
        <f>'[11]Financial Model'!$T$14</f>
        <v>-4.0000000000000462</v>
      </c>
      <c r="P13" s="1">
        <f>'[11]Financial Model'!$S$14</f>
        <v>93.39999999999992</v>
      </c>
      <c r="Q13" s="55">
        <f>'[11]Financial Model'!$R$14</f>
        <v>72.882999999999953</v>
      </c>
      <c r="T13" s="52">
        <f>[11]Main!$C$35</f>
        <v>1.2563422279792744</v>
      </c>
      <c r="U13" s="53"/>
      <c r="V13" s="53">
        <f>'[11]Financial Model'!$T$18</f>
        <v>0.13607975706182329</v>
      </c>
      <c r="W13" s="53">
        <f>'[11]Financial Model'!$S$18</f>
        <v>0.4133402867980267</v>
      </c>
      <c r="X13" s="53">
        <f>'[11]Financial Model'!$R$18</f>
        <v>0.44106334313588214</v>
      </c>
      <c r="Y13" s="53">
        <f>'[11]Financial Model'!$M$21</f>
        <v>0.52527198549410703</v>
      </c>
      <c r="Z13" s="53">
        <f>'[11]Financial Model'!$M$22</f>
        <v>-1.3372620126926577E-2</v>
      </c>
      <c r="AA13" s="53">
        <f>'[11]Financial Model'!$M$23</f>
        <v>-1.6659111514052596E-2</v>
      </c>
      <c r="AB13" s="53">
        <f>'[11]Financial Model'!$M$24</f>
        <v>3.2894736842105241E-2</v>
      </c>
      <c r="AD13" s="56">
        <f>[11]Main!$C$25</f>
        <v>269.7</v>
      </c>
      <c r="AE13" s="53">
        <f>'[11]Financial Model'!$M$60</f>
        <v>5.6818181818181879E-2</v>
      </c>
      <c r="AF13" s="53">
        <f>'[11]Financial Model'!$M$61</f>
        <v>-3.4717251252684322E-2</v>
      </c>
      <c r="AG13" s="53">
        <f>'[11]Financial Model'!$M$75</f>
        <v>0.30564369900271987</v>
      </c>
      <c r="AH13" s="53">
        <f>'[6]Financial Model'!$Y$24</f>
        <v>4.0876132736743287E-2</v>
      </c>
      <c r="AI13" s="4">
        <f>[11]Main!$C$24</f>
        <v>2006</v>
      </c>
      <c r="AJ13" s="4" t="str">
        <f>[11]Main!$C$23</f>
        <v>Manchester, UK</v>
      </c>
    </row>
    <row r="14" spans="1:37" s="109" customFormat="1" x14ac:dyDescent="0.2">
      <c r="B14" s="110" t="s">
        <v>391</v>
      </c>
      <c r="C14" s="109" t="s">
        <v>392</v>
      </c>
      <c r="D14" s="111" t="s">
        <v>13</v>
      </c>
      <c r="E14" s="111" t="s">
        <v>15</v>
      </c>
      <c r="F14" s="112">
        <f>[12]Main!$C$6</f>
        <v>1.0900000000000001</v>
      </c>
      <c r="G14" s="113">
        <f>[12]Main!$C$8</f>
        <v>201.23580000000001</v>
      </c>
      <c r="H14" s="114">
        <f>[12]Main!$C$11</f>
        <v>14.5</v>
      </c>
      <c r="I14" s="114">
        <f>[12]Main!$C$12</f>
        <v>186.73580000000001</v>
      </c>
      <c r="J14" s="111" t="str">
        <f>[12]Main!$C$28</f>
        <v>FY22</v>
      </c>
      <c r="K14" s="111"/>
      <c r="Q14" s="111"/>
      <c r="U14" s="115"/>
      <c r="V14" s="115">
        <f>'[12]Financial Model'!$T$23</f>
        <v>0.20588400900900905</v>
      </c>
      <c r="W14" s="111"/>
      <c r="X14" s="111"/>
      <c r="Y14" s="115">
        <f>'[12]Financial Model'!$T$26</f>
        <v>0.55486890948567691</v>
      </c>
      <c r="Z14" s="115">
        <f>'[12]Financial Model'!$T$27</f>
        <v>-8.0487007680993719E-2</v>
      </c>
      <c r="AA14" s="115">
        <f>'[12]Financial Model'!$T$28</f>
        <v>-8.2866014521513875E-2</v>
      </c>
      <c r="AB14" s="115">
        <f>'[12]Financial Model'!$T$29</f>
        <v>0.19258416742493159</v>
      </c>
      <c r="AD14" s="116">
        <f>[12]Main!$C$26</f>
        <v>103.071</v>
      </c>
      <c r="AE14" s="115">
        <f>'[12]Financial Model'!$T$74</f>
        <v>0.17328795191694746</v>
      </c>
      <c r="AF14" s="111"/>
      <c r="AG14" s="115">
        <f>'[12]Financial Model'!$T$76</f>
        <v>0.24063455746737328</v>
      </c>
      <c r="AH14" s="111">
        <f>[12]Main!$C$25</f>
        <v>85</v>
      </c>
      <c r="AI14" s="111">
        <f>[12]Main!$C$24</f>
        <v>1987</v>
      </c>
      <c r="AJ14" s="111" t="str">
        <f>[12]Main!$C$23</f>
        <v>London, UK</v>
      </c>
      <c r="AK14" s="109" t="s">
        <v>539</v>
      </c>
    </row>
    <row r="15" spans="1:37" x14ac:dyDescent="0.2">
      <c r="B15" s="3" t="s">
        <v>10</v>
      </c>
      <c r="C15" s="1" t="s">
        <v>14</v>
      </c>
      <c r="D15" s="4" t="s">
        <v>13</v>
      </c>
      <c r="E15" s="4" t="s">
        <v>15</v>
      </c>
      <c r="F15" s="7">
        <f>[13]Main!$C$6</f>
        <v>1.3308</v>
      </c>
      <c r="G15" s="49">
        <f>[13]Main!$C$8</f>
        <v>108.96466901759999</v>
      </c>
      <c r="H15" s="49">
        <f>[13]Main!$C$11</f>
        <v>8.3000000000000007</v>
      </c>
      <c r="I15" s="49">
        <f>[13]Main!$C$12</f>
        <v>100.66466901759999</v>
      </c>
      <c r="J15" s="4" t="str">
        <f>[13]Main!$C$29</f>
        <v>FY22</v>
      </c>
      <c r="K15" s="86">
        <f>[13]Main!$D$29</f>
        <v>44841</v>
      </c>
      <c r="L15" s="50">
        <f>[13]Main!$C$34</f>
        <v>4.4345669170748829</v>
      </c>
      <c r="N15" s="1">
        <f xml:space="preserve"> '[13]Financial Model'!$T$17</f>
        <v>22.700000000000035</v>
      </c>
      <c r="O15" s="1">
        <f>'[13]Financial Model'!$S$17</f>
        <v>-36.099999999999973</v>
      </c>
      <c r="P15" s="1">
        <f>'[13]Financial Model'!$R$17</f>
        <v>-143.40000000000003</v>
      </c>
      <c r="Q15" s="1">
        <f>'[13]Financial Model'!$Q$17</f>
        <v>-98.499999999999972</v>
      </c>
      <c r="R15" s="51">
        <f>[13]Main!$C$35</f>
        <v>4.8002056835947062</v>
      </c>
      <c r="S15" s="51">
        <f>[13]Main!$C$39</f>
        <v>-3.0239089360221629</v>
      </c>
      <c r="T15" s="51">
        <f>[13]Main!$C$37</f>
        <v>1.048745611333975</v>
      </c>
      <c r="U15" s="53">
        <f xml:space="preserve"> '[13]Financial Model'!$T$21</f>
        <v>9.6205718395971918E-2</v>
      </c>
      <c r="V15" s="53">
        <f>'[13]Financial Model'!$S$21</f>
        <v>-0.21053378762066999</v>
      </c>
      <c r="W15" s="53">
        <f>'[13]Financial Model'!$R$21</f>
        <v>-0.19192382700470356</v>
      </c>
      <c r="X15" s="53">
        <f>'[13]Financial Model'!$Q$21</f>
        <v>-3.4403669724769603E-4</v>
      </c>
      <c r="Y15" s="53">
        <f>'[13]Financial Model'!$J$33</f>
        <v>0.5523088023088023</v>
      </c>
      <c r="Z15" s="53">
        <f>'[13]Financial Model'!T34</f>
        <v>4.2486876640420002E-2</v>
      </c>
      <c r="AA15" s="53">
        <f>'[13]Financial Model'!T35</f>
        <v>3.7237532808399004E-2</v>
      </c>
      <c r="AB15" s="53">
        <f>'[13]Financial Model'!T36</f>
        <v>-0.26815642458100508</v>
      </c>
      <c r="AD15" s="56">
        <f>[13]Main!$C$27</f>
        <v>132.69999999999999</v>
      </c>
      <c r="AE15" s="53">
        <f>'[13]Financial Model'!T79</f>
        <v>-0.10519217801753222</v>
      </c>
      <c r="AF15" s="53">
        <f>'[13]Financial Model'!$K$80</f>
        <v>-0.16750313676286088</v>
      </c>
      <c r="AG15" s="53">
        <f>'[13]Financial Model'!$T$82</f>
        <v>0.2176837270341207</v>
      </c>
      <c r="AH15" s="57">
        <f>[13]Main!$C$26</f>
        <v>220</v>
      </c>
      <c r="AI15" s="4">
        <f>[13]Main!$C$25</f>
        <v>1985</v>
      </c>
      <c r="AJ15" s="4" t="str">
        <f>[13]Main!$C$24</f>
        <v>Cheltenham, UK</v>
      </c>
    </row>
    <row r="16" spans="1:37" s="92" customFormat="1" x14ac:dyDescent="0.2">
      <c r="B16" s="93" t="s">
        <v>445</v>
      </c>
      <c r="C16" s="92" t="s">
        <v>446</v>
      </c>
      <c r="D16" s="94" t="s">
        <v>489</v>
      </c>
      <c r="E16" s="94" t="s">
        <v>15</v>
      </c>
      <c r="F16" s="105">
        <f>[14]Main!$C$6</f>
        <v>9.2200000000000004E-2</v>
      </c>
      <c r="G16" s="103">
        <f>[14]Main!$C$8</f>
        <v>10.16966</v>
      </c>
      <c r="H16" s="103">
        <f>[14]Main!$C$11</f>
        <v>-6.5050000000000026</v>
      </c>
      <c r="I16" s="103">
        <f>[14]Main!$C$12</f>
        <v>16.674660000000003</v>
      </c>
      <c r="J16" s="106" t="str">
        <f>[14]Main!$C$28</f>
        <v>H122</v>
      </c>
      <c r="K16" s="107">
        <f>[14]Main!$D$28</f>
        <v>44600</v>
      </c>
      <c r="L16" s="129">
        <f>[14]Main!$C$36</f>
        <v>8.2793743793445529</v>
      </c>
      <c r="M16" s="96"/>
      <c r="N16" s="96"/>
      <c r="O16" s="96">
        <f>'[14]Financial Model'!$S$15</f>
        <v>0.89299999999999291</v>
      </c>
      <c r="P16" s="96">
        <f>'[14]Financial Model'!$R$15</f>
        <v>-20.27600000000001</v>
      </c>
      <c r="R16" s="108">
        <f>[14]Main!$C$37</f>
        <v>5.0560966752336345</v>
      </c>
      <c r="S16" s="108">
        <f>'[14]Financial Model'!$S$80</f>
        <v>3.3990470378499706</v>
      </c>
      <c r="T16" s="108">
        <f>[14]Main!$C$33</f>
        <v>0.20742534761796225</v>
      </c>
      <c r="U16" s="94"/>
      <c r="V16" s="95">
        <f>'[14]Financial Model'!$S$19</f>
        <v>4.2969896440400834E-2</v>
      </c>
      <c r="W16" s="94"/>
      <c r="Y16" s="95">
        <f>'[14]Financial Model'!$K$22</f>
        <v>0.50353090223741115</v>
      </c>
      <c r="Z16" s="95">
        <f>'[14]Financial Model'!$K$23</f>
        <v>2.5932384981739429E-2</v>
      </c>
      <c r="AA16" s="95">
        <f>'[14]Financial Model'!$K$24</f>
        <v>1.7767906718489747E-2</v>
      </c>
      <c r="AB16" s="95">
        <f>'[14]Financial Model'!$K$25</f>
        <v>0.10901960784313716</v>
      </c>
      <c r="AD16" s="96">
        <f>[14]Main!$C$26</f>
        <v>61.878</v>
      </c>
      <c r="AE16" s="95">
        <f>'[14]Financial Model'!$K$66</f>
        <v>0.44899775196702874</v>
      </c>
      <c r="AF16" s="95">
        <f>'[14]Financial Model'!$K$67</f>
        <v>0.32717055593685651</v>
      </c>
      <c r="AG16" s="95">
        <f>'[14]Financial Model'!$S$82</f>
        <v>0.23428321616827549</v>
      </c>
      <c r="AI16" s="94">
        <f>[14]Main!$C$24</f>
        <v>1989</v>
      </c>
      <c r="AJ16" s="92" t="str">
        <f>[14]Main!$C$23</f>
        <v>Market Harborough</v>
      </c>
      <c r="AK16" s="92" t="s">
        <v>540</v>
      </c>
    </row>
    <row r="17" spans="2:36" x14ac:dyDescent="0.2">
      <c r="B17" s="3"/>
      <c r="F17" s="7"/>
      <c r="G17" s="49"/>
      <c r="H17" s="49"/>
      <c r="I17" s="49"/>
      <c r="L17" s="50"/>
      <c r="R17" s="51"/>
      <c r="S17" s="51"/>
      <c r="T17" s="51"/>
      <c r="U17" s="51"/>
      <c r="V17" s="53"/>
      <c r="W17" s="53"/>
      <c r="X17" s="53"/>
      <c r="Y17" s="53"/>
      <c r="Z17" s="53"/>
      <c r="AA17" s="53"/>
      <c r="AB17" s="53"/>
      <c r="AD17" s="55"/>
      <c r="AE17" s="53"/>
      <c r="AH17" s="57"/>
      <c r="AI17" s="4"/>
      <c r="AJ17" s="4"/>
    </row>
    <row r="18" spans="2:36" x14ac:dyDescent="0.2">
      <c r="B18" s="1" t="s">
        <v>12</v>
      </c>
      <c r="C18" s="1" t="s">
        <v>494</v>
      </c>
      <c r="D18" s="4" t="s">
        <v>13</v>
      </c>
      <c r="E18" s="4" t="s">
        <v>15</v>
      </c>
      <c r="G18" s="49"/>
      <c r="H18" s="49"/>
      <c r="I18" s="49"/>
      <c r="L18" s="56"/>
      <c r="M18" s="5"/>
      <c r="N18" s="5"/>
    </row>
    <row r="19" spans="2:36" x14ac:dyDescent="0.2">
      <c r="B19" s="1" t="s">
        <v>214</v>
      </c>
      <c r="C19" s="1" t="s">
        <v>488</v>
      </c>
      <c r="D19" s="4" t="s">
        <v>489</v>
      </c>
      <c r="G19" s="49"/>
      <c r="H19" s="49"/>
      <c r="I19" s="4"/>
      <c r="J19" s="1"/>
      <c r="K19" s="1"/>
      <c r="L19" s="56"/>
      <c r="M19" s="56"/>
      <c r="N19" s="56"/>
    </row>
    <row r="20" spans="2:36" x14ac:dyDescent="0.2">
      <c r="B20" s="1" t="s">
        <v>503</v>
      </c>
      <c r="C20" s="1" t="s">
        <v>504</v>
      </c>
      <c r="D20" s="4" t="s">
        <v>489</v>
      </c>
      <c r="G20" s="49"/>
      <c r="H20" s="49"/>
      <c r="I20" s="85"/>
      <c r="J20" s="1"/>
      <c r="K20" s="1"/>
      <c r="L20" s="56"/>
      <c r="M20" s="56"/>
      <c r="N20" s="56"/>
    </row>
    <row r="21" spans="2:36" x14ac:dyDescent="0.2">
      <c r="B21" s="1" t="s">
        <v>492</v>
      </c>
      <c r="C21" s="1" t="s">
        <v>493</v>
      </c>
      <c r="D21" s="4" t="s">
        <v>31</v>
      </c>
      <c r="E21" s="4" t="s">
        <v>505</v>
      </c>
      <c r="G21" s="49"/>
      <c r="H21" s="49"/>
      <c r="I21" s="4"/>
      <c r="J21" s="1"/>
      <c r="K21" s="1"/>
      <c r="L21" s="56"/>
      <c r="M21" s="56"/>
      <c r="N21" s="56"/>
    </row>
    <row r="22" spans="2:36" x14ac:dyDescent="0.2">
      <c r="B22" s="1" t="s">
        <v>511</v>
      </c>
      <c r="C22" s="1" t="s">
        <v>512</v>
      </c>
      <c r="D22" s="4" t="s">
        <v>31</v>
      </c>
      <c r="E22" s="4" t="s">
        <v>505</v>
      </c>
      <c r="G22" s="49"/>
      <c r="H22" s="49"/>
      <c r="I22" s="4"/>
      <c r="J22" s="1"/>
      <c r="K22" s="1"/>
      <c r="L22" s="56"/>
      <c r="M22" s="56"/>
      <c r="N22" s="56"/>
    </row>
    <row r="23" spans="2:36" x14ac:dyDescent="0.2">
      <c r="B23" s="3" t="s">
        <v>541</v>
      </c>
      <c r="C23" s="1" t="s">
        <v>260</v>
      </c>
      <c r="D23" s="4" t="s">
        <v>489</v>
      </c>
      <c r="E23" s="4" t="s">
        <v>15</v>
      </c>
      <c r="F23" s="54">
        <f>[15]Main!$C$6</f>
        <v>20.806000000000001</v>
      </c>
      <c r="G23" s="49">
        <f>[15]Main!$C$8</f>
        <v>8041.1028800000004</v>
      </c>
      <c r="I23" s="85">
        <f>[15]Main!$C$12</f>
        <v>8041.1028800000004</v>
      </c>
      <c r="J23" s="1"/>
      <c r="K23" s="1"/>
      <c r="M23" s="56"/>
      <c r="N23" s="56"/>
      <c r="AI23" s="4">
        <f>[15]Main!$C$24</f>
        <v>1856</v>
      </c>
      <c r="AJ23" s="4" t="str">
        <f>[15]Main!$C$23</f>
        <v>London, UK</v>
      </c>
    </row>
    <row r="24" spans="2:36" x14ac:dyDescent="0.2">
      <c r="B24" s="1" t="s">
        <v>542</v>
      </c>
      <c r="C24" s="1" t="s">
        <v>543</v>
      </c>
      <c r="G24" s="49"/>
      <c r="I24" s="4"/>
      <c r="J24" s="1"/>
      <c r="K24" s="1"/>
      <c r="M24" s="56"/>
      <c r="N24" s="56"/>
    </row>
    <row r="25" spans="2:36" x14ac:dyDescent="0.2">
      <c r="G25" s="49"/>
      <c r="I25" s="4"/>
      <c r="J25" s="1"/>
      <c r="K25" s="1"/>
      <c r="M25" s="56"/>
      <c r="N25" s="56"/>
    </row>
    <row r="26" spans="2:36" x14ac:dyDescent="0.2">
      <c r="D26" s="130" t="s">
        <v>495</v>
      </c>
      <c r="E26" s="131"/>
      <c r="F26" s="42" t="s">
        <v>496</v>
      </c>
      <c r="G26" s="49"/>
      <c r="I26" s="4"/>
      <c r="J26" s="1"/>
      <c r="K26" s="1"/>
    </row>
    <row r="27" spans="2:36" x14ac:dyDescent="0.2">
      <c r="D27" s="43" t="s">
        <v>497</v>
      </c>
      <c r="E27" s="44">
        <v>0.84</v>
      </c>
      <c r="F27" s="45">
        <f>1/E27</f>
        <v>1.1904761904761905</v>
      </c>
      <c r="G27" s="49"/>
      <c r="I27" s="4"/>
      <c r="J27" s="1"/>
      <c r="K27" s="1"/>
    </row>
    <row r="28" spans="2:36" x14ac:dyDescent="0.2">
      <c r="D28" s="46" t="s">
        <v>498</v>
      </c>
      <c r="E28" s="48">
        <v>0.87</v>
      </c>
      <c r="F28" s="47">
        <f>1/E28</f>
        <v>1.1494252873563218</v>
      </c>
      <c r="G28" s="49"/>
      <c r="I28" s="4"/>
      <c r="J28" s="1"/>
      <c r="K28" s="1"/>
    </row>
    <row r="29" spans="2:36" x14ac:dyDescent="0.2">
      <c r="G29" s="49"/>
    </row>
    <row r="30" spans="2:36" x14ac:dyDescent="0.2">
      <c r="G30" s="49"/>
    </row>
    <row r="31" spans="2:36" x14ac:dyDescent="0.2">
      <c r="G31" s="49"/>
    </row>
    <row r="32" spans="2:36" x14ac:dyDescent="0.2">
      <c r="G32" s="49"/>
    </row>
    <row r="33" spans="7:7" x14ac:dyDescent="0.2">
      <c r="G33" s="49"/>
    </row>
  </sheetData>
  <mergeCells count="2">
    <mergeCell ref="D26:E26"/>
    <mergeCell ref="F1:Q1"/>
  </mergeCells>
  <hyperlinks>
    <hyperlink ref="B15" r:id="rId1" xr:uid="{B8F2A7D5-5402-48EE-B9EB-3A9CE47578C7}"/>
    <hyperlink ref="B6" r:id="rId2" xr:uid="{4041647D-EF4D-4084-A9B2-15E3779DE7BF}"/>
    <hyperlink ref="B8" r:id="rId3" xr:uid="{7B5FF525-A683-4B28-9E79-F069FAB34201}"/>
    <hyperlink ref="B5" r:id="rId4" xr:uid="{751B7950-444B-452A-9CB2-618C904F061C}"/>
    <hyperlink ref="B12" r:id="rId5" xr:uid="{E51312BD-94F6-4A5A-8F0D-D68C884183ED}"/>
    <hyperlink ref="B4" r:id="rId6" xr:uid="{EBD68682-6F6B-44AD-BD8D-AC3474E493D1}"/>
    <hyperlink ref="B10" r:id="rId7" xr:uid="{F9B213CE-065B-4050-9B4B-CB2A0E174F02}"/>
    <hyperlink ref="B14" r:id="rId8" xr:uid="{C5255E06-BBB3-294D-8947-15C151964A1A}"/>
    <hyperlink ref="B7" r:id="rId9" xr:uid="{5CDBF519-EDB1-4CF0-B84F-987A619381FE}"/>
    <hyperlink ref="B3" r:id="rId10" display="$NK" xr:uid="{CDE2A93B-C3F0-3F42-A571-A875AE300DED}"/>
    <hyperlink ref="B9" r:id="rId11" xr:uid="{22F29850-B0EF-7041-BC72-9669C31D8AD8}"/>
    <hyperlink ref="B11" r:id="rId12" xr:uid="{C5D52FC8-A5DA-4E8D-95C5-8F2FEDCE57A7}"/>
    <hyperlink ref="B13" r:id="rId13" xr:uid="{F6AD6AD9-5D37-406B-868D-B0E7E41FA1D2}"/>
    <hyperlink ref="B16" r:id="rId14" xr:uid="{BAC6CF45-03B1-5841-BFC0-D0179DCFA24C}"/>
    <hyperlink ref="B23" r:id="rId15" xr:uid="{CA134008-3168-4DEA-918C-4560BFF458AB}"/>
  </hyperlinks>
  <pageMargins left="0.7" right="0.7" top="0.75" bottom="0.75" header="0.3" footer="0.3"/>
  <pageSetup paperSize="256" orientation="portrait" horizontalDpi="203" verticalDpi="203" r:id="rId16"/>
  <ignoredErrors>
    <ignoredError sqref="AH12 G12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Screener - Apparel, Accessories</vt:lpstr>
      <vt:lpstr>Screener - Apparel Retail</vt:lpstr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2022-07-18T13:42:24Z</dcterms:created>
  <dcterms:modified xsi:type="dcterms:W3CDTF">2022-11-19T13:56:20Z</dcterms:modified>
</cp:coreProperties>
</file>