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Volumes/GoogleDrive/My Drive/Stocks/"/>
    </mc:Choice>
  </mc:AlternateContent>
  <xr:revisionPtr revIDLastSave="0" documentId="13_ncr:1_{9E2E586C-1EE1-724D-A181-A2BFE3A28C02}" xr6:coauthVersionLast="47" xr6:coauthVersionMax="47" xr10:uidLastSave="{00000000-0000-0000-0000-000000000000}"/>
  <bookViews>
    <workbookView xWindow="0" yWindow="500" windowWidth="29840" windowHeight="18900" activeTab="1" xr2:uid="{3265DF36-E7D5-4329-9534-E494E2238873}"/>
  </bookViews>
  <sheets>
    <sheet name="Main" sheetId="1" r:id="rId1"/>
    <sheet name="Financial Model" sheetId="2" r:id="rId2"/>
    <sheet name="Trustpilot Review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79" i="2" l="1"/>
  <c r="J80" i="2"/>
  <c r="I66" i="2"/>
  <c r="I57" i="2"/>
  <c r="R79" i="2"/>
  <c r="N80" i="2"/>
  <c r="M57" i="2"/>
  <c r="C10" i="1"/>
  <c r="C9" i="1"/>
  <c r="C7" i="1"/>
  <c r="C27" i="1"/>
  <c r="R45" i="2"/>
  <c r="C26" i="1" s="1"/>
  <c r="R42" i="2"/>
  <c r="R39" i="2"/>
  <c r="R108" i="2"/>
  <c r="R106" i="2"/>
  <c r="R105" i="2"/>
  <c r="R103" i="2"/>
  <c r="R102" i="2"/>
  <c r="R101" i="2"/>
  <c r="R87" i="2"/>
  <c r="R83" i="2"/>
  <c r="R82" i="2"/>
  <c r="R84" i="2" s="1"/>
  <c r="R80" i="2"/>
  <c r="R67" i="2"/>
  <c r="R71" i="2" s="1"/>
  <c r="R74" i="2" s="1"/>
  <c r="R57" i="2"/>
  <c r="R54" i="2"/>
  <c r="R60" i="2" s="1"/>
  <c r="R76" i="2" l="1"/>
  <c r="R77" i="2" s="1"/>
  <c r="R90" i="2" s="1"/>
  <c r="R88" i="2"/>
  <c r="R25" i="2"/>
  <c r="R24" i="2"/>
  <c r="R11" i="2"/>
  <c r="R30" i="2" s="1"/>
  <c r="R6" i="2"/>
  <c r="R14" i="2" l="1"/>
  <c r="R47" i="2"/>
  <c r="J83" i="2"/>
  <c r="J82" i="2"/>
  <c r="K80" i="2"/>
  <c r="N79" i="2"/>
  <c r="J57" i="2"/>
  <c r="J45" i="2"/>
  <c r="J42" i="2"/>
  <c r="J39" i="2"/>
  <c r="N45" i="2"/>
  <c r="N42" i="2"/>
  <c r="N39" i="2"/>
  <c r="O80" i="2"/>
  <c r="N57" i="2"/>
  <c r="R31" i="2" l="1"/>
  <c r="R17" i="2"/>
  <c r="J84" i="2"/>
  <c r="R33" i="2" l="1"/>
  <c r="R20" i="2"/>
  <c r="AP31" i="2"/>
  <c r="R21" i="2" l="1"/>
  <c r="R32" i="2"/>
  <c r="AL16" i="2"/>
  <c r="AK16" i="2"/>
  <c r="AJ16" i="2"/>
  <c r="AI16" i="2"/>
  <c r="AH16" i="2"/>
  <c r="AG16" i="2"/>
  <c r="AF16" i="2"/>
  <c r="AE16" i="2"/>
  <c r="AB108" i="2"/>
  <c r="AA108" i="2"/>
  <c r="Z108" i="2"/>
  <c r="Q108" i="2"/>
  <c r="P108" i="2"/>
  <c r="O108" i="2"/>
  <c r="N108" i="2"/>
  <c r="M108" i="2"/>
  <c r="L108" i="2"/>
  <c r="K108" i="2"/>
  <c r="J108" i="2"/>
  <c r="I108" i="2"/>
  <c r="H108" i="2"/>
  <c r="AC10" i="2" l="1"/>
  <c r="AC8" i="2"/>
  <c r="AD8" i="2" s="1"/>
  <c r="AE8" i="2" s="1"/>
  <c r="AF8" i="2" s="1"/>
  <c r="AG8" i="2" s="1"/>
  <c r="AH8" i="2" s="1"/>
  <c r="AI8" i="2" s="1"/>
  <c r="AJ8" i="2" s="1"/>
  <c r="AK8" i="2" s="1"/>
  <c r="AL8" i="2" s="1"/>
  <c r="AM8" i="2" s="1"/>
  <c r="AC13" i="2"/>
  <c r="AD13" i="2" s="1"/>
  <c r="AE13" i="2" s="1"/>
  <c r="AF13" i="2" s="1"/>
  <c r="AC5" i="2"/>
  <c r="AC4" i="2"/>
  <c r="AC3" i="2"/>
  <c r="Q106" i="2"/>
  <c r="P106" i="2"/>
  <c r="O106" i="2"/>
  <c r="N106" i="2"/>
  <c r="M106" i="2"/>
  <c r="L106" i="2"/>
  <c r="K106" i="2"/>
  <c r="J106" i="2"/>
  <c r="I106" i="2"/>
  <c r="Q105" i="2"/>
  <c r="P105" i="2"/>
  <c r="O105" i="2"/>
  <c r="N105" i="2"/>
  <c r="M105" i="2"/>
  <c r="L105" i="2"/>
  <c r="K105" i="2"/>
  <c r="J105" i="2"/>
  <c r="I105" i="2"/>
  <c r="Q103" i="2"/>
  <c r="P103" i="2"/>
  <c r="O103" i="2"/>
  <c r="N103" i="2"/>
  <c r="M103" i="2"/>
  <c r="L103" i="2"/>
  <c r="K103" i="2"/>
  <c r="J103" i="2"/>
  <c r="I103" i="2"/>
  <c r="Q102" i="2"/>
  <c r="P102" i="2"/>
  <c r="O102" i="2"/>
  <c r="N102" i="2"/>
  <c r="M102" i="2"/>
  <c r="L102" i="2"/>
  <c r="K102" i="2"/>
  <c r="J102" i="2"/>
  <c r="I102" i="2"/>
  <c r="P101" i="2"/>
  <c r="O101" i="2"/>
  <c r="N101" i="2"/>
  <c r="M101" i="2"/>
  <c r="L101" i="2"/>
  <c r="K101" i="2"/>
  <c r="J101" i="2"/>
  <c r="I101" i="2"/>
  <c r="Q101" i="2"/>
  <c r="AC7" i="2"/>
  <c r="AD7" i="2" s="1"/>
  <c r="AE7" i="2" s="1"/>
  <c r="AC22" i="2"/>
  <c r="AD22" i="2" s="1"/>
  <c r="AE22" i="2" s="1"/>
  <c r="AF22" i="2" s="1"/>
  <c r="AG22" i="2" s="1"/>
  <c r="AH22" i="2" s="1"/>
  <c r="AI22" i="2" s="1"/>
  <c r="AJ22" i="2" s="1"/>
  <c r="AK22" i="2" s="1"/>
  <c r="AL22" i="2" s="1"/>
  <c r="AM22" i="2" s="1"/>
  <c r="AC19" i="2"/>
  <c r="AD19" i="2" s="1"/>
  <c r="AC15" i="2"/>
  <c r="AD15" i="2" s="1"/>
  <c r="AE15" i="2" s="1"/>
  <c r="AF15" i="2" s="1"/>
  <c r="AG15" i="2" s="1"/>
  <c r="AH15" i="2" s="1"/>
  <c r="AI15" i="2" s="1"/>
  <c r="AJ15" i="2" s="1"/>
  <c r="AK15" i="2" s="1"/>
  <c r="AL15" i="2" s="1"/>
  <c r="AM15" i="2" s="1"/>
  <c r="AC12" i="2"/>
  <c r="AD12" i="2" l="1"/>
  <c r="AE19" i="2"/>
  <c r="AF19" i="2" s="1"/>
  <c r="AG19" i="2" s="1"/>
  <c r="AH19" i="2" s="1"/>
  <c r="AI19" i="2" s="1"/>
  <c r="AJ19" i="2" s="1"/>
  <c r="AK19" i="2" s="1"/>
  <c r="AL19" i="2" s="1"/>
  <c r="AM19" i="2" s="1"/>
  <c r="AG13" i="2"/>
  <c r="AH13" i="2" s="1"/>
  <c r="AI13" i="2" s="1"/>
  <c r="AJ13" i="2" s="1"/>
  <c r="AK13" i="2" s="1"/>
  <c r="AL13" i="2" s="1"/>
  <c r="AM13" i="2" s="1"/>
  <c r="AF7" i="2"/>
  <c r="AC6" i="2"/>
  <c r="AD6" i="2" s="1"/>
  <c r="AE6" i="2" l="1"/>
  <c r="AD26" i="2"/>
  <c r="AD9" i="2"/>
  <c r="AD108" i="2" s="1"/>
  <c r="AE12" i="2"/>
  <c r="AG7" i="2"/>
  <c r="AC9" i="2"/>
  <c r="AC108" i="2" s="1"/>
  <c r="Z87" i="2"/>
  <c r="Y87" i="2"/>
  <c r="X87" i="2"/>
  <c r="W22" i="2"/>
  <c r="W87" i="2" s="1"/>
  <c r="V22" i="2"/>
  <c r="W8" i="2"/>
  <c r="V6" i="2"/>
  <c r="V9" i="2" s="1"/>
  <c r="W6" i="2"/>
  <c r="Y6" i="2"/>
  <c r="X6" i="2"/>
  <c r="X9" i="2" s="1"/>
  <c r="X108" i="2" s="1"/>
  <c r="S22" i="2"/>
  <c r="S19" i="2"/>
  <c r="S16" i="2"/>
  <c r="AC16" i="2" s="1"/>
  <c r="S12" i="2"/>
  <c r="S10" i="2"/>
  <c r="S9" i="2"/>
  <c r="S24" i="2" s="1"/>
  <c r="N83" i="2"/>
  <c r="M83" i="2"/>
  <c r="L83" i="2"/>
  <c r="K83" i="2"/>
  <c r="I83" i="2"/>
  <c r="H83" i="2"/>
  <c r="N82" i="2"/>
  <c r="M82" i="2"/>
  <c r="L82" i="2"/>
  <c r="K82" i="2"/>
  <c r="I82" i="2"/>
  <c r="H82" i="2"/>
  <c r="N67" i="2"/>
  <c r="N71" i="2" s="1"/>
  <c r="N74" i="2" s="1"/>
  <c r="M67" i="2"/>
  <c r="M71" i="2" s="1"/>
  <c r="M74" i="2" s="1"/>
  <c r="L67" i="2"/>
  <c r="L71" i="2" s="1"/>
  <c r="K67" i="2"/>
  <c r="K71" i="2" s="1"/>
  <c r="K74" i="2" s="1"/>
  <c r="J67" i="2"/>
  <c r="J71" i="2" s="1"/>
  <c r="J74" i="2" s="1"/>
  <c r="I67" i="2"/>
  <c r="I71" i="2" s="1"/>
  <c r="I74" i="2" s="1"/>
  <c r="H67" i="2"/>
  <c r="H71" i="2" s="1"/>
  <c r="N54" i="2"/>
  <c r="N60" i="2" s="1"/>
  <c r="M54" i="2"/>
  <c r="M60" i="2" s="1"/>
  <c r="L54" i="2"/>
  <c r="L60" i="2" s="1"/>
  <c r="K54" i="2"/>
  <c r="J54" i="2"/>
  <c r="J60" i="2" s="1"/>
  <c r="I54" i="2"/>
  <c r="I60" i="2" s="1"/>
  <c r="H54" i="2"/>
  <c r="H60" i="2" s="1"/>
  <c r="I76" i="2" l="1"/>
  <c r="I77" i="2" s="1"/>
  <c r="I90" i="2" s="1"/>
  <c r="M76" i="2"/>
  <c r="M77" i="2" s="1"/>
  <c r="M90" i="2" s="1"/>
  <c r="AD10" i="2"/>
  <c r="AD11" i="2" s="1"/>
  <c r="AD14" i="2" s="1"/>
  <c r="AD31" i="2" s="1"/>
  <c r="Y91" i="2"/>
  <c r="W26" i="2"/>
  <c r="H84" i="2"/>
  <c r="X91" i="2"/>
  <c r="X26" i="2"/>
  <c r="S25" i="2"/>
  <c r="Y26" i="2"/>
  <c r="N76" i="2"/>
  <c r="N77" i="2" s="1"/>
  <c r="N90" i="2" s="1"/>
  <c r="Y9" i="2"/>
  <c r="Y108" i="2" s="1"/>
  <c r="W91" i="2"/>
  <c r="V108" i="2"/>
  <c r="V11" i="2"/>
  <c r="X11" i="2"/>
  <c r="S108" i="2"/>
  <c r="AF12" i="2"/>
  <c r="W9" i="2"/>
  <c r="X24" i="2" s="1"/>
  <c r="S11" i="2"/>
  <c r="S14" i="2" s="1"/>
  <c r="S17" i="2" s="1"/>
  <c r="S18" i="2" s="1"/>
  <c r="S33" i="2" s="1"/>
  <c r="AD24" i="2"/>
  <c r="I84" i="2"/>
  <c r="AE26" i="2"/>
  <c r="AF6" i="2"/>
  <c r="AE9" i="2"/>
  <c r="AE108" i="2" s="1"/>
  <c r="K84" i="2"/>
  <c r="L84" i="2"/>
  <c r="J76" i="2"/>
  <c r="J77" i="2" s="1"/>
  <c r="J90" i="2" s="1"/>
  <c r="M84" i="2"/>
  <c r="N84" i="2"/>
  <c r="AH7" i="2"/>
  <c r="AI7" i="2" s="1"/>
  <c r="AJ7" i="2" s="1"/>
  <c r="AK7" i="2" s="1"/>
  <c r="AL7" i="2" s="1"/>
  <c r="AM7" i="2" s="1"/>
  <c r="AC24" i="2"/>
  <c r="AC11" i="2"/>
  <c r="K44" i="2"/>
  <c r="K43" i="2"/>
  <c r="K42" i="2"/>
  <c r="K39" i="2"/>
  <c r="O44" i="2"/>
  <c r="O43" i="2"/>
  <c r="O42" i="2"/>
  <c r="O39" i="2"/>
  <c r="AB83" i="2"/>
  <c r="AB82" i="2"/>
  <c r="AA73" i="2"/>
  <c r="AA70" i="2"/>
  <c r="AA69" i="2"/>
  <c r="AA68" i="2"/>
  <c r="AA83" i="2" s="1"/>
  <c r="AA66" i="2"/>
  <c r="AA65" i="2"/>
  <c r="AA64" i="2"/>
  <c r="AA63" i="2"/>
  <c r="AA62" i="2"/>
  <c r="AA59" i="2"/>
  <c r="AA58" i="2"/>
  <c r="AA56" i="2"/>
  <c r="AA55" i="2"/>
  <c r="AA53" i="2"/>
  <c r="AA52" i="2"/>
  <c r="AA96" i="2" s="1"/>
  <c r="AA51" i="2"/>
  <c r="AA50" i="2"/>
  <c r="O79" i="2"/>
  <c r="K57" i="2"/>
  <c r="O83" i="2"/>
  <c r="O82" i="2"/>
  <c r="P80" i="2"/>
  <c r="O67" i="2"/>
  <c r="O71" i="2" s="1"/>
  <c r="O74" i="2" s="1"/>
  <c r="O57" i="2"/>
  <c r="O54" i="2"/>
  <c r="AD30" i="2" l="1"/>
  <c r="AA54" i="2"/>
  <c r="O84" i="2"/>
  <c r="O60" i="2"/>
  <c r="O45" i="2"/>
  <c r="S30" i="2"/>
  <c r="S31" i="2"/>
  <c r="Z24" i="2"/>
  <c r="Y11" i="2"/>
  <c r="Y14" i="2" s="1"/>
  <c r="Y24" i="2"/>
  <c r="AA82" i="2"/>
  <c r="AA84" i="2" s="1"/>
  <c r="AM16" i="2" s="1"/>
  <c r="AB79" i="2"/>
  <c r="AG12" i="2"/>
  <c r="AB84" i="2"/>
  <c r="AA67" i="2"/>
  <c r="AA71" i="2" s="1"/>
  <c r="AA74" i="2" s="1"/>
  <c r="AF26" i="2"/>
  <c r="AG6" i="2"/>
  <c r="AF9" i="2"/>
  <c r="X14" i="2"/>
  <c r="X30" i="2"/>
  <c r="V30" i="2"/>
  <c r="V14" i="2"/>
  <c r="W108" i="2"/>
  <c r="W11" i="2"/>
  <c r="W24" i="2"/>
  <c r="AA57" i="2"/>
  <c r="AA60" i="2" s="1"/>
  <c r="K60" i="2"/>
  <c r="AE10" i="2"/>
  <c r="AE11" i="2" s="1"/>
  <c r="AE24" i="2"/>
  <c r="AC14" i="2"/>
  <c r="AC30" i="2"/>
  <c r="S20" i="2"/>
  <c r="K45" i="2"/>
  <c r="AB96" i="2"/>
  <c r="K76" i="2" l="1"/>
  <c r="O76" i="2"/>
  <c r="O77" i="2" s="1"/>
  <c r="O90" i="2" s="1"/>
  <c r="Y30" i="2"/>
  <c r="Y17" i="2"/>
  <c r="Y31" i="2"/>
  <c r="AF10" i="2"/>
  <c r="AF11" i="2" s="1"/>
  <c r="AF24" i="2"/>
  <c r="V17" i="2"/>
  <c r="V31" i="2"/>
  <c r="X31" i="2"/>
  <c r="X17" i="2"/>
  <c r="AE30" i="2"/>
  <c r="AE14" i="2"/>
  <c r="AG26" i="2"/>
  <c r="AH6" i="2"/>
  <c r="AG9" i="2"/>
  <c r="AG108" i="2" s="1"/>
  <c r="W14" i="2"/>
  <c r="W30" i="2"/>
  <c r="AH12" i="2"/>
  <c r="AF108" i="2"/>
  <c r="AC31" i="2"/>
  <c r="AC17" i="2"/>
  <c r="S32" i="2"/>
  <c r="S21" i="2"/>
  <c r="K77" i="2"/>
  <c r="AA76" i="2"/>
  <c r="AA86" i="2"/>
  <c r="AB86" i="2"/>
  <c r="AB87" i="2" s="1"/>
  <c r="X20" i="2" l="1"/>
  <c r="X33" i="2"/>
  <c r="V20" i="2"/>
  <c r="V33" i="2"/>
  <c r="AI12" i="2"/>
  <c r="AE31" i="2"/>
  <c r="AE17" i="2"/>
  <c r="W17" i="2"/>
  <c r="W31" i="2"/>
  <c r="AF30" i="2"/>
  <c r="AF14" i="2"/>
  <c r="AG10" i="2"/>
  <c r="AG11" i="2" s="1"/>
  <c r="AG24" i="2"/>
  <c r="AH9" i="2"/>
  <c r="AH108" i="2" s="1"/>
  <c r="AH26" i="2"/>
  <c r="AI6" i="2"/>
  <c r="Y20" i="2"/>
  <c r="Y33" i="2"/>
  <c r="AC18" i="2"/>
  <c r="AC33" i="2" s="1"/>
  <c r="AB88" i="2"/>
  <c r="AA87" i="2"/>
  <c r="AA77" i="2"/>
  <c r="AA90" i="2" s="1"/>
  <c r="K90" i="2"/>
  <c r="Q87" i="2"/>
  <c r="P87" i="2"/>
  <c r="O87" i="2"/>
  <c r="N87" i="2"/>
  <c r="M87" i="2"/>
  <c r="M88" i="2" s="1"/>
  <c r="L87" i="2"/>
  <c r="K87" i="2"/>
  <c r="J87" i="2"/>
  <c r="I87" i="2"/>
  <c r="H87" i="2"/>
  <c r="P83" i="2"/>
  <c r="P82" i="2"/>
  <c r="Q83" i="2"/>
  <c r="Q82" i="2"/>
  <c r="I88" i="2" l="1"/>
  <c r="P84" i="2"/>
  <c r="P88" i="2" s="1"/>
  <c r="Q84" i="2"/>
  <c r="AD16" i="2" s="1"/>
  <c r="AD17" i="2" s="1"/>
  <c r="AD18" i="2" s="1"/>
  <c r="AD33" i="2" s="1"/>
  <c r="AG30" i="2"/>
  <c r="AG14" i="2"/>
  <c r="X32" i="2"/>
  <c r="X21" i="2"/>
  <c r="X92" i="2" s="1"/>
  <c r="AE18" i="2"/>
  <c r="AE33" i="2" s="1"/>
  <c r="Y21" i="2"/>
  <c r="Y92" i="2" s="1"/>
  <c r="Y32" i="2"/>
  <c r="AJ12" i="2"/>
  <c r="AF31" i="2"/>
  <c r="AF17" i="2"/>
  <c r="AJ6" i="2"/>
  <c r="AI9" i="2"/>
  <c r="AI108" i="2" s="1"/>
  <c r="AI26" i="2"/>
  <c r="AH10" i="2"/>
  <c r="AH11" i="2" s="1"/>
  <c r="AH24" i="2"/>
  <c r="V32" i="2"/>
  <c r="V21" i="2"/>
  <c r="W33" i="2"/>
  <c r="W20" i="2"/>
  <c r="N88" i="2"/>
  <c r="O88" i="2"/>
  <c r="J88" i="2"/>
  <c r="K88" i="2"/>
  <c r="AC20" i="2"/>
  <c r="AA88" i="2"/>
  <c r="Q24" i="2"/>
  <c r="AE20" i="2" l="1"/>
  <c r="AE32" i="2" s="1"/>
  <c r="Q88" i="2"/>
  <c r="AD20" i="2"/>
  <c r="AD21" i="2" s="1"/>
  <c r="AF18" i="2"/>
  <c r="AF33" i="2" s="1"/>
  <c r="AF20" i="2"/>
  <c r="AK12" i="2"/>
  <c r="W32" i="2"/>
  <c r="W21" i="2"/>
  <c r="W92" i="2" s="1"/>
  <c r="AI10" i="2"/>
  <c r="AI11" i="2" s="1"/>
  <c r="AI24" i="2"/>
  <c r="AG31" i="2"/>
  <c r="AG17" i="2"/>
  <c r="AC32" i="2"/>
  <c r="AH30" i="2"/>
  <c r="AH14" i="2"/>
  <c r="AK6" i="2"/>
  <c r="AJ9" i="2"/>
  <c r="AJ108" i="2" s="1"/>
  <c r="AJ26" i="2"/>
  <c r="AC21" i="2"/>
  <c r="M39" i="2"/>
  <c r="M42" i="2"/>
  <c r="M43" i="2"/>
  <c r="M44" i="2"/>
  <c r="Q44" i="2"/>
  <c r="Q43" i="2"/>
  <c r="Q42" i="2"/>
  <c r="Q39" i="2"/>
  <c r="Q80" i="2"/>
  <c r="Q67" i="2"/>
  <c r="Q71" i="2" s="1"/>
  <c r="Q74" i="2" s="1"/>
  <c r="Q57" i="2"/>
  <c r="Q54" i="2"/>
  <c r="Q11" i="2"/>
  <c r="Q30" i="2" s="1"/>
  <c r="Q25" i="2"/>
  <c r="Q6" i="2"/>
  <c r="R27" i="2" l="1"/>
  <c r="R104" i="2"/>
  <c r="AE21" i="2"/>
  <c r="AD32" i="2"/>
  <c r="AI30" i="2"/>
  <c r="AI14" i="2"/>
  <c r="AH31" i="2"/>
  <c r="AH17" i="2"/>
  <c r="AJ10" i="2"/>
  <c r="AJ11" i="2" s="1"/>
  <c r="AJ24" i="2"/>
  <c r="AL12" i="2"/>
  <c r="AF32" i="2"/>
  <c r="AF21" i="2"/>
  <c r="AK26" i="2"/>
  <c r="AL6" i="2"/>
  <c r="AK9" i="2"/>
  <c r="AK108" i="2" s="1"/>
  <c r="AG18" i="2"/>
  <c r="AG33" i="2" s="1"/>
  <c r="AG20" i="2"/>
  <c r="S27" i="2"/>
  <c r="M45" i="2"/>
  <c r="Q45" i="2"/>
  <c r="Q47" i="2" s="1"/>
  <c r="Q14" i="2"/>
  <c r="Q17" i="2" s="1"/>
  <c r="Q20" i="2" s="1"/>
  <c r="Q60" i="2"/>
  <c r="P67" i="2"/>
  <c r="P71" i="2" s="1"/>
  <c r="P74" i="2" s="1"/>
  <c r="P57" i="2"/>
  <c r="P54" i="2"/>
  <c r="P11" i="2"/>
  <c r="P30" i="2" s="1"/>
  <c r="P25" i="2"/>
  <c r="P24" i="2"/>
  <c r="P6" i="2"/>
  <c r="L25" i="2"/>
  <c r="H11" i="2"/>
  <c r="H14" i="2" s="1"/>
  <c r="L11" i="2"/>
  <c r="L30" i="2" s="1"/>
  <c r="I25" i="2"/>
  <c r="M25" i="2"/>
  <c r="L24" i="2"/>
  <c r="H6" i="2"/>
  <c r="L6" i="2"/>
  <c r="I11" i="2"/>
  <c r="I30" i="2" s="1"/>
  <c r="M11" i="2"/>
  <c r="M30" i="2" s="1"/>
  <c r="J25" i="2"/>
  <c r="N25" i="2"/>
  <c r="M24" i="2"/>
  <c r="I6" i="2"/>
  <c r="M6" i="2"/>
  <c r="K25" i="2"/>
  <c r="J11" i="2"/>
  <c r="J14" i="2" s="1"/>
  <c r="N11" i="2"/>
  <c r="N14" i="2" s="1"/>
  <c r="N24" i="2"/>
  <c r="J6" i="2"/>
  <c r="O25" i="2"/>
  <c r="N6" i="2"/>
  <c r="R26" i="2" s="1"/>
  <c r="K6" i="2"/>
  <c r="O6" i="2"/>
  <c r="O24" i="2"/>
  <c r="K11" i="2"/>
  <c r="K14" i="2" s="1"/>
  <c r="O11" i="2"/>
  <c r="O14" i="2" s="1"/>
  <c r="Z6" i="2"/>
  <c r="AA6" i="2"/>
  <c r="AA47" i="2" s="1"/>
  <c r="AB6" i="2"/>
  <c r="T61" i="1"/>
  <c r="U61" i="1" s="1"/>
  <c r="T60" i="1"/>
  <c r="T59" i="1"/>
  <c r="U59" i="1" s="1"/>
  <c r="T58" i="1"/>
  <c r="T57" i="1"/>
  <c r="T56" i="1"/>
  <c r="T55" i="1"/>
  <c r="T54" i="1"/>
  <c r="T53" i="1"/>
  <c r="V53" i="1" s="1"/>
  <c r="T52" i="1"/>
  <c r="U52" i="1" s="1"/>
  <c r="T51" i="1"/>
  <c r="U51" i="1" s="1"/>
  <c r="T50" i="1"/>
  <c r="T49" i="1"/>
  <c r="W49" i="1" s="1"/>
  <c r="T48" i="1"/>
  <c r="U48" i="1" s="1"/>
  <c r="T47" i="1"/>
  <c r="T46" i="1"/>
  <c r="T45" i="1"/>
  <c r="W45" i="1" s="1"/>
  <c r="T44" i="1"/>
  <c r="T43" i="1"/>
  <c r="W43" i="1" s="1"/>
  <c r="T42" i="1"/>
  <c r="T41" i="1"/>
  <c r="T40" i="1"/>
  <c r="T39" i="1"/>
  <c r="T38" i="1"/>
  <c r="U38" i="1" s="1"/>
  <c r="T37" i="1"/>
  <c r="W37" i="1" s="1"/>
  <c r="T36" i="1"/>
  <c r="W36" i="1" s="1"/>
  <c r="T35" i="1"/>
  <c r="W35" i="1" s="1"/>
  <c r="T34" i="1"/>
  <c r="W34" i="1" s="1"/>
  <c r="T33" i="1"/>
  <c r="T32" i="1"/>
  <c r="T31" i="1"/>
  <c r="T30" i="1"/>
  <c r="T29" i="1"/>
  <c r="W29" i="1" s="1"/>
  <c r="T28" i="1"/>
  <c r="W28" i="1" s="1"/>
  <c r="T27" i="1"/>
  <c r="T26" i="1"/>
  <c r="U26" i="1" s="1"/>
  <c r="T25" i="1"/>
  <c r="T24" i="1"/>
  <c r="U24" i="1" s="1"/>
  <c r="T23" i="1"/>
  <c r="T22" i="1"/>
  <c r="U22" i="1" s="1"/>
  <c r="T21" i="1"/>
  <c r="T20" i="1"/>
  <c r="U20" i="1" s="1"/>
  <c r="T19" i="1"/>
  <c r="W19" i="1" s="1"/>
  <c r="T18" i="1"/>
  <c r="T17" i="1"/>
  <c r="T16" i="1"/>
  <c r="U16" i="1" s="1"/>
  <c r="T15" i="1"/>
  <c r="T14" i="1"/>
  <c r="U14" i="1" s="1"/>
  <c r="T13" i="1"/>
  <c r="U13" i="1" s="1"/>
  <c r="T12" i="1"/>
  <c r="U12" i="1" s="1"/>
  <c r="T11" i="1"/>
  <c r="U11" i="1" s="1"/>
  <c r="T10" i="1"/>
  <c r="U10" i="1" s="1"/>
  <c r="T9" i="1"/>
  <c r="U9" i="1" s="1"/>
  <c r="T8" i="1"/>
  <c r="U8" i="1" s="1"/>
  <c r="T7" i="1"/>
  <c r="U7" i="1" s="1"/>
  <c r="K17" i="2" l="1"/>
  <c r="K20" i="2" s="1"/>
  <c r="K32" i="2" s="1"/>
  <c r="J94" i="2"/>
  <c r="Q76" i="2"/>
  <c r="Q77" i="2" s="1"/>
  <c r="O17" i="2"/>
  <c r="O20" i="2" s="1"/>
  <c r="O32" i="2" s="1"/>
  <c r="R91" i="2"/>
  <c r="R93" i="2"/>
  <c r="O93" i="2"/>
  <c r="N93" i="2"/>
  <c r="P93" i="2"/>
  <c r="I91" i="2"/>
  <c r="J93" i="2"/>
  <c r="I93" i="2"/>
  <c r="K93" i="2"/>
  <c r="M93" i="2"/>
  <c r="Q93" i="2"/>
  <c r="W30" i="1"/>
  <c r="W15" i="1"/>
  <c r="W39" i="1"/>
  <c r="W47" i="1"/>
  <c r="W32" i="1"/>
  <c r="V40" i="1"/>
  <c r="P104" i="2"/>
  <c r="AM12" i="2"/>
  <c r="AJ30" i="2"/>
  <c r="AJ14" i="2"/>
  <c r="AG32" i="2"/>
  <c r="AG21" i="2"/>
  <c r="AH18" i="2"/>
  <c r="AH33" i="2" s="1"/>
  <c r="AB47" i="2"/>
  <c r="AC26" i="2"/>
  <c r="AK10" i="2"/>
  <c r="AK11" i="2" s="1"/>
  <c r="AK24" i="2"/>
  <c r="AI17" i="2"/>
  <c r="AI31" i="2"/>
  <c r="Z47" i="2"/>
  <c r="Z26" i="2"/>
  <c r="Z91" i="2"/>
  <c r="AM6" i="2"/>
  <c r="AL26" i="2"/>
  <c r="AL9" i="2"/>
  <c r="K104" i="2"/>
  <c r="K47" i="2"/>
  <c r="N91" i="2"/>
  <c r="I104" i="2"/>
  <c r="L91" i="2"/>
  <c r="J47" i="2"/>
  <c r="J104" i="2"/>
  <c r="M91" i="2"/>
  <c r="M104" i="2"/>
  <c r="M47" i="2"/>
  <c r="P91" i="2"/>
  <c r="O104" i="2"/>
  <c r="O47" i="2"/>
  <c r="N47" i="2"/>
  <c r="N104" i="2"/>
  <c r="S26" i="2"/>
  <c r="Q91" i="2"/>
  <c r="L104" i="2"/>
  <c r="O91" i="2"/>
  <c r="J91" i="2"/>
  <c r="K91" i="2"/>
  <c r="Q104" i="2"/>
  <c r="AA91" i="2"/>
  <c r="AA93" i="2"/>
  <c r="AB91" i="2"/>
  <c r="AB93" i="2"/>
  <c r="Q31" i="2"/>
  <c r="L26" i="2"/>
  <c r="Q33" i="2"/>
  <c r="M26" i="2"/>
  <c r="C37" i="1"/>
  <c r="Q90" i="2"/>
  <c r="W17" i="1"/>
  <c r="W33" i="1"/>
  <c r="V44" i="1"/>
  <c r="V60" i="1"/>
  <c r="W31" i="1"/>
  <c r="V42" i="1"/>
  <c r="V49" i="1"/>
  <c r="W23" i="1"/>
  <c r="V46" i="1"/>
  <c r="V54" i="1"/>
  <c r="V56" i="1"/>
  <c r="L27" i="2"/>
  <c r="N26" i="2"/>
  <c r="I27" i="2"/>
  <c r="N27" i="2"/>
  <c r="M27" i="2"/>
  <c r="P26" i="2"/>
  <c r="J27" i="2"/>
  <c r="J30" i="2"/>
  <c r="P27" i="2"/>
  <c r="Q27" i="2"/>
  <c r="K21" i="2"/>
  <c r="Q26" i="2"/>
  <c r="K33" i="2"/>
  <c r="O26" i="2"/>
  <c r="K30" i="2"/>
  <c r="K31" i="2"/>
  <c r="M14" i="2"/>
  <c r="O27" i="2"/>
  <c r="L14" i="2"/>
  <c r="M94" i="2" s="1"/>
  <c r="P60" i="2"/>
  <c r="Q21" i="2"/>
  <c r="Q32" i="2"/>
  <c r="N17" i="2"/>
  <c r="N31" i="2"/>
  <c r="J17" i="2"/>
  <c r="J31" i="2"/>
  <c r="W24" i="1"/>
  <c r="U29" i="1"/>
  <c r="U33" i="1"/>
  <c r="U37" i="1"/>
  <c r="U50" i="1"/>
  <c r="U54" i="1"/>
  <c r="AB26" i="2"/>
  <c r="N30" i="2"/>
  <c r="I14" i="2"/>
  <c r="I94" i="2" s="1"/>
  <c r="V55" i="1"/>
  <c r="W25" i="1"/>
  <c r="U30" i="1"/>
  <c r="U34" i="1"/>
  <c r="V51" i="1"/>
  <c r="K27" i="2"/>
  <c r="V57" i="1"/>
  <c r="W21" i="1"/>
  <c r="W27" i="1"/>
  <c r="U31" i="1"/>
  <c r="U35" i="1"/>
  <c r="W41" i="1"/>
  <c r="V48" i="1"/>
  <c r="V58" i="1"/>
  <c r="U28" i="1"/>
  <c r="U32" i="1"/>
  <c r="U36" i="1"/>
  <c r="U49" i="1"/>
  <c r="U53" i="1"/>
  <c r="P14" i="2"/>
  <c r="R94" i="2" s="1"/>
  <c r="C36" i="1" s="1"/>
  <c r="H31" i="2"/>
  <c r="H17" i="2"/>
  <c r="H30" i="2"/>
  <c r="O21" i="2"/>
  <c r="O30" i="2"/>
  <c r="O31" i="2"/>
  <c r="O33" i="2"/>
  <c r="AA26" i="2"/>
  <c r="W40" i="1"/>
  <c r="W42" i="1"/>
  <c r="W44" i="1"/>
  <c r="W46" i="1"/>
  <c r="U57" i="1"/>
  <c r="U17" i="1"/>
  <c r="U21" i="1"/>
  <c r="W18" i="1"/>
  <c r="V28" i="1"/>
  <c r="V30" i="1"/>
  <c r="V32" i="1"/>
  <c r="V34" i="1"/>
  <c r="V36" i="1"/>
  <c r="U39" i="1"/>
  <c r="U41" i="1"/>
  <c r="U43" i="1"/>
  <c r="U45" i="1"/>
  <c r="U47" i="1"/>
  <c r="V52" i="1"/>
  <c r="U55" i="1"/>
  <c r="U18" i="1"/>
  <c r="V21" i="1"/>
  <c r="V39" i="1"/>
  <c r="V41" i="1"/>
  <c r="V43" i="1"/>
  <c r="V45" i="1"/>
  <c r="V47" i="1"/>
  <c r="U58" i="1"/>
  <c r="U56" i="1"/>
  <c r="U27" i="1"/>
  <c r="W16" i="1"/>
  <c r="W20" i="1"/>
  <c r="U23" i="1"/>
  <c r="V27" i="1"/>
  <c r="V29" i="1"/>
  <c r="V31" i="1"/>
  <c r="V33" i="1"/>
  <c r="V35" i="1"/>
  <c r="U40" i="1"/>
  <c r="U42" i="1"/>
  <c r="U44" i="1"/>
  <c r="U46" i="1"/>
  <c r="U15" i="1"/>
  <c r="U19" i="1"/>
  <c r="V37" i="1"/>
  <c r="V50" i="1"/>
  <c r="V38" i="1"/>
  <c r="W26" i="1"/>
  <c r="W38" i="1"/>
  <c r="V26" i="1"/>
  <c r="W14" i="1"/>
  <c r="W13" i="1"/>
  <c r="U25" i="1"/>
  <c r="V25" i="1"/>
  <c r="W12" i="1"/>
  <c r="V24" i="1"/>
  <c r="V23" i="1"/>
  <c r="W22" i="1"/>
  <c r="V22" i="1"/>
  <c r="V20" i="1"/>
  <c r="V19" i="1"/>
  <c r="V18" i="1"/>
  <c r="V17" i="1"/>
  <c r="V16" i="1"/>
  <c r="V15" i="1"/>
  <c r="V14" i="1"/>
  <c r="V13" i="1"/>
  <c r="V11" i="1"/>
  <c r="V12" i="1"/>
  <c r="V10" i="1"/>
  <c r="W11" i="1"/>
  <c r="W10" i="1"/>
  <c r="W7" i="1"/>
  <c r="V7" i="1"/>
  <c r="W8" i="1"/>
  <c r="V8" i="1"/>
  <c r="W9" i="1"/>
  <c r="V9" i="1"/>
  <c r="A91" i="2" l="1"/>
  <c r="Q94" i="2"/>
  <c r="P76" i="2"/>
  <c r="P77" i="2" s="1"/>
  <c r="P90" i="2" s="1"/>
  <c r="P94" i="2"/>
  <c r="K94" i="2"/>
  <c r="L17" i="2"/>
  <c r="L20" i="2" s="1"/>
  <c r="L32" i="2" s="1"/>
  <c r="O94" i="2"/>
  <c r="A93" i="2"/>
  <c r="N94" i="2"/>
  <c r="AH20" i="2"/>
  <c r="AH32" i="2" s="1"/>
  <c r="AK30" i="2"/>
  <c r="AK14" i="2"/>
  <c r="AM26" i="2"/>
  <c r="AM9" i="2"/>
  <c r="AM108" i="2" s="1"/>
  <c r="AJ31" i="2"/>
  <c r="AJ17" i="2"/>
  <c r="AI18" i="2"/>
  <c r="AI33" i="2" s="1"/>
  <c r="AL10" i="2"/>
  <c r="AL11" i="2" s="1"/>
  <c r="AL24" i="2"/>
  <c r="AL108" i="2"/>
  <c r="L31" i="2"/>
  <c r="L21" i="2"/>
  <c r="M17" i="2"/>
  <c r="M31" i="2"/>
  <c r="I31" i="2"/>
  <c r="I17" i="2"/>
  <c r="J20" i="2"/>
  <c r="J33" i="2"/>
  <c r="N20" i="2"/>
  <c r="N33" i="2"/>
  <c r="P17" i="2"/>
  <c r="P31" i="2"/>
  <c r="H33" i="2"/>
  <c r="H20" i="2"/>
  <c r="L33" i="2" l="1"/>
  <c r="AI20" i="2"/>
  <c r="AI32" i="2" s="1"/>
  <c r="AH21" i="2"/>
  <c r="AL30" i="2"/>
  <c r="AL14" i="2"/>
  <c r="AM10" i="2"/>
  <c r="AM11" i="2" s="1"/>
  <c r="AM24" i="2"/>
  <c r="AI21" i="2"/>
  <c r="AJ18" i="2"/>
  <c r="AJ33" i="2" s="1"/>
  <c r="AK31" i="2"/>
  <c r="AK17" i="2"/>
  <c r="M33" i="2"/>
  <c r="M20" i="2"/>
  <c r="N32" i="2"/>
  <c r="N21" i="2"/>
  <c r="J21" i="2"/>
  <c r="J32" i="2"/>
  <c r="I33" i="2"/>
  <c r="I20" i="2"/>
  <c r="P20" i="2"/>
  <c r="P33" i="2"/>
  <c r="H32" i="2"/>
  <c r="H21" i="2"/>
  <c r="AB67" i="2"/>
  <c r="AB71" i="2" s="1"/>
  <c r="AB74" i="2" s="1"/>
  <c r="AB57" i="2"/>
  <c r="AB54" i="2"/>
  <c r="AA24" i="2"/>
  <c r="Z11" i="2"/>
  <c r="Z14" i="2" s="1"/>
  <c r="Z17" i="2" s="1"/>
  <c r="AB24" i="2"/>
  <c r="AA11" i="2"/>
  <c r="AA30" i="2" s="1"/>
  <c r="AB11" i="2"/>
  <c r="AB30" i="2" s="1"/>
  <c r="AJ20" i="2" l="1"/>
  <c r="AJ32" i="2" s="1"/>
  <c r="AK18" i="2"/>
  <c r="AK33" i="2" s="1"/>
  <c r="AM30" i="2"/>
  <c r="AM14" i="2"/>
  <c r="AL31" i="2"/>
  <c r="AL17" i="2"/>
  <c r="M21" i="2"/>
  <c r="M32" i="2"/>
  <c r="I32" i="2"/>
  <c r="I21" i="2"/>
  <c r="L92" i="2" s="1"/>
  <c r="P21" i="2"/>
  <c r="C35" i="1" s="1"/>
  <c r="P32" i="2"/>
  <c r="Z31" i="2"/>
  <c r="Z30" i="2"/>
  <c r="Z20" i="2"/>
  <c r="Z33" i="2"/>
  <c r="AB14" i="2"/>
  <c r="AB60" i="2"/>
  <c r="AB76" i="2" s="1"/>
  <c r="AB77" i="2" s="1"/>
  <c r="AB90" i="2" s="1"/>
  <c r="A90" i="2" s="1"/>
  <c r="AA14" i="2"/>
  <c r="AA94" i="2" s="1"/>
  <c r="C8" i="1"/>
  <c r="C38" i="1" s="1"/>
  <c r="C11" i="1"/>
  <c r="AP28" i="2" s="1"/>
  <c r="AB94" i="2" l="1"/>
  <c r="A94" i="2" s="1"/>
  <c r="I92" i="2"/>
  <c r="R92" i="2"/>
  <c r="AJ21" i="2"/>
  <c r="AK20" i="2"/>
  <c r="AK21" i="2" s="1"/>
  <c r="AL18" i="2"/>
  <c r="AL33" i="2" s="1"/>
  <c r="AL20" i="2"/>
  <c r="AM17" i="2"/>
  <c r="AM31" i="2"/>
  <c r="K92" i="2"/>
  <c r="P92" i="2"/>
  <c r="O92" i="2"/>
  <c r="N92" i="2"/>
  <c r="Q92" i="2"/>
  <c r="J92" i="2"/>
  <c r="M92" i="2"/>
  <c r="Z21" i="2"/>
  <c r="Z92" i="2" s="1"/>
  <c r="Z32" i="2"/>
  <c r="AA31" i="2"/>
  <c r="AA17" i="2"/>
  <c r="AA33" i="2" s="1"/>
  <c r="AB31" i="2"/>
  <c r="AB17" i="2"/>
  <c r="C12" i="1"/>
  <c r="C34" i="1" l="1"/>
  <c r="C39" i="1"/>
  <c r="AK32" i="2"/>
  <c r="AL32" i="2"/>
  <c r="AL21" i="2"/>
  <c r="AM18" i="2"/>
  <c r="AM33" i="2" s="1"/>
  <c r="AM20" i="2"/>
  <c r="AB33" i="2"/>
  <c r="AB20" i="2"/>
  <c r="AB32" i="2" s="1"/>
  <c r="AA20" i="2"/>
  <c r="AM32" i="2" l="1"/>
  <c r="AM21" i="2"/>
  <c r="AN20" i="2"/>
  <c r="AO20" i="2" s="1"/>
  <c r="AP20" i="2" s="1"/>
  <c r="AQ20" i="2" s="1"/>
  <c r="AR20" i="2" s="1"/>
  <c r="AS20" i="2" s="1"/>
  <c r="AT20" i="2" s="1"/>
  <c r="AU20" i="2" s="1"/>
  <c r="AV20" i="2" s="1"/>
  <c r="AW20" i="2" s="1"/>
  <c r="AX20" i="2" s="1"/>
  <c r="AY20" i="2" s="1"/>
  <c r="AZ20" i="2" s="1"/>
  <c r="BA20" i="2" s="1"/>
  <c r="BB20" i="2" s="1"/>
  <c r="BC20" i="2" s="1"/>
  <c r="BD20" i="2" s="1"/>
  <c r="BE20" i="2" s="1"/>
  <c r="BF20" i="2" s="1"/>
  <c r="BG20" i="2" s="1"/>
  <c r="BH20" i="2" s="1"/>
  <c r="BI20" i="2" s="1"/>
  <c r="BJ20" i="2" s="1"/>
  <c r="BK20" i="2" s="1"/>
  <c r="BL20" i="2" s="1"/>
  <c r="BM20" i="2" s="1"/>
  <c r="BN20" i="2" s="1"/>
  <c r="BO20" i="2" s="1"/>
  <c r="BP20" i="2" s="1"/>
  <c r="BQ20" i="2" s="1"/>
  <c r="BR20" i="2" s="1"/>
  <c r="BS20" i="2" s="1"/>
  <c r="AP27" i="2" s="1"/>
  <c r="AP29" i="2" s="1"/>
  <c r="AP30" i="2" s="1"/>
  <c r="AP32" i="2" s="1"/>
  <c r="AB21" i="2"/>
  <c r="AA21" i="2"/>
  <c r="AA92" i="2" s="1"/>
  <c r="AA32" i="2"/>
  <c r="C41" i="1" l="1"/>
  <c r="AB92" i="2"/>
  <c r="A9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tc={8ACEE0A3-8BF3-B24E-8FC5-017F24C1AE12}</author>
    <author>me</author>
    <author>Charlie George</author>
  </authors>
  <commentList>
    <comment ref="P1" authorId="0" shapeId="0" xr:uid="{8ACEE0A3-8BF3-B24E-8FC5-017F24C1AE12}">
      <text>
        <t>[Threaded comment]
Your version of Excel allows you to read this threaded comment; however, any edits to it will get removed if the file is opened in a newer version of Excel. Learn more: https://go.microsoft.com/fwlink/?linkid=870924
Comment:
    Quarter Transition, Changed FQ system</t>
      </text>
    </comment>
    <comment ref="R1" authorId="1" shapeId="0" xr:uid="{D0F8F999-EE4D-45ED-AFC6-0DE77E9F385C}">
      <text>
        <r>
          <rPr>
            <b/>
            <sz val="9"/>
            <color rgb="FF000000"/>
            <rFont val="Tahoma"/>
            <family val="2"/>
          </rPr>
          <t>me:</t>
        </r>
        <r>
          <rPr>
            <sz val="9"/>
            <color rgb="FF000000"/>
            <rFont val="Tahoma"/>
            <family val="2"/>
          </rPr>
          <t xml:space="preserve">
</t>
        </r>
        <r>
          <rPr>
            <sz val="9"/>
            <color rgb="FF000000"/>
            <rFont val="Tahoma"/>
            <family val="2"/>
          </rPr>
          <t>Published 03/11/2022</t>
        </r>
      </text>
    </comment>
    <comment ref="I66" authorId="2" shapeId="0" xr:uid="{B97AC153-8194-BD43-B20E-880C451B338E}">
      <text>
        <r>
          <rPr>
            <b/>
            <sz val="10"/>
            <color rgb="FF000000"/>
            <rFont val="Tahoma"/>
            <family val="2"/>
          </rPr>
          <t>Charlie George:</t>
        </r>
        <r>
          <rPr>
            <sz val="10"/>
            <color rgb="FF000000"/>
            <rFont val="Tahoma"/>
            <family val="2"/>
          </rPr>
          <t xml:space="preserve">
</t>
        </r>
        <r>
          <rPr>
            <sz val="10"/>
            <color rgb="FF000000"/>
            <rFont val="Tahoma"/>
            <family val="2"/>
          </rPr>
          <t>250 in revolving credit facility</t>
        </r>
      </text>
    </comment>
  </commentList>
</comments>
</file>

<file path=xl/sharedStrings.xml><?xml version="1.0" encoding="utf-8"?>
<sst xmlns="http://schemas.openxmlformats.org/spreadsheetml/2006/main" count="1523" uniqueCount="833">
  <si>
    <t>$UA</t>
  </si>
  <si>
    <t>Under Armour Inc.</t>
  </si>
  <si>
    <t>Stock Snapshot</t>
  </si>
  <si>
    <t>Price</t>
  </si>
  <si>
    <t>Shares</t>
  </si>
  <si>
    <t>MC</t>
  </si>
  <si>
    <t>Cash</t>
  </si>
  <si>
    <t>Debt</t>
  </si>
  <si>
    <t>Net Cash</t>
  </si>
  <si>
    <t>EV</t>
  </si>
  <si>
    <t>Management</t>
  </si>
  <si>
    <t>CEO</t>
  </si>
  <si>
    <t>CFO</t>
  </si>
  <si>
    <t>Profile</t>
  </si>
  <si>
    <t>HQ</t>
  </si>
  <si>
    <t>Founded</t>
  </si>
  <si>
    <t>Update</t>
  </si>
  <si>
    <t>IR</t>
  </si>
  <si>
    <t>Link</t>
  </si>
  <si>
    <t>Q119</t>
  </si>
  <si>
    <t>Q219</t>
  </si>
  <si>
    <t>Q319</t>
  </si>
  <si>
    <t>Q419</t>
  </si>
  <si>
    <t>Q120</t>
  </si>
  <si>
    <t>Q220</t>
  </si>
  <si>
    <t>Q320</t>
  </si>
  <si>
    <t>Q420</t>
  </si>
  <si>
    <t>Q121</t>
  </si>
  <si>
    <t>Q221</t>
  </si>
  <si>
    <t>Q321</t>
  </si>
  <si>
    <t>Q421</t>
  </si>
  <si>
    <t>Q122</t>
  </si>
  <si>
    <t>Q223</t>
  </si>
  <si>
    <t>FY19</t>
  </si>
  <si>
    <t>FY20</t>
  </si>
  <si>
    <t>FY21</t>
  </si>
  <si>
    <t>FY22</t>
  </si>
  <si>
    <t>FY23</t>
  </si>
  <si>
    <t>FY24</t>
  </si>
  <si>
    <t>FY25</t>
  </si>
  <si>
    <t>FY26</t>
  </si>
  <si>
    <t>FY27</t>
  </si>
  <si>
    <t>FY28</t>
  </si>
  <si>
    <t>FY29</t>
  </si>
  <si>
    <t>FY30</t>
  </si>
  <si>
    <t>FY31</t>
  </si>
  <si>
    <t>FY32</t>
  </si>
  <si>
    <t>FY33</t>
  </si>
  <si>
    <t>FY34</t>
  </si>
  <si>
    <t>FY35</t>
  </si>
  <si>
    <t>FY36</t>
  </si>
  <si>
    <t>FY37</t>
  </si>
  <si>
    <t>FY38</t>
  </si>
  <si>
    <t>FY39</t>
  </si>
  <si>
    <t>FY40</t>
  </si>
  <si>
    <t>Key Events</t>
  </si>
  <si>
    <t>Ratios</t>
  </si>
  <si>
    <t>EV/E</t>
  </si>
  <si>
    <t>P/E</t>
  </si>
  <si>
    <t>Baltimore, US</t>
  </si>
  <si>
    <t>Stores</t>
  </si>
  <si>
    <t>ROCE</t>
  </si>
  <si>
    <t>COO</t>
  </si>
  <si>
    <t>Patrik Frisk</t>
  </si>
  <si>
    <t>David Bergman</t>
  </si>
  <si>
    <t>Colin Browne</t>
  </si>
  <si>
    <t>Ex. Chair</t>
  </si>
  <si>
    <t>Kevin Plank</t>
  </si>
  <si>
    <t>Revenue</t>
  </si>
  <si>
    <t>COGS</t>
  </si>
  <si>
    <t>Gross Profit</t>
  </si>
  <si>
    <t>SG&amp;A</t>
  </si>
  <si>
    <t>Impairment</t>
  </si>
  <si>
    <t>Operating Income</t>
  </si>
  <si>
    <t>Taxes</t>
  </si>
  <si>
    <t>Net Income</t>
  </si>
  <si>
    <t>EPS</t>
  </si>
  <si>
    <t>Interest Income</t>
  </si>
  <si>
    <t>Other Income</t>
  </si>
  <si>
    <t>Pretax Income</t>
  </si>
  <si>
    <t>Equity Method Investing</t>
  </si>
  <si>
    <t>31/12/20219</t>
  </si>
  <si>
    <t>Revenue Y/Y</t>
  </si>
  <si>
    <t>Revenue Q/Q</t>
  </si>
  <si>
    <t>Gross Margin</t>
  </si>
  <si>
    <t>Operating Margin</t>
  </si>
  <si>
    <t>Net Margin</t>
  </si>
  <si>
    <t>-</t>
  </si>
  <si>
    <t>Balance Sheet</t>
  </si>
  <si>
    <t>A/R</t>
  </si>
  <si>
    <t>Inventories</t>
  </si>
  <si>
    <t>Prepaid Expenses &amp; OCA</t>
  </si>
  <si>
    <t>TCA</t>
  </si>
  <si>
    <t>PP&amp;E</t>
  </si>
  <si>
    <t>Operating Lease ROU</t>
  </si>
  <si>
    <t>Goodwill + Intangibles</t>
  </si>
  <si>
    <t>Deferred Taxes</t>
  </si>
  <si>
    <t>OLTA</t>
  </si>
  <si>
    <t>Assets</t>
  </si>
  <si>
    <t>A/P</t>
  </si>
  <si>
    <t>Accrued Expenses</t>
  </si>
  <si>
    <t>Customer Refunds</t>
  </si>
  <si>
    <t>Operating Lease Liabilities</t>
  </si>
  <si>
    <t>OCL</t>
  </si>
  <si>
    <t>TCL</t>
  </si>
  <si>
    <t>Long Term Debt</t>
  </si>
  <si>
    <t>OLTL</t>
  </si>
  <si>
    <t>Liabilities</t>
  </si>
  <si>
    <t>S/E</t>
  </si>
  <si>
    <t>S/E+L</t>
  </si>
  <si>
    <t>FY18</t>
  </si>
  <si>
    <t>FY17</t>
  </si>
  <si>
    <t>3 classes</t>
  </si>
  <si>
    <t>Date</t>
  </si>
  <si>
    <t>Rating</t>
  </si>
  <si>
    <t>Title</t>
  </si>
  <si>
    <t>Text</t>
  </si>
  <si>
    <t>ReviewerLocation</t>
  </si>
  <si>
    <t>Unlike most of the reviews here, we were really disappointed with this company.  At first, all was well when a rep came to give us a free estimate at our home in Venice, Fl.  He did a good job of recognizing a vapor barrier issue.  He told us a team of 4 or 5 guys would came and thoroughly take care of all problems and that it would take about 4 hours.  That's the end of the good part.  Three guys showed up in a pick-up on the scheduled day.  The supervisor had a crudely drawn "map" of the underside of our home.  I had to show him where the crawl space entrance is.  All three went under the home and came out half an hour later and said they were done!  I asked them about the vapor barrier issue--sun shining right through from the outside and under the house.  They tried to tell me there was no problem (remember, this is the reason I asked for their services).  I explained that the original estimate said they would put foam to cover the openings.  They all go back under with cans of spray foam and come back out after about 15 minutes showing me pictures of the foam spray.  You see the problem, right? Bait and switch, right? First guy portrays a job that will take 4 hours.  The workers are done in less that an hour. I spoke to a "Bobby" at the office about why this would cost over $1000.  His answer was, "the price of everything is going up."  If I had it to do over again?  No way.  I can't see where they are any better than the other outfits.</t>
  </si>
  <si>
    <t>US</t>
  </si>
  <si>
    <t>Ridiculous customer service.. I have order a gym bag from the website and it was in stock. I have been waiting for 2 weeks and in the end I have give them a call and I they said that the will dispatch until next week. Final results I have received a refund in my account and the comment it was that no more in stock. I was surprised how ridiculous service.</t>
  </si>
  <si>
    <t>GB</t>
  </si>
  <si>
    <t>Very disappointed. I bought many sports masks and the truth is that the part of the mask is excellent, it lets me breathe and does not fog up my glasses, but the part that attaches to the ears is of poor quality. I have only opened one and the others I want my refund and it does not apply as it is a "personal" use item.</t>
  </si>
  <si>
    <t>Under armour is cooperating with criminals to commit fraude. UA send the packages even they know it's paid with fraud activities. My father (81) was the victim and even with a police report to prove it was fraude, UA sent the package to the criminal.Shame on you Under Armour. Just for a little bit more profit you put an old man into big trouble.</t>
  </si>
  <si>
    <t>NL</t>
  </si>
  <si>
    <t>I would like to first thank the online persons for their quick response on the online Chat and for answering my questions and concerns. I am delighted to say my feet has found peace and comfort in the sixth purchase I've made from UA. A choice of purchases I've continously made over my Nike foot wears. I am looking forward to my next purchases. Great sneakers and boots very comfortable and relaxes my feet. Whether it's hiking, running, standing tall (security) or playing Basketball Under Armour footwear is the answer for them all.Thanks UA.</t>
  </si>
  <si>
    <t>Ordered on 5/22/2022 a pair of shoes, got an email FEDEX label created on 05/25/2022. Under Armour says shipped. Contacted FEDEX with tracking number yesterday 05/26/2022 and It hasn't even been picked up yet. Delivery date 05/26/2022 never showed, updated delivery date 05/30/2022 last night. Updated delivery date as of this morning 06/03/2022.I would research underarmour. Com reviews before you click add to cart and check out. LOTS of negative reviews. I should have done this prior to buying from this company.</t>
  </si>
  <si>
    <t>I wish I had looked at the reviews before I made a purchase from Under Armour. My experience is just as bad as all the others documented here. It is a shame that there is no way of leaving a review with 0 or minus stars. 1.  I ordered two polo shirts after seeing photos on the website.  The garments which arrived bore very little resemblance to what I ordered. I have tackled UA on the subject of misrepresentation. They do not reply. 2. The FedEx return label was not accepted at the listed drop off point meaning that I had to drive a total of 10 miles to find an alternative courierâ€™s drop off point. I have sent two emails requiring an explanation about the misrepresentation issue and also pointing out that the free returns are hardly that when they require a 10 mile drive.I also entered into two frustrating digital conversations only to be fobbed off with unhelpful and patronising comments by the customer service personnel. One even suggested that I print off an alternative courierâ€™s label whilst sitting in my car outside the FedEx location. What planet do they work on?I have asked that my complaints be escalated. After reading all the negative reviews here it comes as no surprise that all my requests have met with silence. At least I have had a refund, unlike so many others whose experiences did not even result in receiving the ordered goods. This company needs to be made accountable for the fact that they are failing to deliver on their promises.</t>
  </si>
  <si>
    <t>I ordered two sneakers from the company.  I got an email that the delivery was on the way.  Then they canceled my order with no explanation.  I tried contacting them by phone but got hung up on because the customer service was unavailable at that time.  I also sent them an email but have yet to get a reply.  I will never buy anything from this company agian.</t>
  </si>
  <si>
    <t>The worst website and customer service ever! Don't buy in here, save your money and energy!</t>
  </si>
  <si>
    <t>CH</t>
  </si>
  <si>
    <t>Judging by the reviews i don't think i will receive my products. If its not delivered by he specified time i will be getting a refund back through paypal.</t>
  </si>
  <si>
    <t>IE</t>
  </si>
  <si>
    <t>Absolutely TERIBLE! DO NOT SPEND YOUR MONEY WITH THIS COMPANY. LET'S SHUT THEM DOWN AND PUT THEM OUT OF BUSINESS! Whoever runx this company is terrible and it shows. Their customer service is out of another country. They hang up the phone on you after advising they will place you on hold. HORRIBLE! Absolutely tragic place to do business with. YOU HAVE BEEN WARNED!</t>
  </si>
  <si>
    <t>Waited to weeks for my order it still hasn't come yet signed up for emails but not got any emails sins from now I also did chat they was not helpful at lease provid email your order on way or aviring something even the tracking is so terrible no information so crap I wouldn't be buying from under armour again uk or were ever no good service online unhappy would not recommend at all buy from shop or outlet shop better</t>
  </si>
  <si>
    <t>Hello there,Thanks for the experience and the product. The products Iâ€™ve recently ordered are great. Pretty good material and durable.However, I wonâ€™t order anything from UnderArmour until it uses FedEx as a partner. Just awful.Two out of four drop off point donâ€™t exist, one wouldnâ€™t take my parcel and the fourth charges me Â£5 for a drop off.Absolutely awful experience. Do not buy unless you are certain you donâ€™t have to send it back. Best,Roland</t>
  </si>
  <si>
    <t>Sent my order back and heard nothing for two weeks. Tried to contact cs  via email and live chat but no reply, their live chat are just automated bots. Went to my credit card company to issue a chargeback, will never order from these cowboys again.</t>
  </si>
  <si>
    <t>This is by far the worst customer service in whole Netherlands. They are very unprofessional en unfortunately very dumb. It looks like it is al automated answers what you get from their staff.You ask something en you get some crazy answers and stupid excuses.I would never recommend Under Armour business of NL . Total disappointment.</t>
  </si>
  <si>
    <t>Appalling service - Ordered 3 weeks ago and still no delivery or response to emails asking for updates.</t>
  </si>
  <si>
    <t>Rubish customer service. I am waiting for my order for 14 days by now and they can't be reached by phone,only someone behind a chat screen informed me that i need to wait at least one more week ! Don't buy from them !!!</t>
  </si>
  <si>
    <t>I order some shoes at 8 april and today, 27 april my order it s not even despatch, worst customer service ever!!!</t>
  </si>
  <si>
    <t>Same as everbody else been over a week and no items have been despatched refused a refund as payment still processing . I can return the items for free so who know when theyll turn up JOKE OF A COMPANY BEWARE. Will be getting the bank involved for a charge back</t>
  </si>
  <si>
    <t>I ordered a pair a runners over a week ago and still hasn't even been shipped. I went onto their live chat and they were not helpful. Just said they were busy and can't tell me anymore information. Definitely won't order from them again.</t>
  </si>
  <si>
    <t>Very very Poor service  no use to pay here 16698/  rupees as brand because they are giving  very poor service at time of purchase they interact to customers very well but after purchasing they don't care about service and problems of customers. They treat like local shop or poor than that.Very SHAMEFULL for A Big Brand Of UNDER ARMOUR I WILL SUGGEST DON'T WASTE MONEY HERE BECAUSE YOU WON'T GET SERVICE AT ALL.</t>
  </si>
  <si>
    <t>IN</t>
  </si>
  <si>
    <t>The products have always been good, it's their customer service that is heavily lacking. Yes, they say they will email when the order has shipped. The projected receive date came and went. I sent an email to c/s and was replied that they don't answer c/s emails - I would have to phone or look online - which I did. My order was cancelled for "out of stock" reasons. So 10 days later, when I could have found something else by then... EPIC FAIL Under Armour!</t>
  </si>
  <si>
    <t>CA</t>
  </si>
  <si>
    <t>UA cancelled my order with no explanation, no email, no contact AFTER confirming the purchase and delivery date with an email. This was a Corporate purchase and I was given no explanation for the order cancellation. I confirmed with my CC company that the transaction was not cancelled on their end and it was not.</t>
  </si>
  <si>
    <t>I bought 2 UA shoes for me and my husband months ago and the delivery was fast. We received the item in less than a month and we really liked the shoes. We've been using it almost everyday for months now and I must say that it is very comfortable and light weight. Would definitely buy again!</t>
  </si>
  <si>
    <t>PH</t>
  </si>
  <si>
    <t>UA canaduh, terrible. Dont bother paying for Express shipping, they give you a tracking # and a link to Fedex. Only problem is the tracking # is for slooooooooooooow canaduh post! Second time this happened, thinking its on purpose, take your money and give it to cp never mind the express shipping you paid them for. Either on purpose or very incompetant people who dont give a damn.</t>
  </si>
  <si>
    <t>My son returned Underware and got an email on OCTOBER 22, 2021 saying they received them. I have spent about 8 hours on emails and phone calls, today is MARCH 17, 2022. In February, they said they were giving us a gift card for our "inconvience" . as of today they used that gift card as partial payment instead. What the hell. The customer service people are clueless, no matter how many times I had to explain things they still couldn't get it right. I was disconnected EVERY time I called there. It took many phone calls and months before we got the refund for the Underware we returned to them in Oct. They kept telling me that would call me back if they disconnected. But never did. They finally sent partial refund in March. But kept the $50. They said they would give us a 40% discount on our next order. But we had already bought half the things on the order, so no discount on them. And the 40% isn't working to place the second part of our order. So I have been on the phone just for that about 2 hours. Last night March 29th I spent an hour and then they disconnected me again. I wouldn't buy Under Armour ever again.</t>
  </si>
  <si>
    <t>Order a face mask like 2 weeks ago - still hasn't shipped..was supposed to be delivered mar 1-3 and here it is the 10'th and it still has not moved since I placed the order....When i call Under Armour, they say it's because I am using a PO BOx..yet i  have placed several orders a week AFTER I placed this under armour order, and i received those items last week to the PO Box - that tells me this is a problem with the way Under Armour does business with their shipping companies - if numerous other companies are able to process and deliver an order to a PO Box within 3-7 days, then there's 0 reason why Under Armour can't also do the same - the problem lies with Under Armour and their policies, not with my PO Box as they tell me....totally unacceptable...After placing the order, within 2 days, they put it into a shipping status - yet the shipping never happened for weeks - so they say they can't cancel it because it's in a shipping status - i filed a dispute with my bank and they gave me my money back. I think it's safe to say I will never do business with them again.</t>
  </si>
  <si>
    <t>I work third shift at a factory and I tried four different Major brands and under armor was the only one that fit all the credentials. I have the most comfortable fit with their shoes and I will refer people in the future! Very satisfied.</t>
  </si>
  <si>
    <t>this is the most disgusting customer service I have ever experienced. We purchased Project Rock Training Headphones the ear cup covers are detachable for washing we wanted to get another pair as they take ages to dry if you wash, them, we were passed from one dick-head to another we were told in writing we get a refund we were told you could get replacements these were all lies we have it all in writing we were told by some total w*nker on the last call that we could not have the refund that had previously been agreed in writing because these headphone 300 Euros remember were as not advertised has being able to get replacement ear cups although for every other earphone on the market AND ALL THE HEADPHONES FROM JBL the maker of these ridiculous head phones the slimy big man on the other end of the call suggested nothing could or should be done I asked what happens if on break*it ?? I have never encountered a customer service department like it. He  promised that I would pay thousands of euros in fines for calling him the useless rude w*nker that he was yes thats right not only is it my fault for buying the most expensive over the ear training headphones on the market he was going to get me thousands of euros in fines because I swore at him he was such a big man on the phone I asked him his name he want quiet then he said santa clause WE WILL NEVER BUY FROM THIS F*CKNG S**T COMPANY AGAIN -- this MARK ROGERS writing this reviews and you will NEVER GET A PENNY FROM ME AGAIN WE WILL NEVER SHOP WITH YOU AGAIN  GERMANY CUSTOMER SERICE  MAGGOTS THAT WHO THEY ARE</t>
  </si>
  <si>
    <t>DE</t>
  </si>
  <si>
    <t>Website offered free returns, however in 3 months theit customer support did not manage to create a return label that wasnt blurry. Instead they sent me to Fed-Ex with a Canada Post label which off course wasnt accepted. Canada Post refused several of their labels as they were too blurry to read.After 3 monthgs of constanct failure they then told me that the return window is now closed.</t>
  </si>
  <si>
    <t>Tactical boots comfy but squeeze tightly on heels and  slippery walking on steel plates or wet lino.  Caution wearing around prison sites</t>
  </si>
  <si>
    <t>NZ</t>
  </si>
  <si>
    <t>Ordered black joggers, recieved navy blue. Would not buy again</t>
  </si>
  <si>
    <t>Product never arrived, UA said theyâ€™d post it again, nothing happened for a month so I raise another ticket only to be told itâ€™s now out of stock. No responses to emails now. Very amateur.</t>
  </si>
  <si>
    <t>AU</t>
  </si>
  <si>
    <t>I placed an order at 11:04pm with these people. They said they could not verify my address or credit card. So I backed out and started over.  But by damn, they confirmed two orders and at 11:10pm, six minutes after, they could not cancel one. Is this what you call customer service?I know CS. That does not apply here. What good is a customer service agent that has not been empowered to do the right thing?  Can't, not going to help, you can return...where are the brains making that decision?</t>
  </si>
  <si>
    <t>Not rating the MOA location, just reviewing Under Armour as a whole. I used to buy quite a bit from them online but havent for awhile BUT, before christmas I ordered a cold gear pullover and the website, instead of adding my selected XL, it added the true fit recommendation L. The second I checked out I tried to contact customer service but because I used Klarna they couldnt make changes. Fast forward to when it arrived, I shipped it back. My item arrived on 1/10/22. I have since contacted CS via chat and have been told first, 10-14 days. The second time I was told 10-14 BUSINESS days I would get my refund. Now today being business day 14 I am being told 14-28 days. What a freaking joke! An item that I didnt even select the size, under armour did, I paid for almost two months ago and cant seem to get muy money back for despite their website adding the true fit size instead of the XL I selected. Dont order from them unless you know 100% your size because you may never see your money again</t>
  </si>
  <si>
    <t>Worst web site everGood luck ordering on line the site doesnâ€™t work your correct phone number doesnâ€™t work and when you eventually get through to customer service ðŸ˜‚ they say expect someone to contact you which never happens ! What a joke</t>
  </si>
  <si>
    <t>AE</t>
  </si>
  <si>
    <t>DO NOT and I repeat DO NOT EVER ORDER ONLINE FROM THEM. I ordered Christmas gifts Dec14 and was told it will arrive by the 22nd to no avail. I call the supervisor promise it would arrive Christmas Day I said sir you sure nothing open itâ€™s a Holiday he said yes which I found â€œweird â€œ and  knew at this point I was being led to.  I check tracking which say its been at some parcel company never heard of since the 17th which is literally 5 miles from where I liveðŸ¤”. Christmas day no parcels disappointed because these were family exchanged gifts. Yes customer service   Rep   Mc Kee Bulotano is non- English speaking disrespectful, refusal to let me speak to a supervisor, hung up on me funny how them people talk smack to you on the phone, you canâ€™t understand they donâ€™t understand you, ruled and yes lie just as the supervisor to get you off the phone. I shouldâ€™ve known because previously I ordered myself 2 pair of joggers one came the other mysteriously delivered to an address in another state ( damn lie ridiculous). I truly believe the customer service reps  scam and steal items. My items finally came December 31, 2021 but I believe this was do to me writing the Corporate Office about the rudeness on the phone hang ups listing two foreign reps names that was extremely rude and refusing to let me speak to a supervisor after calling a second time.  If I didnâ€™t receive my money or merchandise I planned on driving 45 mins with emails, receipts and the media to the Corporate Office. I like Under Armor clothing however; I vow to never purchase online and most likely never buy their gear again I have alerted friends, family and anyone that listen. Adidas, Nike here I come.</t>
  </si>
  <si>
    <t>Slow shipping and awful customer service!Ordering from Under Armour is an absolute crapshoot. You may get your order within a week, or you may never get it at all. Their customer service is atrocious. Their reps are obviously trained to lie to you - DO NOT BELIEVE ANYTHING THEY TELL YOU. Their clothes are ok, but getting through all the horror of their customer service isnâ€™t worth it.</t>
  </si>
  <si>
    <t>I placed an order using a gift card that apparently did not have enough funds. I received an email from under armour advising me to call them to change the payment information which I did. I was assured that it went through and I should expect my items. Two weeks later I checked the status of my order to find out that it was cancelled because the items I ordered were out of stock. No notifications about it. Customer service is very incompetent and pretty much non existent. After being a loyal customer for many years Iâ€™m finished with Under Armour. Such a disappointment!!!</t>
  </si>
  <si>
    <t>I spent many thousands of dollars a year on their products for the last 7 years. The first time I asked for a price adjustment because a product went on sale and was listed at 50 off. I asked customer service for a credit. I was told no. So now I will buy thousands of Nike gear instead. Worst most ignorant customer service department I have ever come across. No customer loyalty whatsoever.</t>
  </si>
  <si>
    <t>I play soccer and basketball a lot.  I've purchased plenty of under armour products such as soccer cleats, cold wear, socks etc.  Their products are of high quality. The problem I have is that there aren't plenty physical under armour stores around</t>
  </si>
  <si>
    <t>I like to shop at a nearby Under Armour outlet store, but since the pandemic in early 2020, I've shifted to more online shopping.  I've made multiple purchases - most items turned out great, but some had to be returned.  In both cases, my experiences have been positive.  Website is easy to use, items as described and shipped in a timely manner.  For items that didn't work out, the return process was hassle-free and pretty seamless.  I can't speak to the negative customer service experiences as mentioned by other reviewers because I haven't encountered any yet (knock on wood).</t>
  </si>
  <si>
    <t>WORST I repeat WORST customer service I have ever dealt with I would leave 0 stars if possible. I bought a $60 cold gear shirt that ripped after washing 1 time I didn't even wear it and tried to make an exchange for a new one. The customer service lady told me it would not be possible because I bought the shirt at a sporting goods store an not a under armour store therefore my exchange could not be done. I have never heard of a company that would not exchange one of their products that they made for another one it makes absolutely no sense. If they put their name on it shouldn't I be able to return it to the company? WRONG. How is a company supposed to stand by their product when they wont even take it back. I will never buy under armour anything ever again if this is how you stand by your products. Ill go buy some Nike thermals cause at least they know how to treat their customers.</t>
  </si>
  <si>
    <t>I like the UnderArmour's products a lot. Sadly, a while ago, they decided I am a fraud. My multiple attempts to order, speak to the customer service, and  their fraud department haven't fixed the issue - I still cannot place orders :(</t>
  </si>
  <si>
    <t>The customer service team here is shockingly rude. I had a bad experience with them years ago when I needed to call them to get authorization from them to return an item. They laughed at me on the phone (yes, laughed). I decided to give them another shot years later. Unfortunately, I never received my order (it got lost in the mail) and I needed to request a refund. I had to call them twice and they kept trying to issue me a replacement instead of a refund. I contacted their chat support and asked a third time for a refund. The chat rep responded with, and I quote, "yeah, if you give me a minute." Then she tried to end the chat by saying passive aggressively over and over "have a great day!!". I'm honestly so shocked as to how terrible their customer service is. I used to love their products, but I can say for a fact that I will never, ever, ever purchase anything from this company ever again.</t>
  </si>
  <si>
    <t>Terrible experience- placed an order for Christmas &amp; 3 days before the holiday was advised by email that they were now out of stock &amp; my order was canceled.  I contacted customer service &amp; they said nothing could be done &amp; if I reordered it would just be canceled again.  Why is their website not up to date with inventory?</t>
  </si>
  <si>
    <t>Would give 0 star if able.  I have unsubscribed from their emails 8 times and they still fill my email up.  Do NOT use this company</t>
  </si>
  <si>
    <t>I wish I red all those reviews before I made my purchase. Made an order for $352. Order have never arrived and post tracking # says parcel never been received and provided tracking # does not even exist.  In two weeks They promised to send replacement . Of course replacement never been sent.  In more two weeks asked for refund 3 times . Every time they are promising to refund in 5 days - 3 weeks passed  -no refund .  They simply scam  customers.</t>
  </si>
  <si>
    <t>Was on the phone for over an 1 hour they lost half of my order and I placed it on 11-26-2021 I only got 4 items and asked for a replacement on the other 6 items that have not come it supposed to be here now by Monday if its not I will be demanding a refund the customer service is horrible I'm Definity going to be looking for another brand and no longer ordering Under Armour they are the worst</t>
  </si>
  <si>
    <t>They used to have their support based in the US before the pandemic and they had some of the best support.  Wow, that is no longer true.  7 phone calls, 2 chat support sessions, and 9 weeks later I still am not refunded for a sports bra I returned.  I made the mistake of initiating 2 returns from 2 orders and then putting them in the same package.  So within 24 hours I received a refund for one of the items yet both items were in the same package so if they got one then they got both.  I have been promised by 5 agents they are expediting my return and it will take 10 days.  Yeah I fail to see how that is expedited but anyway 9 weeks later and many phone cals and chats I have still yet to receive a refund.  And to make matters worse they put you on hold for more than 20 minutes without ever coming back and then they pretend the line was disconnected.  And it is BS because I call from a landline phone so they are actually hanging up.  THey do the same thing in chat.  They pretend the chat is not working.  They type in chat that I need to respond or they will close the chat and I have responded over and over.  They fake it like I am not responding.  This has happened 2 times with their chat support.  I have never ever had a company in my life pretend they are losing the connection with me on the phone and on chat so many times.  Such BS.  Hands down the worst support on the planet.</t>
  </si>
  <si>
    <t>Under armour has the worst phone and online customer service I have ever experienced!  No chance of ever talking to someone in North America, let alone someone who will follow through on what they tell you they will do.  I have been attempting to exchange Christmas gift socks for over a month!</t>
  </si>
  <si>
    <t>Horrible experience. Ordered a jacket and a gift box on Dec 14 for expedite delivery on Dec 17. I got the box but no jacket! And they tell it will be delivered before Christmas when I have travel on Monday. I will not get it by Monday! So I am left with an empty box, no present for my son and no effort from customer service to try to find a solution. Thumbs down for Under Armour, you will not preserve your clients by overpromising and underdelivering! It would have been more honest to say you canâ€™t deliver and I would  have shopped somewhere else.</t>
  </si>
  <si>
    <t>If I could give it a 0 I would. Donâ€™t EVER order online from themâ€¦ worst customer service. Most reps donâ€™t speak proper Englishâ€¦. They disconnect you after putting you on hold for 30 minutesâ€¦ they each give you a different explanation and Iâ€™m still waiting on my refund after going through a horrible return processâ€¦ absolutely disgraceful that such a well known company has such little respect for their customers.</t>
  </si>
  <si>
    <t>I love under armor's products but it seems like lately the shipping has been so slow. They sent me an email to say my hooded sweatshirt is being shipped. Then I tried to track it and it still says it's ready to be shipped. I've probably bought 10 products from them in the last 2 years and I think this is probably the last time I buy from them online. There's other good clothing places I can buy from so que Sera Sera</t>
  </si>
  <si>
    <t>Absolute disgrace of service provided by Under Armour. I placed an order on 29th November and the order status has not changed from being processed for the last 10 days. I bought my items for my Partners birthday which was yesterday which disappointingly still not arrived or been processed! The live chat is so unhelpful and blames it on the warehouse and told me it should be shipped by last Sunday obviously wasnâ€™t? And now telling me end of this week which again is probably not true! I have sent an email to customer service and they give me the same excuses! I actually would like a refund and I know never to recommend or buy under armour again! SHOCKING SERVICE</t>
  </si>
  <si>
    <t>This is utter nonsense, a sheer waste or monies, I bought their mask from Phoenix market city in pune for 2k, all I did is washed in cold water, hand washed it, used a spec of detergent very lightly, a negligible amount, and a few months later it's looking so shabby and the threads are coming off, an ordinary mask costing 200 performs better, this is a pathetic company and their after sales claims that post 90 days if it's not a manufacturing defect, they won't do nothing. Please don't waste your money on this brand.</t>
  </si>
  <si>
    <t>The shipping is so slow and customer service do not care.</t>
  </si>
  <si>
    <t>Customer service is shocking, Iâ€™ve been trying to locate my package as it has been a month since I ordered it &amp; customer service has not come back to me. This was meant to be a Christmas present.</t>
  </si>
  <si>
    <t>The customer service is awful. My order was lost by FedEx and I was promised a refund, then two days later I was told I'd get a refund after I send back the item when it arrives. How am I going to return an item that I don't have? I sent an email about this and I haven't heard anything back. Now I have to go through my bank to get my money back.</t>
  </si>
  <si>
    <t>I ordered a winter jacket , paid 25.00 to have it rushed the next day for a total of 169 and change , next day no coat , when called they said will be here by 8pm, nothing came , edited all day the next day snd nothing and called back and was told it was â€œlost â€œ so I said I was done and wanted a refund , was informed I Couldnâ€™t  receive a refund because it had already been shipped but she had just told me that t was lost , so then said itâ€™s obviously not being shipped if itâ€™s not being considered lost snd to refund my money , now I have to call my credit card to Put stop on this payment and report under amour , fathering from who I spoke to twice , this isnâ€™t the actual company, itâ€™s a scam</t>
  </si>
  <si>
    <t>Good quality shoes and athletic apparel. I love the quality of their fabric especially the drifit shirts.</t>
  </si>
  <si>
    <t>I'm extremely disappointed with under armours quality. I had purchased zip up hoodie about 2 months ago. not a long time to own a hoodie in my opinion. the zipper completely broke off and is no longer usable. for the price I expect a longer life span for a hoodie.</t>
  </si>
  <si>
    <t>the best gym gear one can think off - gymshark comes no where close to the quality of the stuff - hooked.</t>
  </si>
  <si>
    <t>I own an UA cold gear hoodie. UNDER ARMOUR cold gear hoodie is made in Vietnam and is a thread zipper hoodie. The material is not the quality I expected. I have worn the cold gear lined hoodie as the weather permits. I find the sleeves are a bit too long and whats really worse is the fibres are breaking down and deteriorating  in the threads and I have not washed or sent it to the cleaners either. The bleeding of the material projects poor quality and I cannot buy UA any longer due to manufacturer shortcommings</t>
  </si>
  <si>
    <t>DO NOT DO BUSINESS WITH THEM. I MADE AN OLINE ORDER AND THEY CANCELLED IT. I BOUGHT 50 BAGS FROM THEM. I HAVE BEEN ON THE PHONE FOR 2 HOURS, HAVE TALKED TO 7 DIFFERENT PEOPLE AND WAS PLACED ON HOLD AND NO ONE HAS COME BACK TO THE PHONE. OUR TEAM WAS GOING TO SWITCH FROM NIKE TO UA. STICKING WITH NIKE. TERRIBLE CUSTOMER SERVICE. WHAT A DISAPPOINTMENT</t>
  </si>
  <si>
    <t>Horrible experience.The shipping to me very extremely slow. The refund process is even worse. It took me more than 2 months to get my refund and the customer service keeps saying they are processing it repeatedly. How long does a company that is so established to refund their customer? My advice is if you need something from under armour buy from a physical shop. Never buying from them again.</t>
  </si>
  <si>
    <t>Terrible customer support. The agents on the chat online refused to help me because my order is an international order. (Or so they said)The team on the customer support  email only answered my after I sent 3 emails and they did not help me at all. They just told me to call the company doing the delivery, but they didn't provided any phone number. They  answered in a "we don't care" mood.</t>
  </si>
  <si>
    <t>EE</t>
  </si>
  <si>
    <t>Sent me hat instead of a pair of joggers . Customer service will not replace my pants until the hat is received back !!!!! The customer service representative did not care that my item may be be sold out before the return wrong item is received back to them so unprofessional I will never order from Under Armour directly again? I shouldâ€™ve gone to Macyâ€™s or Kohlâ€™s</t>
  </si>
  <si>
    <t>Returned an item 2 weeks ago no acknowledgment or refund Not good communication from such a big company</t>
  </si>
  <si>
    <t>They used to be very good. I think they got too big and like all large corporations they lose that "we have to be the best" when first starting out. Refund and then recharge for items returned, website issues, cant place orders, sizing from 2019-2021 has dramatically changed, where a xl now fits like a med/large, shipping takes forever. Used to shop large with them but over the years have stopped and now looking at finding another sports apparel store.</t>
  </si>
  <si>
    <t>DO NOT BUYLoud clicking noise coming from inside the sole of the shoe, they do not offer refunds or repairs unless you have receipt or some crap like thatâ€¦ I just bought the shoes a week ago from the UA boutique. They say they stand by their products but thatâ€™s just a lie.</t>
  </si>
  <si>
    <t>I got the Rock's new shoes and I love them - use them mainly for my cross fit workouts. Really love the balance they provide.</t>
  </si>
  <si>
    <t>Ordered my son some basketball shoes 3 days ago. This morning I get an email saying they are out if stock. Shouldn't they have known that before I ordered them? Terrible</t>
  </si>
  <si>
    <t>Criminal approach to business. Underwear sold with page headed free returns. When you look at refunds page after receiving products and deciding likely to be wrong size, without even opening the outer plastic bag so impossible for any contamination or for customer to attempt to cheat and say not tried on - NO Refund. Called call centre - just kept restating this policy. Never ever buying again - just asked family not to buy UA gifts for Christmas that I spent ages selecting!! Please boycott these sharks.</t>
  </si>
  <si>
    <t>Not even worth the one star.I ordered 10 days ago and my order still has not been dispatched.  Numerous calls with being on hold for over 20 minutes to be told my order was being dispatched that day.  3 days later it still has not been dispatched.  Also sent an email to their customer service guys 4 days ago and have no response. They spend alot of time blaming Australia Post for delays however the delay is with them not processing their orders to start with. Never again will I order online from Under Armour.</t>
  </si>
  <si>
    <t>I absolutely LOVE Under Armourâ€™s workout clothing. As a Bounce Fitness Instructor, personal trainer, and runner, who likes to look good when working out, as well as being active in the community, it is important that my workout gear fit properly and Under Armour meets my needs and is always my first choice. I love the  fit of the leggings &amp; shorts (high-waisted), comfortable, durable (holds up after washing), the price point is affordable, and the colors &amp; designs are amazing!!! Additionally, as a female veteran who frequents the military base to shop, receiving a 20% military discount far exceeds that of competitors, who more often than not, offer nothing. Thank you Under Armour for all that you do for veterans and the fitness community!</t>
  </si>
  <si>
    <t>Holy crap what a great hit's what a great hat thank you for putting out such a nice product I'm a mechanic I'm a mechanic I like my hats so my hair doesn't get dirty and you guys rock thank you!</t>
  </si>
  <si>
    <t>Worse shoes that I have ever bought! No padding, the tongue is crooked on both shoes. Never again...</t>
  </si>
  <si>
    <t>Not sure why I am writing this. I guess to hopefully save someone the trouble I am having.Just under a year ago I bought a pair of shoe from Under Armour. Hardly used them since I ware saddles all spring &amp; summer.Pulled the our to use them still shining like the day I bought them.I lost my balance and found the cause was the sole coming off.Seemed odd so I called and asked if they would replace them.Was told sorry 60 day warranty. I have maybe wore them 20 times in the year.If you ask me they are extremely poor Quality and for how they treat customers. I will never put another penny in thier pocket.</t>
  </si>
  <si>
    <t>I love your products. always affordable prices and 24/7 support. Always comfortable shoes and clothing at reasonable prices</t>
  </si>
  <si>
    <t>Iâ€™m done buying Under Armour!!!  You will never see your refund!  I have spent 4 phone calls and a couple of hours on the phone with their reps, who all read from the same script and say the same thing!  They all say your refund has been issued and that you need to check with your credit card companyâ€¦.and it has been 7 weeks!  Their products are not that good anymore, made with very thin substandard materials!  DONE!!!!</t>
  </si>
  <si>
    <t>Some dude from India answered the phone with his birds chirping in the background. I gave him my order number and he said he couldn't find my return information. 10 days later and I still haven't received my refund from returned items. DO NOT BUY FROM UA</t>
  </si>
  <si>
    <t>Terrible professionalism and terrible shipping standards. They approximate shipping a few months under the actual delivery date. The Better Business Bureau ought to look into them, the company is scamming people with false information.</t>
  </si>
  <si>
    <t>Ordered on Saturday and paid for expedited shipping to arrive on Tuesday, Tracking info says will deliver Friday</t>
  </si>
  <si>
    <t>BEWARE! THEY TAKE YOUR ORDER CHARGE YOUR CARD THEN NOTHING. THERE PHONE NUMBERS DON'T WORK.. AND THEY DON'T REPLY TO EMAILS!</t>
  </si>
  <si>
    <t>MX</t>
  </si>
  <si>
    <t>I have ordered from this company many times and I love their products. However recently I ordered two shirts for my grandson back in August to start school. When I received the package three weeks later the package was empty I immediately called and that day and I was assured the items were still in stock and they would get a new package out to me. Here we are two weeks later at 10 oâ€™clock at night and I get an email saying your products are out of stock we will not bill you, however they already billed me and I have already paid for it. Terrible customer service just terrible</t>
  </si>
  <si>
    <t>I spend thousands of dollars a year through under armours website. I just spoke to a rep on the phone because I was having an issue. She was lazy and wanted to transfer for me. I asked for her ID number and name and she put me on hold for over an hour. Only because she did not feel like doing her job. I know this because I called back the same number and same department and they were willing to help me. I ended up hanging up and not placing the order because I feel if I'm not an appreciated customer I don't know who would be. It is very disappointing. I've worn under armour for years and spent a lot of money. my Look up the purchase orders and you'll see what I've spent. I know this rep is not a direct reflection of under armour but I expect something to be done about the representative.</t>
  </si>
  <si>
    <t>Worst customer service of any company Iâ€™ve used. Iâ€™ve had 5 separate orders cancelled due to them being Out of Stock and I have to manually ask for my gift card to be reloaded EVERY TIME. Ive just tried again for the fifth time and the customer service person just went AWOL and the chat eventually timed out. Madness. Avoid at all costs!!</t>
  </si>
  <si>
    <t>Terrible customer service. Auto return on internet didn't work and an hour wait time on phone. I just sent product back and hoping for the best. Really frustrating!</t>
  </si>
  <si>
    <t>Ordered volleyball sneakers for my daughter. Paid for expedited shipping. 10 days later and the shoes are in Virginia. We live in NJ. She now has had 3 games and a tournament without her new shoes! Ridiculous! Horrible customer service!!</t>
  </si>
  <si>
    <t>UA has out sourced most of its customer service, they do not return your messages . Shipping and getting an order processed takes weeks from start to finish. Business Fundamentals they have forgotten !" it will cost them bottom line</t>
  </si>
  <si>
    <t>Returned item that was too tight in crotch area. Only received $35.00 when total cost was over $39.00.Nice way to rip me off as a final good bye. Under Armour's quality has gone to crap. Sweatshop labor high prices low quality. Buy elsewhere</t>
  </si>
  <si>
    <t>Very good shop, good quality products, it's just a bit too expensive</t>
  </si>
  <si>
    <t>I will never use this company again. I placed an order for a pair of turf shoes, and paid the extra shipping for next day air/delivery. 6 days have elapsed, and I have yet to receive my order. I had to hunt down the customer service #, in order to obtain delivery status information. Day 6, and I find out that my order is still waiting to be picked up from UNDER ARMOUR, by the courier. This is totally unacceptable customer service. I won't be back!!! Rating: 0 stars...UNDER ARMOUR, be advised, "One dissatisfied customer can tell many"....</t>
  </si>
  <si>
    <t>Do NOT buy from under armour!They will only dispatch part of your order and claim the full delivery was made. You will call customer service and they will say the weight of the parcel matches that of the items and will consider the case closed, thus stealing your money for goods not delivered. When you contact customer service again disputing this they will call you a lier and hang up on you. Under armour has become a scam site. You have been warned!</t>
  </si>
  <si>
    <t>If I could give zero stars I would! I ordered masks a week ago. Paid $25 for over night shipping and wake up to an email today (a week later) theyâ€™re out of stock!! What?!? They couldnâ€™t have figure that out last week when I placed the order? I needed these masks for my sons football team and now Iâ€™m SOL! Worst company and needs to get their act together of what they have in stock and what they donâ€™t! DO NOT buy from them if youâ€™re really needing something or you could be in the same boat and told last minute itâ€™s not available!</t>
  </si>
  <si>
    <t>Worst customer service ive dealt with, waiting for a refund for over a week and they tell me "they told me it was refund request not approved" after returning an item. Blocked my email address and then blocked me on facbeook. Ive been trying to buy new runners for 3 months now and I've returned 2 shoes because of poor quality and wrong sizing. One of the customer service managers refuses to communicate now and I've had to now contact the ACCC to just get a refund.Oh and I also purchased a shoe that was on sale ( a bargain for $70 or so ) only to be told that the shoe is sold out even though they still had the item listed when they sent me the email (this was the third pair of shoes I tried ordering)After reading all of the facbeook comments and looking further at reviews its clear I am not the only one who has had similar dealings with them.</t>
  </si>
  <si>
    <t>Terrible quality! Bought $200 worth of polo shirts for work only to have them start unraveling a week into wearing them. This company thinks it has high end product but the quality is below 1 star. I've learned my lesson and will never buy under armour again.</t>
  </si>
  <si>
    <t>I have wasted two days staying in side waiting for FedEx to collect my trainers for return and they have not turned up yet again. What a complete waste of my time and I would never buy from this company again. So many companies make the return policy very straightforward and easy and that is why are use them</t>
  </si>
  <si>
    <t>Terrible service! Still have not received my order.</t>
  </si>
  <si>
    <t>I have ordered multiple products from Under Armour and generally dont have issues. But my last two purchases were hats and were mailed in a plastic bag. Maybe they never got the memo hats need to be in a box to protect the hat from damages. Maybe hire from New Era</t>
  </si>
  <si>
    <t>First time ordering from UA, items arrived on time however I had to return a few items which were unsuitable due to sizing. Itâ€™s been over a month since I sent the items back using the Royal Mail label they provided in the package . They are now refusing to refund me because it was sent using Royal Mail.I have been passed around in circles by there unhelpful customer service support via telephone, web chat and email and I am still no closer to having the issue resolved. I will never make the mistake of purchasing from them again.</t>
  </si>
  <si>
    <t>Trash company, I order my shoes on the 1st and I was told my order would ship in one to two business days and it took 4 days, then I was told I would receive my shoes on the 8th and then it went to the 9th so after I contacted under armour they assured me I would receive my package on the 9th and right after I hang up the phone and the delivery date changed to the 13th.Then the 13th comes around and now my new delivery date is the 16th, so I wait till the 16th and FedEx says I changed the address and delivered my package to their depo two cities over I contacted under armour again and they said I have to deal with it since the package is no longer in their possession</t>
  </si>
  <si>
    <t>Two Backpacks - order date 08/06/2021First promise date - 08/10/2021They were just kidding - second promise date - 08/12/2021Psych! - third promise date - 08/20/2021...No really I promise we will send it on - 08/23/2021 (fourth promise date).Today is 08/17/2021 - still no tracking information but rest assured my credit card was debited immediately!Under Armour has 08/18/2021 or my next action will be reporting to my credit card company an action of fraud for not delivering my order.Horrible - disastrous customer service DO NOT order from their website.</t>
  </si>
  <si>
    <t>The Under Armour store in Avon Commons is great for all sports apparel. The young men &amp; women @ the store are super friendly &amp; always eager to help. The deals they have makes shopping there even sweeter ðŸ§˜â€â™‚ï¸â£ï¸ðŸ§˜â€â™‚ï¸</t>
  </si>
  <si>
    <t>My first time ordering at Under Armour, I waited a month for my bag to arrive to find out it was sent to the wrong address. So I didn't want to wait any longer and decided to cancel the order for a full refund. Instead they only refunded me the bag amount without the shipping. They charged me shipping cost for nothing. Even though I requested a refund for the shipping cost, nothing was done. Wow, they'll make you pay for their mistake.</t>
  </si>
  <si>
    <t>Appalling donâ€™t no order from here if you need a return you have to drive many miles to return your item or pay for it yourself there is no help what so ever after you send it no email text nothing and you canâ€™t even check if they have got your item then they tell you it can take up to 6 weeks! Chat advisor and no better help they seem to know nothing at all about under armour so they canâ€™t tell you a thing stay clear donâ€™t order from them</t>
  </si>
  <si>
    <t>I frequently go to the outlet In lancaster pa, and the staff is always very helpful and I usually find everything I am looking for. I love your products and your employees are great.</t>
  </si>
  <si>
    <t>I ordered a pair a shoes and I sent it to the wrong location so I called under amour 3 times and the last person I talked to said that they would change it but they never did.</t>
  </si>
  <si>
    <t>I bought a pair of sweat pants; terrible fitting as well as the overall quality; first time I bought UA and will be the last, thanks to their customer service. I could not print their shipping label (even though I could print everything else) and they refused to mail me the label , so how am I supposed to return these terrible sweats???</t>
  </si>
  <si>
    <t>i will not order from the company again,  supposedly items shipped 2 weeks ago, when i call they offer to replace some of the items but other items are no longer available.  i asked them to replace those items with similar items and they inform me they can not do that.  I will not be placing another order due to poor customer service.</t>
  </si>
  <si>
    <t>Ordered some masks from UA.com, didn't notice the return policy.  That policy wasn't mentioned on the confirmation emails or for that matter on the enclosed receipt with masks.  I understand opened masks wouldn't be reasonable to return, but I had several sealed ones which likewise couldn't be returned or exchanged.  I did an online chat with their support, got no satisfaction there either.  Though the person did suggest that "I have a wonderful day!!!", which didn't improve my opinions.</t>
  </si>
  <si>
    <t>Terrible and rude customer service reps! The merchandise I received had different prices on them. and I mean they were half off on the tag (I paid double), when I reached out to let them know, basically I was told too bad, and it is a common error on their end. I was shocked to hear the from their rep. I guess they do NOT care about their customer, and do NOT care if they continue to make the same errors and charge their customer DOUBLE. SHAME ON THEM!!</t>
  </si>
  <si>
    <t>This company is useless and overpriced compared with Adidas or Nike. Purchased online and horrible experience</t>
  </si>
  <si>
    <t>This is ISO CHILL and I review it a morbid oven instead of a cooling shirt. Iâ€™m sorry I had to say this . Iâ€™m used to heat tech which was always cool (honestly ) Iâ€™m any way Iâ€™m resting Iâ€™m shade and had to post people might die of over heating (customer service indeed no use). Iâ€™m just sending it back as soon as I get Home ðŸ¥² I wanted to go running so bad ðŸ˜­ðŸ˜­ðŸ˜­</t>
  </si>
  <si>
    <t>Underarmour has the worst customer service, I tried to use a gift card. My order was cancelled because they did not accept that type of gift card on their site. I put in another order with a gift card that I knew would work and it was cancelled. When I called they told me that even though I used a good gift card the invalid gift card was still tied to my account even though it was not used. That does not make sense, they did not try to help me place my order or offer a solution. I believe they do not want anyone's business!!!!!!</t>
  </si>
  <si>
    <t>Worst customer service!!! Their website borderfree check out is broken and the items I wanted to purchase are now no longer on sale. Wonâ€™t honour the sale price despite me first contacting them while sale was still ongoing and them being aware of the issue, even though itâ€™s their fault I couldnâ€™t place an order in the first place. Customer service rep could not have cared less or been any less helpful! Wonâ€™t be shopping with them ever again</t>
  </si>
  <si>
    <t>Bought my 9 year old the dreaded white football pants. They are terrible! The pads arenâ€™t in the right place and they are see through. Spent $50 on a pair of pants that my son is embarrassed to wear. Not only that but once I washed them the seams became frayed. Now Iâ€™m having to purchase another brand and spend even more money. I expect better from UA. Especially since I paid so much!!!!!! Do better!</t>
  </si>
  <si>
    <t>Under armor youth football pants are made horrible!!! I coach youth football and I purchased a youth medium and a youth small both sizes knee pads are placed where the kids shin is located and not where there actual knee is located. Every kid on my team is having the same problem with their pants</t>
  </si>
  <si>
    <t>I would never shop at under armour ever again.  I ordered a backpack for a birthday present for a little boy.  They claimed to have delivered it, but nothing was delivered.  In addition, when I called customer service they did not guarantee a refund.  So they basically wanted to charge me for a product that I did not receive.  I will have to contact my credit card company to stop payment.  I have never seen such deceptive advertising and terrible customer service.</t>
  </si>
  <si>
    <t>Their website will not direct you to PayPal but don't be fooled, if you stay logged into your PayPal....it's completing the order so don't try backing out and going back in. I never got an email stating the first one went through. Ended up purchasing my $87 order 3 times and they refused to cancel the order. I have to wait until the products get here and then return them. Keep in mind it was less than a few hrs the error was caught....we aren't talking days as I would understand it couldn't be canceled then.We are a Under Armour family. My son has never wore anything but there products and we only use their products for football, but after this experience and the unwillingness of the customer service rep and manager to correct THEIR mistake, I will never buy their products again. We will be switching to Nike.</t>
  </si>
  <si>
    <t>Bought a t shirt 2 weeks ago I had the receipt, and its fading at the neck. Called the store, lady said "bring it in we will exchange it". Went to the cash desk, first associate said "pick another". When I went back to the cash desk, new cashier blond haired lady went and got the manager Taylor who refused to exchange it. She was very rude, lacked customer service skills and accused me of bleaching the shirt. Shirt was washed once, and I dont use bleach. She rolled the shirt up in a ball and snapped is this your bag and threw it at me. I have spent thousands in your store and due to the conduct of your employee I will never buy anything from your brand again. Taylor deserves to be fired, she is not manager material and she acted like an aggressive thug.</t>
  </si>
  <si>
    <t>I've been using Under Armour for years and they are one of my favorite Brand amongst other Brands.</t>
  </si>
  <si>
    <t>They are refusing to provide refunds for a product that has been proven harmful by the European Institute Safety Gate. Their argument is that they "believe it is safe", but that I should use it at my own risk. On pair with the times, belief counters science for Under Armour:https ://ec.europa. eu/safety-gate-alerts/screen/webReport/alertDetail/10003496</t>
  </si>
  <si>
    <t>Stay away from this scam company for Gods sake.Sent an item back in the original packaging and with their own return label affixed.They stubbornly refuse to have received the package and therefor also to pay a refund for the item.Result - i have been robbed of 100 Euros - and Under Armour has simply stolen this money....and kept the returned item as well.</t>
  </si>
  <si>
    <t>DK</t>
  </si>
  <si>
    <t>very bad company .. Dont use them</t>
  </si>
  <si>
    <t>Horrible shipping. More than double the time predicted. Do not use this website.</t>
  </si>
  <si>
    <t>Hands down, best underwear ever. They don't smell, feels like you are not wearing them. Feels good against the body. They don't Rip apart like my other underwear. Color doesn't fade away. I have been using them for over a year, and just ordered more and decided to give it a review. I am never buying another underwear ever again.</t>
  </si>
  <si>
    <t>I bought these end of February 2021. My son started practicing mid March. I had to buy my son a new pair of cleats the end of May. He is on the field 4 days a week. There is no reason they should be almost flat. Needless to say Under Armour will never be purchased for cleats again. They are cheaply made especially for the price.</t>
  </si>
  <si>
    <t>i ordered shoes, a shirt and shorts of under armour (UK) and they came within a day and a half. the website was easy to use and allowed me to view my order and buy my items very easily, and for a great price too! i was initially worried about the shirt and shoe sizing, as i obviously got these from online and could not try it on firsthand, but the shoes fit true to size, and i managed to find the perfect size top after measuring myself.overall, I am extremely satisfied and recommend UA to anyone who needs a quality pair of shoes, shorts, tops and whatever else they sell.(I also talked to a guy on a live chat about availability and sizings, he was very co-operative so the customer service was also fantastic, thanks under armour!)</t>
  </si>
  <si>
    <t>I ordered over $300 worth of US apparel for my family for a FL trip on May 1st. Itâ€™s now June 2nd and I still havenâ€™t received my items. I contacted UA 3 separate times to locate my order. The first woman I spoke to on the phone told me I should call Laser Ship to get an accurate shipping date(this was 18 days after my order). Me?! Isnâ€™t that your job? The second person was a chat and he was great. He said heâ€™d send a replacement order right away. Unfortunately, I never received that order either. I just did an instant chat again today with someone else, since I never received the replacement either. The guy on instant chat blamed me for the situation, saying that they had run out of one of the sizes I needed in my REPLACEMENT order, so they â€œsent me an e mailâ€ wanting to know if I wanted something different. I never got the e mail. I said â€œquit mentioning the damn e mail because thatâ€™s on you guys, not meâ€ and then because I used the word â€œdamnâ€ once, after being so frustrated by these 3 different contacts where obviously no one was going to help, he then said he would cut me off of the convo! I worked in customer service for years &amp; would never have blamed a customer for what was obviously the company &amp; the shipperâ€™s fault! And if a customer used the word â€œdamnâ€ once out of frustration, not even directed at me, I certainly would have understood that they were frustrated and apologized that the experience was so bad and not to worry, because I would help set it right. Iâ€™m never ordering from UA.com againâ€”and I have 3 boys &amp; a husband I regularly shop for! I have never experienced such poor customer service in my life....ANYWHERE!! Shame on you, UA! And I have no idea where you get your employees from, but they are bottom of the barrel &amp; will sink your company into the ground. I will never order from UA again. Shame on you!!</t>
  </si>
  <si>
    <t>Feel bad .. not recieve my order... frist I contact with UA SAID we gonna send ASAP once sent we will email you but not recieve email  2,4 days then I call back again then they said out of stock...then offer any other things to order or refund.. then Asked for refund... I will go through online onwards better I will go to store..</t>
  </si>
  <si>
    <t>3 items that were purchased were not not delivered. Estimated delivery date was 5/17. FedEx stopped giving delivery updates on 5/14. I called on 5/19. Now, one of the items was out of stock. Therefore, only 2 items were being resent. I have waited 2 days passed the delivery date so far and have to wait even longer for 2 of the 3 items to be resent. Under Armor couldn't even expedite the delivery to make up for the inconvenience. The customer service representative did not even offer some sort of discount code for the inconvenience.  Nothing. Just more waiting and less items. I even purchased my items using my nursing promo code and I could not use my code to look for a replacement of the out of stock item. The rep told me to wait until the code is offered again. Is this a representation of Under Armour for the appreciation of our first front line workers?I only gave 2 stars instead of 1 because the rep was not rude. He wasn't great, just not rude.</t>
  </si>
  <si>
    <t>I went to buy a pair of SC30 shoes in white. They did not have my size. A young lady sales person, named Nayra, checked in the back room and she also checked to see if I could order them on line but they were not available in my size. She was so pleasant and courteous. I told her that I would look around for something else. During this time my girl friend and I each picked out a pair of sneakers. Nayra enlightened us that there was a special going on when you buy two pair of sneakers. Additionally. I was also able to use my teacher discount of 20%. Nayra continued to be pleasant and made sure that we received the correct discounts. She wanted to make sure that we were satisfied with the purchase and the shopping experience. I have to say this was such a pleasant shopping experience and Nayra provided excellent customer service.</t>
  </si>
  <si>
    <t>This site is completely dishonest and will never shop here again! DO NOT SHOP HERE! They refuse to honor items purchase through American Airlines shopping center.</t>
  </si>
  <si>
    <t>Shame for this company to take no responsibility of how they discribe their products. Ordered red /black bascketball shoes, but got PINK/black shoes. Received cold sholder reply from them when I asked if shoes can be sent back after two times wear. Also last year their shin guard sleeves arrived wit size M for men, that were waaaay to smal for a child of age 11. Former Board member Mr. Bill McDermott would be disappointed of this kind of customer care.</t>
  </si>
  <si>
    <t>The customer service I was provided was world class. The employee went out of his way to explain the items on sales and save me money that was a value added in my opinion. He was very professional and polite that really made my shopping experience excellent! I will be returning to that location in the very near future. 0198-02-039344-050521</t>
  </si>
  <si>
    <t>Rubbish quality...DO NOT BUY any of the under armour products.</t>
  </si>
  <si>
    <t>I ordered 8 matching shirts (all in stock) for a golf event. First, it took (and is currently taking) over 2 weeks for my delivery to get to me. I received a partial order only and still waiting for the other shirts to arrive. Originally, shipment was to arrive 2-7 days after I ordered - so unacceptably late. During the delay, there were no updates on my order. AFTER they partially shipped my order, they then tell me that they donâ€™t have enough shirts to send to me. So pointless - I ordered 8, UA confirmed 8. If I had known they didnâ€™t have the stock, I wouldâ€™ve ordered a different shirt. So now, completely useless and now my time is wasted and I have to make multiple returns (since Iâ€™m getting multiple packages). Couldnâ€™t be more disappointed. Unacceptable UA.I tried to include this note on their site, and they rejected it.</t>
  </si>
  <si>
    <t>Refund takes forever !  Almost as if they are waiting to see if you call and ask them about it, if you donâ€™t call, will they even return? Who knows, Iâ€™m still waiting on my return and I am not happy about it, every time I call they canâ€™t even track whatâ€™s going on. Avoid buying ua online!!</t>
  </si>
  <si>
    <t>Terrible customer service who try to not respond with the hopes that we will forget about it! We have news for you Under Armour, we will all remember the horrible customer service! Shame on you!</t>
  </si>
  <si>
    <t>This company is the best. Best products. Decent pricing. Amazing customer service. I recently got a pair of clone blur fb cleats from them. Most incredible cleats Iâ€™ve ever used in my 20 years of balling. Best product ever. Look them up. They are amazing cleats</t>
  </si>
  <si>
    <t>I mailed in a return in March. It takes 28 working days to get a refund so it will be May until I get a refund. It should not take that long for a refund</t>
  </si>
  <si>
    <t>$30 face mask did even last a 3 months:( The wire about the nose broke and mask is not usable. When I contacted company they just said sorry about it. No brand integrity, and lost a loyal customer.</t>
  </si>
  <si>
    <t>1. Ordered something on 2 March and it was damaged and never arrived. I had to call UA to get a status and the person asked me if I wanted my gear that I paid for shipped to me.  I should have never had to call to get my orderâ€”In FACT UA should have emailed to let me know the issue &amp; what they were doing to fix it vs filling my inbox up with SPAM 2. Second Issue, Order was stuck in transit at Memphis since 31 March for almost 2 weeks no change (ANOTHER ISSUE that should require UA contacting me vs me contacting UA).  Called and was told it would continue move shortly (wrong). 6-7 days later I called 3 times on 13 April to get a status and the calls kept being dropped despite me have full bars.  I guess having customer service in India isnâ€™t paying off. Ridiculous verification requirements of my cell number which UA could see because my order number was recognized by my phone call. Why ask for my cell # when you can see it. 3. English as a second language was an issue with multiple reps. I could barely understand what was being said. No effort to resolve an issue that I was waiting over 45 days for something I needed for a field exercise last month. Service guessed that FEDEX lost the package (again an issue UA should contact me about not the other way around). Finally I demanded a refund. Completely unacceptable &amp; I will never do business with UA again.  No offer of compensation of my valuable time to resolve UA inefficiencies and substandard system. Being interrupted by a customer service rep who didnâ€™t let me finish explaining all of the UA problems with the order. Lastly, UA has just destroyed my inbox with emails that it makes it impossible to find basic order numbers and despite me trying to unsubscribe it still keeps showing up. I still feel like I wasted 2 hours of my life on a $68 order doing UA job to inform them of an issue when they should be contacting me.  Iâ€™d still like someone in management to mail me the hourly rate for 2 hours, an apology, and how shopping, tracking, customer notifications, and customer service could be that bad. Instead of spam work on email notifications informing customers of delayed &amp; lost shipments.</t>
  </si>
  <si>
    <t>Called immediately after placing an order, when I realized my mistake in the type of shoe I was ordering. Nice lady told me there was no way to cancel an order. No window of opportunity.</t>
  </si>
  <si>
    <t>I did not know a company can be this bad with online order and delivery and still exist as a company.  Ordered a full set of items, the delivery date passed (by a week), the shipping company does not know where it is, Under Armour is saying it is delivered.  I have not seen anything. Asked for a refund, they told me to wait 3 days - we will see.  Unreal!</t>
  </si>
  <si>
    <t>7 phone calls and not a clue in the bunch. No one knows how to do anything except read a screen and tell you what you already know about your order. 4 languages ( none of which is English) no comprehension I could train 3 year olds to do a better job in how to be polite and listen.</t>
  </si>
  <si>
    <t>I wish one day UA employees or employers are see this review, they never understand  what the customers feel about their service until they has experience! One day, your children, your friends or family get issues like us with UA or another brand, I think yall should knee down and say apologize to us whose victims UA is hurting now! Terrible! Nothing more than I could say about UA.</t>
  </si>
  <si>
    <t>I visited the UA store in Orange, CA on 04/03/2021. This Asian incompetent and rude employee came over to reprimand me for trying on a windbreaker jacket and spouted her attitude with their 90 day return policy and that there was a no trying on anything policy in the store. This is not posted ANYWHERE in the store! The woman next to was trying on hats in front of the mirror but she didnâ€™t say anything to her! She was Hispanic. The employee then went over to her folding buddy and they high five ðŸ™Œ each other as if she had this power trip, what a loser! Little does she know, Iâ€™m a physician who is very well off! I spent $260.00 on this day have spent thousands of dollars at UA as I am a fitness junky! I will never give my business to UA or spend another penny here at this racist establishment! Nike for life! Lululemon too! UA should be ashamed of themselves for hiring these terrible employees!</t>
  </si>
  <si>
    <t>Every two weeks, I buy a new pair of sports shoes, mainly Adidas and Nike. Two years ago, for reasons of variety, I purchased a new pair Under-Armour sports shoes. Unfortunately, the UA shoes were a downer, in comfort, and most particularly in wear and tear. Just after some weeks, my UA shoes looked old and frail, akin to a breathless and worn-out triathlete barely reaching the end. I thus concluded my affair with UA shoes. Adidas is great, but these days, it has a tendency to produce very many uninspiring designs, while Nike has skyrocketed in this area, so my current collection is now populated with, well, Nike sports shoes.</t>
  </si>
  <si>
    <t>I'm not exaggerating when I say this. But shopping with Under Armour was a terrible (and painful) experience. I ordered a trucker cap from their UK &amp; IE website. I got a notification on the estimated delivery day to say that the order would arrive before end of day. This was not the case as the order arrived a week later. Not only did the order arrive a week later, I reckon my delivery driver (for UPS) must have played a game of football with my package before delivering it. The parcel was in really poor condition. At this stage I was a bit annoyed. But I was happy that my order arrived nonetheless. I open the parcel to a cap inside a plastic seal. What is my next problem? The cap was damaged and missing the button on the top. Essentially there was just a pointy piece of exposed metal sticking out. The tags were also not even attached to the product. They were just loose. The cap came in a SEALED BAG!Anyways, then to move on from this. Their customer service is poor. Returns is a joke. Under Armour ship with UPS. There's only one returns depot in the ROI that can accept your parcel return. At that! I probably can't get a return considering their cap had no tags attached!!Look, to summarize this all up. Completely avoid shopping with UA online. The products are usually good. But it is not worth the hassle! Buy them in store or on the likes of Sportsdirect etc where you can actually return an item. Personally, I doubt I'll ever purchase UA again as they clearly don't care about the customer whatsoever.</t>
  </si>
  <si>
    <t>What the hell kind of RACIST store is this?!! My husband who is Latino, is an IT industry professional and makes an amazing living for himself and our entire family tried to return $100 unworn, ill-fitting sneakers today. Upon his return to the store, he was greeted with chaos and an associate asked if they could help. This was their exchange verbatim:My husband: "Hi! I'd like to return these shoes please. Here is the receipt."The clerk: "Our system is down. We can't do returns or check people out. It usually takes 4 days for our system to fix itself. I can't help you. You know how IT guys are, they take forever and are unreliable."My husband: "Actually, I work for IT." The clerk: "But at least you speak English."The audacity of this person and the absence of their work ethic is absolutely unacceptable. We left LIVID and will be contacting the company over this exchange. Shame on you and the blatant lack of training for staff and employee practices. Awful store. Never again.</t>
  </si>
  <si>
    <t>SHOCKING!!!!!!TERRIBLE CST SERVICE AS WELL I THINK THIS BRAND IS SCAM!! I ORDERED A PARCEL,IT HAS BEEN SENT TO STORE BY DELIVERY COMPANY!!SINCE THAT I CAN NOT CONTACT THEM!!!KEEP SENDING AUTO REPLY!!SO WHERE IS MY F...PARCEL!</t>
  </si>
  <si>
    <t>WHY ON EARTH DO THEY USE LASERSHIP? I ordered two masks last Thursday with expedited two day shipping. It shipped the next day and then voila... no one knows what happened to my package. It was supposed to arrive at the LATEST by that following Tuesday. Neither Under Armour or Lasership can tell me where it went. Honestly, Under Armour are morons. They refunded me and gave me a 40% discount code. The customer service representative even admitted to me Lasership has been losing packages left and right, and IF they do arrive, theyâ€™re delayed.So if you know this, why keep using them? They must love burning money in an already terrible economy.Insanity.</t>
  </si>
  <si>
    <t>Had to wait 15 minutes to get into the store but once inside I found a helpful staff and tons of product! Checkout was swift and accurate! Would definitely shop here again!</t>
  </si>
  <si>
    <t>Absolutely bad service, worse shopping experience. I placed an order and paid extra money to get my items within 3 days, but received it 7 days later. On top of that, one item was missing. When I called customer service, I was told that my item was going to be replaced, but after 3 extra days it has still yet to arrive.</t>
  </si>
  <si>
    <t>The absolute worst experience I've ever had. I placed an order that I never received. I called to inquiry about my items, was told that they were lost and they could see that I hadn't received them. I was then told I had to wait 5-7 days for a supervisor to approve a replacement. The heck kind of crap is that. People place orders because they need the items, not for a fun wait game.</t>
  </si>
  <si>
    <t>I purchased the SPORTS mask, it is completely useless if you sweat as it will absorb your sweat and the inner material will stick to your mouth making it impossible to breathe. 30â‚¬ wasted!They donâ€™t want to do anything as their policy is â€œdue to hygiene no refundsâ€. I tried explaining that the item was not fit for purpose. So, a great scam! Sell something useless that no one can return!</t>
  </si>
  <si>
    <t>ES</t>
  </si>
  <si>
    <t>Under Armour sent Tme a polo shirt with an anti-theft security device attached. they want me to go to FedEx for return shipping and wait several weeks for a refund.  This company is horrible!!!! HORRIBLE!!!!!</t>
  </si>
  <si>
    <t>Under Armour has failed. I am unable to get myself kitted out in outdoor performance clothing and shoes because Under Armour has failed to provide a full product range, and failed to be stocked in common sizes, and failed because of poor design, poor quality, and poor customer service. Under Armour does not care about you.</t>
  </si>
  <si>
    <t>Very poor customer service, refunds takes more than 50 days, very poor quality of shoes, the mesh is very weak, Avoid if you can</t>
  </si>
  <si>
    <t>I recently brought 2 sets of face masks in two sizes. But the given size was fit with my face ad No where on the main page did Under Armourmentioned that they were not returnable. UA's return policy description, which I checked before ordering, stated that returns and exchanges are FREE - no exceptions were noted. Upon trying to return, website stated they were not returnable. I just spoke with a customer service rep and he said the face mask comes under non refundable item and its a common senses not to return..I was really pissed off with answer and through the mask in junk.</t>
  </si>
  <si>
    <t>I recently purchased 2 packs of men's no-show socks.  I'm surprised Under Armour would want their name on this product.  After each wash and wear, each pair is falling apart.I don't purchase items from Under Armour but I thought I'd give these a try.  You may want to offer products that do not fall apart each time they are used.  Just an idea!</t>
  </si>
  <si>
    <t>I placed an order earlier this year, after 10 days there was no sign of my order. I appreciated there may be delays due to Brexit and COVID-19, however, the order status had not been updated on the tracking link provided. I contacted them after 2 weeks had passed and after a few days they said it would arrive in one week. The tracking low provides updates that said sufficient documentation (e.g. power of attorney) was not in place). Low and behold my order did not arrive and I had to contact customer service again and they then advised that the order had been lost in transit. So after 3 weeks of waiting I got nothing. They did refund me but it took a week to come through. My brother had the exact same experience.</t>
  </si>
  <si>
    <t>Horrible and trashy, nothing like the other brands, standard wise. First they offered a promo code which visually worked at the checkout but then got charged the full amount, then I returned the shirt since it was overpriced, but never received a refund. It's been over a month. Horrible company to deal with.</t>
  </si>
  <si>
    <t>I have had a horrible experience with receiving my online order. I decided to get my boyfriend a gift and ordered shoes with a matching hoody. Well a week passes and nothing comes out with the tracking number provided. So I call customer service they tell me it was updated in the system that I should be receiving my order the same day as they did further investigation bc I was never charged on my card, they find out it was lost during shipping. Offered me a refund or a replacement order. I asked for a new order was charged instantly. A week has passed by itâ€™s been shipped to places in MD, TN and back to MD. I couldnâ€™t get a manager on the line, and the gentleman in the customer service line had a very thick accent I could barely understand him making it more frustrating. I will never place an order online through their website ever again! Horrible horrible horrible!!!!!</t>
  </si>
  <si>
    <t>A racist company that wants to reprogram white employees. Used to buy their products but no more. Screw you. I hope you go bankrupt</t>
  </si>
  <si>
    <t>Under armour are racists!Google their training! They want white people to be less white! A disgrace my family will never buy from again!</t>
  </si>
  <si>
    <t>Athletic wear brand thatâ€™s fit for me in everything. From shoes to t-shirts, socks, and bags. Amazing quality</t>
  </si>
  <si>
    <t>PL</t>
  </si>
  <si>
    <t>Iâ€™m super irritated by the first and LAST shopping experience with this company. A few days prior to placing my order. I had been shopping around and price checking.  And I signed up for newsletter etc and by giving my email they offered to give you free ship on your next order. Since I did not order the same day. I ended up getting a free ship code. That I was able to use on my FIRST order. So. Few days later. I ended up ordering. Throughout the checkout process. I made sure to use the code. Check that the code applied. And I checked once more the order total reflected that the promo free ship applied to the order.  Clicked confirm. The immediate screen I was greeted with stated that my order had been charged $7.99 for shipping. Upset. I immediately went to my emails to try and cancel the order. Thereâ€™s no option or indication how to cancel. Heading back to the website. Since I checked out as a guest. My order didnâ€™t even exist on their site. All I had was an order number. Googling I found their contact phone number.  I called them.  I was greeted with some sort of pre recorded message saying something about we want to give our employees time to spend with their families and that they are closed. Mind you. This is Saturday around 5 pm so this is ridiculous. Family day (Canada) was on Monday.  Simply did not make sense that they are closed for family day on a Saturday. Especially since the company is in the USA anyways. So. With no other options. I called American Express. Had the lady set up my account to have the charge reviewed for me as soon as it posted the amount (it was currently pending, so there was nothing she could do about it)Then I went on eBay. And found myself another seller offering it. And I placed my orderFast forward 2 weeks. My eBay order arrived. Two days later. My UA order arrived. Problem is. I had expected since we filed the chargeback. That they wouldnâ€™t even ship. But they did ship. And now I have an item. With no clear way to get it back to them.  Called amex again. They managed to find an number and call them and transfer me to their CS. Got myself a Return number and label. And now itâ€™s my responsibility to go mail it back. Which is really annoying. They ended up billing me the correct amount. However. They didnâ€™t show that on the confirmation screen.  So itâ€™s really upsetting how they screwed up. Had their screen reflected the correct amount none of this would of happened. Iâ€™m pretty annoyed. Itâ€™s a hassle during covid to need to go to the post office and drop off something that was an error on their end. I should just be refunded for the whole thing.</t>
  </si>
  <si>
    <t>I made a return to Under Armour in the post because storeâ€™s werenâ€™t open. That was January 6th.  Iâ€™m still waiting for them to â€˜processâ€™ the $300 return 6 weeks later. Their cheeky customer service are saying it could take 8 weeks. Never again. Peddle your poor quality somewhere else.</t>
  </si>
  <si>
    <t>I bought a pair of hiking boots and they fell apart in 30 days. Left bad review on under armour site- the deleted it! They are covering up the trash theyâ€™re selling</t>
  </si>
  <si>
    <t>Last year, I bought a $100 gift card for my daughter-in-law.  She contacted me when she was trying to check-out that the card was not valid.  After over an hour of trying to fix it, the store finally granted her the amount.  This past Christmas, I bought 3 $100 gift cards for my children and my son-in-law is now standing in the store having the card declined.  This is so embarrassing for him and unacceptable of this company.  I will never EVER use this company again.</t>
  </si>
  <si>
    <t>Ordered from the Irish site ...delivery due in a week ... nearly a month later no sign of order ...contacted them for delivery date was told they couldn't give one so asked for a refund...a week later no sign of the refund.</t>
  </si>
  <si>
    <t>Recently had a very shady experience trying to return items to Under Armour. After sending back 3 items purchased online, I received an email confirming receipt and assuring me a full refund would be issued within 5 days. Over a month later I realized my visa had not been credited the refund. Called customer service and apparently there had been a system error and the refund was â€œhung upâ€ in the system. Assured I would be credited the refund within 48 hours. A day later I received a partial credit to my visa (not even 50%). So had to call back again...again, blamed it on another system error. What a scam. I think they are just hoping you wonâ€™t notice so they can pocket the money.</t>
  </si>
  <si>
    <t>Under armor has the worst customer service imaginable. I called four times today asked to speak to a supervisor because I was getting nowhere with people who didnâ€™t either understand English or who didnâ€™t know how to give good customer service I have purchased sneaker socks which ride down under my heel when I walk and I wanted a replacement. I gave my email I explained I didnâ€™t have a receipt anymore I bought them during the year of Covid and had them in a package and then took them out and started wearing them recently. I got cut off three timesI was on hold for maybe 10 minutes one time in eight minutes the other time. No supervisor no service. A terrible company donâ€™t deal with them</t>
  </si>
  <si>
    <t>UA is always a great company with great quality. I have bought 2 sneakers for running</t>
  </si>
  <si>
    <t>The fit of my UA sports face mask was perfect following their online measurement directions. The product was of superb quality and was easily to be worn all day even with breathing problems such as mine with loss of lung capacity. Thank you UA Team from the bottom of my lungs for developing this product. I do not get that suffocating feeling as it sits away from my mouth and nose. The cooling effect of the inner liner really keeps you cool, you also feel the sense of protection with the triple layers of material but the breathability will surprise you. They shipped my order same day if not the very next day and I had my order in just a few days. Iâ€™m impressed by this company and ordered 2 times and both times same response and quality as expected. If a question about your order is needed pick up the phone and a live person speaks to you that in itself is great customer service. Says a lot of this US made company</t>
  </si>
  <si>
    <t>Coupon code that they sent me worked on the order, but I was still billed for the price before the coupon code was applied. In talking to multiple CSR's, I discovered this is a very common problem. Suffice it to say, I will never place another underarmour.com order ever again! BUYER BEWARE!!!</t>
  </si>
  <si>
    <t>Bought under armour hovr shoes for INR15,000 and the fabric is wearing off in my 4th month of purchase - Customer service team refuses a replacement - never again Please note that we offer exchange of products in case of manufacturing defects in the warranty period of 90 days only.  We regret to mention that we will not be able to offer you an exchange here.Regards,Customer Service TeamSent: Wednesday, January 27, 2021 11:59 AMTo: Customer Care India Subject: Re: Defective shoe and requesting for a replacementDear CS Team, The shoes was bought on 20th August 2020 during the Pandemic and hardly been used due to our society under lockdown as there were many cases. Thereafter due to the severe cold in Gurgaon one has hardly stepped out. I was in touch with the customer care chat online on the website early December but till not did not find a resolution. I then had to reach out to your MD - Tushar GOCULDAS. There is no question of abrasion with an external agent. The fabric tear of the shear is a defect and one doesnâ€™t pay INR15,000 for it to tear in 4 months. I expect a replacement and not a mending for something this expensive. Look forward to hearing from you at the earliest.</t>
  </si>
  <si>
    <t>Ridiculous! Issue an e-card instead of original payment for a mail in return. So annoyed. Website doesnâ€™t state this. I would have hoped per Covid they would have been flexible. Customer service is clueless. â€œTalksâ€ to a supervisor and puts me on hold. Warehouse is a joke. Donâ€™t purchase from here if you have to end up returning an item. They just want you dang money.</t>
  </si>
  <si>
    <t>Ordered one simple base layer from Underarmour.ie ( an Irish domain, as I live here!) made the terrible mistake of not checking where the site was based, which was in the Netherlands. However the item was shipped form the UK and I'm told there is a delay due to Brexit! What a show, this was ordered on Jan 7th ( to avoid Christmas delays) now its Jan 27th, nearly 3 weeks later and still not here. UPDATE: FEB 9th, still not arrived, asked for refund which was given.</t>
  </si>
  <si>
    <t>If I could I would give a minus 5 stars. Customer service no use, delivery time shambolic. I ordered something on the 11th of this month every day the status of that parcel changes. They would blame covid and brexit but I don't care, if you cannot provide shopping experience for customer online don't do it.</t>
  </si>
  <si>
    <t>Under armour is one of the worst customer service, i call to make a complaint about an item that was supposed to be on sale , I call  customer service and got someone from another country that i barley understood i kept asking to speak to a supervisor she said there's no supervisor then put me on hole for 45 mins, the female kept repeating herself over and over i don't think she understand a word what  i was saying so annoying this is the second time this is happening with under armour, so long never again , one very upset customer ðŸ˜¡</t>
  </si>
  <si>
    <t>They continue to lose appeal with many. Especially sports teams i.e. college that are under contract to wear their stuff.  My son attends Seton Hall University and I would like to sport some gear in support of the school with SH logo stuff. The quality is so poor that toilet paper has a better thread count than what UA puts out. Not to mention who or what ever is in charge of logo/designs for the Universities should be held accountable. I can only imaging how many collegiate teams jump ship as soon as contracts are up for renegotiation.  It's inevitable.</t>
  </si>
  <si>
    <t>Terrible!  Canâ€™t deliver anything on time.  Takes your expedited fee and only refunds if you gripe about the weeks it takes to facilitate an order.  Honestly, stay with Nike and forget UA.  Bought an order and paid overnight shipping and order is taking weeks now!  Unreal. Never buy from this company again.</t>
  </si>
  <si>
    <t>I would give a zero if I could. It took me a month since I ordered Under Armour. Still not delivered. Customer service sucks. I suggest anyone out there not to order Under Armour.</t>
  </si>
  <si>
    <t>PR</t>
  </si>
  <si>
    <t>Over a week and still awaiting delivery despite being told order was shipped. No response to email enquiries. Lost confidence and trust in Underarmour.</t>
  </si>
  <si>
    <t>Under Armour became the worst business worldwide, rated as the worst Quality products , worst customer service ( they have no english speakers associates ) and the worst shipping policy ever .... UA, is an insult to the American business  ( actually , i doubt if they have anything american in their business ).</t>
  </si>
  <si>
    <t>Underarmour online ordering is a joke. Went to order an item priced at $30. The shopping cart summary says order $30 or more and standard shipping is free, which is a lie - shipping charge still shows in the order. So didn't place the order but left it in the shopping cart. Later I get an email saying that if I completed my order, I would get free shipping, another lie, as the shipping charge still shows in the order. Went on chat, and the agent was pretty much useless.</t>
  </si>
  <si>
    <t>Terrible. I order Christmas presents Dec 8th. I was owed two refunds from the order that took me hounding customer service to receive. I had one item that only just arrived after contacting customer service over 10 times. Worst service I have ever received. And no one responds to your feedback that itâ€™s been awful.</t>
  </si>
  <si>
    <t>I just bought The under armor shoes in my experience with it is that theyâ€™re not worth the money that theyâ€™re being charge for all I did was tear up my feet cause me to have to go to the hospital it is a very low rated shoe and I do not recommend it to any future buyers itâ€™s was a total wast of 60 $ it is My first and last experience with this horrible product</t>
  </si>
  <si>
    <t>I had the worst experience with under armour customer service.I ordered one shoes and paid for 2 day shipping but it did not fit me well so I requested for an exchange of 8.5 size and they again sent me size 8 which came after 3 weeks so I had to again speak with them about the wrong size for which they again shipped me the shoes this time it was 8.5 but it never reached to me and when I asked them they said fedex is facing some issues so  it might be possible that the package is lost.So, overall i waited for more than 1.5 months to get my shoes for my vacations which never reached and all thanks to under armourâ€™s worst service!</t>
  </si>
  <si>
    <t>Worst customer service experience! Items never arrive on time promised and then no one can give you anm reasonable explanation.</t>
  </si>
  <si>
    <t>I have never had a bad experience at UA - online, in retain store, or outlet. If you want to stack coupons/promo codes you have to go into a brick and mortar location, but itâ€™s worth it! Shipping is always fast and free (ShopRunner has no minimum purchase requirements), and returns are easy. The gear itself is great, but read the descriptions carefully and/or go find it in a store first just to make sure itâ€™s what youâ€™re looking for. Some of the sizing/cuts fit differently based on material. The savings and variety keep me coming back. A bonus is Apple Pay and the military/first responder discounts, which (when stacked) just makes shopping there even better. Only recommendation would be to allow us to stack promoâ€™s in the app or online especially with COVID keeping us indoors!</t>
  </si>
  <si>
    <t>Really fine sports wear. I order from UK regularly and always check offers from under armour. I normally would say 5 stars but I feel as of late the quality of their clothes has gone down hill. I really love this brand and it has supported me through my fitness goals, but Nike offers clothes that are just as good and itâ€™s hard to pay the extra price for under armour if they donâ€™t keep it high quality.</t>
  </si>
  <si>
    <t>I ordered my son some running gear for xmas. I have just checked the status of the shipping and they had cancelled the order WITHOUT even contacting me. This is a day before xmas and I am left with no gift to send to my son, who is at uni in a different country (due to COVID). Really disappointing.</t>
  </si>
  <si>
    <t>SG</t>
  </si>
  <si>
    <t>I just walked out of a under armour store in Wesley Chapel. People are walking around in the store with no mask. Your signs mean nothing if they are not enforced by your employees. My job requires me to deal with Covid sickness EVERYDAY. I will not be coming back to your store until your employees can do better to help protect your customers.</t>
  </si>
  <si>
    <t>Definitely one of the best sport products maker. Iâ€™ve bought sport gear of this brand on so many occasions and the quality is superb. I will always recommend this brand itâ€™s as good as Nike if not better.</t>
  </si>
  <si>
    <t>Wost ever experience with Under Armour. Lost a package. Contacted them several times during the past month. No follow up and no replacement. Worst ever. Will never buy from their website ever again. Huge disappointment</t>
  </si>
  <si>
    <t>Only one star because I cannot give zero stars, orders continue to be lost. No traceability, no feedback. Terrible customer service. Will never purchase any UA merchandise ever. Spent average 2k per year for last 5 years.</t>
  </si>
  <si>
    <t>Definitely the best investment I've ever made. The sports bra I bought is very comfortable and provides enough support. I especiallly like the front zipper design. Very easy to put on and take off. Would recommend to anyone else.</t>
  </si>
  <si>
    <t>This company will cancel your orders out of nowhere, as they do not honor what they sell. How do you expect a fan base if you cannot honor something. Pathetic company. Stick to anything else besides this crap.</t>
  </si>
  <si>
    <t>I purchased 4 $25 gift cards.  When the recipient went online to use them, got the message that there was a zero balance or that they weren't activated.  I called the 1-888 customer service number and was on the phone for 1 hour.  Of that one hour it took 45 minutes to get the cards activated.  These cards should have been activated prior to shipping.  Very poor customer service.  I will never purchase Under Armour gift cards again.</t>
  </si>
  <si>
    <t>Men's UA Camo Box Logo Long Sleeve (1357179-001-MD)I ordered this heat gear item as we were happy with a similar item previously ordered.  A bit disappointed as this shirt is thinner than expected. Whilst we bought this on sale, with the poor quality of the shirt, it was not a good value for money, hence, expensive for what it is.</t>
  </si>
  <si>
    <t>2nd purchase sent to incorrect address. It will take 3 to 5 business days to approve a replacement items to be shipped out. Please see my Facebook link details the email customer service stating 3 to 5 business days.On 12/10/2020, I was told the wait time is 7 business days, not 3 to 5.Confidence is low. I wrote to the corporate office in Baltimore ,MD. Explaining the situation, and attached a copy of customer service's email.All I want is what I paid for. Under Armour took my money, and I still do not have my order. I will call back on the 7th day to check on my order status. I want to be positive but these reviews make me feel I'm SOL!</t>
  </si>
  <si>
    <t>I bought a pair of project rock headphones . 200 dollars and they send me a regular ua sml dufflebag worth 40 dollars. We send to the pics of the bag  and the delivery package it came in with the slip for the headphones in that bag. Package is quite larger than headphones would come in. Any way they say they will.investigate and I should have the headphones within 7 buissiness days. Day 8 I call and they say they are still.investigating with no eta. The pics we sent them clearly show the discrepancy in size and what not. Customer service is horrendous at best . Ua clearly does not care for its customers or want to help them. I have spent alot of money with ua and will never again.  They have lost a loyal customer. Extremely disappointed with ua. I mean a 40 dollar cheap ass duffel bag theybsend instead of the 200 dollar headphones I payed for and I had 2 day delivery for it. So we just canecelled the order cause i will never again spend with ua and now its another 7-10 days for the money back . Clearly they have a lack of customer commitment and no passion to say yes to the customer and show thanks for your patronage. Clearly no value for customer service</t>
  </si>
  <si>
    <t>Avoid UA. They do not stand behind their products and hide behind "refund / return" window policies to deny you a refund on defective products.I purchased a pair of shoes from their official online storefront on Lazada (e-Commerce platform in Southeast Asia). It was in the box for a while but I realised it was defective on first wear (strap holding the laces broke). I messaged their official online storefront on Lazada and they refused to offer a refund or exchange as it was outside of their "refund window". Conveniently, the refund window is exactly the same period for which you can post a product review on Lazada.</t>
  </si>
  <si>
    <t>Ordered 2weeks ago rung to see what the hold up was they were experiencing shortage of staff and backlog received shipping notice yesterday saying on its way parcel arrived same day with 1 x pair of shoes missin, waited 1hr 20mins to contact them regarding issue multiple emails and nothing worse service ever.</t>
  </si>
  <si>
    <t>if you want to order online from this company, dont waste your time.  i ordered TWICE only for my order to be cancelled. love their products, but pointless to order from them if you cant enjoy their products if orders keep getting cancelled.</t>
  </si>
  <si>
    <t>I made a purchase on their official .com website and after 10 days, order didn't show up but purchase was still pending on my paypal. their customer service rep said to place another order and give them the order# and they'd make it free 1 day shipping. I did what they said. Didn't happen on their end, took another 2 weeks to get shoes to me. When the "new" shoes arrived each was a DIFFERENT size and had black scuff marks. Now I have to contact customer service again tomorrow. All i wanted to do was order shoes and have them arrive to me?</t>
  </si>
  <si>
    <t>Iâ€™m so tired of getting notifications that I will receive my product a certain day, doesnâ€™t arrive, check the status and it then says itâ€™s a week out. Plus Iâ€™ve had multiple packages â€œlostâ€. I made a lot of calls. Wasted a lot of time like I had to light a fire under some supervisorâ€™s butt to do their job and my package arrives the next day. Iâ€™m never one to whine and complain but this is way too consistent that I am gonna say something. Figure it out.</t>
  </si>
  <si>
    <t>The worst place to spend your money. Not an American brand. You will never speak to an American person for .com orders. The worst customer service!</t>
  </si>
  <si>
    <t>Probably one of the worst companies to deal with, customer service  bad and return shipping is made hard , will never use this company again</t>
  </si>
  <si>
    <t>I had a gift card that had approximately $45 value on it.   I decided time to use it decide to get a couple of masks so it would come to $60 so I get the free shipping.  most online sites can handle a split payment so I figured it'd be a non-issue.   I input the number and the key and repeatedly when I try to apply it I get error messages. I do it troubleshooting technical support for a living so I'm usually a self-service kind of guy I can fix my own issues.   I was doing this in the wee-wee hours of the weekday and I figured perhaps one of the servers is being updated that happens place I work at quite often on the slower days.   I figured I'd come in come on and featuring peak hours and that way I'd be able to make use of the chat support which at 2:45 a.m. was not available option.   the long and the short of it is I had to make a phone support call I eventually decided I'll just get one of the item so I don't have to give them any of my credit card info as my trust in their competency was low.   so I did manage to get the order in for one of the masks after a great deal of difficulty the individual had a really problem with English and number ABC's and number pronunciations we had to take it very slow.    I can relate to this I had a harder time pronouncing the letters of the alphabet properly for the language I was trying to speak; than I did actually carrying on a conversation (by the way every language doesn't use the letter pronunciations in the ABC song... go figure).   so after continuing difficulties was able to order one mask and I was told it'd be I think she gave me extra on the shipping so it would be $27.30.   I went back online to see what I could do with that last remainder of $15 had a problem call chat and my $45 card was a $0 card.   now I'm no mathematician but $45 - $30 does not equal zero.   I have wasted enough time on this so I'm just going to eat the loss and move on but I will assure you I will not be doing business with under armour online or otherwise in the future.   incompetent to the point you wonder if there's fraud involved.</t>
  </si>
  <si>
    <t>Terrible misleading the public when it comes to delivery dates.  Spoke to a guy on the online chat by the name of David and he basically told me to do one he wasnt interested in assisting with my query.  If anyone wants to order online please order with caution.  Dissapointing for a big company like this.  Many more out there experience with Nike etc fantastic service.  This on the other hand is shocking.  Davids attitude on the chat was disgusting.</t>
  </si>
  <si>
    <t>This brand has high quality products which suit fitness and exercise very well. These products are usual and trendy but also comfortable and light weight. I will definitely be buying more.</t>
  </si>
  <si>
    <t>I love under armour. When I heard about them I was very sceptical and didnâ€™t want to give them a chance. But they are my husbands favourite brand. He has tens of shirts and shorts from them. So I decided to give them a chance. And frankly they really make the best t-shirt. It is extremely breathable, donâ€™t sweat in it in the hot summer days. Feels like Iâ€™m naked, itâ€™s that breathable. Shorts also fit great. Underwear - freaking comfortable, sock - also soft, warm and breathable.  Since I tried under armour it is the only store Iâ€™m getting t-shirts from. Delivery is fast. Canâ€™t speak about customer service. But still great brand great clothing. Gotta try them. After under armour I wonâ€™t even consider Nike, Adidas or puma</t>
  </si>
  <si>
    <t>I am appalled  at the customer service I received. I placed an order and then to wake up to an email 5 days later to say the order has been refunded because the item is out of stock!! It's just unacceptable you should be notified within 24 hours if that was the issue!! I have been on web chat no help or anwsers I have sent an email waiting on a reply!! Just absolutely disgraceful customer service!</t>
  </si>
  <si>
    <t>Donâ€™t order anything online from this company.  I ordered online, paid express shipping, doesnâ€™t come in time for birthday. Call customer service, phone call takes an hour... they give me crazy advice (â€˜it will maybe arrive tonight so be just be patientâ€™) after telling me it hadnâ€™t left their warehouse yet.   Can they cancel the order? No.  I have to wait for it to be shipped to me and arrive, then return it, and then Iâ€™ll get a refund in 7-10 business days after itâ€™s returned back to them.  But now a month later I get a partial refund about 26.00 short. After another 45 minute phone call, I was told they â€˜discounted my refundâ€™.  I explain that doesnâ€™t make sense. She checks with supervisor and supervisor comes on the line promising the remainder will be refunded and she will send me a confirmation email by the end of the day, neither of which arrive.  Iâ€™ve also emailed them, and taken two surveys they sent requesting a call from a manager, but no one has made attempts.   Clearly, the leadership at this company could not care less about how their customers are treated.  They donâ€™t seem to much care about employees either or they would train and empower them with better customer service options.</t>
  </si>
  <si>
    <t>Been buying UA for years and suddenly the sizes I've always bought just barely fit. Once washed they don't. Bought a M hooded fleece , have several, this one though, after one wash was wayyyy to short in the sleeves. Sweats the same - finally ordered MT's from online only to find that they are starting to shrink up as well. Sizing is off, cut is off, service is off. Can't return any of it even after the first initial wash without wearing. Waste of money, big waste of money. Now I gotta find another company to buy clothes from. Get your act together UA and stop ripping off the customer by chincing on material.</t>
  </si>
  <si>
    <t>So comfy!!Me and my son had this twinning shoes we are wearing everytime we go out for a walk. It supports my ankles very well, which is by the way, I am flat footed so I have this tendency to break a bone every now and then. My son told me that wearing same shoes is so much fun and cool and I could agree more!</t>
  </si>
  <si>
    <t>What a disgrace this company is! I ordered sandals and within 8 min, realized I picked the wrong size. They refused to change my order or give me a refund. 8 minutes! So I had to wait for them to come and then pay to send them back . Then they didnâ€™t even issue me the whle refund even though I sent them back in original packaging. Even after multiple calls, they refused to make it right. I have filed a complaint with the Bbb and will NEVER buy from you again. You are the meaning of disgrace!</t>
  </si>
  <si>
    <t>I bought a pair of the lady's ignite sandles and first day wearing them the Velcro unsnapped and caused me to fall I tore my ACL and recently had surgery I've aquired over $100,000 in medical bills the Velcro is so small it does not secure your foot at all underarmor opened a claim and has all my medical bills but is giving me the run around over this I can't work for 12 months I've lost everything because of this and have been in so much pain I can't walk , underarmor is bad business I will never buy from them again</t>
  </si>
  <si>
    <t>Extremely poor customer service. Bought expensive technical socks that had holes in them with very little use. Customer service wasn't very helpful and refused to look at my case, stating the usual warranty mumbo jumbo. Don't buy their stuff it's rubbish!</t>
  </si>
  <si>
    <t>Customer service is awful!  I have only bought UA for years.  I recently order three items that I never received.  I contacted CS and they told me it "was lost" so they were shipping again.  1-1/2 weeks later, still not shipped so I called to cancel.  After I cancel, I get notification that my items shipped.  Frustrating, but I let it go.  Unfortunately, I had to do a return.  It is not a month later and I still have not received my credit.  I am told it can take up to 28 days for the return even though they have it in the warehouse two weeks ago.  Customer service shrugs it's shoulders and says basically, it is what it is.  Unacceptable!</t>
  </si>
  <si>
    <t>I bought 2 pairs of ladies ignite sandals recently snd they donâ€™t make them as good as they used to. Big surpriseðŸ™„. The part thatâ€™s fits over the top of your foot is narrower than it used to be and the Velcro area is smaller than it used to be so the sandals donâ€™t feel as comfortable or as secure as they used to be. Iâ€™m really disappointed because I have been buying these for like 15 years snd have probably ordered 2 new pairs every year but the quality is very low now so thatâ€™s the end of that</t>
  </si>
  <si>
    <t>I am one of Under Armour's biggest fans.  For years, that's all I would wear.  If it wasn't UA, then I wouldn't buy it.  Unfortunately, things have gone down hill fast.  It's impossible to order online because their sizes vary so much.  I am tired of buying and returning.  I just ordered a 2XL, I am normally an XL in every other brand, thinking, I will error on the side of caution since it is UA.  It's been a while since I ordered anything UA online.  I just received the product and it's tight and weirdly crafted.  Body is too long, it's just the same issues...The UA product is sadly just poorly made and it upsets me.  I just got a NIKE sweatshirt and a Adidas XL and both are great, and a little big.  I pains me to say, I will never buy another UA product again.  It really bothers me....</t>
  </si>
  <si>
    <t>Ordered hoodie which was too big and sent back with no problems. Ordered smaller size, but it was too short and when so contacted UPS to send back was informed I needed to pay Â£6. Called UA who sent new label and advised me yo try again. Same response from UPS. Called UA who advised this was unusual, but they would call UPS and sort it out and ask them to call me to arrange pick up. Nothing. Called UA again... explained situation and they said this was a new problem and they didnâ€™t know why it was happening, but up pay Â£6 and send a receipt. I told them that return were free and I shouldnâ€™t have to 1) pay anything 2) be sorting this out to and at this point the call was disconnected. Iâ€™m going to pay Â£6 and never buy from Under Amour again. Really poor service.</t>
  </si>
  <si>
    <t>Ordered merchandise online, I was billed twice and not given credit for my return. I called and the customer service rep couldnâ€™t find my acct and took forever to figure out what was done. Get your crap together UA. I will buy Nike from now on.</t>
  </si>
  <si>
    <t>Purchased 2 masks on-line. UA sent me a congratulatory note offering a 10% discount and free shipping (no minimum) for next order. When I tried to redeem it, it wouldn't work...so I used their chat function. I got a run around saying that the same articles I purchased the first time were not included in the promo offer, even though this was never stated in their e-mail.  Classic case of deceptive advertising. Do not buy things from this company. Plus their on-line system functions very slowly and poorly.</t>
  </si>
  <si>
    <t>Ordered a Project Rock hat on 10/16 they sent me a completely different product. Got a hold of customer service and they told me to return their mistake and will expedite my actual product over night. Its been 3 weeks and 3 conversation with their customer service team telling me each that the hat will be here the following day and still no hat. Told them to refund me and now it will take 10-15 business days to refund me. Absolutely terrible communication skills by the customer service team as well as giving the customer wrong information since the last employee i spoke too said they cannot locate any project rock hats. I have enjoyed previous under armor gear but with this experience I will no longer be shopping with under armor unless they get a customer service team that can provide real dates instead of dates to make the customer happy</t>
  </si>
  <si>
    <t>Under Armour is really a bad company and the customer service is the worst.I bought 2 pairs of shoes on 12 sep. For my sons.The children just worn them for a week and it got worn and foul smell started coming out of the shoes, and this caused the inflammation of my son's foot.When I went to return the shoes the store associate refused to return and said we can returned because you worn it.Tell me how we know the quality before wearing?????and how come such a big company make such bad shoes were $50 and $65????I tried a lot to call customer service but they put me in hold for half hour then suddenly the call disconnected</t>
  </si>
  <si>
    <t>Worst online service donâ€™t buy from under armour Canada online, have waited 3 weeks for a refund, we have called 4 times and get the run around. The customer service is useless and canâ€™t provide any answers to give your money back.</t>
  </si>
  <si>
    <t>This is the worst customer service I have ever dealt with.  What they tell you and what they do are totally a lie.  The customer service does not know what to do or how to give proper customer service.  They say one thing and then do another.  Please do not waste your time and money with them.  So sad for such a big company.  If people they sponsored knew how the customers where treated, they would be appalled.  So sad, goodbye UA.  I will spend my hard earned money elsewhere.</t>
  </si>
  <si>
    <t>The website needs an update visually mostly, letters are too small but there are huge blobs filling the screen - not appealing. That's just a little critique though, because as much as the product goes it is good and delivery seems fine as well (Only bought from them twice but without any delay in either).</t>
  </si>
  <si>
    <t>Placed an order from Under Armour online. It arrived on time, perfect, no hassle.</t>
  </si>
  <si>
    <t>Horrific customer service. I had to call 6 times in regards to 3 shirts. I attempted to do online exchange but their "system" does not allow for customer to do all items for exchange, as it has to be done by a representative. I am an avid consumer and have not experienced support this poor before.</t>
  </si>
  <si>
    <t>I purchased a pair sneakers on 10/10 style#3023304 size 11ua charged pursuit 2 twist red, the sneaker was $70 but one of UA vendors was selling it for $52 so honor that price and give me discount that came to $23.94 I was happy as they charged my credit card and asked for approval on the phone. I received sneakers 10/12 free delivery I open review the reciept the price was $42.00 not $23.94 as promised on there record line then they unauthorized charged my credit w/o my authorization. I called there office 10/12 speak woman rep whom was very rude placed on hold for 45 minutes as requested speak with a mgr whom finally answer as speaking to the mgr the woman I was talking was in the background screaming profanities on a recording line while talking to mgr about my situation as they send me a copy via email showing the price $23.94 but unauthorised charged my card w/o my consent as mgr is useless or another rep acting like a mgr due his unprofessional. I'm filing a complaint with the CFBP and attorney general office as well as the BBB also have my attorney file a lawsuit against UA whom would think is fortune 500 company doing business like this PEOPLE BE AWARE OF THIS COMPANY. I have posted on social media for people see my reciepts and email response from them I also add my cell recording so people listen to the. Woman rep in background cursing and screaming. So what being said I have over $20,000 worth UA Items they will be getting back with a LAWSUIT!!</t>
  </si>
  <si>
    <t>Do NOT shop at Under Armour Webshop, if you want not to be fooled. The adds are deceiving and the costumer service is absolutely disastrous and downright patronizing. Don't waste you money.</t>
  </si>
  <si>
    <t>Very happy with the fit of my new sweatpants and t-shirt.</t>
  </si>
  <si>
    <t>Garbage customer service! I ordered 2 masks, 1 did not arrive and was confirmed by their team as "lost", yet they are refusing to give me a refund, and claiming "all sales are final".I easily disputed this with my bank, but needed to point out the terrible customer service, and the fact that they refused to refund me for an item they did not deliver!</t>
  </si>
  <si>
    <t>I returned two items ordered online. I was given credit for one but not the other. I have called repeatedly to try to get my full refund; apparently they cannot or will not check the package I sent back. After over 6 weeks I have given up. Under Armour appears to be a company that stiffs its customers. Donâ€™t deal with them.</t>
  </si>
  <si>
    <t>Purchased two of their new face masks and after my wife and I used the masks we thought they were just as hot to wear as any other masks we had purchased for much less money. So we did a review and gave it 3 out of 5 stars due to how hot they were for the high price. Said the fit was good and quality seemed good, just that they claimed it breathed easier and was cooler and we did not find that true. Their "moderator" decided our review did not meet their standards and would not post it.  So, I guess they only want good reviews. We will not be buying anymore AU products going forward.</t>
  </si>
  <si>
    <t>Bought a pair of under armour showdown SL golf shoes. Priced and marketed as premium golf shoes in line with foot joy pro SL etc. Extremely disappointed in the quality of the product. I have had them for around 11 months and worn them for around 3 months due to the Scottish winter and Covid 19 restrictions yet the interior of the shoe has worn away excessively rendering them pretty much unusable. Not what you expect from premium golf shoes.</t>
  </si>
  <si>
    <t>My son bought masks and a T-shirt from the boys section (heâ€™s 6ft3!). When we realized the error in the top size and that we needed to return 2 of the masks as they didnt fit (needed a bigger size), the customer service was exceptional.  A quick response to my email and everything was sorted out.  Cant thank them enough for making this a painless transaction.  Karyn</t>
  </si>
  <si>
    <t>I purchased 4 items at a UA outlet that were too large while on vacation Labor Day weekend. Mind you, they were having a %50 off sale at ALL outlets. As I was returning home, some 3 hours from the nearest UA outlet, I stopped in to just make an even exchange- what I had for smaller. I was charged $46.68 for my trouble. I discovered this after I got home. After being told by UA customer service to reach out to the store, I was told to bring the receipts back and speak to the manager. Who drives 3 hours with receipts? The BBB also said UA had "reached out, but customer was not satisfied." So I got no refund for the overcharge and paid full price at a %50 off sale. Apparently, UA only keeps track of online purchases, even if you have receipts from stores. That was my 1st and last UA purchase.</t>
  </si>
  <si>
    <t>Poor service no 15% off next order future customers please don't be fooled by getting your 15% your next purchase as it doesn't exist</t>
  </si>
  <si>
    <t>Wish I had read the review before I placed an order. Been waiting for 3 weeks for order to arrive. Tracking kept saying it was with fedx. Checked again today and the tracking says could not deliver some 10 days ago and now being sent back to shipper. No attempt to deliver to me had been made. Went on live chat and absolutely useless. Just keep repeating sorry for the inconvenience. No attempt to resolve this or help customers even when expressed disappointment and that not happy. Will not order from them again. To be avoided!</t>
  </si>
  <si>
    <t>Questionable review policy.  I sent a review on a product and it was rejected without explanation.  This is the email I received:" It cannot be published to the website, but.. â€” Our staff has read your review and values your contribution even though it did not meet all our website guidelines. Thanks for sharing, and we hope to publish next time! Submit something new Thanks again,Under Armour"They mention guidelines, but these must be well-hidden because I couldn't find them. And the review rejection email allows no reply back.  So there is no way to find out why your review was rejected.  Here is my review verbatim:"Flawed Pockets DesignThe side pockets are simply not deep enough to be functional. There is barely more than an inch between the bottom of the pocket and the lower-end of the (huge) opening! Needless to say, if you are carrying small items, like a set of keys, while being active, you will likely lose them. Items may even slide out when you sit. The material is thin and light. The fit is rather loose, breathable but comfortable. I own another pair of 3/4 pants from other popular brand and these don't feel as good, in terms of quality (including elements such as the drawcord). That said, I am glad with the purchase (on promo) so I give it 3 stars. But given the flaw with the pocket's design, I cannot recommend this product, especially at full price."For product: "Men's UA Challenger Â¾ Pants"</t>
  </si>
  <si>
    <t>Customer service was non-english speaking. They did not understand what I was saying. They asked me for my order number, then they proceeded to ask for my addres, phone number , email adders, etc. Why? Isn't the order number sufficient? Are they just data mining?and the reason for my call in the first place was that they screwed up the return. BAD CUSTOMER SERVICE!</t>
  </si>
  <si>
    <t>Steve Snyder,101 W Avenida Vista Hermosa #572, San Clemente, CA 92672Having consistently enjoyed your store for years now, I regret to point out that your company let me down today on 09.13.20 around 1pm.While lodging a complaint about poor customer service, your store manager was completely unprofessional.The representative in question did not identify herself. Kindly follow up on the matter and act accordingly.</t>
  </si>
  <si>
    <t>Epic Trademark Troll Under Armour, Inc who's failing fitness apparel brand has executed threats for 6+ years to Small Business Owners, and Entrepreneurs has NOTHING but overpriced apparel that no one wants, because it sucks.CLAIRE WHEELER DESMOND, Associate IP Counsel uses her overpriced Harvard EDU to threaten businesses that use the word "ARMOR" (not, thats NOT ARMOUR).   Kevin Plank, CEO of Under Armour stepped DOWN and the CFO quit, and now Federal regulators escalate investigation of accounting practices at Under Armour.THIS IS WHO THIS COMPANY ISI'm a National Fitness Competitor, Business &amp; Technology Expert, Entrepreneur, and Former US Marine.  This company is attempting to BULLY me out of my own trademark "Breathing Armor" filed on 04/20/2020.. and these malfeasant clowns feel they can push Service Members around.WRONG.  STAND UP &amp; BOYCOTTThis is NOT an American company.  It's FRAUD all the way.</t>
  </si>
  <si>
    <t>Bought a pair of $130 sunglasses that were SUPPOSE to have a lifetime warranty. ðŸ™„ Yeah right apparently. I bought them LESS than 2 months ago. The ear piece snapped off (I was doing NO strenuous activity), I emailed about getting them fixed or replaced. THEY SAID NO!! ONE HUNDRED &amp; THIRTY DOLLARS for a pair SUNGLASSES with a warranty that's absolute garbage! ðŸ—‘ðŸ¤¬ðŸ–•</t>
  </si>
  <si>
    <t>Ordered clothes and a pair of shoes during cashback timeframe. What I got was the wrong pair of shoes and that's it. Asked to refund without package costs only covered delivery and cashback was ineligible due to the timeframe between clicking and ordering was greater than 3 hours. Even though the promotion was still going. Getting a refund. Never again.</t>
  </si>
  <si>
    <t>My first time ordering from the website has turned out to be a disaster. I ordered a pair of shoes which turned out to be too small, so I exchanged for a larger size. When the shoes arrived the size on the box was correct, but the shoes were smaller than the original pair I bought. Of course they were completely out of my size by this time. In order to get my refund I have to send the shoes back (again), 5 days to get there. Then it must be processed...14-21 days, finally they will send a refund to my credit card which will take 2-5 business days to process back to my card.  So, 30 days to get a refund on a product the company ultimately messed up on. I put in an order for a new pair of shoes before starting the return process,but if this is how this company does business, I will take my business elsewhere. So frustrated!</t>
  </si>
  <si>
    <t>Really disappointing to order from Under Armour Canada. I am a military member and I used my discount to purchase gear through Under Armour. I needed to return every single item because it was way to large. I used the chat and the agent told me they processed my return. I called Under Armour a week later and they said they never processed my return and that it could take 14 to 28 business days to process. If the 1.5 star reviews don't change your mind I would at least try to purchase in store. I am so frustrated with Under Armour and I will be switching to another company for my active wear.</t>
  </si>
  <si>
    <t>DO NOT USE UNDER ARMOUR CUSTOMER SERVICE IS HORRIBLE AT BEST. I placed an order with them and discovered that they left out my apt. number. I caught this before a shipping label was created and tried in  seven different phone calls to get them to add my apartment number. They said that they were unable to add it. That I must call FedX and have them change it, I explained that a label was not even made for FEDX. They further stated that I just should pick it up at the FEDX location when it does ship. I cant I am disabled and cant drive. I ask to cancel the order and told that I was not permitted to. IT was their mishandling of the information not mine. Just the worst case of customer service of any company that does online business.</t>
  </si>
  <si>
    <t>I ordered a couple pairs of shorts for my daughter for her B'day like 20 minutes ago. I then saw her other "wish-list" item was for a baseball cap from the same company. I ordered that too, but then tried to contact them to combine the order to facilitate free shipping. I am on hold for their manager to take my call. They seem very inflexible for something that should be a no-brainer!</t>
  </si>
  <si>
    <t>I ordered the workout masks for myself and my boyfriend figuring we'll have to wear masks at the gym (at least where I live) for awhile so we might as well invest in some good quality, workout specific ones. I chose the sizes based on the size chart and they do not fit well AT ALL! Even if the sizing was right the masks are thick, bulky, and not super comfortable. They do not accept returns or exchanges on the masks so now I'm out $60+ unless I can find someone that will buy them from me despite their flaws. I wish I had looked harder for reviews on the masks before taking the Under Armour description at face value and ordering them -- don't waste your money on this product. I will also be researching their return and exchange policy for specific items much more closely if I ever decide to buy from them again.</t>
  </si>
  <si>
    <t>UA website was extremely slow in updating the order and return status. Had to call the customer service a few times to initiate return label and track the return status. The return item was picked up by Fedex on August. 7 and still in transit today. Every company goes through pandemic issues, none I encountered is as slow as them.</t>
  </si>
  <si>
    <t>I wrote the following 2-star review of the Under Armour Sportsmask.  I gave an honest assessment of the product and how it may not be worth the risk considering their draconian return policy.  Under Armour sent me an email refusing to publish the review because "it did not meet all our website guidelines."  Still waiting on a response for which guidelines this review violates.  There is nothing offensive in this review at all.  Since they apparently don't want potential customers seeing it, here it is.  This Trustpilot review is 1-star (as opposed to the 2-star I gave the product), because good companies don't need to suppress reviews.The review:I think this has the potential to be a great product, but with sizing issues and the ridiculous return policy, I strongly urge people to look elsewhere. I was excited about this mask because it claimed to be specifically designed to be worn with glasses. Fogging is a big concern for me and a mask that fits tight along the top is important. I ordered a M/L, based on the sizing instructions. I fell right in the middle of the size range, so I was optimistic the mask would fit well. It doesn't. While the straps are comfortable on my ears, the fit is too tight for the adjustable nose bridge. The tight straps pull on the top of the mask and straighten out the nose bridge until it no longer sits flush against the contours of my face - which directs my breath straight up into my eyes and onto my glasses. This mask fogs my glasses worse than the cheap $5 cotton mask with no adjustable bridge I keep in reserve. Based on other reviews, sizing seems to be an issue. My mask is too small, despite carefully measuring several times following the provided instructions. I've read other reviews where the mask was too large. Seems unpredictable. In most situations, this wouldn't be a big deal. I'd return the product and get a larger size. Unfortunately, this product specifically states it can't be returned. I get it - it's not like, given the current situation, Under Armour can just throw this back on the shelf. It makes sense, but it makes this product a relatively expensive risk for a mask. The cost of loss needs to be built into the product. If you can't resell returns, you need to build that into the cost of the mask so that people can still return the product and get one that works for them. I have to imagine the markup on this mask is already pretty significant, but if it needs to be higher to account for loss, Under Armour should do that. I'd have no problem recommending someone spend $40 on a high-quality mask that I know will work for them. I have a problem recommending someone spend $30 on a mask that's a crapshoot. For me, this mask will only be used when I'm not wearing glasses and I'm not outside (so don't need sunglasses). I'll keep looking for a decent replacement, but I'm going to make sure my future purchases have a reasonable return policy.</t>
  </si>
  <si>
    <t>I ordered a pair of shorts and promptly received the order. Within a few days (on July 31), I returned the shorts and requested an exchange. The item I returned has been received at the Under Armour warehouse but there has been no communication about the exchange item I ordered. Twice, when I called, the customer service rep could provide no information about the status of my order.  It's now Aug 26 and no one can tell me if the shorts are in stock, on the way, or when I might receive them.  Horrible service! I will never order from Under Armour again!</t>
  </si>
  <si>
    <t>I have never had a bad experience, love their products they are so comfy.  I had a pair of leggings that lasted me 3 1/2 years they were my favorite sad to throw them out.  Very good quality products</t>
  </si>
  <si>
    <t>I used to love this company but in light of them openly supporting lbgt and blm I am completely let down. This is shameful , obviously no morals and supporting racism. I hope the company goes bankrupt unless they change their values. I hope to God they open their eyes and see what they are doing wrong.</t>
  </si>
  <si>
    <t>Wore golf shirt for 1st time.  Love way it feels but shirt is ruined some how.  Fabric doesn't do well.  Material just fuzzed up</t>
  </si>
  <si>
    <t>The person helping me was great. But Under Armour Customer Service agents need a way to edit online returns and exhanges after they have been placed. The fact this doesnt exist makes no sense.</t>
  </si>
  <si>
    <t>I would give this company a zero star if I could. I returned a purchase and got an email that it was received. Then another to say the refund was processed. Well, itâ€™s been almost a month with no money credited. Iâ€™ve made several attempts to get this resolved only to be disconnected by customer service representatives. This is an impossible company! RUN</t>
  </si>
  <si>
    <t>Used to love this company but not ordering anything from them again. I ordered an overpriced mask which took 2 months to ship. I tried to cancel but they would not refund my money. I had used PayPal for payment and they had already put a hold on it and PayPal  wouldnâ€™t remove it. No wonder they prefer one paying via PayPal because you canâ€™t pull out of the transaction. There is no way of canceling.  I called numerous times being put on hold with their customer service based in Philippines. Also when I was finally able to speak to someone, they gave me a return label only to find out that the masks are non returnable even if the package wasnâ€™t open. Itâ€™s a final sale. They will not be getting any of my money anymore. The company sucks.</t>
  </si>
  <si>
    <t>I had no choice to give negative star because with this costumer service company does not deserve any star , I've ordered a face mask on July 23th and got delivery date of July 30, day after I received email that delivery date has changed to July 31 in a few days latter I got another email that says you will be informed when your order been shipped , in past days I been on phone each time more than an hour, you get no any msg that let you know how long you should be waiting ,any way you do not get result by phone , id tried to live chat with costumer service waiting half an hour than some one says hi your order not shipped ,agent disconnected , that's it no any details without any other msg I've been disconnected , I am so disappointed now ,  I am one of the under armour brand but after this order I'm not going to buy anything with this brand ,  order # C-180-1392-1473</t>
  </si>
  <si>
    <t>UK Customer. Order two items and only one arrived. Web chat only covers the US was given an incorrect email address to send my complaint to which was never responded to. Phone line switched off. In short if you have a problem with an order and you live in the UK you have no options to get problems resolved.</t>
  </si>
  <si>
    <t>No stars instead of one star. I had ordered 3 face masks in June and awaiting delivery. My friend received hers yesterday and alerted me that the sizes are way too big. The size chart is misleading. I contacted customer service today asking for exchange hoping they have not send out the masks. Unfortunately, I was told the package had shipped out. ( I have not received any shipping tracking email from UA)  I was told it is house policy not accepting exchanges eventhough I told them I will send back the package without opening. They told me to either give them away or throw them in garbage. I was told to call back upon delivery and they will refund. My friend told me she had contacted UA customer service and was told all sales are final. To give me peace of mind, I live chat with UA agent Joel L who told me all sales are final and no refund. I asked if I can exchange to other sizes since I have not even received the masks. The live chat was then discontinued. Joel L. had disconnected me twice on live chat when he did not want to answer my questions. When he was assigned to me the second time on live chat, I told him he had just disconnected me on an earlier live chat. He responded that he had sent me an email . I checked my email and spam mails instantly and responded to him he did not. He knew he lied and disconnected me again. Please do not do business with UA. It lacks decent customer service. Agents were dishonest and rude. I just wasted almost $100 ( I bought 3 masks @$30 each for garbage). Will not deal with UA again. They lied to you during phone call just to get rid of your call. Most customer reviews commented the masks are way too large and the size chart is misleading. Consumers should not pay for UA mistakes.</t>
  </si>
  <si>
    <t>They are allowing scammers to use their products. That's f......up. I will never buy under Armour again.</t>
  </si>
  <si>
    <t>Bought a pair of boots mid May. I contacted UA on June 29th because the boots started falling apart. They were not able to help because, â€œ Due to the age and/or level of wear and tear on the product(s), we cannot make a clear determination that the issue is a result of a factory defect or simply excessive use beyond what is a reasonable product lifespan.â€I will NEVER buy anything UA related again.</t>
  </si>
  <si>
    <t>I ordered the â€œhypeâ€ facemask from Underarmour 6/12/20 and was told that I would receive it within 8-11 business days. I later get an email after the 11th day saying that my shipping date was an error. I now have to wait another 6 weeks till 7/31. So I wait and I get another email on 7/24 saying I have a new ship date of 8/17. At this point I am over it! I contact underarmour 7/25/20 to cancel the order and the rep says,â€sorry, i canâ€™t put in a cancellationâ€. I ask why and she says, â€œits at the warehouse and I canâ€™t make changesâ€. I said,â€the order doesnâ€™t ship till 8/17, just cancel itâ€. She explains she canâ€™t and when I said if it arrives what do I do to return the unopened merchandise? She says,â€œsorry all sales are final and unreturnableâ€.  Horrible customer service. I will never order through them again! I contacted Paypal who is UnderArmourâ€™s payment processor and they said a pending charge was already authorized 7/11 and its beyond their scope and I need to deal with the merchant! Bad customer service between Paypal and Underarmour! Do not order anything from underarmour. They have shady business tactics! I DO NOT WANT THEIR MERCHANDISE!</t>
  </si>
  <si>
    <t>New UA website is bad, lost all my favourites, my returns are not showing. Canâ€™t exchange items anymore. Returns Labels Are so small I took it to the Post Office and they cannot scan it , I printed a bigger label, no different, they have to input manually. Military discount does not work anymore. Why fix something that is not broken?</t>
  </si>
  <si>
    <t>I will never use this company again! Placed an order a week ago, received a tracking number for FedEx and apparently my item is lost as the delivery dress was incorrect. Although I checked my order confirmation and I had given the right address. Contacted under armour and I got a very blunt response telling me to deal with FedEx directly. I contacted FedEx and they told me to deal with Under armour so I am getting nowhere! Literally the worst customer service EVER.</t>
  </si>
  <si>
    <t>This place sucks! I sent out my return out on 6/19. My merchandise was received by UA on 6/29 back in their warehouse. Here it is 7/24 and I still have not received a refund. The payment method which I used is now asking for payment on this order. I have called twice and was asked to please be patient considering the COVID situation. Hey Under Armour how about some consideration for your loyal customers.  Now I know why this company is in such a dire financial  state. Canâ€™t cancel their contract with UCLA so theyâ€™ll chip away at their little customers to make up the difference.I will never place an order with UA again.</t>
  </si>
  <si>
    <t>Horrible customer service experience. I placed an order on July 3rd 2020. Waited 2 weeks and no updates. Apparently package was lost in Tx at some point. Replacement order was generated on July 19th with a guaranteed expedited delivery date of July 21st (that guarantee was a bold face lie because they are not capable of turning an order around that quickly under any circumstance). Received confirmation that the order was First being processed on July 22nd and would arrive in the next two weeks-minus one item that went out of stock in the interim. Spoke with several supervisors in the Philippines with zero success and over an hour on the phone. I canâ€™t even comment on the quality of the product because I never received them. I will Never order from the UA website again.</t>
  </si>
  <si>
    <t>Poor quality trainers for the price the tread and soles wear down twice as fast as addidas or Nike trainers.</t>
  </si>
  <si>
    <t>I would never buy online from their website again or anything anywhere again after the customer service I received. The first lady explained my situation at least 10 times put me on hold 4 and after 25 min O demaded the supervisor and she fought me on it. I never got my refund for my returned merchandise because they credited a wrong account. They told me I needed to straighten out with my bank is what the supervisor told me. What am I supposed to fix? They sent my refund off to who knows and they could see the card I paid with was a different number and what they refunded were different but were unwilling to fix. It was 66.99 not like hundreds of dollars. I filled a complaint with the Better Business Bureau who is now investigating.</t>
  </si>
  <si>
    <t>I have bought UA products before &amp; liked them, via JD Sports, so thought I'd try going direct; don't do it; I won't again!They offer discounts which don't work, then refuse to send ones which do, so they rip you off.Their customer services staff don't read what you write, however clearly, so ask irrelevant questions.They make you jump through hoops then refuse to help.I won't use them again &amp; advise you not to; go to the independent retailers who offer proper customer service!</t>
  </si>
  <si>
    <t>UA has a "15% discount off first order" offer when you sign up to their newsletter. However, they never send you any code or email back once you agree to join. The webchat service is useless because they apparently can't access customer service emails, and I've just been told to email CS and wait for a reply. I've been waiting for over 2 weeks for an email back. The offer only worked out at about Â£20 from a Â£130 pair of trainers I wanted, but Â£20 is Â£20 right? The trainers I wanted are now out of stock.I guess they don't miss the sale/business because well, they're out of stock. But this is the absolute worst customer service I have received from any company ever. After the first instance their offer didn't work I was told to just "make a new account" and try again. I like their stuff, just really disappointed. Feel like I should spend my money elsewhere.</t>
  </si>
  <si>
    <t>I had 3 pair of gray Under Armour baseball pants in size Youth XL that fit my son.  So I ordered 2 pair of white pants the exact same size.  They are 3 inches shorter than the gray ones.  No quality control whatsoever.</t>
  </si>
  <si>
    <t>As others have mentioned, I believe the quality of these products has gone downhill over the years. Used to love UA but now it just seems like crappy quality at the same price point as before. The tracksuit I recently purchased shrunk AND looked pilled and faded after just one wash!</t>
  </si>
  <si>
    <t>First I received the wrong item which was a birthday gift. Then I  was promised to receive it in three days and it didnâ€™t come. After 5 days I called and it was not even mailed or processed  yet. I asked to speak to a manager ( who probably pretended to be one) after a long time on hold and he started to yell at me about their exchange program. I asked for a different supervisor and he hung up one me. I called again and finally talked to a nice guy who promised me the shipment would be mailed and I would receive an email immediately with a promo code for the future.  I received nothing. Then I emailed the CEO the story above and he did not even bother to respond. I have loved  their products for my son especially for years but now I am done! Itâ€™s a shame that they donâ€™t value their customers.</t>
  </si>
  <si>
    <t>Love their shoes. Shipping was longer than usual given current situation with Covid, which is understandable. Overall, i'm satisfied with their service and my purchase</t>
  </si>
  <si>
    <t>As previous customers have all stated. Under armour take your money the second you order. Got an email next day to say items despatched, received fed ex tracking number waited the next day for delivery. ...nothing. contacted fed ex two days later. Fedex confirm they never received parcel from under armour or confirmation to pick up parcel. Spent two weeks chasing under armour to deliver my goods, finally got told they lost order. Iv demanded money back and was told I would get confirmation email to say the funds are getting returned. One day later no emails. This company would appear to be fraudulently taking money for orders they can't complete. If my money isn't returned by next week they will be reported to trading standards as everyone on here seems to have same issue. Completely unacceptable and shocking way to treat customers.</t>
  </si>
  <si>
    <t>Such poor quality products,badge peels off and disintegrates constantly</t>
  </si>
  <si>
    <t>Made an order with this company, money was instantly taken from my bank account, delivery was for 23rd June I have a screen shot of the delivery day. I waited in all day, no delivery. Checked the tracking again that evening, it had changed to 25th June, stayed in all day again nothing, in the afternoon went to the kitchen to make a cup of coffee and found a note on the carpet from fedex saying they could not make anybody home so took the parcel back to depot, even though we were in, our car was in the drive and the dogs were out loose in the garden, the dogs would have warned us of anybody at the door, nothing. phoned under Armour customer service this afternoon 26th June, and what a vile man I got through to. He said:He did not care that we stayed in for 2 days that was up to us. I told him we had a contract between Under Armour and myself, on my part I order and pay for the item on their part they deliver on the day the customer has been told. This is in their terms.He replied it is nothing to do with them, I should contact the carrier, I explained he has the contract with the carrier not myself the carrier is a third party employed by Under Armour so they should contact the carrier not me.All the time we were talking, I would allow him to speak, but he continuously talked over me, until in the end I unfortunately told him, this is the exact reason the UK does not want to be part of the EU and told him to eff off.My advice is stay well away from Under Armour, they have no consideration for us the customer who is paying their wages.What a nasty company I really don't know how companies like this keep going, surly it will come to a point when nobody will deal with them.</t>
  </si>
  <si>
    <t>Under Armour instantly took my money from my bank account the second I made the order. Tracking email said delivery 23rd stayed in all day, no delivery. Checked the tracking again,  it had changed to 25th stayed in all day again, no delivery,but we did find a card from FedEx saying they tried to deliver. Why did the driver not ring the door bell or even put the item through the letter box, it would easily have fitted. I have tried ringing under Armour but their phone does not work. I have tried to get a refund for failed delivery, but you have to go through a third party site and that site informs you that you have to wait 1 month before you can escalate the complaint to be   able to ask for a refund.Had this item come eventually even though I was told the order had been returned. Still no star if that was possible.The items I bought are absolute over priced crap.</t>
  </si>
  <si>
    <t>This About This Warehouse The Same Coronavirus That Has The World Concerned...   Cleanliness Is Next To Godliness. I've Been Conducting My Own Research And I Can Now Say That The Sanitize Process Is Not Going To Work.  If Everything Isn't Gonna Have To Do It Because Of Special Privilege. The Dust On Everything  In The Building Will Make Us Sick And Has Allergies And Get Sicker. Because No Has To Clean Up There Own Facilities Like The Required Cleaning For Self.  Thats Another  Misdiagnosis  On Everyone's Part. This Is A Dirty Virus And The Inexpensive Cleanup Is'ntWorking On Cleaning Up The Country. Its Using The Bleach And Washing Cleaning All Machines And Products And Floors And Equi.... These Will Be The Help If It's Gonna Get Done</t>
  </si>
  <si>
    <t>Worst customer service ever, Long period of time waiting to answer my call,Too loud background, not professional at all and they did not honor my military discount, I am not going to buy anything from them anymore.</t>
  </si>
  <si>
    <t>First time I have dealt with the company and everything was just perfect. The polo shirt I purchased was superb, the communication was great and the delivery to the UK took just a few days. It doesnâ€™t get any better than this.</t>
  </si>
  <si>
    <t>UA use to be a great company with great quality. Like most of the posts here, yes quality has gone down the drain. Now when you go on UAâ€™s website it looks like theyâ€™re relying on their â€œPRIDEâ€ line and the collaboration with The Rock to be most of the clothes they put out now. Ridiculous. This CEO has taken UnderArmour to the bottom. Theyâ€™ve lost a consistent customer.</t>
  </si>
  <si>
    <t>I used to love Under Armour clothing. Over the years their quality has gone down hill. When you bought any of their clothing their logo was embordered on the garment, now they have gotten cheap and are silk screening the logo's on. After a few washes the logo starts to come off, maybe they don't want people to know it is Under Armour. I guess their profits come before their quality and their clothing is not cheap. Customer service is worse than the cable co. I'm done with Under Armour.</t>
  </si>
  <si>
    <t>Over all good quality but dang charging someone twice for an order isnâ€™t understandable get your funds under controlðŸ™„ðŸ˜¡</t>
  </si>
  <si>
    <t>Like the product hate the online experience. I will not order from the ua online store again. Shipping was horrible it doesnâ€™t take over 2 weeks for anything to be delivered. Ua and FedEx should part ways. FedEx sucks just as bad a ua.</t>
  </si>
  <si>
    <t>I bought these shoes from Eastbay in November 2019. As of today May 18, 2020 these shoes have still not broken in. These are the worst fitting shoes I have ever owned. They hurt my feet after wearing then to work or after I walk in them. They have also rubbed my toe and made it painful to walk when I have them on. Would never recommend anyone to buy these horrible uncomfortable shoes. Got a pair of Nike Free RN 2018 that will be here in 2 days . Canâ€™t wait to throw these Under Armour shoes in the trash ðŸ—‘. Under Armour you really missed the mark with these. A full refund would be nice.</t>
  </si>
  <si>
    <t>Shipping times are ridiculous!I ordered May 1st, (one pair of work pants), it is May 18th and I still haven't received them.  I've emailed with a generic response that it's taking longer to process and ship due to covid 19.... (Pants showed in stock on day of order)Good grief, come on people.... if I would've known it was this long of a wait time I would've purchased somewhere else.   If you need something I would order somewhere else.</t>
  </si>
  <si>
    <t>Love their clothes. Shipping was longer than usual given current situation with Covid, which is understandable. Customer service chat is nice and timely. No long waits like calling. The representatives are very helpful. I waited for a credit quite a bit. But overall great experience. Only gave 4 stars because I wish they could ship all items at once. My preference is all items at once versus wasteful one box at a time. I would wait for all items to be delivered at one time.</t>
  </si>
  <si>
    <t>Their customer service is one of the worst that I have seen. Itâ€™s worse than Sprints customer service!! You wait forever to get ahold of them and then they just send you a long generic response. I love the clothes, but I canâ€™t deal with their horrible customer service reps. They need to outsource to the Philippines and fire those lazy American workers.</t>
  </si>
  <si>
    <t>I bought online 2 items during Covid-19 lockdown. Returns are almost impossible: I am supposed to return at UPS Access Point, which are not operating during lockdown. No support provided by Under Armour (customer support sent standard return policy) or by UPS (customer support not operating). Worst online experience ever!!!</t>
  </si>
  <si>
    <t>IT</t>
  </si>
  <si>
    <t>I find their cloths over prized, and poor quality. As a veteran I believe they show much disrespect to the US flag and itâ€™s veterans. I am proud to say I have not bought their products for 4 years, and will never buy their priducts</t>
  </si>
  <si>
    <t>Terrible: bad service. Too bad I could not give Zero star.  Ordered t-shirts 32 days ago. Still waiting. I called customer service.  They are polite in telling you to not bother and continue waiting.  They do nothing when you call. They donâ€™t care.  I will never order anything from them again. I suggest you do the same.  Amazon is 1000 better.</t>
  </si>
  <si>
    <t>Purchased three pairs of under armor boots every pair had an issue with separation and quality after 1-2 months of wearing indoors at a hospital. You would think after paying 130 plus tax Quality would be better. What a waste of time and money</t>
  </si>
  <si>
    <t>Not as tough and long lasting as it should be</t>
  </si>
  <si>
    <t>Awful customer service! Iâ€™m pregnant and was really hoping for a good supportive pair of slides. Usually loving the product I went to under armour right away. Ordered a nice pair and paid extra shipping to have it delivered the same week! This was 3 weeks ago and I havenâ€™t even received an email saying theyâ€™ve been shipped. Waited 30+ mins for someone to enter the live chat. I explained the situation and they removed shipping costs. Before I could ask an ETA on the shoes they agent closed the chat. So I had to wait again, to be told â€œI donâ€™t knowâ€. So unbelievably frustrated with this awful service. I would like to cancel my order and go elsewhere but that would also involve waiting however long to chat with an agent yet again.</t>
  </si>
  <si>
    <t>I wish I could have put negative stars. They blame everything on the pandemic when it's just plain incompetence. My order was placed over 2 weeks ago and has still yet to be shipped. I've called multiple times but get the same run-around everytime. They can't see anything because the warehouse hasn't shipped it yet. This was a birthday gift for a family member so I ordered it early and now they will have to settle for a picture of the gift. I've dealt with Amazon, Nike, Walmart, National sports and Apple during this pandemic and despite the shipping being slower then normal all of them were better then UA. I love their products but this experience has made me become a 100% Nike man. UA is suppose to be elite and professional but has shown me they are in the bush league.</t>
  </si>
  <si>
    <t>Honestly the worst customer experience I have had to deal with in regards to helpfulness and honesty. I will not be doing business with this company ever again. They dont even offer any assistance to rectify the problems that they are responsible for but are sure quick to take a payment from you.  Never again!!</t>
  </si>
  <si>
    <t>Like their products but CS is horrible.Purchased $200 shoes, took almost 2 weeks to arrive. Fit was tight so I called CS, Rep who was very friendly said they will ship new pair immediately and to just make sure I send return with 30 days or I will be charged again. Fine. :)After another week I still haven't received anything about shipping new pair.  Called CS again, said that is not their policy and they won't ship until they receive return ship notice. Fine :)Another 10 days go by and still nothing from UA.  Go on the online CS chat, get a rep Jeffery J. - After telling me the order will be processed as normal, I indicated that I will not shop here again as I could have done this through Amazon in 48 hrs.  Here is his response "I do understand ma'am but we not not ask for this as well. It is a global pandemic and everything is going as procedure on our end. That is your choice as well as it is free market, please shop where you please."  Worse than the tone is that I'm not even a "ma'am"If anyone from UA reads this I have all reference numbers to locate the conversation.</t>
  </si>
  <si>
    <t>Love their products HATE their online shopping "experience"See what i had to send them, it makes things very clear. YOU BILLED MY CARD THE INSTANT I PLACED THE ORDER, I PAID $9.99 FOR 3 DAY EXPRESS SHIPPING WHICH DIDNT HAPPEN. THE COVID 19 THING IS AN EXCUSE I KNOW FOR A FACT TRUCKS ARE STILL RUNNING AS ARE ALL PACKAGE DELIVERY SERVICES. PLEASE REFUND THE EXTRA $9.99 I PAID FOR SHIPPING SINCE IT IS NOT EVEN CLOSE TO BEING HONORED. THIS WAS A GIFT SO THAT MAKES IT EVEN WORSE!!NOT TO MENTION THE DISTRIBUTION CENTER IS IN THE SAME MAJOR METRO AREA !!! MY ORDER HAS SUPPOSEDLY BEEN AT THE FEDEX FACULITY SINCE APRIL 24!!!!</t>
  </si>
  <si>
    <t>Their top long sleeves are very good quality but their customer service is very bad</t>
  </si>
  <si>
    <t>EG</t>
  </si>
  <si>
    <t>They have a great eye for styleNot only is their merchandise the perfect work out clothing because they will stand up to many grueling work outs, they also have a vast selection of colors and styles.</t>
  </si>
  <si>
    <t>Order a product over 2 weeks ago for my son birthday and still did not receive the product.  Called customer service and they did not help at all and was very rude to me and they told me to wait till I get my product and I can return it after I receive it to get a refund.  Terrible customer service Donâ€™t make the same mistake I did and order their products online.</t>
  </si>
  <si>
    <t>Caveat Emptor.Under Armour has TERRIBLE customer service, cannot be trusted, overcharges credit cards when compared to invoices, and demonstrate absolute indifference. Under Armour retains credit card information without approval, processes orders without final review, and obstructs refunds for returns.A few months back, I placed my first order with Under Armour. The quality of the shirts was good and on April 4, 2020, I placed another order.Without my permission Under Armour had retained my credit card information from the initial order and when I advanced to the checkout page, I had no opportunity to review the order or input the credit card information of my choice.I immediately called Under Armour and explained the situation. I requested rebilling and would have kept the items if they had rebilled to the correct credit card. Customer service could not do this and said to return the items. The items were delivered in two packages, under the same order number. I called to see if it would be okay to return the items in a single package to save them a few bucks. Customer service never answered. Consequently, I decided to return the two deliveries (under the same order number) separately. Under Armour received both packages on April 16, 2020. However, the value of only one package was refunded. After several days, the second package was not refunded. I also noticed that the invoice value of one package was less than the amount billed to my credit card.I called several times and each time got the run-a-round. Somehow, Under Armour wanted me to think it was my fault for returning two packages when they would not answer the phone. They also tried to convince me that I was obligated to pay sales tax on items that were returned.In any event, after four calls to Under Armour customer service, I am still waiting for a refund.Note again that the amount billed to my credit card was more than the amount on the invoice. Finally, Under Armour is staffed by such jerks that to unsubscribe to their email bombardment, it is necessary to check to receive something. It is not possible to completely unsubscribe.DO NOT TRUST Under Armour!</t>
  </si>
  <si>
    <t>Iâ€™ve never dealt with a company like this. Probably not going to buy much more from them. I am in the military and wanted to change where is shipped too because things get lost and was told that they couldnâ€™t because they canâ€™t get a hold of their distributor. Terrible customer service.</t>
  </si>
  <si>
    <t>Within 5 months after buying a pair of their boots the pull tab and about an inch of the boot ripped away while being put on.  The soles also began to separate from the boot.  These are well known issues with this specific product and they refused to help me citing " normal wear and tear". I am no longer a customer and now choose to buy from smaller American made companies that care about their customers.</t>
  </si>
  <si>
    <t>UA offer a wide range of amazing products in which you won't be disappointed. Whenever I look for particular gym wear or accessories UA often provides it, I have been shopping with UA for years now and I find them to be a very trusting company. It is very easy to shop with them, finding the items I want and even the ordering process is decent. If you are looking for gym accessories or gym wear I would recommend UA.</t>
  </si>
  <si>
    <t>I own the Men's UA Summit Ripstop Anorak Jacket and its perfect for outdoors hiking trips. It was a gift for Christmas, which I have grown to enjoy very much. Super practical and very wind protective.</t>
  </si>
  <si>
    <t>I ordered something wanted to change size a hour later would not let me I called customer service said I would have to exchange it or return it when the order didnâ€™t even shipped Basically canâ€™t do anything this is the worst business ever ! Adidas Iâ€™m sorry Iâ€™ll never stray away from you again</t>
  </si>
  <si>
    <t>Entered the order 7 days ago. I have received 7 pieces of email marketing spam, but no update on my order or when it will be shipping. Customer Service is no help in saying basically it will ship when we get around to it. And the online account they had me set up during order entry doesn't reflect the order or ties it to my account. Terrible experience</t>
  </si>
  <si>
    <t>UA gift cards steals your money I made my order on 02/08/2020 used discount coupon and paid by UA Gift Cards, Order amount was $248.36. UA canceled my order. I received  message from UA - Unfortunately we cannot accept your promo code, so weâ€™re sorry to inform you that your order has been canceled. Ok, I wrote to support asking reload my gift cards balance. I call and write letters BUTS they answed - Unfortunately we are not able to reload the cards and cannot issue new/replacement cards. I will never purchase from them again. Stay away from their UA e-cards you LOOSE your money.</t>
  </si>
  <si>
    <t>UA</t>
  </si>
  <si>
    <t>Underarmour is one of my all time favorite brands. And I bought a few things for myself since my birthday is coming up. Customer service was very helpful online and they also helped me get free shipping which was really awesome and saved me money. I would 10/10 recommend!!</t>
  </si>
  <si>
    <t>I buy 50 to 100 pair of under armor boots per year for work.  They truly don't last very well.  I currently tried to purchase shoe laces for the shoes.  Under armorer does not have any and cannot ship any do to the virus.  When I called they advised I buy new boots.  I will start buying new boots, just a different brand.</t>
  </si>
  <si>
    <t>Very bad online shopping experience I have had with them. They donâ€™t even accept their responsibility they just put the blame on delivery company and just tell you are the unfortunate one. Never again !!!!!</t>
  </si>
  <si>
    <t>I bought these shoes 4E, which is a wider version of the shoe. Did this because I broke my ankle and needed extra space for the ankle brace. The shoe was perfect size to fit foot and brace without being to tight. I recommend these shoes to anyone.</t>
  </si>
  <si>
    <t>I made a purchase on the 15th of Feb and as of March 13 I'm still waiting. I contacted customer service 2 weeks ago and all they could say it's on its ppway that by the 17th I should receive it. I will be refusing the package for a refund. There is no reason why I have to wait a month to receive my order. So I'm no longer interested in purchasing anything from Underarmour. They just lost a customer.</t>
  </si>
  <si>
    <t>This is absolutely ridiculous...Just ordered a pair of shoes from under armour and the right toe section has a massive glue stain on it.Customer service was fine but now im having to wait an extra week to get my shoes in.Un-freaking-believable.Under Armour what on earth are you guys doing.Don't purchase their products off the internet. They will send you defective products and try to pull a fast one on you.Disgruntled customer.Thanks,Jon</t>
  </si>
  <si>
    <t>The sweatshirts are very fire resistant. I wore a under armor sweatshirt when I threw 2 spray paint cans into a fire. The sweatshirt is still wear able. This is why I love under armor products!  The spray paint cans blew up in my face. Thank god I  had an under armor sweatshirt on!!!!!!</t>
  </si>
  <si>
    <t>I ordered a hoodie as a gift for my boyfriend. It came and was too small and it's the same size he had in other underarmour items. Also, it came with a security tag on it. We dont have a store within an hr of us. I called customer service and have emailed multiple times. Such a hassle and my gift is really late now. Never ordering from them again.</t>
  </si>
  <si>
    <t>I made a purchase in November, come a week after Christmas my account was charged and then I was notified. They said system error I emailed then with no response!!! Called and all they said was oops sorry. I'm a single mother of 4 a week after Christmas with all the kids home was extremely disheartening! They could given people a warning or any advanced notice. There is a reason I was shopping in Black Friday! NEVER TRUST this company!!! With any account info!</t>
  </si>
  <si>
    <t>Terrible, terrible, terrible customer service. I ordered 4 items originally at check out I was told that if I added another $18.31 to my order it would qualify for expedited shipping for free. I added another item to my order. At checkout it gave me an arrival date of 02-21-2020. Today 02-19-2020 when I checked my order it now showed arriving 02-25-2020 which was the original ship date had I not added something more to my order. When I called customer service they said that my subtotal was only $149.58 and all order for expedited service must be $150.00 or more. I sent a screen shot of my order that had a subtotal of $159.31. The customer service rep then got a supervisor on the line which then told me that I had to wait for the 21st to see if it actually would show up before she could do anything. When i asked what time on the 21st should I call back if my items were not received she said to wait until FedEx closed but it would be better if I waited until the 23rd or 24th to call back. What kind of customer service is this. I work in customer service and would be immediately terminated if I treated a customer this way. I should have never strayed from adidas...</t>
  </si>
  <si>
    <t>I would give them zero stars if I could.  Ive called 9 times to get a shipping address changed on an order. I dont know how UA stays in business LOL. They use offshore call centers where the agents can barely speak english. If you ask them a tough question, they just hang up on you! Never again will I order a Product online directly from Under Armor!!</t>
  </si>
  <si>
    <t>I had ordered $200.00 ecards to be delivered to a relative's email address and scheduled it to be delivered Christmas Day. They only sent one $50.00 ecard. I had to order substitutes from another company because UA didn't deliver. I contacted UA and was told oops...here's your $150.00 in ecards. I wanted my money back, not ecards. Those cards were guaranteed to be delivered the time I requested. I called, I online chatted, I emailed and still I got ripped off by UA. I will never purchase from them again. Stay away from their Under Armour ecards!! (Don't bother contacting me UA. You did not do what was guaranteed. Lots of emails to prove it)</t>
  </si>
  <si>
    <t>I placed my order and was told my boots would arrive by 1/31/20. Itâ€™s now February and when I called, not only were the people answering completely inept but the order hasnâ€™t even shipped yet!!! I canceled. I donâ€™t expect special treatment but I do expect people to do what theyâ€™re paid to do. Iâ€™ll NEVER buy from this company again.</t>
  </si>
  <si>
    <t>First off I ordered 3 items. I got the order confirmation then 2 days later I got an email saying 2 of the items were out of stock. I chose the 3 to 6    day delivery, it is now 10 days since my item was shipped and still dont have it. Within the time frame that I placed the order I placed 2 seperate orders from adidas and boom no problem with that company actually got my product 3 days after placing the order. Guess we will be dropping under armour and giving more business to adidas</t>
  </si>
  <si>
    <t>Terrible company! Still waiting for refund after a month of sending item back. Issued a refund to my paypal account. It was pending for 5 days and then they cancelled the refund. Never buy from these. For a big company this is shocking and the customer service was terrible!! I was on hold for 2 hours and had to hang up in the end!</t>
  </si>
  <si>
    <t>Do not buy from Under Armour. I wasted my time and money purchasing from Under Armour and will never be doing so again. It's 2020 I buy a lot of items online, and have never had an experience this awful.  Had to call the company that the items I purchased and not only did not arrive but had never made it to the shipper. I was charged and at no point was there any attempt to check on this. I tried to fix the issue online to an avail, was hung up on after being put on hold and after talking to 5 different customer service reps was finally able to give up. Was a share holder but just like my shares I am out and so should you.</t>
  </si>
  <si>
    <t>Seriously bad customer service. Overpriced items which take forever to arrive. Furthermore if you return anything, expect to wait WEEKS and WEEKS for a refund. I just used the online chat to enquire about the staus of my refund and was told it would be proceesed in "upto 19 days" after the return.I don't trust this company and will never shop their goods again.</t>
  </si>
  <si>
    <t>Do not buy from under armour they are by far the worst online company i have experienced The products are over priced in my opinion the delivery was delayed by nearly a week i returned the items and as yet i am still waiting for a refund the customer service phone line says the office is shut even though i call between 9 and 5 i have not received a single reply from my emails to customer service email just the one saying they have received it and will be in touch the online chat is a waste of time. I will never purchase another item from under armour i will continue to buy from Gymshark who know how to treat customers</t>
  </si>
  <si>
    <t>I had an issue with returning defective shoes, that I had a receipt for, 64 days after purchase date to Champs. However, their "policy" only allows for returns with receipt on unworn merchandise within 45 days. The customer service line was less than helpful, and I was directed to call Under Armour directly. I reluctantly live chatted with Under Armour, expecting the same result...I was wrong. The Under Armour representative was amazing, I told her the issue, how long it had been, and that I still had the receipt, and she's emailing me a return label for the shoes, and I will get a gift card with the credit asap. I would say the lesson learned from this experience is to not go through Champs and go directly through the "manufacturers" from now on. Cut out the middle man, since they aren't willing to help anyway.</t>
  </si>
  <si>
    <t>I placed any order well over a week before Christmas and it was to be delivered on Dec.24th.Never received item. I called customer service about this item on Dec.28th and the customer service stated it was delivered on Dec. 20th.  He told me I would recieve an email in 24-48 hours after they investigated  to replace item. To date.....no email. No delivery. I thought maybe because of New Years they were slacking. I call back on  Jan.2 and because you are on hold for forever....they offer to call you back. Needless to say....2 days later I have not gotten a call back. Sooooo I call back again. .....as of this minute..I am on hold for 16 minutes.. Ahhhh....finally a person......states they have had issues.....it will be resolved and now almost 2 weeks later...no present....DO  NOT offer a service if you CANNOT provide it!</t>
  </si>
  <si>
    <t>After reading all the bad reviews I thought my product wasn't going to show up. To be fair the product arrived and got an email and text of when it was arriving. So very pleased will be ordering again.</t>
  </si>
  <si>
    <t>I wanted to order my husband a duffel bag for Christmas and they had a promotion online for 30 dollars off a hundred. So I added a few more things to my cart, to equal over a hundred. I also had a few coupon cards from a previous purchase at an outlet and was hoping I could usd them as well. The online ordering page prompted to go to PayPal first and there would be an opportunity to put in your discount codes after, THAT WAS THE FIRST LIE, as soon as I went to PayPal the order went through without even clicking a submit button( I Order stuff online all the time this never happens) I called to talk with someone who said I could only use the one promo code. I said I want to cancel my order. She said itâ€™s to late. I said I just ordered 10 minutes ago how can it be to late? Well needless to say I was stuck with keeping the order, so I was asked which promo I wanted. Obviously the best deal was the 30 off 100,so my stuff was shipped, I was charged correctly, 2 days later I look at my bank account and theyâ€™ll charged me another 30 dollars. So they took the 30 dollars off and then put it back on. I was angry to say the least. Horrible service! Flat out lies. I called again and was told the promotion didnâ€™t apply. Are you kidding me? That was not true!! I said your website is deceptive and needs correction! She said I can give you 25 percent off a future order? I said are you kidding me right now? There will be no future orders! I will take a return label and you will be getting my whole order back. I will never order from your company again and I will tell people about your awful customer service, deceptive website. My 3 children have received under armor gifts every Christmas from me for years. Always through the outlet. I never shopped online before. Well there is going to be a change in that they will have to find a new brand they like because I have written off under armor. I will not purchase anything from them again. I hate lies and false advertising.</t>
  </si>
  <si>
    <t>First time buyer. Never again . Merchandise Not deliver at all. Call them they did know nothing  about. They ask if I was happy with my buying experience!!!!?!! I ask you see anything wrong on my delivery she said No!!!?!! I ask to look my order and she say was not delivered. Instead to apologize and offer to reorder !! She said will give you a refund. Hahaha unbelievable. I told her never again will buy for you. People do not use this site , waste my time. My police officer (my son) was disappointed , he Didi not received his Xmas present.</t>
  </si>
  <si>
    <t>They get 0 stars from me!! So angry and dissatisfied. I placed an order of multiple items for my sonâ€™s Christmas gift. The order arrived with the wrong item. I contacted them right away and had to connect to chat 4 times in one day until I got some guy name James W promise me that an order for a replacement was placed and he swore I will be receiving the correct item before Christmas. I even received an email with the number of the replacement order and that it was being prepared for shipping. Well, as I later found out that was all a BIG FAT LIE. Actually, multiple lies. When I connected for the fifth time to inquire about the replacement order since Christmas Day was approaching and order was still pending shipment I was told by same old guy James W that a refund for the item was approved. WHAT??? What did I missed here I told him. You promised me something knowing this was part of a Christmas gift and it turned out to be lies. Days later Iâ€™m still waiting for my refund. This was my first and last time I will shopping at under Armour.</t>
  </si>
  <si>
    <t>Great brand for everything being done there so hopefully it will work out much much better lately anyway. Can we share something of that with others ? Why people do post here only negative feedback anyway and I really do not understand whole situation of such.</t>
  </si>
  <si>
    <t>RU</t>
  </si>
  <si>
    <t>Do not order online!!!! Terrible customer service. Ordered two times and never got my items and no one ever responds or helps!!!</t>
  </si>
  <si>
    <t>they wont return an unopened and unused set of earbuds.</t>
  </si>
  <si>
    <t>Horrible, uncaring customer service. My package was arriving later than what was promised. This meant I could not take my nephew's gift with me when I flew to meet my family for the holidays. When I rated the shipping on their site, the customer service response was sarcastic and snarky. Never, EVER, buy from them. Better products out there with far better customer service.</t>
  </si>
  <si>
    <t>Avoid like the plague. 6 days later no parcel or shipping confirmation. Live chat say it's not been confirmed BUT payment has been taken from my account. It's theft. 30 minutes on hold and then the phone line had "system problems" and asked me to call back, several different Live Chat can't help one of which was deliberately sarcy. Won't let me cancel my order. Easily the worst service I've ever had online shopping. Not worth your time or money.</t>
  </si>
  <si>
    <t>I had to go to the bank to dispute charges from an order that UA lost. It's been a mess. This company is the worst.</t>
  </si>
  <si>
    <t>Awful customer service. Ordered after Thanksgiving from UA website. i never received anything. I had to call them to find out it was lost  and ask for replacement. Still nothing received, other than an email now saying the replacement will be late with no date given. Separately, I ordered something from UA from Amazon. Received item with hole in it looking like it had been worn.</t>
  </si>
  <si>
    <t>You Have too give them a Star to open dam Box. But they under armour are Crap.I ordered a bag it's says 3-5 days Delivery time I'm still waiting 2 weeks after I put order in. I've Rang Several times been And No one Answers. Have sent 12 emails asking for a refund.and not the bag they keep replying because of cyber week they running behind.Is that my Fault I just want my money refunded. I go to Spain tomorrow. I've instructed my Neighbor when it arrives to send it back.Ive spoke to my bank and doing a visa Dispute as they have not delivered.Also I'm writing to BBC Rip of Britain as they need showing up big time. And Trading Standards. Your Customer Service is Crap as your Gear you Sell. Neil Horne.</t>
  </si>
  <si>
    <t>It's too bad you can't give no stars!! I have bought under armour for years in store that was until I ordered two large orders (just under $2000) for my company not even me personally. I paid for guaranteed shipping and delivery date to be Express and the items did not ship and then they told me that my postal service had the items. However this was not true when I called them, Under Armour kept putting the blame on the postal service and it was not their fault. They would not replacement my order the next business day and ship it out immediately and their customer service is the worst I have ever experienced with any company. They also would not let me cancel my order and basically said I was wasting their time on the phone and to just wait....wait for what? My order did not come when it was supposed to and they offered me no solutions whatsoever. I am absolutely disgusted and want not only a formal apology but a damn refund....#worstsportscompanyever #getbetterstaff</t>
  </si>
  <si>
    <t>Iâ€™d have left less had I could. Disaster. Their customer service is appalling. Such as shame as rate their products however I shall not be spending any more with them as the service unfortunately is horrendous</t>
  </si>
  <si>
    <t>So disappointed, actually disappointed really isnâ€™t the word. Iâ€™m angry  on how under armour does business and how their customer service handles their screw up. Ordered like 6 shirts off of their website for Black Friday. The charges were pending in my bank account the next day. A few days later I noticed they were no longer pending and the charge never cleared in my bank account. So I called their customer service. The lady said she didnâ€™t see where I had ordered anything to call my bank. So I did, the bank says that if the amount never cleared they wouldnâ€™t have record of the transaction. Ok, not cool to cancel my order but whatever. So I get back on their website a few days later and order more stuff. I see that amount clear in my bank account. A few days later I start seeing these random amounts showing up in my bank account, cleared amounts which overdraw my bank account. So I call customer service for the second time and was assured that they are just pending amounts and that they do it this  way because they are shipped from different warehouses blah blah blah. Yesterday I get home and have a box of under armour gear (the original purchase from Black Friday). So I call customer service for a THIRD time today and am confused because this was the order I was told â€œnever existed.â€ So I call to find out where the confusion was, how this order went through when they couldnâ€™t find it originally, and to cancel the second order (which I never would have order had I known the first order was actually processed), I was told by the supervisor that part of the second order was already being shipped so I couldnâ€™t cancel it, the current random charges are from the first order ( the box I already received) and the charge that cleared is the gear I havenâ€™t received. So basically I have to wait for the box I havenâ€™t received yet, once I receive it I have to ship it back fed ex to get a refund. She told me that the error was that at the end of my email I had entered .con instead of .com and thatâ€™s why they couldnâ€™t find (even with my first last name, address and card I used for my purchase). I asked what I could do with my current bank issue because of the two charges and basically was told tough. I will NEVER do business with under armour again and itâ€™s a shame with how big and well known their company is they couldnâ€™t try to make right on their screw up. I never received an email, call about the wrong ending of my email but they sure didnâ€™t think twice about taking the money out. Just in time for Christmas. I appreciate that!</t>
  </si>
  <si>
    <t>They took 9 days just to dispatch the item. Then, it took long because it was coming from the Netherlands to the UK. At no time was I advised of a delay to my order.</t>
  </si>
  <si>
    <t>I ordered a sweatshirt for my Godson online on Black Friday. There was no mention of low inventory, or any possible concern. UA confirmed my order. Then nearly 2 WEEKS later, I received an email saying "we are sorry, but this item is out of stock". Now all alternatives are out of stock and cost significantly more. No coupon, no place to register a complaint. Nothing. I tried to write a review on the site, and they clearly say they will block all reviews relating to inventory - NO WONDER! I enjoy their products for men (women's style needs a lot to be desired at UA), but I will never buy from them online again.</t>
  </si>
  <si>
    <t>tried to purchase some golf clothes in the advertised cyber Monday deal which was sent to my inbox but at 23.00 hr, on the Monday, when I went to order them the deal was no longer available.I asked what time the deal finished and the online chat said midnight. when I asked why I couldn't get the cyber deal I was told. "Sorry for the inconvenience." and that was it.I am sure this is not in line with the Advertising standards Agency policy.It seems like they don't care. They are not really interested in their customers.</t>
  </si>
  <si>
    <t>UNDER ARMOUR OVER CHARGED ME AND WHEN I CALLED THE CUSTOMER SERVICE THEY TOLD ME IT SHOULD TAKE ABOUT 24 to 48 HOURS TO FIGURE OUT WHY MY CARD WAS OVER CHARGE WITHOUT MY AUTHORIZATION WHAT IF IT IS AN OLD PERSON WHO DOES NOT EVEN CHECK THEIR BANK BANK ACCOUNT ON A DAILY BASIS PLEASE STOP ROBBING PEOPLE LIKE THIS I DEMAND MY REFUND AND I JUST HOPE PEOPLE ARE AWARE OF THESE TECHNIQUES OF GETTING ROBBED!</t>
  </si>
  <si>
    <t>Although they do offer some very good products, their customer service team is inept. I purchased a pair of Under Armour sneakers at shoes.com and unfortunately after wearing the sneakers (for very light use) for about 2 months, one of the tongues separated from the sneaker... I was very surprised as I had the previous model of the same sneaker which served me well for over a year with no issues. Regardless, I was willing to forgive this as a manufacturer's defect, which can happen, but what I cannot forgive is a horribly frustrating customer service experience while trying to get the sneaker replaced under warranty. Their reps are slow (in both senses of the word... slow work and slow-witted). I called on 11/25/19. After going through the whole process with the initial rep (very obviously not a native English speaker), only to have her contradict herself multiple times when explaining the return process, I finally got frustrated and asked for a supervisor. The supervisor (also obviously not a native English speaker) was a tiny bit better than the regular rep. I was promised a return label &amp; 25% off coupon (for the painful customer service experience of the initial rep) to be delivered via email within 15 minutes. Currently, it is 11/29/19 and being that I received no email whatsoever, I am once again on the phone with another non-native English speaker (I think they're cloned in a dark lab in someone's basement) trying to get this worked out. If they would just hire people with half a brain and train them properly things would be done right the first time. SMH.</t>
  </si>
  <si>
    <t>poor poor service, do not purchase from them.  Ordered over a week ago paid for faster delivery, MONIES TAKEN THE EXACT SAME DAY order HAS NOT been not received.  Sent many emails no replies, tried to call many times, finally someone picked up adviser the rudest I've ever come across, would not put me through to a manager, refused to get a manager to call me, refused to give me a refund.. I was sat in total shock at their attitude, and when i pointed this out they put the phone down on me.   When I tried to call back the call was answered and hung up on....several times.... then to my absolute shock... the icing on the cake was this following email...  " Since you are harassing and abusing my team mates by telephone, I have now reported you to our Ethics committee and to our Legal department.Under Armour has a zero tolerance policy on this kind of behavior.If you do not stop this behavior I will disable all your communication channels with us so you cannot contact us anymore.I have already deleted your account with us.Your order was not shipped because your shipping address did not contain any house number.Orders cannot be shipped to incomplete addresses.Your order has been cancelled.Sincerely,IngridManager CS "The shipping address was a business address, not a hidden address and in no way was I advised this with the several emails I sent with no responses back.  It took over a week, and again while they were sat with my monies in their account. Yes my account and my order has been deleted and no evidence of the order I placed with them (thankfully i have the email confirmation).... I can not believe how the conversation went, none of the above email being correct, and now sat wondering how i get my monies back.How can a well know brand operate like this.Total disbelief !</t>
  </si>
  <si>
    <t>NEVER order from this company. I ordered six shirts from them online, and paid express shipping for a total of $533.00. One small box showed up (a day later than what I paid for), and the box held one shirt, as it was so small it could only hold one shirt. I called and made a report that they immediately denied because the order showed that it was shipped and received. Despite the fact that only one of six items were in there, they were not interested in fixing their mistake because their system showed one box shipped, one box was signed for, and one box was then delivered. They were not interested in looking further into their inventory to show they had excess shirts than they sold, or if the shipment actually fit the description of having multiple shirts in one small box. Infuriating! Wish I could give them a zero star rating.</t>
  </si>
  <si>
    <t>I placed an order yesterday. I was positive I had the correct sizes/colors. When I got my confirmation email they had the wrong sizes and colors. I called and talked to someone who barely spoke English, he said they could not cancel the order as it was in process nor could he change my order to the correct sizes/colors I had originally ordered. I asked to speak to a supervisor, again I got somebody who barely spoke English. I explained to him what happened and he also said it was to late to cancel ( the order was 10 minutes in ) so I asked him to update to the correct sizes/colors. He asked what they were, explained he would send it to his associate and they would do what they could. I said well what if you canâ€™t change the order, nothing on there is what I ordered and he said I would just have to send it back for a refund!! Needless to say, they never updated the order and the items shipped today. I did go back in and try to place the correct items in my cart and not one of them was available! All that was there was what they changed my order to! I will never order from them again because customer service sucks big time!! Iâ€™ve never had a company say they could not cancel an order, especially one just placed within the past ten minutes! Now I have hoodies coming that my grandchildren cannot wear and I have to return them!!!!!</t>
  </si>
  <si>
    <t>Currently on hold with customer service. Itâ€™s been 50 minutes as of now, 2 different reps. Still on hold. I ordered 4 items. They shipped 2. Just told me 2 of them are out of stock and never let me know. They are not helpful, the second rep seems to find it funny. They canâ€™t seem to resolve the issue. All I want is the items I ordered or a refund. Either one. But they canâ€™t even handle that. Do NOT order from this joke of a company.</t>
  </si>
  <si>
    <t>Great brand, nice set of products and cool accessories.</t>
  </si>
  <si>
    <t>A defective pair of Under Armor shoes caused me injury. After a few months of wearing these shoes exclusively for walking and light exercise, a bit of plastic broke on the sole and sliced my heal open. Support offered a low-value gift card as a consolation with no other option for recourse.0/10 would not buy from this company again.</t>
  </si>
  <si>
    <t>This corporation is a petty monstrosity. I will never purchase anything from them again. They are using suing a small homegrown business over a trademark that with the exception of â€œarmorâ€ had nothing in common with their brand. I had never heard of Cascade Armory until I saw it in the news that corporate greed was waging war on their American dream. I will patronize their business now thank to them. Never again Under Armour!! I hope you are not to big to fail.</t>
  </si>
  <si>
    <t>I bought a pair of Hovr shoes for over Â£100, after 10 uses... the insoles have comes away and they cause blistering. Upon contacting the company this is the response from a very helpful ingrid: "Hello Katie, Thank you for your message. We are unable to assist you further with your query as this is not considered to be a manufacturing fault. I trust to have informed you accordingly. Kind regards, Ingrid " AVOID. THERE ARE SO MANY BETTER BRANDS THAT ACTUALLY LOOK AFTER THEIR CUSTOMERS</t>
  </si>
  <si>
    <t>I purchased a pair of boots ( Valsetz RTS) knowing that under armour made quality products and stood by what they sold..I recently had an issue with the boots and this is what I received.  All future returns are accepted up to 60 days after purchase with your original receipt (or underarmour.com delivery summary).  If you have your receipt and you are still within the return timeframe from where you purchased (outside of underarmour.com), we would encourage you to return the item(s) to them.So Iâ€™m out of luck.  Just wanted to share the new policy and of course shop at your discretion.</t>
  </si>
  <si>
    <t>BE AWARE ! THEY COULD STEAL YOUR MONEY FROM YOUR ACCOUNT!I ordered two Items, But end up didn't receive. (like many others, they were still selling the item and the size but didn't change the state to out of stock)So I asked to refund and send back the one of Item like two weeks ago. Yesterday, I got an email, saying We can't refund you bc you didn't send me all of your items. ?!?! How can I send you the one you even didn't send me?! So I talked with one of their representatives today. And this is what happened.I ordered $71.93, but they charged me $40.73 at 8/23, and somehow they refunded me $71.93 at 9/6. Yes, They refund me $31.20 more.However, Yesterday They charged me $31.21 without my approve. I didn't know they over refunded me and can't understand how they can charge me without my approval. $ 0.01 is little money, and I understand It's bc of the Tax issue, but they had to fix the over refunded instead to charge me without my approval or at least they had to explain me before. If it can be happed to me, maybe others too. So please carefully check your account when you ordered items from Under Armour. They can charge you without your approval, and the amount could be higher than you owe them. Under Armour owe me $0.01, and an apology.</t>
  </si>
  <si>
    <t>We purchased Bluetooth running shows ans they stopper Working after 68 Days, they Say its not garanted, the product us bas ans si ils the service.</t>
  </si>
  <si>
    <t>I always look for deals on clothing for my son and I always find them with Under Armour.  The quality is great for a little boy that plays hard and stains everything. I will continue to buy Under Armour.</t>
  </si>
  <si>
    <t>I ordered workout gloves on 8/23, itâ€™s 9/8 and nothing!!!!!!! I went on fedex to track it and a shipping label still hasnâ€™t been processed!!!! Iâ€™ll never order from them again!!!!!!!</t>
  </si>
  <si>
    <t>I bought a pair of Under Armour Speith 2's in April and now in Aug they have fallen apart. Both heels are blown out so my heel is now riding on plastic. I have maybe gotten 40 rounds of golf out of them. When I contacted Under Armour about the issue, I was told that she should be able to give me a promo code for another pair of shoes. After a brief hold she came back and told me because they are Speith shoes they can't offer a promo code. So either they know there is a issue with these shoes or they just don't care about us little people. A $200 pair of shoes should last 3 or 4 seasons not 4 months. Well I will never buy another Under Armour product again, not even a golf glove or hat. Thanks for making my decision easy!</t>
  </si>
  <si>
    <t>Worst company EVER!!! I have repeatedly ordered items on sale from them and weeks later they send me an email saying it is out of stock. I can see on the Amazon Under Armour page that they are in stock there. I think they are seeing how high a price they can sell the item for and then they cancel all the orders that didn't pay the top price.THEY ARE CROOKS! GO BACK TO NIKE!</t>
  </si>
  <si>
    <t>I ordered a pair of tactics boots on 8-21-2019. I needed these by 8-26-2019. When I placed the order online It said I was suppose to receive them on 8-23-19. I called UA on 8-23-19 and asked what the status was and why I hadnt received them  I was told that they were not in stock. I cancelled this order on 8-23-2019.  I had to order the boots elsewhere because I needed them by 8-26-19.  You still charged my account after my cancel request. That is illegal! I will never order from UA site again Terrible and illegal dealings on your part!!</t>
  </si>
  <si>
    <t>UnderArmour STINKS!!!!!! NEVER ORDER FROM THEM EVER!!!! 40 minutes wait. three weeks to ship two backpacks. can't cancel order because paid through paypal. WORST CUSTOMER SERVICE EVER!!!!</t>
  </si>
  <si>
    <t>UNDER ARMOUR SHIPPING SUCKS!!!!!! My experience so far is horrific. I ordered new sneakers for my son's first day of school and they never came. I paid for 2-Day shipping. I have spent over 120 minutes on hold with their chat and phone number customer service option. No answers or progress. I am furious, this isn't supposed to exist like this in today's modern business world. My order just says "pending". On hold again while I write this. This is the 3rd time I ordered something from UA and they screwed it up. UNDER ARMOUR SHIPPING SUCKS!!!!!!</t>
  </si>
  <si>
    <t>I ordered a pair of cleats on a Saturday, PAID for 3 day shipping (guaranteed by Wednesday). Today is Thursday, no cleats still, Under Armor said the order is still â€˜processingâ€™. I have a game  tomorrow and now have no cleats. I will never be using under armor again!!! Your customer service is AWFUL!!! capitalized for a reason!!</t>
  </si>
  <si>
    <t>This is the worst company to deal with in terms of customer service and delivery. They just donâ€™t care. You pay an extra $15 for shipping and you are told that nothing is a guarantee by the head supervisor Steve W. He told me to suck it up and just wait patiently for both of my orders that I placed and I have still not received either. He refused to let me talk to someone over him and he hung up the phone. I will no longer patronage this company. Goi g back to Nike and adidas.</t>
  </si>
  <si>
    <t>Just received another email from them just like last week that my order will be late.. heres free shipping for next time. I havent used either and there wont be a next time. Plus I have 2 day shoprunner so I didnt need their free shipping. Anyway, Under armour is a disappointment. I placed an order  August 6th, 2019 via 2 day shoprunner. It was 1 week and 2 of my items havent shipped. I had chatted with someone on August 8th and then had called a couple of times. The items of mine that were not sending were also still saying that they were in stock, available in all sizes and this still hasn't changed since August 6th. The first time I had called I was told the items are low but they are receiving them from another warehouse and will ship soon. The second time I had called, I verified that the items were for sure in stock and was told they are. These items were ordered for my children as a set. Everytime I order a bulk amount of items from UA, I always end up receiving an email saying items were canceled in my order. Because of that, I was already nervous about shopping with UA. I am tired of finding out at the last minute that their items are not in stock and then have to also wait forever for a refund. I do not have time for that. Everytime I shop with UA for school, my children end up disappointed. I dont want to always have to worry that my items are not in stock when they say online that they are in stock. I choose to spend my money at this store. I pay the money immediately. So when items aren't in, I am the one who suffers. I do not want to be that customer that is constantly complaining about orders. But at the same time, I want to be able to shop here and not have to go through this just once. I have so many orders that items have been canceled due to not being in stock. Not to mention its very confusing when you order 10 things and receive 1 item in one package, 2 in another etc..because they all come from different warehouses. And I realized it doesnt matter with them what shipping method you use, you either get it when you get it, and half the time you dont get it at all. Now I am kicking myself Because my son absolutely had to have this bookbag from there so I thought "well its just one bookbag so I am sure it will ship and I wont have to stress". I ordered the bookbag on the morning of  08/15 using 2 day shop runner. My item said its pending 08/15. My item has been saying pre ship prep since friday 08/16. It is now 08/19 and my item is still saying preship prep and now the item is showing out of stock on the website. I am assuming this item wont even arrive and will end up canceled. I really hope people check the reviews before shopping with UA. Because as many times as this happened to me, I never knew of all these reviews until today when I decided to finally write my own review. UA needs to get themselves together or just shut down and let Kohls handle their brands because obviously its too much for them. Like I said at the beginning of this review, It's 8:20 pm of the day I was supposed to receive my sons bookbag and I just now received an email that it will be late its still processing. 08/20 update: Today I connected with chat. The first time the rep disconnected on me. The second one told me she will contact me within 2 hours after she contacts the warehouse. Never did. So i called and stayed on hold over an hour and a half and then requested a call back. Been another hour and still no call. So I connected with chat again because the last rep said the hold was lifted. This last rep was ignorant. Said he can't do anything about my order, he doesnt know what hold im talking about, and he cant cancel my order either. Basically i have to come out of pocket another 75 dollars for another bookbag while I  wait around wondering what they are going to do.</t>
  </si>
  <si>
    <t>Tried to contact customer service about canceling an order for 4 days! By the time I got ahold of someone they told me my order was too far into the warehouse to cancel. It has been sitting in pre shipment for a week so tell me how thatâ€™s possible? Every time I told them I need to return in the last four days I was either disconnected or ignored. BS customer service. My son loves under Armour but I have also noticed the sizes have been shrinking. Itâ€™s annoying. Probably will just move on to only buying Nike from now on.</t>
  </si>
  <si>
    <t>I ordered a new grey backpack for my child on the 1st of August and selected the shipping that said it would get here the day before my child went back to school. I looked up the tracking order and it said it was pending, so I called customer service. Their only explanation was that there was a backorder and the sent me a email. I looked in my email for an hour and found nothing. I am very disappointed in their customer service and will not be buying from them again.</t>
  </si>
  <si>
    <t>I bought a running jacket from the shop. While I was doing so the sales guy said why donâ€™t you try our running socks. I ran a half marathon in them, now Iâ€™ve got a black toe thatâ€™s going to take months to fix.To make matters worse, I got a blister under my left should after wearing the jacket on a 2 mile walk.</t>
  </si>
  <si>
    <t>They screwed up the same order 4 times.  Ordered baseball cleats online . they sent me a tracking number and shipping info. a week later they sent me an email saying the order was cancelled their out of stock. Called to find out whats going on they said the cancellation  was a mistake and the shoes will be shipped express they gave me another tracking number and told me to wait a couple days. Couple days later -nothing called again they said they sold my shoes to someone else, their out of stock again. Wait 3 weeks for another shipment and then they will be sent to u FREE OF CHARGE for the hassle. Waited... Nothing. Called again they said manager will email or call u befor the end of the day to verify ur information to send me the shoes free of chargeNothing.called couple days later spoke to the manger who said their discontinued.....  And can only give me 20 bucks off with a promo code.... The goof sends me a blank email with no promo code...5 phone calls , 30 days waiting for my product to arrive and 6 hours on the phone with these morons.Alot of companies say they do online shopping but these guys are a real joke.  Everyone i spoke to gave me a different story including the braindead manager</t>
  </si>
  <si>
    <t>Iâ€™d like to give 0 stars . Order placed and charged . Then nothing for 3 weeks . Had to open a PayPal dispute . This was refunded by Under armour minutes before PayPal would have refunded me using the line that I had â€˜cancelled the orderâ€™ Out right lies . AVOID THIS COMPANY - YOU CANNOT TRUST THEM</t>
  </si>
  <si>
    <t>Typically, I don't write any reviews but the behavior of the underarmour.nl online store qualifies for an exception. For the second time in a row, the following happened. I ordered an item from the store that was listed under outlet. I paid for the item, received a confirmation and then nothing happened for a week. During that week, I checked online but the only info listed is that the order is "processing". After one week, without any information or apologies, I receive an email saying that "Your refund has been issued". This time it was particularly annoying because I missed out on sales during the Amazon Prime Days 2019. My recommendation: don't buy on underamour.nl.</t>
  </si>
  <si>
    <t>This is one of the worse companies I have ever dealt with in my life .They lied about the payment time on the Armour box that is after the first one had incorrect sizes and then hung up on me , told me their email was broken , blocked my phone number ,etc..Finally , someone from Corperate called saying he was representing the CEO but they could do nothing to help me but would take notes and now I have to miss a fellow veteran/ friends  funeral but they do not care .Read their reviews they are awful and they do not care about losing customers as they think they will always have more really?</t>
  </si>
  <si>
    <t>First time trying to order something from under armour and it will be my last time. Made a order for headphones for the gym, over a week ago, and it still says processing. Ive called customer service numerous times and no one can give me a straight answer as to when I will receive them. I called today to cancel my order, and I'll go ahead and by from a different company.</t>
  </si>
  <si>
    <t>I bought a $30 UA Heatwave shirt and washed it. Tried it on and the collar was stitched poorly, bunched up, one side was very visibly uneven. I've never seen such poor quality in any garment I bought. Store won't take back washed clothes. Contacted UA and they practically told me too bad, not even sorry. What can a shirt like this cost them to make in some 4th world country? Maybe $1? I guess more than what I would have bought for them in the future. At least offer 10% off or something? This is a manufacturing defect, very visible, unless I ripped the collar and restitched it. I guess they don't care about repeat business. I also bought some cheap athletic brands, shirts between $3-$7 and the quality was actually much better. When I bought the UA I had to sift thru shirts that had the UA logo peeling off. Yes, I bought into their marketing and hype.I even tried the shirt, went for a 2 hour skate, and the $7 perforated one from Walmart kept me much cooler with no sweat. And I don't have to be an advertising posterboy for UA either.  I guess I can use this shirt to do repairs and also around the house, I would not use it to work out.NEVER, EVER again would I consider this brand. Even Walmart woludn't sell such low quality overpriced junk. It is not carried in their stores.</t>
  </si>
  <si>
    <t>Purchased 'Grade School UA Project Rock 2'-RED Colour.Was blown away when I first saw the pair, I had to have it, soon as possible.Ordered it online for 100 Pounds, was disappointed with the delay in delivery. It got delivered in like a week!I am wearing it everywhere since then, for training, to work, when I go out...everywhere I go.The materials are premium, both look and feel are solid, just like Dwayne himself.It's definitely worth consideration if you're planning to buy a training shoe.</t>
  </si>
  <si>
    <t>I placed an order for my son's birthday. The sneakers are from the last one that the ROCK came out with...the red ones. It was supposed to be delivered on the 8th of July which actually SUPPOSEDLY arrived on the 5th which I Never knew it arrived (since no one knocked on my door, no box was left either). Monday the 8th came and went and I didn't get anything so I went to check email which stated it arrived. On the 9th I go to the office of my complex to inquire about my delivery. Guess what?? NOPE not there. I was told that had to wait for mailman later that day and ask him. GUESS WHAT...HE didnt know either! By now Im already mad. Where did it get delivered to? I have NEVER EVER lost a package here and now all of sudden I LOSE THIS ONE?!! WTH..So obviously I call customer service and tell them that I never received it and was told I was getting a replacement. That has been over a week ago and still its processing. I call today because I was told that I was getting an email with status and tracking number....nope NOTHING YET. Even though the representative told me on Friday that I would be receiving the new replacements by Wednesday..(2 days from now). Now a different person tells me they are BACKED ORDERED !! So that mean I will probably end up getting them some time next month (my guess ðŸ¤·â€â™€ï¸ðŸ˜ ) Highly annoyed and fustrated. This is my first time ever ordering and will DEFINITELY BE MY LAST !!! HORRIBLE!! ðŸ˜¡ðŸ˜¡</t>
  </si>
  <si>
    <t>Update to Under Armour, I did the on line message board and asked about my return. they said our people offered a 25 dollar coupon. I said I don't care about 25 dollars I want to know what your warranty is. they said we don't have one, it is case by case lol. can you believe this company how do they stay in business. I just filed a complaint with the FTC to have them look into this. I cant believe a company like this is allowed to sell a products with out a warranty. people stay away from this failing company.</t>
  </si>
  <si>
    <t>Went to website to see what time the Outlet Store in Ellenton, Fl opened...website said 9AM...drove 25 miles to store, arriving shortly after 9 and found door locked. Saw employees working inside and after questioning the store hours, I was informed that they don't open until 10AM.  If it's 10AM, then change the time on your website, and thanks for the 50 mile round trip drive for nothing.</t>
  </si>
  <si>
    <t>Have placed several orders. The product did not arrive and a few days later got an email saying my money had been refunded. No explanation.I spoke to customer service and the french guy I spoke to didnâ€™t speak good enough English to hold a worthwhile conversation about my order.Following week received an email asking me to review the product, which was impossible as they hadnâ€™t delivered it. Customer Service non existent just like the delivery.</t>
  </si>
  <si>
    <t>Great products. Great service. Military/Veteran discount is outstanding.</t>
  </si>
  <si>
    <t>Took ages and multiple emails to get a refund for stuff I never received. Never again.</t>
  </si>
  <si>
    <t>Would give -100 negative star review if I could! Worst company I have ever had the displeasure of dealing with!Basically, I placed an order for items very reasonably priced in their sale, received confirmation emails with order numbers etc, payment taken almost immediately, then days later (once the payments had actually come out of my bank account!) I get a "We're sorry but your payment wasn't accepted and we will be cancelling your order and issuing a refund within 5 days" ????  Errrr yeah my payment was accepted, you have taken my flippin money!!!!Fast forward to almost 3WEEKS later, hadn't had any refunds (remember they said refunds within 5 days!) so had to get my bank involved, finally almost a month later I got my money back!  Under Armour ignore all emails, dont answer phones, they are responsible for what might have been a major website glitch, but take my order, confirm it, take my money, then decide actually your not getting your stuff, even though we seem to have broken our terms and conditions which state we do not charge our customers until their orders are despatched....when they clearly do! Appalling service, instead of holding their hands up and saying hey we cocked up, really sorry, here's a discount voucher to use if you may want to trust us and possibly order again in the near future..... no they completely ignore you while they keep hold of your money! I will NEVER place another order with this company, they just don't deserve the custom!</t>
  </si>
  <si>
    <t>Wish I`d read these shocking reviews before my purchase..... Purchased online urgently needed new gym wear, placed my order on a 1-3 day delivery, gear should have arrived latest Friday last week, delivery update service is ridiculous, just saying dispatched. Sent an email yesterday, received a response saying will look into it.!!!!...and?Definitely will not use this shambolic set up again.SS-UK</t>
  </si>
  <si>
    <t>I have been an under armour fan for some time but things have now changed. I bought some Under Armour golf shoes, near top of the line. After 8 rounds the stitching is coming undone between two of the fabrics on the top of the shoes on both sides. Emailed customer services and I got a short and not so sweet email stating that the damage is from wear and tear not a manufacturing problem. I emailed back explaining that I was not happy with the response. I have not heard anything back from Under Armour. Disgusting customer service. I will now be boycotting this awful brand!</t>
  </si>
  <si>
    <t>If i could give 0 stars i would.I ordered items and just got an email 4 days later saying your ordered is being refunded even know i didnt ask for a refund. The customer care was awful as they never got back to me and i got refunded 3 weeks later over different days. Under armour weren't bothered at all, still think its a disgrace the way i bought items hoping under armour would honour what i bought and send the items i bought to me. Id avoid using under armour on all costs especially if they have offers on because your dont even know if you will get those items.</t>
  </si>
  <si>
    <t>Ridiculously bad service cancelling orders that have already been charged when taking 3 weeks to issue a refund!</t>
  </si>
  <si>
    <t>Absolute joke of a company!! Order items which they cancelled and still waiting for money nearly 3 weeks on???? Quick enough to take the money out but canâ€™t put it back in! Emailed customer service which says itâ€™s open Monday - Friday and still no reply!! So called today which the man was very rude on the phone and had bad attitude wouldnâ€™t think it was there mistake!! Would NEVER order anything from you again very DISAPPOINTED in your company</t>
  </si>
  <si>
    <t>Wouldnt order from this firm again. Ordered items nearly 2.5 weeks ago which was subsequently cancelled without any reason from customer services and still no money back even though they said it'll take up to 5 business days.</t>
  </si>
  <si>
    <t>Another disappointed customer who will no longer buy anything â€œUAâ€</t>
  </si>
  <si>
    <t>Absolutely appalling service. Order cancelled but funds already taken. Money not returned within the suggested time frame and no response to emails. I will be avoiding in the future.</t>
  </si>
  <si>
    <t>Terrible service, no communication, terrible way to treat your customers</t>
  </si>
  <si>
    <t>Placed and order only to have an email 2 days later saying my order was not accepted. No further explanation received despite me sending them 2 emails and getting 2 automated confirmation of receipts. Awful company and I would not recommend dealing with them directly as their customer service is not just bad  ... its non existent. I did receive a refund 2 weeks later (they did say this would happen within 5 working days).</t>
  </si>
  <si>
    <t>I was one of the many people that ordered during the `sale` weekend of the 18th and 19th of May.  I realised at the time the issue was probably an error but hey you have to be in it to win it right? So, ordered a couple pairs of trainers and a top on the 19th.  Confirmation of my order the same day.  No actual contact from them at all since then not one email.  I have had a refund of my money back to the original payment method thankfully.The reason I have left this 1 Star review was simply because of the way its been handled.  There were numerous ways this could have been handled but the way it has been is frankly shocking.  No contact from this company, no email to say sorry it was all a mistake, nothing, zip, nah dah, you know what my response to that is? they will get nothing,zip,nah dah from me as a customer ever again, simples.</t>
  </si>
  <si>
    <t>Kevin Plank (CEO of Under Armour)I emailed Kevin Plank (and got a reply from his â€˜officeâ€™) who is the CEO and Founder based in the US.Told him how disgraceful his company wasStrange that his email was kevin@underarmour.comWorked though!</t>
  </si>
  <si>
    <t>Appalling customer service. Ordered online and order accepted and money taken then after about a week order cancelled as â€œgoods returnedâ€ when they had not even been shipped! emails to customer service not dealt with.</t>
  </si>
  <si>
    <t>Steer clear. Made 2 orders during their sale, waited a week then was told I was refunded after sending the items back, items I never received. Terrible service, had to open a Paypal dispute to regain my money after no response from UnderArmour. That is the last time I spend any of my money with them and will be advising others the same too, awful service.</t>
  </si>
  <si>
    <t>Order placed, money taken, no communication from UA until I contacted them three weeks later! They then offered a refund in multiple credits!Never again!</t>
  </si>
  <si>
    <t>Another dissatisfied customer. Recieved email stating my order has been cancelled. Supposed refund in 5 working days. Itâ€™s been nearly 2 weeks now. With extreme lack in customer service. Thieves is basically what you are</t>
  </si>
  <si>
    <t>Why put up a sale if you won't honour it? Waste of time and money. No apologies or reasons, simply cancelled order after 4 weeks of order on wait list. First and last ever time shopping with Under Armour. Will be sticking to the more established brands from now on.</t>
  </si>
  <si>
    <t>I love Under Armour gear, however I loathe Under Armour customer service.Placed two orders during the "sale". A few days later I received a generic order cancellation email with no order number. No more communication from them then finally 2 weeks later I received a refund. Not good enough for a multi billion pound company.</t>
  </si>
  <si>
    <t>Under Armour UKPathetic excuse of a company. As many other customers have complained about the same issue. Placed an order during the sale, only to be informed 3 days later that it had been cancelled and I would be refunded within 5 working days.... well 15 days later and still no refund. Generic email reply informing me that payments are being refunded. What a load of rubbish.I can't decide what's worse, the customer service or Under Armours face for sport Anthony Joshua' performance in the ring over the weekend.This will be my first and last time buying Under Armour products.Under Armour should take a leaf out of Nike or Adidas' commitment to customer service. Every purchase refunded or honoured within a couple of days.Joke of a company.</t>
  </si>
  <si>
    <t>Defnitely don't order from them. They cancelled my order when I chased it as it was late for delivery with no other option and they have taken the money and I am still waiting for my refund.</t>
  </si>
  <si>
    <t>If i could give no stars I would.They processed my order mid May, took my money, acknowledged order. 4 days later cancelled the whole order with no explaination. It is now 3rd June and I've had no refund and no reply to any emails I sent to customer services.</t>
  </si>
  <si>
    <t>Like everyone else, this company is an UTTER DISGRACE! They take your money, hold on to it long enough to gain some interest, which would be huge amount based on the amount of people that would have bought items in their sale, then decide they are not going to honour their sale prices so cancel your order. This is ILLEGAL!!!Trading standards, Watchdog and EVERY MEDIA PLATFORM in the world will soon be talking about this disgrace of a company!  They will LOSE MUCH MORE MONEY now from the loss of customers that they would have by honouring their sale prices. To make things worse, they just cancelled orders with some stupid excuse about a processing error when if this was the case the order could just be put through again!</t>
  </si>
  <si>
    <t>As per many others on here I placed an order for two pairs of trainers and three tops. Order went through and then a few days later, 22nd, it was cancelled and I was told I would get my refund within 5 business days. It didn't happen. Partial refund on 1st June and nothing more either refund or email.I also requested that my details/account be removed and my details not be used, that also has not been done.Be aware that emails will get a generic answer and it won't address your issues. Also bear in mind the possibility of a large company disregarding data protection.</t>
  </si>
  <si>
    <t>My wife and I ordered some items from the â€œsaleâ€ 2 weeks ago, order was processed, money taken from the PayPal account. No information from UA apart from the order confirmation email, checking order status on their site showed it eternally stuck as â€œin processâ€. Today I hear that the order was cancelled, no explanation, no apology, no discount coupon for next orderâ€¦.. I donâ€™t know whether this company is completely incompetent or pure genius. By the time my refund is issued they will have had my money for nearly a month. Multiply that out by all the others who suffered the same fate must amount to a really big interest free loanâ€¦. For sure I will never be buying UA gear ever again.</t>
  </si>
  <si>
    <t>Worst online company I have dealt with.They will take your money and not send the goods or refund they need investigating for theft.</t>
  </si>
  <si>
    <t>Terrible Terrible Terrible Terrible Terrible Terrible Terrible Terrible Terrible Terrible Terrible Terrible Terrible Terrible Terrible Terrible..... do not deal with this company absolute shambles... They have Circa Â£300 of my money, no communication, no apology, nothing... STAY AWAY FROM THIS COMPANY</t>
  </si>
  <si>
    <t>Theyâ€™ve stolen my money just like multiple other people on here. I placed an order 2 weeks ago which was cancelled by them due to a pricing error, they said I would receive my refund within 5 working days, 2 weeks later and I still havenâ€™t got my money back. These scammers have taken my money and I have no product. They wonâ€™t even reply to my customer service emails. Iâ€™m going to have to ring my bank on Monday to see how I can get my money back or Iâ€™ll have to take them to small claims court. So disappointing from such an established company.</t>
  </si>
  <si>
    <t>Placed 2 orders mid May. Emailed after no itens arrived to be told that they messed up on the pricing and would therefore refund my orders.2 weeks later and I have no refund... emailed a further 4 times, messaged on their Facebook &amp; Twitter accounts but still no replies.Complete lack of respect for your customers!!!Spent a lot of money with them over the last number of years... no more!</t>
  </si>
  <si>
    <t>Placed two orders on the 19th May , received email stating orders had been cancelled. Then they took the money out of my account afterwards . Emailed the company and received a diabolical response. Scandalous service, fraudulent scam .Never ever use or buy off under armour .</t>
  </si>
  <si>
    <t>Similar to others. Placed an order on May 19th and apart from the initial order confirmation email, I've had no communication at all from Under Armour since and my goods still haven't arrived. However, on their website my orders are still processing.Absolutely shocking customer service.</t>
  </si>
  <si>
    <t>I only wish I can give minus stars.What a joke of a company, placed an order 19th May then got sent get an email 5 days ago saying refund will be within 5 days, no email about cancelling my order which still shows as processing, and nothing has materialised in my account. If you are not supplying orders why take the money before despatch. under armour can stick their products from now on I'm staying with trusted brands that have stood the test of time and had the decency to communicate in a timely manner.Next stop watchdog, trading standards and chasing my credit card company.Bye bye you ungrateful disrespectful joke of a company</t>
  </si>
  <si>
    <t>Same as everyone else I place an order for 3 items , all cancelled , no reason, no apology . And still no refund 14 days later . Disgusting customer service</t>
  </si>
  <si>
    <t>ordered on the 16th may which was accepted and paid that day. then received e-mail on 22nd to say it could not be accepted and payment refunded within 5 days.  have received nothing back despite sending 2 further e-mails.  if the problem was with their website i would have thought they would try to get the payments refunded immediately to avoid the negative publicity but am appalled that a company like this can treat customers so badly. would never but from them again.</t>
  </si>
  <si>
    <t>I bought three items a couple of weeks ago I was refunded for one but for the other two items I've heard nothing despite emailing them. Terrible service I'd just like my money back at this point.</t>
  </si>
  <si>
    <t>Placed 3 orders, cancelled all three without explanation. Two weeks later Iâ€™m having to chase my refund... getting any response from anyone is hard work. Stick to a quality brand with quality service such as Nike... will never attempt a purchase from Under Armour again and advise anyone using for the first time to reconsider...</t>
  </si>
  <si>
    <t>Cancelled my order without any explanation, and said that I will receive a refund within 5 working days. It's been well over that time scale, and am still waiting for my Â£45. AVOID AT ALL COSTS!!!!!!</t>
  </si>
  <si>
    <t>I'd give 0 stars if I could, cancel orders without explanation, say refund is being issued then this doesn't arrive all whilst not answering emails and numerous others say the phone lines aren't answered despite being within stated business hours. Avoid like the plague, worse even then Zavvi.</t>
  </si>
  <si>
    <t>Shocking. They don't honour orders, they take money instantly and don't refund payments when they cancel orders. When contacting customer services if you go get a reply its generic and unhelpful, they don't want to know! Avoid at all costs. I've had to go through PayPal to try and get my money back, 12 days and counting</t>
  </si>
  <si>
    <t>Been 11 days now and I'm still waiting for my refund there quick enough to take payment but not return it</t>
  </si>
  <si>
    <t>Same as the other reviews with a similar time stamp, took advantage of a sale, seems they could not honour the order as I received an email four days after the order advising it had been cancelled and a refund will be with me with 5 working days. Itâ€™s now ten days later no refund. Emailed yesterday as there number could not be dial from my mobile (not a UK number) chat not working. Replied advising a refund would be sent shortly, still waiting! Very poor service, first and last time I will ever order from Under Amour!</t>
  </si>
  <si>
    <t>First time I've ever left written a review but I feel I should warn people about ordering from their site. I made an order nearly 2 weeks ago and when I chased it up I received a generic response saying that my order was not accepted. No explanation, apology, discount code. I wouldn't mind but to instantly take my money and not even bother to let me know it won't ever be arriving is really poor service.</t>
  </si>
  <si>
    <t>Taken money and processed order for over a week, then sent email that it can't be done, and money will be returned in 5 working days. Two weeks later no money... waste of time.</t>
  </si>
  <si>
    <t>Awful customer service.I ordered over two weeks ago. They took my money and then cancelled my order without even notifying me. They then told me my money had been refunded. This was 10 days ago. Still no money back.</t>
  </si>
  <si>
    <t>Made 2 orders about ten days ago and have received only one item of the 12 ordered. Email stated that the rest of the order would be with me soon but it didn't arrive. Made contact with them and they now say the order has been cancelled. Terrible service and they have Â£150 of my cash currently. Waiting for it to be returned. Awful service</t>
  </si>
  <si>
    <t>I bought a top on the sunday morning in their advertised online sale for Â£8.80. The money  was taken out of my account and an email saying delivery within 5 days. 10 days later nothing so I emailed them to ask what was going on. I got an email back saying my money has been refunded and will take 4 business days.  No reason why or an apology or a future discount code. If u had not emailed I feel as I would never had been refunded. Disgraceful.</t>
  </si>
  <si>
    <t>Utterly Atrocious! I placed an order on Sunday 19th May. The amount was pending twice on my credit card but debited once. On Wednesday 22nd May I received an email saying my order had been cancelled and Iâ€™d be refunded within 5 working days. Over a week later Iâ€™ve still not been refunded. I emailed them only to receive a useless reply that I had already received a partial refund which I hadnâ€™t! I wonâ€™t be ordering from them again!</t>
  </si>
  <si>
    <t>Terrible service!!Recently placed an order (early may), then 3 days later receive an email stating my order has been cancelled and money would be returned to my account, no reason given.Still waiting for the money to be refunded to my account.Terrible customer service! Would never reccomemd or buy from UA again.</t>
  </si>
  <si>
    <t>Order still showing in process from 19th May, no updates so called to be told by a less than bothered customer service agent that order is cancelled and refund going back to my card, though no sign of it yet.</t>
  </si>
  <si>
    <t>If I could give them less than one star I would. They have had two orders from me for 2 weeks, no cancellation email and no refund so far. I have received one email today confirming that one order is being refunded in the next 4 business days, no mention of the other order. I have sent around 10 emails in total which have bee completely ignored, I have tried calling today only to find that they have actually closed their phone lines so they do not have to deal with their customers at all............ Their should be a mass boycott of this company, they should not be allowed to continue trading like this.</t>
  </si>
  <si>
    <t>AVOID BUYING VIA THEIR WEBSITE - SCAMMERSThere was an Under Armour sale with huge savings on some of their goods. I ordered several items and my money was taken. 2 weeks later having confirmed that my order was canceled  I get an email telling me that my money will be refunded in 3 to 4 days. Do not trust this disgraceful brand</t>
  </si>
  <si>
    <t>Placed order a few weeks ago, got a confirmation email and money left my account then an email a few days later saying my order was cancelled and I would receive a refund within 5 days, I havenâ€™t received any refund at all, just gone online and everything on my order is in stock and online now, absolute joke of a company and not customer service help at all.</t>
  </si>
  <si>
    <t>Should be named UNDER ARMPIT! Absolutely rubbish company!!! Utterly disgusted how they treat customers.  Like many others I ordered daughters trainers and got email 10 days later saying my order has been cancelled with no explanation and no refund!!! SCAMMERS! Never buy this brand again, just the name makes me sick!!! Don't want to wear any of their stuff!</t>
  </si>
  <si>
    <t>Ordered products but order cancelled! And as of 29/5/19 no refund. Thay have nearly Â£70 of my money and I want it back plus they aren't replying to emails! Useless company. Just scammers3 weeks to get money back</t>
  </si>
  <si>
    <t>There was an Under Armour sale with huge savings on some of their goods.  I ordered several items and my money was taken.  Three weeks later having confirmed that my order was received I get an email telling me that my money will be refunded in 3 to 4 days.  Do not trust this disgraceful brand</t>
  </si>
  <si>
    <t>I wouldn't even give them 1 star. They have take over Â£160 and not sent a single item. I've now sent 5 emails and they haven't replied to a single one. I ordered items for my holiday and now have to go without and I'm still Â£160 out of pocket. This company is a joke I will never buy anything from them again and now have the stress and trouble of trying to get my Â£160 back.Update..I had to contact PayPal and raise a dispute, 3 weeks later i finally got my refund with no explanation or apology from under armour. I'm so glad I payed via PayPal otherwise I don't think I would of got my refund. Under armour you are a joke and a scam.</t>
  </si>
  <si>
    <t>Ordered three items two weeks ago and they emailed me today to tell me two of them were no longer in stock. ðŸ¤”. How does it take two weeks to notice that you donâ€™t have the items. Cherry on top was That I cancelled the one remaining item and they told me they couldnâ€™t issue a refund because the item was in transit and said they would email me once they came up with a solution. Unacceptable</t>
  </si>
  <si>
    <t>Ordered two weeks ago and yet to receive items or confirmation of order</t>
  </si>
  <si>
    <t>Do not buy!Ordered 2 weeks ago, order still stuck on "being processed" - have not received any communication from Under Armour apart from order confirmation.I have been charged for my orders, even though their website says I would only get charged once items shipped.Awful company. Poor Customer service.</t>
  </si>
  <si>
    <t>Cancelled my order 4 days after it was placed and money left my account with no reason whatsoever given as to why. Said I'd get a full refund within 5 working days but only refunded some items. Currently try to chase up the refund on the other items.</t>
  </si>
  <si>
    <t>Run a fake sale, take your money and then sit on it, 10 days i'm still waiting for my money back (not even processed, not just the delay as it passed through the banks so i'll still have 4 days wait once they bother).   While they rake in the interest off all the people they scammed.  Nice way to get a cash and interest injection if your cash flow is low right?Why bother with a company that you can never know if they are just gonna decide that actually they'll cancel your order and keep your money as long as they feel like.  Mistakes happen but you know what you do then, you fix it.  You don't sit on peoples money, ignore them and be rude about it.  You man up, own the situation, put on extra staff and get it fixed.I imagine they are incredibly busy refunding all the money they took, but interesting how I made 2 orders and the last smaller value one was refunded (only after my first chase) but yet no sign of the money for my first order which was of much higher value.  Looks like they are refunding the smaller values first to keep as much money in the bank as possible for longer.Thanks for the disingenuous cookie cutter responses and for being super rude to so many of your customers, great job.</t>
  </si>
  <si>
    <t>I have ordered and paid what I thought were sales items on Sunday the 19th of May, and received a confirmation that my order had been shipped on Monday the 20th.But never received the order so I called their customer service who said it should be with me by next week. Today, the 29th of May, I called the customer service again to inquire about my order: and they just sent me an email saying that my order has been cancelled and my money will be refunded.They have my money since 10 days, and decide to cancel my order with no justification or apology whatsoever. I will never buy from this brand ever again. They should have thought carefully about the way they wanted to treat their customers, my time and my money.</t>
  </si>
  <si>
    <t>Donâ€™t bother with them.A joke of a company. Would never purchase from them again 1 star just because itâ€™s the least I can give but they donâ€™t even deserve Will stick to Nike &amp; Adidas</t>
  </si>
  <si>
    <t>Absolute joke of a firm to deal with. My first purchase from them on the 20th to then be emailed 3 days later saying that my order had been cancelled. No explanation given??? The email also said up to 5 days for a refund!! I still have no refund and will have to persue through paypal.  The customer service number is a premium number and I'm still waiting for a timely response to my email.</t>
  </si>
  <si>
    <t>UA stands for utterly atrocious, unbelievably awful, unprofessional a-holes! Take your pick. Con merchants! Take your order one day, then inform you 3 days later it wonâ€™t be fulfilled. No apology, no explanation, no nothing. Another 4 days pass before they tell you they will process your refund, but will take another 5 working days. Still waiting..... paid by PayPal so itâ€™s not difficult to refund and I would at least receive notification email from PayPal but nothing yet. I will not buy from these con artists again. Shocking, shocking, shocking, stay clear and go elsewhere.</t>
  </si>
  <si>
    <t>Order on the 19th May and order is still being processed even though the website says delivery in 3-5 days and still nothing I have emailed customer services three times and have not had any email back or explanation even though they have taken my money. Stay away poor customer service and communication. Use a proper sports clothing company like Nike or Adidas.</t>
  </si>
  <si>
    <t>Took Â£173and then Â£52 from me and then cancelled the order. Received a partial refund of Â£44 from one order so does that mean they are honouring the rest of the order ðŸ˜¬. Think NOT - what a scam.</t>
  </si>
  <si>
    <t>How the scam works.1. You order and they take tour money.2.They cancel the order without any explanation.3. You never receive refund.ABSOLUTELY SHOCKINGPEOPLE NEVER ORDER FROM THERE IF YOU VALUE YOUR TIME AND MOST IMPORTANTLY MONEY.UNDER ARMOUR- SHAME SHAME SHAME</t>
  </si>
  <si>
    <t>Place an order like thousand other people. Took my money. Order cancelled no money back. Customer service extremely rude. Behave like they own the world. Dont believe their posh ads. Classic scamers trying to get reach in back of hardworking peopleAbsolutely shocking for a company to get away with stealing peopleâ€™s money in the XXI century. Stay Away.</t>
  </si>
  <si>
    <t>When speaking to the customer service agent he refused to give me his name and then disconnected the call.</t>
  </si>
  <si>
    <t>Poor Rude Service.I placed an order with you on the 17th of May 2019, you processed my payment and took the money out of my bank account but yet no order received or email to notify me you had a glitch on your system.I contacted your customer service today for a solution as I was yet to have any contact by you, of which I received rude inadequate service. The customer service staff, lack any understanding or personal skills which is required whilst working of the telephones. Thus, it is reasonable to question their skills and training when they are not equipt to deal with any situations, or refer you to the relevant team.I am so disappointed, not only did your customer service team not provide me with their name as they claim they do not have to do so, even though I was placing a complaint, they also had no line manager on that shift? no one higher to deal with customer complains or no procedure to follow, it is also not highlighted within your terms and conditions.You are a huge brand, yet incompetent to take responsibility for the 'glitch'. I have no issue with the fact your website was selling things for a cheaper price, the fact you agreed the 'sale' and took the money out of my bank account but did not provide me with the 'sale' of which was agreed.I always order of under amour, but after this I will not continue to do so, it is evident you are not able to compete with higher brands, and this is evident when speaking to your customer service team.Under amour lacks any understanding for customers and that's all I received was poor service.Under amour will most definitely loose customers after this, will probably cost you more now, then it would have to process and go ahead with the orders.  Shocking!!</t>
  </si>
  <si>
    <t>Placed an order, 2 weeks went past nothing received, then received an email out of the blue that my order was canceled and that I would receive a refund. Its been 3 days since that email and I still haven't received a refund.</t>
  </si>
  <si>
    <t>Over a week has gone by since I ordered, no goods or refund issued!Whatâ€™s going on Under Armour?</t>
  </si>
  <si>
    <t>They took money from both of my orders and then I received an email saying that it  was cancelled and I'll get a refund. That was 5 days ago and heard nothing since- still no money.</t>
  </si>
  <si>
    <t>No goods. No refund. Sham!</t>
  </si>
  <si>
    <t>Also ordered some items last Sunday amounting to Â£60.80. As yet the money over a week later still isnâ€™t back after receiving an email saying my order was cancelled. Appalling really, I hope trading standards look into your company practices and you feel the ramifications of your rather lousy actions!!</t>
  </si>
  <si>
    <t>No goods, no full refund, UA appear to be just thieves and scammers.</t>
  </si>
  <si>
    <t>Took money, week later got email saying order wasnt accepted without giving any reason.  Only got a partial refund. Reported to the police. Scam. Dont use them. Police is on their case.</t>
  </si>
  <si>
    <t>Placed an order and money taken from my bank account then 4 days later receive an mass email to say my order has been rejected and have to wait 5 days for a refund even though money has left my account which on under armour site it says they will take money when orders are ready to be despatched.  Still no money back into my account and Iâ€™ve heard some people have received refunds but missing 10% so under armour arenâ€™t even fully refunding people This has been dealt with by UA in a bad manner as no explanation to customers whatâ€™s going on.  Last time I order as I normally order all my gym gear from them but will be using other companies now</t>
  </si>
  <si>
    <t>Shocking . should be ashamed of yourselves.never ever will I shop with you again</t>
  </si>
  <si>
    <t>Like so many others who have commented, I placed an order for a number of items last weekend and received an order confirmation, with money also taken immediately.  I heard nothing so wrote to UA customer services on Wednesday to ask about when the order would be shipped, only to receive what appeared to be a standard email saying the order was cancelled.  I wrote back again to complain but have heard nothing, nor a refund to date. If I donâ€™t receive the full refund by next Tuesday Iâ€™ll be onto the credit card company.  In view of the amount of complaints seen, I hate to think how much money they are currently holding in their bank account.  Last time I ever buy (or should I say â€˜attempt to buyâ€™) a UA product. Thankfully thereâ€™s plenty of choice elsewhere.....</t>
  </si>
  <si>
    <t>Ordered from UA last Sunday. Assumed it may be a glitch but after being told it wasn't and with the sale still being live 6 hours later I placed a second order. 4 days ago I received a generic email saying they are cancelling my order with no explanation. I replied saying I wanted my order and not to cancel it. I have still not received a reply, a refund or an explanation. My order still says it's processing.Various other people who purchased in the sale have received their goods. I am disgusted that they'd allow some people to receive their goods but others not to. A good reputable company would have apologised, explained and done everything in their power to keep their customers happy. But not UA. I will never shop with them again.</t>
  </si>
  <si>
    <t>Really disappointed that despite speaking to their customer services prior to placing the order and being given confidence of fulfillment I have wasted 2 hours ordering what i presumed to be sale items, payment has been taken and confirmation received. An email 4 days later to advise all has been cancelled through a generic email has now been received.Really poor service and what a waste of time!4 days on and still NO REFUND!Will stick to the real brands out there that pride themselves on great customer service.</t>
  </si>
  <si>
    <t>Same issue EVERYONE is complaining about in these reviews! What is going on with this company???</t>
  </si>
  <si>
    <t>Made an order on their website, payment went through &amp; I received a confirmation email. 2 days later I get an email to say it's been declined without any reason &amp; I will have to wait 5 days for a refund back to my account which never happened . No explanation, nothing. Reading the reviews I'm not the only one who's had a bad experience. Less than satisfactory customer service but a customer less to please (or not as the case maybe) as I won't be retuning &amp; will purchase my children's training clothes from an alternative brand/company in future</t>
  </si>
  <si>
    <t>Order cancelled without explanation after 6 days and payment being collected.Item is still available on there website at a much inflated price......  Again no explanation ....They had my monies for upto 10days - must be desperate to pay off the bank loan before month end.......Not what I expected from a $5.2B USD turnover Company."We've issued your refund. It may take up to 4 business days to post to your account"</t>
  </si>
  <si>
    <t>Order cancelled without explanation after 5 days and payment being collected.... customer services is so bad they have forgotten how the brand became so big.... this is the 3rd awful customer service experience in the last month, will stick to Nike and Adidas in future as they leave UA for dust in the customer service experience.... Does the management care anymore or are they so big now that the customer isnâ€™t important????</t>
  </si>
  <si>
    <t>Unfortunately I've been had just like everyone else with the fake Â£8.80 sale. Unacceptable behaviour from what I thought was a reputable company. I placed 2 separate orders which took ages as the site kept crashing. So waste of 2hrs, and let's just hope we get our money back. Definitely will stick with Nike from now on. UA I hope u lose alot of custom! ðŸ˜¡</t>
  </si>
  <si>
    <t>Like many others, i took advantage of the Â£8.80 potential 'sale' or error, not in high hopes that it would be delivered but for Â£8.80 per item i took the risk.3 days passed before receiving a vague, abrupt email cancelling the order advising that it will take 5 DAYS for a refund. That is 8 days under armour is holding my money, with no excuse, no apology and not even a 10% off (which i wouldn't of used to be fair as i am never ordering from them again).Terrible customer service.</t>
  </si>
  <si>
    <t>Order cancelled with absolutely no explanation. Others who had made orders on the same stock/sale had received their products while others were cancelled with no reasoning as to why. Definitely will not purchase their items in future.</t>
  </si>
  <si>
    <t>9Absolute jokers.Took my money for an order and then cancelled it. Didn't even give me a reason why! Now they are keeping my money for up to 5 working days. No response to emails. Wish I'd read trustpilot first! I would phone them but after seeing other people's reviews there's probably no point.Update: Had to open PayPal dispute for my refund. The refund wasn't given to me in the 5 working days they stated in their email. Still zero correspondence from them.</t>
  </si>
  <si>
    <t>Placed order online, received email to say my new gear will be on its way and I will be updated on May 19th. Today 22nd May recived an email to tell me the order was not accepted and refunding payment, no further explanation as to why this was. As far as I`m concerned which shows in my bank statement contract has been agreed as the money has been deducted from my account there fore the product I have ordered online should stand.</t>
  </si>
  <si>
    <t>Very poor customer service. They accepted my order online, took the money, then e-mailed me 3 days later to say my order had not been accepted and my money would be refunded. No explanation. Other websites have pointed out that they had pricing errors on Sunday. So why haven't put some sort of banner on their website explaining this and apologising for the blunder? At the very least they could have worded their e-mail better.We all make mistakes, but it's how you handle them that matters. Under Armour has performed very badly.</t>
  </si>
  <si>
    <t>i would them give zero stars if possible. I've been waiting on an order now that was supposed to ship over two weeks ago. I've contacted three different customer support reps and when I ask what the ETA is they just respond "we are experiencing delays and will contact you when it ships." Well that's useful. This is why their stock is such a dumpster fire. Terribly ran business. But don't worry. They offered me a promo of $40 off of a $100 purchase that's listed to any and everyone on the front page of their website for my troubles. What a deal. Thank you so much! Let me tie more of my money up in an order that might take a year to get here. (I know they oversold 2 of the items in my order. It's out of stock on their website as well. They are so clueless.)</t>
  </si>
  <si>
    <t>Would give zero if it would be possible. Got my order cancelled without getting the reason after 3 days. Payment has cleared so now I need to wait 5 days for a refund. I liked the brand but the service just put me off. I should have ordered from more reliable brand, I would have my order by now.</t>
  </si>
  <si>
    <t>As with all the other recent reviews, they sent an email saying that they haven't accepted the order... However they have already processed payments and are now kindly keeping hold of it for 5 days</t>
  </si>
  <si>
    <t>My money is going to be held for 5 days for something I've ordered and I will never receive. This is a top level scam by Under Armour. Even if they did make a mistake with their pricing, they can't just keep people's money for a week. Not only they don't honor the order, they keep the money for a week..Unacceptable! NEVER AGAIN</t>
  </si>
  <si>
    <t>Absolute disgrace. Placed order, took payment, then cancelled order, saying it will take 5 days to return my money. Basically theft. Will never buy from them again.</t>
  </si>
  <si>
    <t>Order a bucket had twice now both times were in stock, a week after I order get email saying my item is out of stock, will not order from them ever again</t>
  </si>
  <si>
    <t>Cancelled my order with no hint of an apology, now my money is in limbo for a few days. Call handler was extremely rude!</t>
  </si>
  <si>
    <t>Like others, I ordered goods on Sunday, they took my money on Monday and then Wednesday I received an email stating order has been cancelled and refund will be given in 5 days. What kind of sick joke is this? Heads need to roll, whoever is in charge of online marketing and advertising needs to be sacked and customers need to be given a gesture of goodwill.Avoid using this company in the future...avoid like it's the plague!!</t>
  </si>
  <si>
    <t>They take your money then email you 3 days later to cancel your order. Would never buy any of there stuff again.</t>
  </si>
  <si>
    <t>Cancelled order. With no explanation but has still taken my money? Which has been sitting in their account for the last 4 days. No offer of compensation or a discount voucher? Surely this should be the least you could do.</t>
  </si>
  <si>
    <t>I placed an order for a couple of pairs of trainers which seemed to be a good price and possibly end of line trainers, as other colours in the same style were a higher price. I got an on order confirmation then hear nothing. 3 days later I receive a rather abrupt email telling me my order has been cancelled, no explanation as to why. The email says I now have to wait 5 working days for my refund.I usually buy my Under Armour stuff from the high street, this was the first time I have bought directly from them and will definitely be the last, as judging by my experience and many other peoples, they simply can't be trusted. I may even completely boycott the brand completely.They could of handled this situation so much better, but it appears they simply don't care about their customers.</t>
  </si>
  <si>
    <t>Received an email cancelling my order with no reasoning. Terrible company.</t>
  </si>
  <si>
    <t>NEVER AGAIN!Order was cancelled after THREE DAYS with absolutely no explanation. MONEY TAKEN STRAIGHT AWAY BUT INFORMED THAT REFUND WOULD TAKE UP TO 5 WORKING DAYS... not good enough!SHOCKING. Won't ever be using this company again.</t>
  </si>
  <si>
    <t>Hum...Abrupt email saying thankyou for you're interest in our products but your order has been cancelled one email to cover both orders.Your order and will now be refunded within 5 days.Ordered sunday and email cancelling order on wednesday.is this a genuine error, or could this just a ploy to help their short term cashflow?Could this mean we are unsecured creditors if they file for bankruptsy?</t>
  </si>
  <si>
    <t>Don't buy from this website Order Sunday,Monday they took the money,Wednesday they cancelled the order and they say to wait 5 days for refund Don't recommend</t>
  </si>
  <si>
    <t>Placed an order in which I thought was legit, or old stock not to sure. However email received this morning stating that order has been cancelled!? Not great to hear! Plus I've also heard that Under Armour welcome hunting! I would actually like my money back, won't be using them again!</t>
  </si>
  <si>
    <t>Given the number of bad experiences posted here and on social media, it seems that UA made a massive error with their website.They have handled the situation VERY badly and could have at least made a gesture of goodwill</t>
  </si>
  <si>
    <t>It's a scam,Do not buy anything from this Company, It will not get delivered. The Company will sit on your money for a good week and if you are lucky, you will get refund.Go with a decent sport brand.</t>
  </si>
  <si>
    <t>Like many other people got email this morning telling me my order has been "rejected". Although they have taken payment. Trading standards should get involved with this scam. Never gonna buy UA again</t>
  </si>
  <si>
    <t>Disgusted to get an automated order to say my order has not been processed 3 days after paying for the items purchased!!Avoid like the plague!!!</t>
  </si>
  <si>
    <t>Order cancelled....potentially staff picking the clothes once they realised the price......tried to ring...got automated answer ' Won't accept calls from this region'....I am in Northern Ireland.....then I read in previous reviews about them keeping our money for their balance sheets etc ..only to google something to get this result '  Under Armour's stock plunged more than 10 percent Wednesday as Wall Street was disappointed by the retailer's financial targets...' ...I smell a horrible scam....</t>
  </si>
  <si>
    <t>Shocking customer service. Worst cancellation email I've ever received.</t>
  </si>
  <si>
    <t>Absolutely awful !!!  Ordered partner trainers  For birthday 4 days ago! birthday is in 2 days!!  got email this morning saying My order has been cancelled after taking my money!!! And wonâ€™t be  refunded for 5 days!!!!</t>
  </si>
  <si>
    <t>Like a lot of people on here, I made use of the potential "pricing errors" on the UA website on Sunday. I didn't really expect to receive the goods (I only ordered 1 pair of trainers I actually wanted unlike some people). I expected a cancellation email on the Monday... no email.. Tuesday no email.. Not until Wednesday morning did I receive quite an abrupt email saying the order was cancelled and the money would be refunded within 5 days. This is too long to hold of to potentially Â£Â£Â£Â£Â£Â£ of customers money, now I am not fussed at all about my poultry Â£15 but some people spent hundreds. This could have been sorted by Midday Monday, instead they are potentially holding customers money for 8+ days. Disorganised is an understatement. This is must be a "very very clever ploy to secure interest free funding to get them out of trouble" (who comes up with this *****, the admin fees alone would dwarf any potential gains in the situation). The company is run by complete imbeciles seeing as the prices were not pulled until midnight on Sunday.  I can imagine the absolute scenes at the Under Armour offices on Monday morning when they came in to 100,000+ orders with a total value of 12p. My guess is that someone is going to be responsible for bringing cakes to the office everyday until they retire.The only redeeming factor is me thinking off all the HUKD members that have never exercised in their lives rioting that they didn't receive their cut price gym wear, and will have to yet again wear the same Kappa tracksuit to the pub on Friday evening.</t>
  </si>
  <si>
    <t>First and last time ordering anything from the UA UK website. Order placed for two pairs of gym trainers and email confirmation received. Three days later order still 'Being processed' then a random email saying order was cancelled and no explanation given! Most definitely won't be ordering from them again. So now they have my data, have my money for a period of time and I'm without the goods and have to wait five (!!) days for a refund. Shockingly poor.</t>
  </si>
  <si>
    <t>TR</t>
  </si>
  <si>
    <t>Unfortunately your order was not accepted and we are refunding your payment.</t>
  </si>
  <si>
    <t>Terrible service - first time user coming from the competition I thought Iâ€™d try a few things - nothing that exciting - a few running tops and a pair of shorts . 5 days after ordering and after payment accepted , brief email saying my order hasnâ€™t been accepted  - no explanation - just that ! Payment taken yesterday which according to terms show they have accepted though .5 working days to refund ? Well done Under Armour . Iâ€™d give zero stars if I could .</t>
  </si>
  <si>
    <t>GG</t>
  </si>
  <si>
    <t>I contacted Under Armor regarding a pair of shoes that I had purchased because the material was pulling apart from the sole of the shoe. Their website states that they stand behind their product which is just not true. You can clearly see that the issue with my shoes are a manufacturer's defect and also that the shoes have hardly been worn. Nonetheless, they wouldn't help me unless I could produce the original receipt which I didn't have since I had no plans on returning the shoes and socks that I had purchased since I had been wearing them. They offered me a promo code for a future purchase but I declined as I do not have any intention on purchasing another pair of shoes after this experience. Customer service and product quality are of high importance to me and because of that, these shoes will be my first and last purchase from Under Armour.</t>
  </si>
  <si>
    <t>THE WORST CUSTOMER SERVICE COMPANY EVER!! Do yourself a favor and look for gym clothes at either Gymshark, Nike, or Adidas. These people will guarantee a 2 day delivery and then send you an email 14 days later saying your item is out of stock. They will guarantee a refund but will not give it to you. And the worst part is the rude agents. They will just hang up or disconnect the chat on you when you ask for refund. I have never had this issue with any company ever. Absolute scammers!</t>
  </si>
  <si>
    <t>No exchange and it takes one to two weeks to process returns. Not ideal for gifts. Learned my lesson to never buy directly of UA.</t>
  </si>
  <si>
    <t>The company doesn't survey customer satisfaction after service encounters and it shows. I've worked in healthcare and food industry and I get that customer service sucks. Long hold times over the phone and on Live Chat increase impatience but I'm always as courteous as possible and I also speak up when people are disrespectful to me. Without so much as a monotone "have a nice day" the agent hung up as soon as I got the confirmation email regarding my order. Sorry Steph, won't be returning to Under Armour for shoes/apparel etc any more.</t>
  </si>
  <si>
    <t>I used to really like this company.  But seems like quality has declined with this company but I still wanted to use their products.  Put in an order and never received tracking number.  The email said it would be here Monday or Tuesday.  I called customer service to get a tracking numbers was told it wasnt in stock. Then the UA rep said he checked another system and that it was in stock.  He asked if I wanted to go ahead and put in an order and I said no due to the money already out of the account.  Conversation over....then I checked the account a few hours later and it was pending to be deposited back in the account.  I went to UAhelp and sent an email then they sent a survey. Then they sent another survey.  The next morning the dufflebag was due to be delivered that day.  It was overnight from California.  Well that impressive all except I wasnt sure I even wanted to do business with this company again. And I originally told them to hold off for now.   Its still sitting at my house...not sure if I will open it or not.  Very disappointed...this used to be a good company....and now are making amateur mistakes...pathetic.</t>
  </si>
  <si>
    <t>A bit pricey for what it is, but cannot complain too much. Iâ€™ve owned shirts and shorts from them for going on 8 years now and they are still going. Great quality.</t>
  </si>
  <si>
    <t>Very poor customer service. After talking with UA and agreeing to return my items for improper sizing at my shipping cost. Following up with them, week after week after the "up to 14 days after arrival" date. They assured me the new items or gift card would be on thier way. They sent me my entire order back, unresolved. I called in again, which they stated someone will get back to me in 3 days. It's now 5 days, after a 2 month ordeal and no further ahead. Quality and service have plummeted over the years.</t>
  </si>
  <si>
    <t>I was in the store at the Ellenton Outlet in Florida. I was helped by Aaron. What a wonderful employee, he is courteous, knowledgeable, professional, and willing to go the extra mile to help a customer. Because of him I will become a loyal customer.</t>
  </si>
  <si>
    <t>Their old stuff was great, but the materials changed and aren't what UA claims they are.  For example, the 'Cold Gear' they claim keeps you warm doesn't do that even if it's 50+ degrees (my hoodie from 2013 does this just fine though).  The worst part is that they have liars working in customer service.  They also will have FedEx (worst freight company known to man) hold your items until the day it's 'due for delivery' - mine spent 4 days at the FedEx office.  The worst part, though, is this final order which looks like I'll be getting screwed on.  Even though I've had 3 other orders with identical billing and shipping credentials on the same UA account in the past month, this 4th order is apparently 'unable to be delivered - returning to shipper' after the 4 day hold at the FedEx office.  Never buy from this company, they're not only selling junk clothes, they also lie and try to manipulate.  Stick with Nike or whatever you've had good luck with.  I'm just happy I'm only out $29 from this scheme of a company.</t>
  </si>
  <si>
    <t>Item never showed. Called three times. Was told they CAN NOT SEND REFUND WITHOUT RETURN OF ITEM. Never showed up after calling three days in a row. They Refused Refund twice. But was told they would refund shipping cost. Im done spending my money with this JOKE of a company. Your return policy needs to be updated to 2019s standards. STAY AWAY GROM UNDER ARMOUR PERIOD. GARBAGE COMPANY 2019</t>
  </si>
  <si>
    <t>I purchased baseball pants for my son online on april 8th. It is now April 15th and I have not received them. I contacted customer service thru online chat and they didnâ€™t know where the pants were. They gave me the # for customer service and it was the wrong #. Then when I called customer service they told me they donâ€™t know where they are and my sons game is SATURDAY! Never again!</t>
  </si>
  <si>
    <t>I have been trying to get a refund from under armour since 2/25/2019 for a defective coat and t-shirt. Today is 4/13/2019 and I have had to make numerous calls and received countless promises that my refund is on its way. Only to be disappointed and let down by many customer service representatives and their management team. North Face customer service beats this by far. When my refund is made (if ever) I will only wear and purchase North Face products. Patti P</t>
  </si>
  <si>
    <t>Update:I have since been issued a refund for the allegedly unreturned item (refund posted on my credit card account on 4/3/19). I added a star to the review due to this refund. Nevertheless, Under Armour still originally conducted in an unethical and unacceptable business practice. I wonder how many times Under Armour has committed this practice with many customers not noticing or giving up with frustration. If a company thinks it has not received a returned item, it has the responsibility to notify the customer in a reasonable amount of time BEFORE any refunds are confirmed and issued. Otherwise, it leaves the possibility of a company arbitrarily and falsely claiming unreturned items weeks and months in the future. This is such an overall disappointing customer service experience, as I really do believe UA has good quality apparel.Original review:This is a review of Under Armour (UA) customer service. To be fair, the shirts and pants that I own from Under Armour seem to be good quality, although not exceptional. That being said, when a company has this overwhelming amount of poor reviews, it should cause a customer to carefully consider doing business with them. I share in the extreme disappointment and frustration others have also experienced.Initiated a return using their online system. I apparently marked only 6 items for the return, but actually sent 7 items back. Received emails from UA on 2/4/2019 and 2/6/2019 confirming the return of 6 items and informing me that the refund of the those 6 items has been issued, respectively. Attempted to chat twice with UA to inform them that I had in fact returned all 7 items. Each time, the customer service rep just stopped responding. I thought perhaps this was due to an unusual technical glitch, so I called UA on 2/8/19. I was informed by a customer service rep over the phone that they received my inquiry just fine during the chats (which means the reps during the chats just decided to â€œdropâ€ our conversations without any reason or notice), that a manager would research the matter, and that I would receive a call within 7 days informing me of the outcome of the research. As of 3/31/19, no response from UA. I just decided to mark this as a loss and to move on, as I did not want to be further frustrated by this experience. Unfortunately, I then received an email on 3/30/19 informing me that I would be charged for an item that was allegedly not returned. Keep in mind that it has been almost 2 months since I had received confirmation emails that my refund for 6 items had been issued. In other words, UA now claims I had only returned 5 items, although it had confirmed and issued me a refund for 6 returned items nearly 2 months ago. To put it another way, what is to keep UA from arbitrarily and dishonestly charging a customer after the fact (a month or 2 or even more later) in a highly suspect and unethical way by making false claims that an item(s) was not returned, even though a customer had already received confirmations that the refund had been issued? This is a highly unprofessional business practice that opens Under Armour up for potentially unfair, unethical, dishonest, and fraudulent abuses. I emailed UA on 3/30/19 (no response yet), and I have also contacted my credit card company to dispute the charge. I have worked hard to establish a credible and honest reputation as a fitness manager, college teacher, and fitness professional for the past 20 years, and unless UA quickly makes things right, I will use my influence to dissuade and discourage my large network of colleagues, clients, vendors, friends, and family from ever doing business with Under Armour. We consumers deserve much better, and have too many other choices than to tolerate this horrible customer service.</t>
  </si>
  <si>
    <t>Under Armour customer no/service 100% sucks. This is one horribly run company with no clue as to building a loyal customer base. The telephone reps are atrocious and the so called supervisors are even worse. Even calling the corporate location in Baltimore yields zero positive results. If they continue running this pathetic company in this manner, quite possibly their new name will be "Under Water". The corporate stock has really tanked and it's quite easy to understand why. You've got to make quality merchandise, fresh concepts and #1--give a damn about your customers.</t>
  </si>
  <si>
    <t>Ordered my son cleats on 3/9...shipped 3/11 and yet to receive them. Apparently according to the tracking the were "lost" after they checked into the warehouse where they would have been delivered from. When I contacted the UA customer service they informed me they had no idea they were lost and would resubmit order with 2 day delivery as that was the fastest delivery option they had. That was on 3/21 and I am still waiting on an email to confirm that they were shipped and provide tracking #..........i would expect better service from Under Armour very disappointing</t>
  </si>
  <si>
    <t>Very dissapointed,I bought a under armour winter jacket for my son and paid $181.99 at sport chek for it.  The zipper kept splitting so I called under armour they sent me a return label and said she would repair or replace the jacket and I would have it back in two weeks. A month later I've heard nothing. I contact them and they give me a credit for $99.23, may I remind you that is half of what I paid for the jacket that was in new condition that I sent back.  Apparently they do not repair or replace says the representative I was speaking with today.  So the last representative that sent me a return label gave me false information and now my son has had no winter jacket for a month now and they have not allowed me enough credit to replace his last jacket. The jacket I sent back was a youth large and the allotted credit only allows enough for a preschool size jacket. How in the world will this help me.</t>
  </si>
  <si>
    <t>Really disappointed in the quality for the price. Socks wore out, got holes in just a few months. Won't waste my money on this brand in the future.</t>
  </si>
  <si>
    <t>I just purchased a pair of under armour athletic shoes... Charged, and they are one of the worst pair of shoes Iâ€™ve ever purchased. This athletic shoe has no grip when walking on tile, or a wet floor/ground. In the two days that Iâ€™ve worn them Iâ€™ve had several near falls. Iâ€™m forced to go back home from work to change back into my old shoes because of this ðŸ˜¤</t>
  </si>
  <si>
    <t>Return policy when contacted is not very good</t>
  </si>
  <si>
    <t>I ordered a pair of volleyball shoes specifically because they have built in ankle support. 4 weeks later I received shoes of a DIFFERENT COLOUR, STYLE, NO ANKLE SUPPORT, and AWFUL LACES. These were not what I ordered and nowhere on their website did I see them advertised. The upper material feels like a wetsuit and they are just 100% a different shoe in every way. I paid $140 for these shoes (converged from AUD to USD, increasing the cost) and I am disgusted that this seems to happen to a lot of people. Do not order from their online store. EVER.</t>
  </si>
  <si>
    <t>I am a huge Under Armour fan. I own more than 100 UA products. The shirts that I have purchased from UA just a couple years ago were made from great material. Now every time I buy a shirt and wear it once they become bacon necks. The collar just hangs down Instead of remaining tight around the necks. What happened???!</t>
  </si>
  <si>
    <t>Under Armour is a terrible company to do business with. We were ordering team gear from them. They consistently drop the ball on when your order will arrive. Then when you call the customer service number and try to get answers they say they wonâ€™t know anything until your order gets processed and hang up on you. They promise 2 day shipping and a week later they havenâ€™t even processed your order? Come on itâ€™s 2019, get it together!!</t>
  </si>
  <si>
    <t>Terrible customer service. I ordered product which was shipped and apparently drop shipped, my door says do not drop ship due to high traffic area for theft and to leave a pick up slip. I never got my package, I called and let them know ... they REFUSED to issue a refund, Refused replacement and I'm out 250 cad. Lucky me .. screw under armour, never been so upset and disappointed by any level of service in my entire life.. their online store is unreliable and not worth the trouble of ever using .. dont bother with the online store !</t>
  </si>
  <si>
    <t>I bought a cold gear winter jacket 2 years ago. I have worn it maybe 15 times since then. Last week it had just snowed and the temperature was in the teens outside so I thought it would be good to break out the heavy coat. Firstly itâ€™s pretty annoying how hard it is to zip up but I was okay with that because it kept me warm. When I went to zip it up the fabric holding the zipper tore so now I cannot zip the one jacket you really need to zip up. So frustrating. Itâ€™s been so long that thereâ€™s no way to return it so Iâ€™m stuck with a winter coat that I canâ€™t wear in the winter!!!</t>
  </si>
  <si>
    <t>Great quality products but woeful returns system if things are not right. Taken me all day to find and print a returns label as this does not come with product!!!! Is this a ploy to make you keep stuff you don't want? Now have to go out of my way to find the nearest place that will take UPS returns. What is the point of ordering online? Will only buy from shops in future.</t>
  </si>
  <si>
    <t>This is the worst company ever in UK.Customer service is totally crap,there is big mess for your order.No one know about your order nothing.Dont buy here nothing!!!!!!!!!!!Just buy from retailer in UK.The Represantative for Europe must be change,this people damage the good name for Under Armour.I will be send letter to CEO in US with this problem here.</t>
  </si>
  <si>
    <t>I had purchased a jacket online about 6 weeks ago now and it just never got delivered. I contacted UA customer service and they said UA had canceled my jacket order... why, who knows, but no one bothered to let me know. After the customer service rep said "it was cancelled" they disconnected from me which seemed unnecessarily rude. I have been on the UA website and have left feedback and requested someone contact me twice now and no one has bothered. Just to be clear they ask on the feedback form if you want to be contacted and by which method, so one would think they would follow though on what they offer. But it seems all around from the outbound operations to the customer service no one seems to know how to effectively do their job. I have purchased a lot from UA in the past and am really disappointed with their apparent lack of customer care or satisfaction.</t>
  </si>
  <si>
    <t>Under Armour customer service makes the brand trashy. I love their clothing but who is the CEO of this company, seriously?? You sponsor teams and even companies and the customer service is a joke. I was gaslighted by two of the agents within an hour. I had an item that did not match the website item I bought. I called to report this and they sent me the same item again (wrong one). I called to report the issue and they told me I was crazy and that I was too irate to speak with and I wasnt even yelling, I was civil. They both told me that they are on the website looking at this item and its grey not black. I in fact was looking at this same item on their website while speaking to them and it was black. After an hour of back and forth... I was hung up on because I was upset. I cried for hours because I felt humiliated and a belittled... My Husband absolutely loves the clothing and still orders but I have Anxiety if I have to report an item missing or not shipped (which is so very frequent with this company)...I had two items this week that were charged, but never came and got an email this morning that they are not in stock. Who handles your stock Under Armour???  Maybe IT department needs to be fired? You take the orders and continue leaving customers disappointed. The items that are out of stock ARE STILL ON YOUR WEBSITE (even days and weeks later and still out of stock) for others to purchase and be left without gifts for family members.Lets not even talk about how I paid $9 for rush shipping and its been a week and I still dont have it.  I want to know who has this successful company but has these employees representing their company??? Are we all just covering the disgusting flaws because the clothing is great? Who we first speak to says a lot about the company. Under Armour: this makes your company full of manipulative, narcissist, egotistical, sociopaths and I am rethinking if I want to wear the logo on my clothing. Because I sure as heck do not support this type of behavior and why would I pay a company to continue to grow and not work on their image? I am refusing to let our family order another item from this companies website. I am terrified of contacting customer service, as sad as it sounds I literally have anxiety and fear from Under Armour.... the conversation with them was degrading and caused a ton of Anxiety.  Get your SH** together and have your CEO contact me so we can discuss how to make this a better experience for the customers. 95% of reviews are 1 star. Lets talk. Lets get your agents some customer service skills and some morals for your company.</t>
  </si>
  <si>
    <t>Ordered online products and receiving to products without a return label. Two of the items didn't fit properly and had to return. Sense they didn't provide shipping label, I had to contact Under Armour and have one emailed to me. I did send the items back exactly as directed and after contacting Under Armour Three times and was told the third time I was getting my refund for the products sent back, here I am writing a review because 8 months later they never refunded the money for the items purchased and returned. I would strongly recommend against anyone to purchase anything from their website as you my never get your refund if returned.WHEN YOU CALL CUSTOMER SERVICE EXPECT, NO CUSTOMER SERVICE AFTER WAITING 1 HOUR ON THE PHONE!!!!!    I will never purchase Under Armour products again. There are better brands that actually gives customer service after the sale.Here we are 1-16-19 and believe it They finally refunded my monies after the fifth time calling. I did need to let that be known that they did right.</t>
  </si>
  <si>
    <t>I made an order for several products from this company on 09/12/2018 totalling Â£163.50.I received a notification email on 10/12/2018 that my order had been shipped but didn't hear anything other than that and after 9 days (18/12/2018) I called the customer service number.I just got off the phone with a customer advisor working for this company who told me that an error was made when my items were being scanned. I assume this is normal procedure, however this error meant that my order had not even been processed.At no point did I receive a notification from this company to inform me that there was an error and that my order had not even been processed and I only found out about it when I contacted you due to having not received my order or heard anything from you in such a long time.Â The person on the phone offered me a 15% discount and asked me to make the order again however said this would take 3-5 business days and could not do anything to ensure this would get to me before Christmas day.She also stated that it would take a ridiculous 3-5 days for my refund to be back into my bank account meaning that I could not have the money in my bank until the 23rd of December which really gives me a lot of time to buy different items to make up for this order not being processed properly.Â On 20/12/2018 I then received another notification email from this company staying that "I am to allow 10-14 business days for my refund to reach my bank account"This is a disgrace and I will never ever be buying anything from this company again and I will be recommending that nobody I know does either.To make a mess of an order in December is pretty unforgivable considering most items purchased this month will be under a deadline to be got in time for Christmas.</t>
  </si>
  <si>
    <t>Under Armour ArmourBox; I work alot. I thought this would make it more convenient for me, as apposed to going to the store searching and not finding and wasting time I could've used for sleep. I was literally just hung up on. After trying for over a week to get a refund on the box. They charged me for it even though I said I was returning it. This is the second time it's happened, the first time they supposedly sent me a box that I never received. And I highly doubt they even truly sent it. Money hungry is what they are. They'll take your money and never give it back. I called, and called and called. They have a waiting period of over an hour..seriously. WOW! JUST TO BE HUNG UP ON. the Customer service is TRASH. I've never dealt with such garbage CRs in my life. I highly recommend Nike.</t>
  </si>
  <si>
    <t>Great jogging pants, I love the high quality of it. Customer service is moderate good.</t>
  </si>
  <si>
    <t>SR</t>
  </si>
  <si>
    <t>Ordered from Under Armour with a voucher. It arrived on time, was perfect, no complaints!</t>
  </si>
  <si>
    <t>Terrible, awful and dishonest customer service. Ordered 2 items 11/24 with guaranteed 2-day shipping. Now 10 days later, no items, no tracking info. and 1 hr and 45 minutes on hold for customer service rep who told me Fedex â€œlostâ€ the package. Completely dishonest and refuses to accept responsibility for its shortcomings. I was promised PROMISED a tracking no. today and itâ€™s now 10 pm and no. tracking no. I have to clear my schedule for tomorrow to sit on hold for hours to reach customer disservice again. I tried online chat 4 times. Got disconnected every time after waiting on average 20 minutes each. Did that while sitting on hold. Really unbelievably awful customer service. The worst. Iâ€™d think the whole company was a scam if I didnâ€™t see their products in stores.</t>
  </si>
  <si>
    <t>Their customer service is terrible.  I ordered 3 items.  Got e-mails indicating they would ship in 3 separate packages. Got one package today, it says that there should be 2 items in the box.  Only got 1, still waiting to talk with someone for 2 hrs and 23 minutes, waited on chat for 45 min, was told I would get 3 shipments.  So I asked why the shipment slip indicated that it has 2 items in it.  Got no answer back, they indicated I did not respond to them.  Tracking # for the missing item has no updates so I am without my item and no way to talk with anyone.  Go elsewhere to shop for their products.</t>
  </si>
  <si>
    <t>This company has nobody to blame but themselves.  I needed replacement nose peices for 2 pairs of sunglasses, and have been waiting 8 months now. I've placed 2 orders and still received nothing. Now when i call, it litterally takes an hour just to get in touch with a live service rep. This company has little life left. Tom brady is the only good thing going for this company.</t>
  </si>
  <si>
    <t>Ordered some items was supposed to be here over a week ago call customer service which it is not and was given 3 different tracking numbers and all were fake takes over 30 minutes each call and still haven't seen my stuff will never order from them again as much as it costs it should ship when they say</t>
  </si>
  <si>
    <t>I ordered TWO pairs of shoes for my son for his basketball game, paid for Two Day Shipping to ensure everything would be here in plenty of time and here we are four days later and UA is saying they don't know what happened.  After spending around $2500 with this company in the past year, this is totally unacceptable.  After speaking with customer service supervisor all I got was 'one pair is showing to ship out today with delivery Friday'.  That makes that single order 5 days shipping when I paid for Two days. I am totally done with UA and headed over to Nike!!</t>
  </si>
  <si>
    <t>Horrible. Dont buy online.Stuff is great, but their service is horrible, they ship almoust a week later, even if u pay for quick shipping. Oh best part confirms your oder, week later cancels half your order for no reason. My guess is shi* service, sels more that they can update system. Never buying again.</t>
  </si>
  <si>
    <t>cool stuff but dont order online from them, takes ages to arrive and customer service dont respond...</t>
  </si>
  <si>
    <t>Fabulous Shoes!!.. Great for work and light. I hope UnderArmour will make one with steel toe.</t>
  </si>
  <si>
    <t>I ordered some shorts which I needed to return as they didn't fit. I didn't want to drive 60 miles to the courier drop off so emailed UA many times to ask if there was an alternative return method. Nobody replied so I had to drive the 60 miles. After 6 weeks I got an email apologising and when I said it was pathetic I was offered a Â£50 free order but told to send the order details via customer service. I have done this but of course nobody has replied to my email. The Underarmour customer service email is pointless as nobody replies for weeks. And an apology and offer of a free order is pointless if Underarmour then don't have the courtesy to allow you to place the order. One star as you can't click on none. Awful.</t>
  </si>
  <si>
    <t>Great products and wide range, very comfortable for working out and casual</t>
  </si>
  <si>
    <t>Worst shopping experience.I placed my order on their website(Order # P-164-0362-2781) on Sep-25th-2018 and initially I was told order will deliver on Oct-1st-2018. I didnâ€™t receive order on that date and I called the customer care on 2nd-Oct to check my order status. Initially customer care professional said that it was delivered on Oct-1st but when I tracked the order the status is â€œExceptionâ€. I said the same thing to him and he said yes, unfortunatley we didnâ€™t send the package yet but we can offer replacement package and you will get it in 4days. I was expecting 2 day shipping at least. The best part of my customer care experience with this company is, when I asked him to cancel my order, they cancelled it without asking too many questions but letâ€™s see if I get my refund in 2 to 3 business days as they promised. This is my first and last shopping with under armour. Based on the advertisements they project themselves, under armour is top notch gear company where I didnâ€™t seen any.</t>
  </si>
  <si>
    <t>My order of two items was partially refunded after two days, without any communication. The only reason I knew was because Paypal notified me about the payment. I still have no idea why.The second item was marked as returned to sender on the courier website. Then marked as delivered. I visited the pickup shop but they didn't have the parcel. I emailed UnderArmour and tried to call them. Phone was not answered and three weeks later I have still had no email response.After raising a dispute on Paypal, I was eventually given a tracking number which showed that the parcel was again at the pick up shop. I do now have it, though the box was battered and split open. At no point have Under Armour been in touch to tell me about dispatch, delivery, or anything else.Needless to say I won't be using them again, and from the look of other reviews this company has the scent of a soon to fail retailer.</t>
  </si>
  <si>
    <t>Ordered a Hoodie online. Fedex lost the shipment and keeps me on hold. UA customer support phone call will keep you waiting for 30 mins before you disconnect. The customer support chat will keep you waiting 12-15 mins, show your queue and then when it comes to your turn, it will show waiting for agent. and Finally you disconnect.Customer support and ordering sucks .. UA check out how reebok and nike does their business. You lost a customer.</t>
  </si>
  <si>
    <t>Made an order over 3 weeks ago, received a confirmation email and tracking code. Tracking code does not work on the site and my order is no im my order historyI have sent off multiple emails with no reply, tried calling their CS phone number, doesn't work. Tried calling their Head-Quarters, rings then tells you to leave a message every time. Left a message a few days ago with no callback. This company are a joke with no customer service, money came out of my account after I made the order so now I am down Â£62!</t>
  </si>
  <si>
    <t>IM</t>
  </si>
  <si>
    <t>Most of my golf clothing is UnderArmour and had been delighted with all previous items bought. Received a Xmas present of a grey fleece sweater which I did not wear until summer months and then realised that there was a flaw on the front of the sweater. Emailed customer service and waited for reply, they asked for photos which was difficult to do but sent them anyway. Waited again and was told it was not a manufacturing problem. Did not agree with this and asked for them to take it back to be inspected. Waited again for a reply and eventually after a few calls They finally agreed to take it back so they could see the flaw. This mark is 20cm long and 2.5cm wide. The reply came back, in there opinion it was down to wear and tear. This item had been worn once and the argument I would have with them is that wear and tear would be random not exactly 2.5cm wide along a 20cm length. They are sending it back to me. Just be careful if you are to purchase directly from UA website. If there are any problems with the product you will have issues dealing with customer service. They are slow to respond to emails and take ages to answer calls. In my opinion buy from any other source as you will have a better chance of resolving issues. 30/09/18 still waiting for sweater to be returned.</t>
  </si>
  <si>
    <t>I ordered a pair of shorts and received a confirmation code. I checked my order a couple days later and they had cancelled my order because they over sold their product. I then saw that they had still charged my account and so I called customer service. Customer service told me it was my problem and to contact my bank about the charges.</t>
  </si>
  <si>
    <t>I was a very loyal under armour customer everything I own is under armour pretty much however I bought some golf shoes and they gave me huge blisters on my heel due to a design flaw customer services were very unhelpful and I have just wasted Â£100 as I am now scared to wear them. That will be my last under armour purchase. They told me to take them back to the store I bought them from and they are not responsible. The store I bought them from is 45 miles away.</t>
  </si>
  <si>
    <t>Purchased an item on 30th of June ,ORDER NUMBER EU_02230336 payment was taken straight away, still not received my order or tracking number.Customer service not responding to emails and phone calls. Utterly disgusting &amp; will never purchase their products again.Awful, Avoid like the plague.</t>
  </si>
  <si>
    <t>I have been receiving all of there newsletters without my consent and have asked multiple times to be unsubscribed but I still received them (Under Armour and Fitness Pal). Do not use this website! They do not respect customer privacy and have breached the RGPD law.</t>
  </si>
  <si>
    <t>FR</t>
  </si>
  <si>
    <t>I would never buy another product, clothing, or shoes. I spent $100 on a pair of shoes I wore them for 3 hours back in October of 2017 and the shoes crushed my toes. Every since then I get infections I my toes, I have to digg my toenails out of my skin. Because the shoes crushed my toenails in my toes I cannot wear anything but an open toed sandal. When I sent pictures they told me they would give me a $100 giftcard in which I gave my husband to I donâ€™t want your products. I told them I would like a $500 giftcard and they refused I sent pictures of my toes covered in blood and for the past two weeks both of my big toes have been so infected that I get woken up at night from the pain. So I just had to digg them out and the pain was the worst I ever experienced Iâ€™ve been doing this every month or so. Their shoes totally ruined my toenails they look horrible I canâ€™t even make them look nice with nail polish. So this is a life long thing Iâ€™m going to have to do and what makes me angry is that Under Armour acted like they did not trust what I told them even with pictures. I ask everyone to not purchase from Under Armour and stay with Nike. Under Armour has never checked on me since. Now I have a life time of infections in my toes and having to cut out the toenail.</t>
  </si>
  <si>
    <t>I ordered a pair of sunglasess and a back pack, was about $100. received golf gloves today...Really??. called customer service i got attitude from the get go, like this crap was my fault. Asked to speak with supervisor and guy said I will have to tell him my address after i gave him order number. All information was on his screen. I used to be a fan, done with them...</t>
  </si>
  <si>
    <t>Invasive of your privacy. Forces you to accept use of your data or deletes account. Avoid.The 'Map My Ride' app is very clunky and badly designed anyway.</t>
  </si>
  <si>
    <t>Ordered a bag for my daughter a month ago, still haven't got it. lost by UPS apparently and they are refusing to answer my calls or email.21st century Robin Hood.How can a company like this get away with this? I am absolutely fuming.</t>
  </si>
  <si>
    <t>Tried to contact the costomur service in Europe and it took them 6 weeks to tell med that they canÂ´t help me! The alarm was left on a sweater I bought in USA. UA in USA tells me to contact UA in Europe and they, after a long time, told me that I need to contact the store i Chicago. I live in Stockholm, Sweden. I wonder if they will suggest that I should return to the store to get the alarm off the sweater...</t>
  </si>
  <si>
    <t>SE</t>
  </si>
  <si>
    <t>No customer service, no reply to emails, not possible to send product back! Never again! Spend your money elsewhere or you are stupid...!</t>
  </si>
  <si>
    <t>I am starting to believe this is a fraud! Absolutely impossible to get in contact with customer service and I am now waiting on my reimbursement for two weeks. I will NEVER recommend or use again the Under Amour website for purchasing their products - if I will even buy their products again!!!!</t>
  </si>
  <si>
    <t>I placed an order online with international shipping to the UK through Borderfree.com. Everything went well except that one of the four parcel's that was sent "went missing" I contacted Under Armour direct and after about a week I got a reply. The delay in responding to my e-mail was due to the fact that they had to reach out to there shipping partner Borderfree to find out what had happened. Anyway my parcel had "gone missing" no fault on Under Armour whatsoever. I'm very happy with the correspondence between myself and Elena V who was very polite and helpful in regards to getting this matter resolved as quickly as possible. They offered me a replacement or refund on the missing item whichever best suited me. As for the rest of my order, I'm very happy with my purchase. The usual high quality I've come to expect from Under Armour and will definitely be ordering from again in the future. I would highly recommend Under Armour for there gear and customer service.</t>
  </si>
  <si>
    <t>Terrible customer service.  Just don't bother to responding to any contacts or emails.  Delivery took a lot longer than expected...all queries compleyely ignored! Then when it comes to returns again all queries ignored.  My final email was finally answered after a week and they completely just ignored my question and how unhappy I was.  Genuinely shocked about the service from such a reputable company.  Great products but do not order online or expect any level of customer service from them directly.</t>
  </si>
  <si>
    <t>No problems with ordering or despatch however having received some items Iâ€™m really disappointed in the quality so need to return. Customer service none existent and as others have said only way to contact them is to call Holland.  Not really sure what to do but I think Iâ€™ll be returning my custom to adidas.</t>
  </si>
  <si>
    <t>I cant imagine why someone would give this co a low rating. Now days companies just dont stant behind their products. For ex. my boyfriend got new balance running shoes and the mesh started to tear on both shoes in only under 60 days. Call them to find out if he could do a return and they would check on the quality of the product because maybe this particular shoe was not made properly. So he double check to see if he could do the return and New Balance said yes to go ahead and turn the shoes in. Next he went and spent $18 of his own money to send the shoes back to see if they could fix the problem and issue a store credit. Two weeks later no shoes and he's out the money for the shoes also now $18 for shipping the shoes back to New Balance. They shows you that most companies now do not care what happens to the customer or the product after the sale. Under armour is totally the opposite. I purchased a backpack from Under Armour 14 months ago the backpack started falling apart and zipper tour from the backpack. I think this is a quality issue. And I don't think this backpack was made properly. So Under Armour send me a return shipping label at no charge so I can return this backpack and go through their quality return Department. Within 3 weeks the same credit card that was used to purchase a backpack over a year ago was credited the full amount. I was not out any shipping fees nor was I out money on a really expensive backpack. We will always give our business to Under Armour here on out.</t>
  </si>
  <si>
    <t>If I could have chosen 0 stars I would have done! I order 5 items for my son's Christmas present and I've only received two, even though the packing slip said there were 4 in the box and there was another one on the way. Despite many emails and calls, no-one is getting back to me and as such, I've therefore lost over Â£80 - something which I absolutely cannot afford to do.My son is a runner for BUCS and regularly wears Under Armour products, but I'll certainly be making sure that he doesn't ever again. Or his running mates.Absolutely disgusting customer service so close to service.</t>
  </si>
  <si>
    <t>Appalling customer service. They just suck. Reason why I'mleaving 2 stars is because I like my strech t shirts... otherwise I would not order again. Run Run Run (away from UA).</t>
  </si>
  <si>
    <t>I ordered a pair of the UA x The rock project shoes for my husband as a christmas gift. The order confirmation came, the money was taken from my account and I a got a message saying, that the item was shipped. 5 days later i get an e-mail saying, that my order was canceled. That does not seem right, because it is illegal to withdraw the money from the customer's account, if the order has not been shipped. So i call customer service and ask for help.They tell me that a technical error has occurred on the website and that the money is being returned.I then ask for a restock and get told that I just have to keep an eye on the website, as you might get a stock from the United States.I then look at the UA US website and see that they are not sold out in the size I bought.Why are your European customer so worthless to you?Why do not you help your customers properly when you have made a mistake and make sure to send a pair to Europe from usa.</t>
  </si>
  <si>
    <t>The products are great but the price is far to high. Maybe they consider this feedback.</t>
  </si>
  <si>
    <t>if i could give under armour a negative score i would.my order took over two weeks to arrive ,and when it did ! they sent the wrong size.after countless unanswered emails and attempts to ring and only get the phone hung up on me or just placed on hold for a ridiculous amount of time. i have totally given up. under armour customer service does not exists. i have no way to return my item or successfully get my money back . so i was forced to take my chances and sell my item on, and ended up with less than half of what i paid. the lack of customer service is totally unacceptable</t>
  </si>
  <si>
    <t>Order was delayed badly. Totally ruined the surprise.</t>
  </si>
  <si>
    <t>Extremely unhappy with multiple delays on online order with no feedback from UA.   Ordered 'in stock' item on 2/10/2017, checked a few days later and ship date was pushed back to 3/1 and now had to push non-reactive customer service to find out new schedule is 4/1 and if you believe that you should believe shopping at UA is a good idea.  Never again when there are other options</t>
  </si>
  <si>
    <t>My husband bought a pair of UA tactical boots, within 6 months the soles were coming apart. We returned the boots for a partial refund - no receipt. I called UA to order another pair thru customer service. I waited 20 minutes on hold, finally got a representative who spoke as if he were in high school, placed my order and received the boots two weeks later. They were the wrong size. I had stressed three times that I wanted the wide boot but we were shipped a medium width. Sent these back, no confirmation email when they were received, multiple calls, unsatisfactory answers, a month later an email stating they no longer carried that style, money refunded. Customer service is a joke, tactical boot quality is poor. We will put our money into Blauer tactical boots. Thanks for nothing UA.</t>
  </si>
  <si>
    <t>I order 2 sports shirt for a christmas present for my father from Under Armour (UA), there was no way of telling if they would be the right size as they were ordered on line and a consumers all know sizes s,m l, xl etc are not standard with different manufactures, I called and explained i was ordering on this basis and probably would not be able to return then if they were the wrong size until the new year, I was told that was ok and they had extended returns period over christmas for this reason and that items not fitting due to not being able to try them on would be treated as items having been supplied wrong and treated as such. The 2 tops I ordered were supposed to arrive together. 1 arrived on its own with no notification that the order had been split, i was concerned they thought they may say 2 were supplied. I spoke to them they said they had split the order but their systems don't notify consumers or give them information for the next couriers tracking information! The customers service staff were rude dismissive and basically told me tuff its you problem. Their website said says they do exchanges and returns. I called UA and told them I wanted an exchange, they then told me they do not do exchanges, that I would have to place a new order and then return the incorrect ones. They told me I would have to drive the items to a UPS collection point or stay home all day and wait for a courier to collect it. I told them this was in breach of the distance selling regulations, as that states if the items are supplied incorrectly (as they accepted they would be if they didn't fit as they could not be tried on in advance of ordering on-line) The regulations state if the items are supplied incorrectly there is no responsibility on the consumer to effect the return that this is a the sellers responsibility. UA refused to have them collected as they would be left by me on the door step for their courier, they said they could be stolen. So they were insisting I should contrary to the distance selling regulations which I had explained be further inconvenienced and out of pocket. I was promised on 2 occasions that they would have a manager call me back, but they never bothered to do this.UA have not complaints procedure and do not sign up to the consumer ombudsman where there is a dispute between customer and UA, they obviously like not to be questioned about their poor performance or have and independent scheme to question them either.I was told on the first occasion that splitting order was very rare, however I've only ever done the 2 order mentioned above and this is exactly what happened the second time too!If you like having your time wasted and being frustrated by all means order goods from UA.</t>
  </si>
  <si>
    <t>Here is a company that makes a good product, but fails to back it up with equivalent customer service. I had two experiences with them recently regarding packages that were delayed or lost and each time UA displayed a cavalier attitude. They need to learn from REI and LL Bean that customer satisfaction -- not product quality -- is what keeps people loyal to a company. I'm done with Overrated Armour.</t>
  </si>
  <si>
    <t>I would recommend this product to everyone the materials used are amazing quality and so cumfy in the cold and the heat like no clothing Iv worn before highly recommend</t>
  </si>
  <si>
    <t>Super fast shipping...wonderful shoes and comfortable clothes..what can i saw if i could give them 10 â­'s i would ...love there products..will buy again</t>
  </si>
  <si>
    <t>My husband ordered a pair of compression pants (for biking) from the website. It was his first time ordering something online. He received his order within 3 days (sooner than expected) and the pants fit perfectly. He has washed them plenty of times and they are still in great shape.
I trust this company and would be happy to buy from their online store.</t>
  </si>
  <si>
    <t>Customer service was friendly and shipping was super fast! No complaints here and would certainly use again!</t>
  </si>
  <si>
    <t>Year</t>
  </si>
  <si>
    <t>Month</t>
  </si>
  <si>
    <t>Reviews</t>
  </si>
  <si>
    <t>Avg. Rating</t>
  </si>
  <si>
    <t>Rvws M/M</t>
  </si>
  <si>
    <t>Rvws Y/Y</t>
  </si>
  <si>
    <t>Jul</t>
  </si>
  <si>
    <t>Jun</t>
  </si>
  <si>
    <t>May</t>
  </si>
  <si>
    <t>Trustpilot Stats [underarmour.com]</t>
  </si>
  <si>
    <t>Mar</t>
  </si>
  <si>
    <t>Apr</t>
  </si>
  <si>
    <t>Feb</t>
  </si>
  <si>
    <t>Jan</t>
  </si>
  <si>
    <t>Dec</t>
  </si>
  <si>
    <t>Nov</t>
  </si>
  <si>
    <t>Oct</t>
  </si>
  <si>
    <t>Sep</t>
  </si>
  <si>
    <t>Aug</t>
  </si>
  <si>
    <t>Apparel</t>
  </si>
  <si>
    <t>Footwear</t>
  </si>
  <si>
    <t>Accessories</t>
  </si>
  <si>
    <t>Corporate/Other Revenue</t>
  </si>
  <si>
    <t>License Revenue</t>
  </si>
  <si>
    <t>Total Retail Revenue</t>
  </si>
  <si>
    <t>Retail Revenue Y/Y</t>
  </si>
  <si>
    <t>Retail Revenue Q/Q</t>
  </si>
  <si>
    <t>CEO Patrik Frisk steps down after a little more than 2 years</t>
  </si>
  <si>
    <t>Founder</t>
  </si>
  <si>
    <t>Rumours suggest founder Plank was not happy with Frisk's ability to drive growth</t>
  </si>
  <si>
    <t>P/E 21</t>
  </si>
  <si>
    <t>Book Value Per Share</t>
  </si>
  <si>
    <t>Book Value</t>
  </si>
  <si>
    <t>P/B</t>
  </si>
  <si>
    <t>Inv</t>
  </si>
  <si>
    <t>Announced fiscal year change from Dec 31 to Mar 31, 3 month transition period in</t>
  </si>
  <si>
    <t>Jan-Mar22 Under Armour's FY2023 is Apr 1-Mar-31 (23), there will be no FY22</t>
  </si>
  <si>
    <t>Non-Finance Metrics</t>
  </si>
  <si>
    <t>Under Armour announce partnership with Neeraj Chopra to build long-term growth for</t>
  </si>
  <si>
    <t>Indian market</t>
  </si>
  <si>
    <t>Company excepts rev to be up 5-7% in FY23 (2022)</t>
  </si>
  <si>
    <t>QT22</t>
  </si>
  <si>
    <t>Q123</t>
  </si>
  <si>
    <t>Q323</t>
  </si>
  <si>
    <t>FQ123</t>
  </si>
  <si>
    <t>Inventory Y/Y</t>
  </si>
  <si>
    <t>Inventory Q/Q</t>
  </si>
  <si>
    <t>Feb 2022 UA announced BOD authorized repurchase up to $500m C-Shares over two years</t>
  </si>
  <si>
    <t>Company repurchased $25m during Q1 (03-06 22) leaving $175m remaining</t>
  </si>
  <si>
    <t>NA Factory House</t>
  </si>
  <si>
    <t>NA Brand House</t>
  </si>
  <si>
    <t>Total NA</t>
  </si>
  <si>
    <t>Intl. Factory House</t>
  </si>
  <si>
    <t>Intl. Brand House</t>
  </si>
  <si>
    <t>Total Intl.</t>
  </si>
  <si>
    <t>Total Doors</t>
  </si>
  <si>
    <t>Total Brand House</t>
  </si>
  <si>
    <t>Total Factory House</t>
  </si>
  <si>
    <t>Share Price</t>
  </si>
  <si>
    <t>Market Cap</t>
  </si>
  <si>
    <t>Company identifies excess stock as cause for more discounts, causing squeeze on margins</t>
  </si>
  <si>
    <t>Inventory/Revenue</t>
  </si>
  <si>
    <t>$UA promote David Baxter to President of Americas &amp; Mehri Sehman as Chief Legal</t>
  </si>
  <si>
    <t>Both are C-Suite roles. The search for a new permanent CEO continues</t>
  </si>
  <si>
    <t>P/S</t>
  </si>
  <si>
    <t>EV/S</t>
  </si>
  <si>
    <t>(Projected)</t>
  </si>
  <si>
    <t>FY16</t>
  </si>
  <si>
    <t>FY15</t>
  </si>
  <si>
    <t>Rev per Door</t>
  </si>
  <si>
    <t>Apparel Q/Q</t>
  </si>
  <si>
    <t>Footwear Q/Q</t>
  </si>
  <si>
    <t>Accessories Q/Q</t>
  </si>
  <si>
    <t>Segment Performance</t>
  </si>
  <si>
    <t>Total Retail Revenue Q/Q</t>
  </si>
  <si>
    <t>License Revenue Q/Q</t>
  </si>
  <si>
    <t>Corporate/Other Revenue Q/Q</t>
  </si>
  <si>
    <t>ROIC</t>
  </si>
  <si>
    <t>NPV</t>
  </si>
  <si>
    <t>Terminal</t>
  </si>
  <si>
    <t>Discount</t>
  </si>
  <si>
    <t>SG&amp;A/Rev</t>
  </si>
  <si>
    <t>Value</t>
  </si>
  <si>
    <t>Per Share</t>
  </si>
  <si>
    <t>Cur.</t>
  </si>
  <si>
    <t>Upside</t>
  </si>
  <si>
    <t>FQ223</t>
  </si>
  <si>
    <t>Under Armour announce new "game changing" SlipSpeed w/ collapsible heel training shoe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</si>
</sst>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x"/>
    <numFmt numFmtId="166" formatCode="0.0"/>
    <numFmt numFmtId="167" formatCode="0.0%"/>
    <numFmt numFmtId="168" formatCode="0.0\x"/>
    <numFmt numFmtId="169" formatCode="#,##0.0_ ;[Red]\-#,##0.0\ "/>
  </numFmts>
  <fonts count="20" x14ac:knownFonts="1">
    <font>
      <sz val="11"/>
      <color theme="1"/>
      <name val="Calibri"/>
      <family val="2"/>
      <scheme val="minor"/>
    </font>
    <font>
      <sz val="10"/>
      <color theme="1"/>
      <name val="Arial"/>
      <family val="2"/>
    </font>
    <font>
      <b/>
      <sz val="10"/>
      <color theme="1"/>
      <name val="Arial"/>
      <family val="2"/>
    </font>
    <font>
      <b/>
      <sz val="11"/>
      <color theme="1"/>
      <name val="Arial"/>
      <family val="2"/>
    </font>
    <font>
      <sz val="10"/>
      <color theme="1" tint="0.499984740745262"/>
      <name val="Arial"/>
      <family val="2"/>
    </font>
    <font>
      <sz val="8"/>
      <color theme="1" tint="0.499984740745262"/>
      <name val="Arial"/>
      <family val="2"/>
    </font>
    <font>
      <u/>
      <sz val="11"/>
      <color theme="10"/>
      <name val="Calibri"/>
      <family val="2"/>
      <scheme val="minor"/>
    </font>
    <font>
      <u/>
      <sz val="10"/>
      <color theme="10"/>
      <name val="Arial"/>
      <family val="2"/>
    </font>
    <font>
      <sz val="11"/>
      <color theme="1"/>
      <name val="Calibri"/>
      <family val="2"/>
      <scheme val="minor"/>
    </font>
    <font>
      <b/>
      <u/>
      <sz val="10"/>
      <color theme="1"/>
      <name val="Arial"/>
      <family val="2"/>
    </font>
    <font>
      <i/>
      <sz val="10"/>
      <color theme="1"/>
      <name val="Arial"/>
      <family val="2"/>
    </font>
    <font>
      <b/>
      <i/>
      <sz val="10"/>
      <color theme="1"/>
      <name val="Arial"/>
      <family val="2"/>
    </font>
    <font>
      <b/>
      <sz val="10"/>
      <color rgb="FF000000"/>
      <name val="Arial"/>
      <family val="2"/>
    </font>
    <font>
      <i/>
      <sz val="8"/>
      <color theme="1" tint="0.499984740745262"/>
      <name val="Arial"/>
      <family val="2"/>
    </font>
    <font>
      <b/>
      <i/>
      <sz val="10"/>
      <color rgb="FF000000"/>
      <name val="Arial"/>
      <family val="2"/>
    </font>
    <font>
      <b/>
      <sz val="9"/>
      <color rgb="FF000000"/>
      <name val="Tahoma"/>
      <family val="2"/>
    </font>
    <font>
      <sz val="9"/>
      <color rgb="FF000000"/>
      <name val="Tahoma"/>
      <family val="2"/>
    </font>
    <font>
      <sz val="10"/>
      <color rgb="FF000000"/>
      <name val="Tahoma"/>
      <family val="2"/>
    </font>
    <font>
      <b/>
      <sz val="10"/>
      <color rgb="FF000000"/>
      <name val="Tahoma"/>
      <family val="2"/>
    </font>
    <font>
      <sz val="10"/>
      <color theme="4"/>
      <name val="Arial"/>
      <family val="2"/>
    </font>
  </fonts>
  <fills count="7">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6" fillId="0" borderId="0" applyNumberFormat="0" applyFill="0" applyBorder="0" applyAlignment="0" applyProtection="0"/>
    <xf numFmtId="9" fontId="8" fillId="0" borderId="0" applyFont="0" applyFill="0" applyBorder="0" applyAlignment="0" applyProtection="0"/>
  </cellStyleXfs>
  <cellXfs count="136">
    <xf numFmtId="0" fontId="0" fillId="0" borderId="0" xfId="0"/>
    <xf numFmtId="0" fontId="1" fillId="0" borderId="0" xfId="0" applyFont="1"/>
    <xf numFmtId="0" fontId="2" fillId="0" borderId="0" xfId="0" applyFont="1"/>
    <xf numFmtId="0" fontId="3" fillId="0" borderId="0" xfId="0" applyFont="1"/>
    <xf numFmtId="0" fontId="2" fillId="3" borderId="4" xfId="0" applyFont="1" applyFill="1" applyBorder="1"/>
    <xf numFmtId="0" fontId="1" fillId="0" borderId="0" xfId="0" applyFont="1" applyBorder="1"/>
    <xf numFmtId="0" fontId="1" fillId="0" borderId="5" xfId="0" applyFont="1" applyBorder="1"/>
    <xf numFmtId="0" fontId="2" fillId="3" borderId="6" xfId="0" applyFont="1" applyFill="1" applyBorder="1"/>
    <xf numFmtId="0" fontId="1" fillId="4" borderId="0" xfId="0" applyFont="1" applyFill="1" applyBorder="1"/>
    <xf numFmtId="0" fontId="1" fillId="4" borderId="5" xfId="0" applyFont="1" applyFill="1" applyBorder="1"/>
    <xf numFmtId="0" fontId="1" fillId="4" borderId="7" xfId="0" applyFont="1" applyFill="1" applyBorder="1"/>
    <xf numFmtId="0" fontId="1" fillId="4" borderId="8" xfId="0" applyFont="1" applyFill="1" applyBorder="1"/>
    <xf numFmtId="0" fontId="2" fillId="4" borderId="4" xfId="0" applyFont="1" applyFill="1" applyBorder="1" applyAlignment="1">
      <alignment horizontal="center"/>
    </xf>
    <xf numFmtId="0" fontId="2" fillId="4" borderId="6" xfId="0" applyFont="1" applyFill="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xf>
    <xf numFmtId="0" fontId="2" fillId="0" borderId="0" xfId="0" applyFont="1" applyAlignment="1">
      <alignment horizontal="right"/>
    </xf>
    <xf numFmtId="0" fontId="4" fillId="0" borderId="0" xfId="0" applyFont="1" applyAlignment="1">
      <alignment horizontal="right"/>
    </xf>
    <xf numFmtId="0" fontId="5" fillId="0" borderId="0" xfId="0" applyFont="1" applyAlignment="1">
      <alignment horizontal="right"/>
    </xf>
    <xf numFmtId="0" fontId="1" fillId="4" borderId="7" xfId="0" applyFont="1" applyFill="1" applyBorder="1" applyAlignment="1">
      <alignment horizontal="center"/>
    </xf>
    <xf numFmtId="0" fontId="1" fillId="4" borderId="0" xfId="0" applyFont="1" applyFill="1" applyBorder="1" applyAlignment="1">
      <alignment horizontal="center"/>
    </xf>
    <xf numFmtId="164" fontId="2" fillId="0" borderId="0" xfId="0" applyNumberFormat="1" applyFont="1"/>
    <xf numFmtId="164" fontId="1" fillId="0" borderId="0" xfId="0" applyNumberFormat="1" applyFont="1"/>
    <xf numFmtId="4" fontId="1" fillId="0" borderId="0" xfId="0" applyNumberFormat="1" applyFont="1"/>
    <xf numFmtId="14" fontId="5" fillId="0" borderId="0" xfId="0" applyNumberFormat="1" applyFont="1" applyAlignment="1">
      <alignment horizontal="right"/>
    </xf>
    <xf numFmtId="9" fontId="1" fillId="0" borderId="0" xfId="0" applyNumberFormat="1" applyFont="1"/>
    <xf numFmtId="9" fontId="2" fillId="0" borderId="0" xfId="0" applyNumberFormat="1" applyFont="1"/>
    <xf numFmtId="0" fontId="9" fillId="0" borderId="0" xfId="0" applyFont="1"/>
    <xf numFmtId="164" fontId="1" fillId="0" borderId="0" xfId="0" applyNumberFormat="1" applyFont="1" applyBorder="1"/>
    <xf numFmtId="164" fontId="1" fillId="0" borderId="7" xfId="0" applyNumberFormat="1" applyFont="1" applyBorder="1"/>
    <xf numFmtId="0" fontId="1" fillId="0" borderId="5" xfId="0" applyFont="1" applyBorder="1" applyAlignment="1">
      <alignment horizontal="right"/>
    </xf>
    <xf numFmtId="0" fontId="1" fillId="0" borderId="8" xfId="0" applyFont="1" applyBorder="1" applyAlignment="1">
      <alignment horizontal="right"/>
    </xf>
    <xf numFmtId="0" fontId="10" fillId="0" borderId="0" xfId="0" applyFont="1"/>
    <xf numFmtId="22" fontId="1" fillId="0" borderId="0" xfId="0" applyNumberFormat="1" applyFont="1"/>
    <xf numFmtId="0" fontId="2" fillId="3" borderId="0" xfId="0" applyFont="1" applyFill="1" applyBorder="1" applyAlignment="1">
      <alignment horizontal="center"/>
    </xf>
    <xf numFmtId="0" fontId="2" fillId="3" borderId="0" xfId="0" applyFont="1" applyFill="1" applyBorder="1"/>
    <xf numFmtId="0" fontId="2" fillId="3" borderId="5" xfId="0" applyFont="1" applyFill="1" applyBorder="1"/>
    <xf numFmtId="0" fontId="1" fillId="4" borderId="4" xfId="0" applyFont="1" applyFill="1" applyBorder="1" applyAlignment="1">
      <alignment horizontal="center" vertical="center"/>
    </xf>
    <xf numFmtId="3" fontId="1" fillId="4" borderId="0" xfId="0" applyNumberFormat="1" applyFont="1" applyFill="1" applyBorder="1"/>
    <xf numFmtId="2" fontId="1" fillId="4" borderId="0" xfId="0" applyNumberFormat="1" applyFont="1" applyFill="1" applyBorder="1"/>
    <xf numFmtId="9" fontId="1" fillId="4" borderId="0" xfId="2" applyFont="1" applyFill="1" applyBorder="1"/>
    <xf numFmtId="9" fontId="1" fillId="4" borderId="5" xfId="2" applyFont="1" applyFill="1" applyBorder="1"/>
    <xf numFmtId="9" fontId="1" fillId="4" borderId="5" xfId="2" applyFont="1" applyFill="1" applyBorder="1" applyAlignment="1">
      <alignment horizontal="right"/>
    </xf>
    <xf numFmtId="9" fontId="1" fillId="4" borderId="0" xfId="2" applyFont="1" applyFill="1" applyBorder="1" applyAlignment="1">
      <alignment horizontal="right"/>
    </xf>
    <xf numFmtId="2" fontId="1" fillId="4" borderId="0" xfId="0" applyNumberFormat="1" applyFont="1" applyFill="1" applyBorder="1" applyAlignment="1">
      <alignment horizontal="right"/>
    </xf>
    <xf numFmtId="0" fontId="1" fillId="4" borderId="6" xfId="0" applyFont="1" applyFill="1" applyBorder="1" applyAlignment="1">
      <alignment horizontal="center" vertical="center"/>
    </xf>
    <xf numFmtId="3" fontId="1" fillId="4" borderId="7" xfId="0" applyNumberFormat="1" applyFont="1" applyFill="1" applyBorder="1"/>
    <xf numFmtId="2" fontId="1" fillId="4" borderId="7" xfId="0" applyNumberFormat="1" applyFont="1" applyFill="1" applyBorder="1"/>
    <xf numFmtId="9" fontId="1" fillId="4" borderId="7" xfId="2" applyFont="1" applyFill="1" applyBorder="1" applyAlignment="1">
      <alignment horizontal="right"/>
    </xf>
    <xf numFmtId="9" fontId="1" fillId="4" borderId="8" xfId="2" applyFont="1" applyFill="1" applyBorder="1" applyAlignment="1">
      <alignment horizontal="right"/>
    </xf>
    <xf numFmtId="0" fontId="7" fillId="0" borderId="0" xfId="1" applyFont="1" applyAlignment="1">
      <alignment horizontal="right"/>
    </xf>
    <xf numFmtId="0" fontId="1" fillId="0" borderId="0" xfId="0" applyFont="1" applyAlignment="1">
      <alignment horizontal="left" indent="1"/>
    </xf>
    <xf numFmtId="17" fontId="2" fillId="3" borderId="4" xfId="0" applyNumberFormat="1" applyFont="1" applyFill="1" applyBorder="1" applyAlignment="1">
      <alignment horizontal="center"/>
    </xf>
    <xf numFmtId="2" fontId="1" fillId="0" borderId="0" xfId="0" applyNumberFormat="1" applyFont="1"/>
    <xf numFmtId="0" fontId="10" fillId="0" borderId="0" xfId="0" applyFont="1" applyAlignment="1">
      <alignment horizontal="left" indent="1"/>
    </xf>
    <xf numFmtId="164" fontId="11" fillId="0" borderId="0" xfId="0" applyNumberFormat="1" applyFont="1"/>
    <xf numFmtId="164" fontId="10" fillId="0" borderId="0" xfId="0" applyNumberFormat="1" applyFont="1"/>
    <xf numFmtId="0" fontId="10" fillId="0" borderId="0" xfId="0" applyFont="1" applyAlignment="1">
      <alignment horizontal="right" indent="1"/>
    </xf>
    <xf numFmtId="0" fontId="11" fillId="0" borderId="0" xfId="0" applyFont="1"/>
    <xf numFmtId="9" fontId="12" fillId="0" borderId="0" xfId="0" applyNumberFormat="1" applyFont="1"/>
    <xf numFmtId="0" fontId="2" fillId="0" borderId="0" xfId="0" applyFont="1" applyAlignment="1">
      <alignment horizontal="left" indent="1"/>
    </xf>
    <xf numFmtId="0" fontId="1" fillId="4" borderId="0" xfId="0" applyFont="1" applyFill="1" applyBorder="1" applyAlignment="1">
      <alignment horizontal="left" indent="1"/>
    </xf>
    <xf numFmtId="166" fontId="1" fillId="0" borderId="0" xfId="0" applyNumberFormat="1" applyFont="1"/>
    <xf numFmtId="0" fontId="1" fillId="3" borderId="4" xfId="0" applyFont="1" applyFill="1" applyBorder="1" applyAlignment="1">
      <alignment horizontal="center"/>
    </xf>
    <xf numFmtId="0" fontId="1" fillId="3" borderId="6" xfId="0" applyFont="1" applyFill="1" applyBorder="1" applyAlignment="1">
      <alignment horizontal="center"/>
    </xf>
    <xf numFmtId="9" fontId="10" fillId="0" borderId="0" xfId="0" applyNumberFormat="1" applyFont="1"/>
    <xf numFmtId="166" fontId="2" fillId="0" borderId="0" xfId="0" applyNumberFormat="1" applyFont="1"/>
    <xf numFmtId="0" fontId="10" fillId="0" borderId="0" xfId="0" applyFont="1" applyAlignment="1">
      <alignment horizontal="left" indent="2"/>
    </xf>
    <xf numFmtId="0" fontId="10" fillId="0" borderId="0" xfId="0" applyFont="1" applyAlignment="1">
      <alignment horizontal="left" indent="3"/>
    </xf>
    <xf numFmtId="168" fontId="1" fillId="0" borderId="0" xfId="0" applyNumberFormat="1" applyFont="1"/>
    <xf numFmtId="9" fontId="11" fillId="0" borderId="0" xfId="0" applyNumberFormat="1" applyFont="1"/>
    <xf numFmtId="9" fontId="10" fillId="5" borderId="0" xfId="0" applyNumberFormat="1" applyFont="1" applyFill="1"/>
    <xf numFmtId="164" fontId="11" fillId="5" borderId="0" xfId="0" applyNumberFormat="1" applyFont="1" applyFill="1"/>
    <xf numFmtId="164" fontId="10" fillId="5" borderId="0" xfId="0" applyNumberFormat="1" applyFont="1" applyFill="1"/>
    <xf numFmtId="0" fontId="10" fillId="5" borderId="0" xfId="0" applyFont="1" applyFill="1"/>
    <xf numFmtId="0" fontId="11" fillId="5" borderId="0" xfId="0" applyFont="1" applyFill="1"/>
    <xf numFmtId="0" fontId="11" fillId="5" borderId="0" xfId="0" applyFont="1" applyFill="1" applyAlignment="1">
      <alignment horizontal="right"/>
    </xf>
    <xf numFmtId="0" fontId="13" fillId="5" borderId="0" xfId="0" applyFont="1" applyFill="1" applyAlignment="1">
      <alignment horizontal="right"/>
    </xf>
    <xf numFmtId="4" fontId="10" fillId="5" borderId="0" xfId="0" applyNumberFormat="1" applyFont="1" applyFill="1"/>
    <xf numFmtId="9" fontId="11" fillId="5" borderId="0" xfId="0" applyNumberFormat="1" applyFont="1" applyFill="1"/>
    <xf numFmtId="0" fontId="1" fillId="0" borderId="0" xfId="0" applyFont="1" applyAlignment="1">
      <alignment horizontal="right"/>
    </xf>
    <xf numFmtId="0" fontId="13" fillId="0" borderId="0" xfId="0" applyFont="1" applyAlignment="1">
      <alignment horizontal="right"/>
    </xf>
    <xf numFmtId="0" fontId="11" fillId="0" borderId="0" xfId="0" applyFont="1" applyAlignment="1">
      <alignment horizontal="right"/>
    </xf>
    <xf numFmtId="0" fontId="11" fillId="0" borderId="0" xfId="0" applyFont="1" applyAlignment="1">
      <alignment horizontal="left" indent="1"/>
    </xf>
    <xf numFmtId="9" fontId="1" fillId="0" borderId="3" xfId="0" applyNumberFormat="1" applyFont="1" applyBorder="1"/>
    <xf numFmtId="9" fontId="1" fillId="0" borderId="5" xfId="0" applyNumberFormat="1" applyFont="1" applyBorder="1"/>
    <xf numFmtId="4" fontId="10" fillId="0" borderId="0" xfId="0" applyNumberFormat="1" applyFont="1"/>
    <xf numFmtId="164" fontId="1" fillId="0" borderId="5" xfId="0" applyNumberFormat="1" applyFont="1" applyBorder="1"/>
    <xf numFmtId="164" fontId="10" fillId="0" borderId="5" xfId="0" applyNumberFormat="1" applyFont="1" applyBorder="1"/>
    <xf numFmtId="4" fontId="10" fillId="0" borderId="3" xfId="0" applyNumberFormat="1" applyFont="1" applyBorder="1"/>
    <xf numFmtId="9" fontId="10" fillId="0" borderId="8" xfId="0" applyNumberFormat="1" applyFont="1" applyBorder="1"/>
    <xf numFmtId="166" fontId="10" fillId="0" borderId="5" xfId="0" applyNumberFormat="1" applyFont="1" applyBorder="1"/>
    <xf numFmtId="169" fontId="10" fillId="0" borderId="0" xfId="0" applyNumberFormat="1" applyFont="1"/>
    <xf numFmtId="0" fontId="1" fillId="4" borderId="0" xfId="0" applyFont="1" applyFill="1" applyBorder="1" applyAlignment="1">
      <alignment horizontal="center"/>
    </xf>
    <xf numFmtId="0" fontId="11" fillId="6" borderId="0" xfId="0" applyFont="1" applyFill="1" applyAlignment="1">
      <alignment horizontal="right"/>
    </xf>
    <xf numFmtId="0" fontId="13" fillId="6" borderId="0" xfId="0" applyFont="1" applyFill="1" applyAlignment="1">
      <alignment horizontal="right"/>
    </xf>
    <xf numFmtId="167" fontId="10" fillId="6" borderId="0" xfId="0" applyNumberFormat="1" applyFont="1" applyFill="1"/>
    <xf numFmtId="9" fontId="10" fillId="6" borderId="0" xfId="0" applyNumberFormat="1" applyFont="1" applyFill="1"/>
    <xf numFmtId="164" fontId="11" fillId="6" borderId="0" xfId="0" applyNumberFormat="1" applyFont="1" applyFill="1"/>
    <xf numFmtId="164" fontId="10" fillId="6" borderId="0" xfId="0" applyNumberFormat="1" applyFont="1" applyFill="1"/>
    <xf numFmtId="0" fontId="10" fillId="6" borderId="0" xfId="0" applyFont="1" applyFill="1"/>
    <xf numFmtId="166" fontId="2" fillId="6" borderId="0" xfId="0" applyNumberFormat="1" applyFont="1" applyFill="1"/>
    <xf numFmtId="4" fontId="10" fillId="6" borderId="0" xfId="0" applyNumberFormat="1" applyFont="1" applyFill="1"/>
    <xf numFmtId="9" fontId="11" fillId="6" borderId="0" xfId="0" applyNumberFormat="1" applyFont="1" applyFill="1"/>
    <xf numFmtId="9" fontId="14" fillId="6" borderId="0" xfId="0" applyNumberFormat="1" applyFont="1" applyFill="1"/>
    <xf numFmtId="0" fontId="11" fillId="6" borderId="0" xfId="0" applyFont="1" applyFill="1"/>
    <xf numFmtId="15" fontId="1" fillId="4" borderId="5" xfId="0" applyNumberFormat="1" applyFont="1" applyFill="1" applyBorder="1" applyAlignment="1">
      <alignment horizontal="center"/>
    </xf>
    <xf numFmtId="9" fontId="19" fillId="0" borderId="0" xfId="0" applyNumberFormat="1" applyFont="1"/>
    <xf numFmtId="168" fontId="19" fillId="0" borderId="0" xfId="0" applyNumberFormat="1" applyFont="1"/>
    <xf numFmtId="0" fontId="9" fillId="2" borderId="1" xfId="0" applyFont="1" applyFill="1" applyBorder="1" applyAlignment="1">
      <alignment horizontal="center"/>
    </xf>
    <xf numFmtId="0" fontId="9" fillId="2" borderId="2" xfId="0" applyFont="1" applyFill="1" applyBorder="1" applyAlignment="1">
      <alignment horizontal="center"/>
    </xf>
    <xf numFmtId="0" fontId="9" fillId="2" borderId="3"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4" borderId="0" xfId="0" applyFont="1" applyFill="1" applyBorder="1" applyAlignment="1">
      <alignment horizontal="center"/>
    </xf>
    <xf numFmtId="0" fontId="1" fillId="4" borderId="5"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164" fontId="1" fillId="4" borderId="0" xfId="0" applyNumberFormat="1" applyFont="1" applyFill="1" applyBorder="1" applyAlignment="1">
      <alignment horizontal="center"/>
    </xf>
    <xf numFmtId="164" fontId="1" fillId="4" borderId="5" xfId="0" applyNumberFormat="1" applyFont="1" applyFill="1" applyBorder="1" applyAlignment="1">
      <alignment horizontal="center"/>
    </xf>
    <xf numFmtId="165" fontId="1" fillId="4" borderId="7" xfId="0" applyNumberFormat="1" applyFont="1" applyFill="1" applyBorder="1" applyAlignment="1">
      <alignment horizontal="center"/>
    </xf>
    <xf numFmtId="165" fontId="1" fillId="4" borderId="8" xfId="0" applyNumberFormat="1" applyFont="1" applyFill="1" applyBorder="1" applyAlignment="1">
      <alignment horizontal="center"/>
    </xf>
    <xf numFmtId="165" fontId="1" fillId="4" borderId="0" xfId="0" applyNumberFormat="1" applyFont="1" applyFill="1" applyBorder="1" applyAlignment="1">
      <alignment horizontal="center"/>
    </xf>
    <xf numFmtId="165" fontId="1" fillId="4" borderId="5" xfId="0" applyNumberFormat="1" applyFont="1" applyFill="1" applyBorder="1" applyAlignment="1">
      <alignment horizontal="center"/>
    </xf>
    <xf numFmtId="0" fontId="7" fillId="4" borderId="7" xfId="1" applyFont="1" applyFill="1" applyBorder="1" applyAlignment="1">
      <alignment horizontal="center"/>
    </xf>
    <xf numFmtId="0" fontId="7" fillId="4" borderId="8" xfId="1" applyFont="1" applyFill="1" applyBorder="1" applyAlignment="1">
      <alignment horizontal="center"/>
    </xf>
    <xf numFmtId="9" fontId="1" fillId="4" borderId="0" xfId="0" applyNumberFormat="1" applyFont="1" applyFill="1" applyBorder="1" applyAlignment="1">
      <alignment horizontal="center"/>
    </xf>
    <xf numFmtId="168" fontId="1" fillId="4" borderId="0" xfId="0" applyNumberFormat="1" applyFont="1" applyFill="1" applyBorder="1" applyAlignment="1">
      <alignment horizontal="center"/>
    </xf>
    <xf numFmtId="168" fontId="1" fillId="4" borderId="5" xfId="0" applyNumberFormat="1" applyFont="1" applyFill="1" applyBorder="1" applyAlignment="1">
      <alignment horizontal="center"/>
    </xf>
    <xf numFmtId="0" fontId="1" fillId="2" borderId="1" xfId="0" applyFont="1" applyFill="1" applyBorder="1"/>
    <xf numFmtId="0" fontId="1" fillId="2" borderId="4" xfId="0" applyFont="1" applyFill="1" applyBorder="1"/>
    <xf numFmtId="0" fontId="10" fillId="2" borderId="4" xfId="0" applyFont="1" applyFill="1" applyBorder="1"/>
    <xf numFmtId="0" fontId="10" fillId="2" borderId="6" xfId="0" applyFont="1" applyFill="1" applyBorder="1"/>
    <xf numFmtId="0" fontId="2" fillId="2" borderId="9" xfId="0" applyFont="1" applyFill="1" applyBorder="1"/>
    <xf numFmtId="4" fontId="11" fillId="0" borderId="10" xfId="0" applyNumberFormat="1" applyFont="1" applyBorder="1"/>
  </cellXfs>
  <cellStyles count="3">
    <cellStyle name="Hyperlink" xfId="1" builtinId="8"/>
    <cellStyle name="Normal" xfId="0" builtinId="0"/>
    <cellStyle name="Per cent" xfId="2" builtinId="5"/>
  </cellStyles>
  <dxfs count="34">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0</xdr:row>
      <xdr:rowOff>76201</xdr:rowOff>
    </xdr:from>
    <xdr:to>
      <xdr:col>5</xdr:col>
      <xdr:colOff>419100</xdr:colOff>
      <xdr:row>3</xdr:row>
      <xdr:rowOff>52897</xdr:rowOff>
    </xdr:to>
    <xdr:pic>
      <xdr:nvPicPr>
        <xdr:cNvPr id="3" name="Picture 2" descr="Under Armour - Wikipedia">
          <a:extLst>
            <a:ext uri="{FF2B5EF4-FFF2-40B4-BE49-F238E27FC236}">
              <a16:creationId xmlns:a16="http://schemas.microsoft.com/office/drawing/2014/main" id="{D2223F86-511B-4976-8121-AB32B9BBAD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28900" y="76201"/>
          <a:ext cx="838200" cy="491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18</xdr:col>
      <xdr:colOff>0</xdr:colOff>
      <xdr:row>0</xdr:row>
      <xdr:rowOff>9525</xdr:rowOff>
    </xdr:from>
    <xdr:to>
      <xdr:col>18</xdr:col>
      <xdr:colOff>0</xdr:colOff>
      <xdr:row>120</xdr:row>
      <xdr:rowOff>85725</xdr:rowOff>
    </xdr:to>
    <xdr:cxnSp macro="">
      <xdr:nvCxnSpPr>
        <xdr:cNvPr id="3" name="Straight Connector 2">
          <a:extLst>
            <a:ext uri="{FF2B5EF4-FFF2-40B4-BE49-F238E27FC236}">
              <a16:creationId xmlns:a16="http://schemas.microsoft.com/office/drawing/2014/main" id="{B8318BE9-86CA-400F-9EEB-9BEEB6CE79B1}"/>
            </a:ext>
          </a:extLst>
        </xdr:cNvPr>
        <xdr:cNvCxnSpPr/>
      </xdr:nvCxnSpPr>
      <xdr:spPr>
        <a:xfrm>
          <a:off x="11153775" y="9525"/>
          <a:ext cx="0" cy="193452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28</xdr:col>
      <xdr:colOff>19050</xdr:colOff>
      <xdr:row>0</xdr:row>
      <xdr:rowOff>19050</xdr:rowOff>
    </xdr:from>
    <xdr:to>
      <xdr:col>28</xdr:col>
      <xdr:colOff>19050</xdr:colOff>
      <xdr:row>119</xdr:row>
      <xdr:rowOff>47625</xdr:rowOff>
    </xdr:to>
    <xdr:cxnSp macro="">
      <xdr:nvCxnSpPr>
        <xdr:cNvPr id="5" name="Straight Connector 4">
          <a:extLst>
            <a:ext uri="{FF2B5EF4-FFF2-40B4-BE49-F238E27FC236}">
              <a16:creationId xmlns:a16="http://schemas.microsoft.com/office/drawing/2014/main" id="{8ADC63D4-6F66-4C80-889E-721AE1D328AC}"/>
            </a:ext>
          </a:extLst>
        </xdr:cNvPr>
        <xdr:cNvCxnSpPr/>
      </xdr:nvCxnSpPr>
      <xdr:spPr>
        <a:xfrm>
          <a:off x="17268825" y="19050"/>
          <a:ext cx="0" cy="191357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Charlie George" id="{00C997BE-B89C-1040-BC21-01B912F8242D}" userId="2f5f282e837d8e0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2-08-03T20:52:17.49" personId="{00C997BE-B89C-1040-BC21-01B912F8242D}" id="{8ACEE0A3-8BF3-B24E-8FC5-017F24C1AE12}">
    <text>Quarter Transition, Changed FQ system</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bout.underarmour.com/investor-relation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bout.underarmour.com/investor-relations/news-events-presentations/corporate-news/id/23161" TargetMode="External"/><Relationship Id="rId13" Type="http://schemas.openxmlformats.org/officeDocument/2006/relationships/drawing" Target="../drawings/drawing2.xml"/><Relationship Id="rId3" Type="http://schemas.openxmlformats.org/officeDocument/2006/relationships/hyperlink" Target="https://about.underarmour.com/investor-relations/news-events-presentations/corporate-news/id/22576" TargetMode="External"/><Relationship Id="rId7" Type="http://schemas.openxmlformats.org/officeDocument/2006/relationships/hyperlink" Target="https://www.sec.gov/ix?doc=/Archives/edgar/data/0001336917/000133691721000009/ua-20201231.htm" TargetMode="External"/><Relationship Id="rId12" Type="http://schemas.openxmlformats.org/officeDocument/2006/relationships/printerSettings" Target="../printerSettings/printerSettings2.bin"/><Relationship Id="rId2" Type="http://schemas.openxmlformats.org/officeDocument/2006/relationships/hyperlink" Target="https://about.underarmour.com/investor-relations/news-events-presentations/corporate-news/id/22711" TargetMode="External"/><Relationship Id="rId16" Type="http://schemas.microsoft.com/office/2017/10/relationships/threadedComment" Target="../threadedComments/threadedComment1.xml"/><Relationship Id="rId1" Type="http://schemas.openxmlformats.org/officeDocument/2006/relationships/hyperlink" Target="https://www.sec.gov/ix?doc=/Archives/edgar/data/1336917/000133691722000010/ua-20211231.htm" TargetMode="External"/><Relationship Id="rId6" Type="http://schemas.openxmlformats.org/officeDocument/2006/relationships/hyperlink" Target="https://about.underarmour.com/investor-relations/news-events-presentations/corporate-news/id/23006" TargetMode="External"/><Relationship Id="rId11" Type="http://schemas.openxmlformats.org/officeDocument/2006/relationships/hyperlink" Target="https://about.underarmour.com/content/ua/about/en/stories/press-releases/release.23276.html" TargetMode="External"/><Relationship Id="rId5" Type="http://schemas.openxmlformats.org/officeDocument/2006/relationships/hyperlink" Target="https://about.underarmour.com/investor-relations/news-events-presentations/corporate-news/id/22166" TargetMode="External"/><Relationship Id="rId15" Type="http://schemas.openxmlformats.org/officeDocument/2006/relationships/comments" Target="../comments1.xml"/><Relationship Id="rId10" Type="http://schemas.openxmlformats.org/officeDocument/2006/relationships/hyperlink" Target="https://about.underarmour.com/investor-relations/news-events-presentations/corporate-news/id/12286" TargetMode="External"/><Relationship Id="rId4" Type="http://schemas.openxmlformats.org/officeDocument/2006/relationships/hyperlink" Target="https://about.underarmour.com/investor-relations/news-events-presentations/corporate-news/id/22291" TargetMode="External"/><Relationship Id="rId9" Type="http://schemas.openxmlformats.org/officeDocument/2006/relationships/hyperlink" Target="https://about.underarmour.com/investor-relations/news-events-presentations/corporate-news/id/20406"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50E7-094F-4190-83AB-84EC4A5122F0}">
  <dimension ref="B2:W61"/>
  <sheetViews>
    <sheetView topLeftCell="A7" workbookViewId="0">
      <selection activeCell="C36" sqref="C36:D36"/>
    </sheetView>
  </sheetViews>
  <sheetFormatPr baseColWidth="10" defaultColWidth="9.1640625" defaultRowHeight="13" x14ac:dyDescent="0.15"/>
  <cols>
    <col min="1" max="16384" width="9.1640625" style="1"/>
  </cols>
  <sheetData>
    <row r="2" spans="2:23" ht="15" x14ac:dyDescent="0.2">
      <c r="B2" s="3" t="s">
        <v>0</v>
      </c>
      <c r="F2"/>
    </row>
    <row r="3" spans="2:23" x14ac:dyDescent="0.15">
      <c r="B3" s="2" t="s">
        <v>1</v>
      </c>
    </row>
    <row r="5" spans="2:23" x14ac:dyDescent="0.15">
      <c r="B5" s="112" t="s">
        <v>2</v>
      </c>
      <c r="C5" s="113"/>
      <c r="D5" s="114"/>
      <c r="G5" s="112" t="s">
        <v>55</v>
      </c>
      <c r="H5" s="113"/>
      <c r="I5" s="113"/>
      <c r="J5" s="113"/>
      <c r="K5" s="113"/>
      <c r="L5" s="113"/>
      <c r="M5" s="113"/>
      <c r="N5" s="113"/>
      <c r="O5" s="113"/>
      <c r="P5" s="114"/>
      <c r="R5" s="109" t="s">
        <v>754</v>
      </c>
      <c r="S5" s="110"/>
      <c r="T5" s="110"/>
      <c r="U5" s="110"/>
      <c r="V5" s="110"/>
      <c r="W5" s="111"/>
    </row>
    <row r="6" spans="2:23" x14ac:dyDescent="0.15">
      <c r="B6" s="4" t="s">
        <v>3</v>
      </c>
      <c r="C6" s="5">
        <v>8.2899999999999991</v>
      </c>
      <c r="D6" s="6"/>
      <c r="G6" s="52">
        <v>44835</v>
      </c>
      <c r="H6" s="8" t="s">
        <v>832</v>
      </c>
      <c r="I6" s="8"/>
      <c r="J6" s="8"/>
      <c r="K6" s="8"/>
      <c r="L6" s="8"/>
      <c r="M6" s="8"/>
      <c r="N6" s="8"/>
      <c r="O6" s="8"/>
      <c r="P6" s="9"/>
      <c r="R6" s="14" t="s">
        <v>745</v>
      </c>
      <c r="S6" s="34" t="s">
        <v>746</v>
      </c>
      <c r="T6" s="35" t="s">
        <v>747</v>
      </c>
      <c r="U6" s="35" t="s">
        <v>748</v>
      </c>
      <c r="V6" s="35" t="s">
        <v>749</v>
      </c>
      <c r="W6" s="36" t="s">
        <v>750</v>
      </c>
    </row>
    <row r="7" spans="2:23" x14ac:dyDescent="0.15">
      <c r="B7" s="4" t="s">
        <v>4</v>
      </c>
      <c r="C7" s="28">
        <f>'Financial Model'!R22</f>
        <v>454.322</v>
      </c>
      <c r="D7" s="30" t="s">
        <v>789</v>
      </c>
      <c r="E7" s="32" t="s">
        <v>112</v>
      </c>
      <c r="G7" s="63"/>
      <c r="H7" s="8"/>
      <c r="I7" s="8"/>
      <c r="J7" s="8"/>
      <c r="K7" s="8"/>
      <c r="L7" s="8"/>
      <c r="M7" s="8"/>
      <c r="N7" s="8"/>
      <c r="O7" s="8"/>
      <c r="P7" s="9"/>
      <c r="R7" s="37">
        <v>2022</v>
      </c>
      <c r="S7" s="20" t="s">
        <v>751</v>
      </c>
      <c r="T7" s="38">
        <f>SUMPRODUCT((MONTH('Trustpilot Reviews'!$B$2:$B$100599)=((FIND(LOWER(S7),"janfebmaraprmayjunjulaugsepoctnovdec")-1)/3+1))*(YEAR('Trustpilot Reviews'!$B$2:$B$100599)=R7))</f>
        <v>2</v>
      </c>
      <c r="U7" s="39">
        <f>(SUMPRODUCT((MONTH('Trustpilot Reviews'!$B$2:$B$100609)=(((FIND(LOWER(S7),"janfebmaraprmayjunjulaugsepoctnovdec")-1)/3+1)))*(YEAR('Trustpilot Reviews'!$B$2:$B$100609)=R7)*('Trustpilot Reviews'!$C$2:$C$100609))/T7)</f>
        <v>1.5</v>
      </c>
      <c r="V7" s="40">
        <f>T7/T8-1</f>
        <v>1</v>
      </c>
      <c r="W7" s="41">
        <f t="shared" ref="W7:W9" si="0">T7/T19-1</f>
        <v>-0.83333333333333337</v>
      </c>
    </row>
    <row r="8" spans="2:23" x14ac:dyDescent="0.15">
      <c r="B8" s="4" t="s">
        <v>5</v>
      </c>
      <c r="C8" s="28">
        <f>C6*C7</f>
        <v>3766.3293799999997</v>
      </c>
      <c r="D8" s="30"/>
      <c r="G8" s="52">
        <v>44835</v>
      </c>
      <c r="H8" s="8" t="s">
        <v>807</v>
      </c>
      <c r="I8" s="8"/>
      <c r="J8" s="8"/>
      <c r="K8" s="8"/>
      <c r="L8" s="8"/>
      <c r="M8" s="8"/>
      <c r="N8" s="8"/>
      <c r="O8" s="8"/>
      <c r="P8" s="9"/>
      <c r="R8" s="37">
        <v>2022</v>
      </c>
      <c r="S8" s="20" t="s">
        <v>752</v>
      </c>
      <c r="T8" s="38">
        <f>SUMPRODUCT((MONTH('Trustpilot Reviews'!$B$2:$B$100599)=((FIND(LOWER(S8),"janfebmaraprmayjunjulaugsepoctnovdec")-1)/3+1))*(YEAR('Trustpilot Reviews'!$B$2:$B$100599)=R8))</f>
        <v>1</v>
      </c>
      <c r="U8" s="39">
        <f>(SUMPRODUCT((MONTH('Trustpilot Reviews'!$B$2:$B$100609)=(((FIND(LOWER(S8),"janfebmaraprmayjunjulaugsepoctnovdec")-1)/3+1)))*(YEAR('Trustpilot Reviews'!$B$2:$B$100609)=R8)*('Trustpilot Reviews'!$C$2:$C$100609))/T8)</f>
        <v>2</v>
      </c>
      <c r="V8" s="40">
        <f>T8/T9-1</f>
        <v>-0.9</v>
      </c>
      <c r="W8" s="41">
        <f t="shared" si="0"/>
        <v>-0.83333333333333337</v>
      </c>
    </row>
    <row r="9" spans="2:23" x14ac:dyDescent="0.15">
      <c r="B9" s="4" t="s">
        <v>6</v>
      </c>
      <c r="C9" s="28">
        <f>'Financial Model'!R50</f>
        <v>853.65200000000004</v>
      </c>
      <c r="D9" s="30" t="s">
        <v>789</v>
      </c>
      <c r="G9" s="63"/>
      <c r="H9" s="61" t="s">
        <v>808</v>
      </c>
      <c r="I9" s="8"/>
      <c r="J9" s="8"/>
      <c r="K9" s="8"/>
      <c r="L9" s="8"/>
      <c r="M9" s="8"/>
      <c r="N9" s="8"/>
      <c r="O9" s="8"/>
      <c r="P9" s="9"/>
      <c r="R9" s="37">
        <v>2022</v>
      </c>
      <c r="S9" s="20" t="s">
        <v>753</v>
      </c>
      <c r="T9" s="38">
        <f>SUMPRODUCT((MONTH('Trustpilot Reviews'!$B$2:$B$100599)=((FIND(LOWER(S9),"janfebmaraprmayjunjulaugsepoctnovdec")-1)/3+1))*(YEAR('Trustpilot Reviews'!$B$2:$B$100599)=R9))</f>
        <v>10</v>
      </c>
      <c r="U9" s="39">
        <f>(SUMPRODUCT((MONTH('Trustpilot Reviews'!$B$2:$B$100609)=(((FIND(LOWER(S9),"janfebmaraprmayjunjulaugsepoctnovdec")-1)/3+1)))*(YEAR('Trustpilot Reviews'!$B$2:$B$100609)=R9)*('Trustpilot Reviews'!$C$2:$C$100609))/T9)</f>
        <v>1.6</v>
      </c>
      <c r="V9" s="40">
        <f t="shared" ref="V9" si="1">T9/T10-1</f>
        <v>0</v>
      </c>
      <c r="W9" s="41">
        <f t="shared" si="0"/>
        <v>0.11111111111111116</v>
      </c>
    </row>
    <row r="10" spans="2:23" x14ac:dyDescent="0.15">
      <c r="B10" s="4" t="s">
        <v>7</v>
      </c>
      <c r="C10" s="28">
        <f>'Financial Model'!R68</f>
        <v>673.38199999999995</v>
      </c>
      <c r="D10" s="30" t="s">
        <v>789</v>
      </c>
      <c r="G10" s="63"/>
      <c r="H10" s="8"/>
      <c r="I10" s="8"/>
      <c r="J10" s="8"/>
      <c r="K10" s="8"/>
      <c r="L10" s="8"/>
      <c r="M10" s="8"/>
      <c r="N10" s="8"/>
      <c r="O10" s="8"/>
      <c r="P10" s="9"/>
      <c r="R10" s="37">
        <v>2022</v>
      </c>
      <c r="S10" s="20" t="s">
        <v>756</v>
      </c>
      <c r="T10" s="38">
        <f>SUMPRODUCT((MONTH('Trustpilot Reviews'!$B$2:$B$100599)=((FIND(LOWER(S10),"janfebmaraprmayjunjulaugsepoctnovdec")-1)/3+1))*(YEAR('Trustpilot Reviews'!$B$2:$B$100599)=R10))</f>
        <v>10</v>
      </c>
      <c r="U10" s="39">
        <f>(SUMPRODUCT((MONTH('Trustpilot Reviews'!$B$2:$B$100609)=(((FIND(LOWER(S10),"janfebmaraprmayjunjulaugsepoctnovdec")-1)/3+1)))*(YEAR('Trustpilot Reviews'!$B$2:$B$100609)=R10)*('Trustpilot Reviews'!$C$2:$C$100609))/T10)</f>
        <v>1</v>
      </c>
      <c r="V10" s="40">
        <f t="shared" ref="V10:V24" si="2">T10/T11-1</f>
        <v>1</v>
      </c>
      <c r="W10" s="41">
        <f t="shared" ref="W10:W24" si="3">T10/T22-1</f>
        <v>-9.0909090909090939E-2</v>
      </c>
    </row>
    <row r="11" spans="2:23" x14ac:dyDescent="0.15">
      <c r="B11" s="4" t="s">
        <v>8</v>
      </c>
      <c r="C11" s="28">
        <f>C9-C10</f>
        <v>180.2700000000001</v>
      </c>
      <c r="D11" s="30" t="s">
        <v>789</v>
      </c>
      <c r="G11" s="63"/>
      <c r="H11" s="8"/>
      <c r="I11" s="8"/>
      <c r="J11" s="8"/>
      <c r="K11" s="8"/>
      <c r="L11" s="8"/>
      <c r="M11" s="8"/>
      <c r="N11" s="8"/>
      <c r="O11" s="8"/>
      <c r="P11" s="9"/>
      <c r="R11" s="37">
        <v>2022</v>
      </c>
      <c r="S11" s="20" t="s">
        <v>755</v>
      </c>
      <c r="T11" s="38">
        <f>SUMPRODUCT((MONTH('Trustpilot Reviews'!$B$2:$B$100599)=((FIND(LOWER(S11),"janfebmaraprmayjunjulaugsepoctnovdec")-1)/3+1))*(YEAR('Trustpilot Reviews'!$B$2:$B$100599)=R11))</f>
        <v>5</v>
      </c>
      <c r="U11" s="39">
        <f>(SUMPRODUCT((MONTH('Trustpilot Reviews'!$B$2:$B$100609)=(((FIND(LOWER(S11),"janfebmaraprmayjunjulaugsepoctnovdec")-1)/3+1)))*(YEAR('Trustpilot Reviews'!$B$2:$B$100609)=R11)*('Trustpilot Reviews'!$C$2:$C$100609))/T11)</f>
        <v>2.4</v>
      </c>
      <c r="V11" s="40">
        <f t="shared" si="2"/>
        <v>0</v>
      </c>
      <c r="W11" s="41">
        <f t="shared" si="3"/>
        <v>-0.6875</v>
      </c>
    </row>
    <row r="12" spans="2:23" x14ac:dyDescent="0.15">
      <c r="B12" s="7" t="s">
        <v>9</v>
      </c>
      <c r="C12" s="29">
        <f>C8-C11</f>
        <v>3586.0593799999997</v>
      </c>
      <c r="D12" s="31"/>
      <c r="G12" s="63"/>
      <c r="H12" s="8"/>
      <c r="I12" s="8"/>
      <c r="J12" s="8"/>
      <c r="K12" s="8"/>
      <c r="L12" s="8"/>
      <c r="M12" s="8"/>
      <c r="N12" s="8"/>
      <c r="O12" s="8"/>
      <c r="P12" s="9"/>
      <c r="R12" s="37">
        <v>2022</v>
      </c>
      <c r="S12" s="20" t="s">
        <v>757</v>
      </c>
      <c r="T12" s="38">
        <f>SUMPRODUCT((MONTH('Trustpilot Reviews'!$B$2:$B$100599)=((FIND(LOWER(S12),"janfebmaraprmayjunjulaugsepoctnovdec")-1)/3+1))*(YEAR('Trustpilot Reviews'!$B$2:$B$100599)=R12))</f>
        <v>5</v>
      </c>
      <c r="U12" s="39">
        <f>(SUMPRODUCT((MONTH('Trustpilot Reviews'!$B$2:$B$100609)=(((FIND(LOWER(S12),"janfebmaraprmayjunjulaugsepoctnovdec")-1)/3+1)))*(YEAR('Trustpilot Reviews'!$B$2:$B$100609)=R12)*('Trustpilot Reviews'!$C$2:$C$100609))/T12)</f>
        <v>1.2</v>
      </c>
      <c r="V12" s="40">
        <f t="shared" si="2"/>
        <v>-0.5</v>
      </c>
      <c r="W12" s="41">
        <f t="shared" si="3"/>
        <v>-0.61538461538461542</v>
      </c>
    </row>
    <row r="13" spans="2:23" x14ac:dyDescent="0.15">
      <c r="G13" s="52">
        <v>44774</v>
      </c>
      <c r="H13" s="8" t="s">
        <v>805</v>
      </c>
      <c r="I13" s="8"/>
      <c r="J13" s="8"/>
      <c r="K13" s="8"/>
      <c r="L13" s="8"/>
      <c r="M13" s="8"/>
      <c r="N13" s="8"/>
      <c r="O13" s="8"/>
      <c r="P13" s="9"/>
      <c r="R13" s="37">
        <v>2022</v>
      </c>
      <c r="S13" s="20" t="s">
        <v>758</v>
      </c>
      <c r="T13" s="38">
        <f>SUMPRODUCT((MONTH('Trustpilot Reviews'!$B$2:$B$100599)=((FIND(LOWER(S13),"janfebmaraprmayjunjulaugsepoctnovdec")-1)/3+1))*(YEAR('Trustpilot Reviews'!$B$2:$B$100599)=R13))</f>
        <v>10</v>
      </c>
      <c r="U13" s="39">
        <f>(SUMPRODUCT((MONTH('Trustpilot Reviews'!$B$2:$B$100609)=(((FIND(LOWER(S13),"janfebmaraprmayjunjulaugsepoctnovdec")-1)/3+1)))*(YEAR('Trustpilot Reviews'!$B$2:$B$100609)=R13)*('Trustpilot Reviews'!$C$2:$C$100609))/T13)</f>
        <v>1.8</v>
      </c>
      <c r="V13" s="40">
        <f t="shared" si="2"/>
        <v>-0.2857142857142857</v>
      </c>
      <c r="W13" s="41">
        <f t="shared" si="3"/>
        <v>-0.23076923076923073</v>
      </c>
    </row>
    <row r="14" spans="2:23" x14ac:dyDescent="0.15">
      <c r="G14" s="63"/>
      <c r="H14" s="8"/>
      <c r="I14" s="8"/>
      <c r="J14" s="8"/>
      <c r="K14" s="8"/>
      <c r="L14" s="8"/>
      <c r="M14" s="8"/>
      <c r="N14" s="8"/>
      <c r="O14" s="8"/>
      <c r="P14" s="9"/>
      <c r="R14" s="37">
        <v>2021</v>
      </c>
      <c r="S14" s="20" t="s">
        <v>759</v>
      </c>
      <c r="T14" s="38">
        <f>SUMPRODUCT((MONTH('Trustpilot Reviews'!$B$2:$B$100599)=((FIND(LOWER(S14),"janfebmaraprmayjunjulaugsepoctnovdec")-1)/3+1))*(YEAR('Trustpilot Reviews'!$B$2:$B$100599)=R14))</f>
        <v>14</v>
      </c>
      <c r="U14" s="39">
        <f>(SUMPRODUCT((MONTH('Trustpilot Reviews'!$B$2:$B$100609)=(((FIND(LOWER(S14),"janfebmaraprmayjunjulaugsepoctnovdec")-1)/3+1)))*(YEAR('Trustpilot Reviews'!$B$2:$B$100609)=R14)*('Trustpilot Reviews'!$C$2:$C$100609))/T14)</f>
        <v>1</v>
      </c>
      <c r="V14" s="40">
        <f t="shared" si="2"/>
        <v>-6.6666666666666652E-2</v>
      </c>
      <c r="W14" s="41">
        <f t="shared" si="3"/>
        <v>-0.46153846153846156</v>
      </c>
    </row>
    <row r="15" spans="2:23" x14ac:dyDescent="0.15">
      <c r="B15" s="112" t="s">
        <v>10</v>
      </c>
      <c r="C15" s="113"/>
      <c r="D15" s="114"/>
      <c r="G15" s="52">
        <v>44743</v>
      </c>
      <c r="H15" s="8" t="s">
        <v>783</v>
      </c>
      <c r="I15" s="8"/>
      <c r="J15" s="8"/>
      <c r="K15" s="8"/>
      <c r="L15" s="8"/>
      <c r="M15" s="8"/>
      <c r="N15" s="8"/>
      <c r="O15" s="8"/>
      <c r="P15" s="9"/>
      <c r="R15" s="37">
        <v>2021</v>
      </c>
      <c r="S15" s="20" t="s">
        <v>760</v>
      </c>
      <c r="T15" s="38">
        <f>SUMPRODUCT((MONTH('Trustpilot Reviews'!$B$2:$B$100599)=((FIND(LOWER(S15),"janfebmaraprmayjunjulaugsepoctnovdec")-1)/3+1))*(YEAR('Trustpilot Reviews'!$B$2:$B$100599)=R15))</f>
        <v>15</v>
      </c>
      <c r="U15" s="39">
        <f>(SUMPRODUCT((MONTH('Trustpilot Reviews'!$B$2:$B$100609)=(((FIND(LOWER(S15),"janfebmaraprmayjunjulaugsepoctnovdec")-1)/3+1)))*(YEAR('Trustpilot Reviews'!$B$2:$B$100609)=R15)*('Trustpilot Reviews'!$C$2:$C$100609))/T15)</f>
        <v>1.8</v>
      </c>
      <c r="V15" s="40">
        <f t="shared" si="2"/>
        <v>0.66666666666666674</v>
      </c>
      <c r="W15" s="41">
        <f t="shared" si="3"/>
        <v>0.25</v>
      </c>
    </row>
    <row r="16" spans="2:23" x14ac:dyDescent="0.15">
      <c r="B16" s="12" t="s">
        <v>11</v>
      </c>
      <c r="C16" s="115" t="s">
        <v>63</v>
      </c>
      <c r="D16" s="116"/>
      <c r="G16" s="63"/>
      <c r="H16" s="61" t="s">
        <v>784</v>
      </c>
      <c r="I16" s="8"/>
      <c r="J16" s="8"/>
      <c r="K16" s="8"/>
      <c r="L16" s="8"/>
      <c r="M16" s="8"/>
      <c r="N16" s="8"/>
      <c r="O16" s="8"/>
      <c r="P16" s="9"/>
      <c r="R16" s="37">
        <v>2021</v>
      </c>
      <c r="S16" s="20" t="s">
        <v>761</v>
      </c>
      <c r="T16" s="38">
        <f>SUMPRODUCT((MONTH('Trustpilot Reviews'!$B$2:$B$100599)=((FIND(LOWER(S16),"janfebmaraprmayjunjulaugsepoctnovdec")-1)/3+1))*(YEAR('Trustpilot Reviews'!$B$2:$B$100599)=R16))</f>
        <v>9</v>
      </c>
      <c r="U16" s="39">
        <f>(SUMPRODUCT((MONTH('Trustpilot Reviews'!$B$2:$B$100609)=(((FIND(LOWER(S16),"janfebmaraprmayjunjulaugsepoctnovdec")-1)/3+1)))*(YEAR('Trustpilot Reviews'!$B$2:$B$100609)=R16)*('Trustpilot Reviews'!$C$2:$C$100609))/T16)</f>
        <v>2.3333333333333335</v>
      </c>
      <c r="V16" s="40">
        <f t="shared" si="2"/>
        <v>-0.47058823529411764</v>
      </c>
      <c r="W16" s="41">
        <f t="shared" si="3"/>
        <v>-0.3571428571428571</v>
      </c>
    </row>
    <row r="17" spans="2:23" x14ac:dyDescent="0.15">
      <c r="B17" s="12" t="s">
        <v>12</v>
      </c>
      <c r="C17" s="115" t="s">
        <v>64</v>
      </c>
      <c r="D17" s="116"/>
      <c r="G17" s="63"/>
      <c r="H17" s="8"/>
      <c r="I17" s="8"/>
      <c r="J17" s="8"/>
      <c r="K17" s="8"/>
      <c r="L17" s="8"/>
      <c r="M17" s="8"/>
      <c r="N17" s="8"/>
      <c r="O17" s="8"/>
      <c r="P17" s="9"/>
      <c r="R17" s="37">
        <v>2021</v>
      </c>
      <c r="S17" s="20" t="s">
        <v>762</v>
      </c>
      <c r="T17" s="38">
        <f>SUMPRODUCT((MONTH('Trustpilot Reviews'!$B$2:$B$100599)=((FIND(LOWER(S17),"janfebmaraprmayjunjulaugsepoctnovdec")-1)/3+1))*(YEAR('Trustpilot Reviews'!$B$2:$B$100599)=R17))</f>
        <v>17</v>
      </c>
      <c r="U17" s="39">
        <f>(SUMPRODUCT((MONTH('Trustpilot Reviews'!$B$2:$B$100609)=(((FIND(LOWER(S17),"janfebmaraprmayjunjulaugsepoctnovdec")-1)/3+1)))*(YEAR('Trustpilot Reviews'!$B$2:$B$100609)=R17)*('Trustpilot Reviews'!$C$2:$C$100609))/T17)</f>
        <v>1.1764705882352942</v>
      </c>
      <c r="V17" s="40">
        <f t="shared" si="2"/>
        <v>6.25E-2</v>
      </c>
      <c r="W17" s="41">
        <f t="shared" si="3"/>
        <v>-0.10526315789473684</v>
      </c>
    </row>
    <row r="18" spans="2:23" x14ac:dyDescent="0.15">
      <c r="B18" s="12" t="s">
        <v>62</v>
      </c>
      <c r="C18" s="115" t="s">
        <v>65</v>
      </c>
      <c r="D18" s="116"/>
      <c r="G18" s="52">
        <v>44682</v>
      </c>
      <c r="H18" s="8" t="s">
        <v>772</v>
      </c>
      <c r="I18" s="8"/>
      <c r="J18" s="8"/>
      <c r="K18" s="8"/>
      <c r="L18" s="8"/>
      <c r="M18" s="8"/>
      <c r="N18" s="8"/>
      <c r="O18" s="8"/>
      <c r="P18" s="9"/>
      <c r="R18" s="37">
        <v>2021</v>
      </c>
      <c r="S18" s="20" t="s">
        <v>763</v>
      </c>
      <c r="T18" s="38">
        <f>SUMPRODUCT((MONTH('Trustpilot Reviews'!$B$2:$B$100599)=((FIND(LOWER(S18),"janfebmaraprmayjunjulaugsepoctnovdec")-1)/3+1))*(YEAR('Trustpilot Reviews'!$B$2:$B$100599)=R18))</f>
        <v>16</v>
      </c>
      <c r="U18" s="39">
        <f>(SUMPRODUCT((MONTH('Trustpilot Reviews'!$B$2:$B$100609)=(((FIND(LOWER(S18),"janfebmaraprmayjunjulaugsepoctnovdec")-1)/3+1)))*(YEAR('Trustpilot Reviews'!$B$2:$B$100609)=R18)*('Trustpilot Reviews'!$C$2:$C$100609))/T18)</f>
        <v>1.5</v>
      </c>
      <c r="V18" s="40">
        <f t="shared" si="2"/>
        <v>0.33333333333333326</v>
      </c>
      <c r="W18" s="41">
        <f t="shared" si="3"/>
        <v>0.45454545454545459</v>
      </c>
    </row>
    <row r="19" spans="2:23" x14ac:dyDescent="0.15">
      <c r="B19" s="13" t="s">
        <v>66</v>
      </c>
      <c r="C19" s="117" t="s">
        <v>67</v>
      </c>
      <c r="D19" s="118"/>
      <c r="E19" s="1" t="s">
        <v>773</v>
      </c>
      <c r="G19" s="63"/>
      <c r="H19" s="61" t="s">
        <v>774</v>
      </c>
      <c r="I19" s="8"/>
      <c r="J19" s="8"/>
      <c r="K19" s="8"/>
      <c r="L19" s="8"/>
      <c r="M19" s="8"/>
      <c r="N19" s="8"/>
      <c r="O19" s="8"/>
      <c r="P19" s="9"/>
      <c r="R19" s="37">
        <v>2021</v>
      </c>
      <c r="S19" s="20" t="s">
        <v>751</v>
      </c>
      <c r="T19" s="38">
        <f>SUMPRODUCT((MONTH('Trustpilot Reviews'!$B$2:$B$100599)=((FIND(LOWER(S19),"janfebmaraprmayjunjulaugsepoctnovdec")-1)/3+1))*(YEAR('Trustpilot Reviews'!$B$2:$B$100599)=R19))</f>
        <v>12</v>
      </c>
      <c r="U19" s="39">
        <f>(SUMPRODUCT((MONTH('Trustpilot Reviews'!$B$2:$B$100609)=(((FIND(LOWER(S19),"janfebmaraprmayjunjulaugsepoctnovdec")-1)/3+1)))*(YEAR('Trustpilot Reviews'!$B$2:$B$100609)=R19)*('Trustpilot Reviews'!$C$2:$C$100609))/T19)</f>
        <v>1.3333333333333333</v>
      </c>
      <c r="V19" s="40">
        <f t="shared" si="2"/>
        <v>1</v>
      </c>
      <c r="W19" s="41">
        <f t="shared" si="3"/>
        <v>-0.19999999999999996</v>
      </c>
    </row>
    <row r="20" spans="2:23" x14ac:dyDescent="0.15">
      <c r="G20" s="63"/>
      <c r="H20" s="8"/>
      <c r="I20" s="8"/>
      <c r="J20" s="8"/>
      <c r="K20" s="8"/>
      <c r="L20" s="8"/>
      <c r="M20" s="8"/>
      <c r="N20" s="8"/>
      <c r="O20" s="8"/>
      <c r="P20" s="9"/>
      <c r="R20" s="37">
        <v>2021</v>
      </c>
      <c r="S20" s="20" t="s">
        <v>752</v>
      </c>
      <c r="T20" s="38">
        <f>SUMPRODUCT((MONTH('Trustpilot Reviews'!$B$2:$B$100599)=((FIND(LOWER(S20),"janfebmaraprmayjunjulaugsepoctnovdec")-1)/3+1))*(YEAR('Trustpilot Reviews'!$B$2:$B$100599)=R20))</f>
        <v>6</v>
      </c>
      <c r="U20" s="39">
        <f>(SUMPRODUCT((MONTH('Trustpilot Reviews'!$B$2:$B$100609)=(((FIND(LOWER(S20),"janfebmaraprmayjunjulaugsepoctnovdec")-1)/3+1)))*(YEAR('Trustpilot Reviews'!$B$2:$B$100609)=R20)*('Trustpilot Reviews'!$C$2:$C$100609))/T20)</f>
        <v>2.3333333333333335</v>
      </c>
      <c r="V20" s="40">
        <f t="shared" si="2"/>
        <v>-0.33333333333333337</v>
      </c>
      <c r="W20" s="41">
        <f t="shared" si="3"/>
        <v>-0.25</v>
      </c>
    </row>
    <row r="21" spans="2:23" x14ac:dyDescent="0.15">
      <c r="G21" s="52">
        <v>44593</v>
      </c>
      <c r="H21" s="8" t="s">
        <v>792</v>
      </c>
      <c r="I21" s="8"/>
      <c r="J21" s="8"/>
      <c r="K21" s="8"/>
      <c r="L21" s="8"/>
      <c r="M21" s="8"/>
      <c r="N21" s="8"/>
      <c r="O21" s="8"/>
      <c r="P21" s="9"/>
      <c r="R21" s="37">
        <v>2021</v>
      </c>
      <c r="S21" s="20" t="s">
        <v>753</v>
      </c>
      <c r="T21" s="38">
        <f>SUMPRODUCT((MONTH('Trustpilot Reviews'!$B$2:$B$100599)=((FIND(LOWER(S21),"janfebmaraprmayjunjulaugsepoctnovdec")-1)/3+1))*(YEAR('Trustpilot Reviews'!$B$2:$B$100599)=R21))</f>
        <v>9</v>
      </c>
      <c r="U21" s="39">
        <f>(SUMPRODUCT((MONTH('Trustpilot Reviews'!$B$2:$B$100609)=(((FIND(LOWER(S21),"janfebmaraprmayjunjulaugsepoctnovdec")-1)/3+1)))*(YEAR('Trustpilot Reviews'!$B$2:$B$100609)=R21)*('Trustpilot Reviews'!$C$2:$C$100609))/T21)</f>
        <v>2.1111111111111112</v>
      </c>
      <c r="V21" s="40">
        <f t="shared" si="2"/>
        <v>-0.18181818181818177</v>
      </c>
      <c r="W21" s="41">
        <f t="shared" si="3"/>
        <v>-0.4</v>
      </c>
    </row>
    <row r="22" spans="2:23" x14ac:dyDescent="0.15">
      <c r="B22" s="112" t="s">
        <v>13</v>
      </c>
      <c r="C22" s="113"/>
      <c r="D22" s="114"/>
      <c r="G22" s="63"/>
      <c r="H22" s="61" t="s">
        <v>793</v>
      </c>
      <c r="I22" s="8"/>
      <c r="J22" s="8"/>
      <c r="K22" s="8"/>
      <c r="L22" s="8"/>
      <c r="M22" s="8"/>
      <c r="N22" s="8"/>
      <c r="O22" s="8"/>
      <c r="P22" s="9"/>
      <c r="R22" s="37">
        <v>2021</v>
      </c>
      <c r="S22" s="20" t="s">
        <v>756</v>
      </c>
      <c r="T22" s="38">
        <f>SUMPRODUCT((MONTH('Trustpilot Reviews'!$B$2:$B$100599)=((FIND(LOWER(S22),"janfebmaraprmayjunjulaugsepoctnovdec")-1)/3+1))*(YEAR('Trustpilot Reviews'!$B$2:$B$100599)=R22))</f>
        <v>11</v>
      </c>
      <c r="U22" s="39">
        <f>(SUMPRODUCT((MONTH('Trustpilot Reviews'!$B$2:$B$100609)=(((FIND(LOWER(S22),"janfebmaraprmayjunjulaugsepoctnovdec")-1)/3+1)))*(YEAR('Trustpilot Reviews'!$B$2:$B$100609)=R22)*('Trustpilot Reviews'!$C$2:$C$100609))/T22)</f>
        <v>1.4545454545454546</v>
      </c>
      <c r="V22" s="40">
        <f t="shared" si="2"/>
        <v>-0.3125</v>
      </c>
      <c r="W22" s="41">
        <f t="shared" si="3"/>
        <v>-0.26666666666666672</v>
      </c>
    </row>
    <row r="23" spans="2:23" x14ac:dyDescent="0.15">
      <c r="B23" s="14" t="s">
        <v>14</v>
      </c>
      <c r="C23" s="115" t="s">
        <v>59</v>
      </c>
      <c r="D23" s="116"/>
      <c r="G23" s="63"/>
      <c r="H23" s="8"/>
      <c r="I23" s="8"/>
      <c r="J23" s="8"/>
      <c r="K23" s="8"/>
      <c r="L23" s="8"/>
      <c r="M23" s="8"/>
      <c r="N23" s="8"/>
      <c r="O23" s="8"/>
      <c r="P23" s="9"/>
      <c r="R23" s="37">
        <v>2021</v>
      </c>
      <c r="S23" s="20" t="s">
        <v>755</v>
      </c>
      <c r="T23" s="38">
        <f>SUMPRODUCT((MONTH('Trustpilot Reviews'!$B$2:$B$100599)=((FIND(LOWER(S23),"janfebmaraprmayjunjulaugsepoctnovdec")-1)/3+1))*(YEAR('Trustpilot Reviews'!$B$2:$B$100599)=R23))</f>
        <v>16</v>
      </c>
      <c r="U23" s="39">
        <f>(SUMPRODUCT((MONTH('Trustpilot Reviews'!$B$2:$B$100609)=(((FIND(LOWER(S23),"janfebmaraprmayjunjulaugsepoctnovdec")-1)/3+1)))*(YEAR('Trustpilot Reviews'!$B$2:$B$100609)=R23)*('Trustpilot Reviews'!$C$2:$C$100609))/T23)</f>
        <v>1.25</v>
      </c>
      <c r="V23" s="40">
        <f t="shared" si="2"/>
        <v>0.23076923076923084</v>
      </c>
      <c r="W23" s="41">
        <f t="shared" si="3"/>
        <v>2.2000000000000002</v>
      </c>
    </row>
    <row r="24" spans="2:23" x14ac:dyDescent="0.15">
      <c r="B24" s="14" t="s">
        <v>15</v>
      </c>
      <c r="C24" s="115">
        <v>1996</v>
      </c>
      <c r="D24" s="116"/>
      <c r="G24" s="14" t="s">
        <v>31</v>
      </c>
      <c r="H24" s="8" t="s">
        <v>785</v>
      </c>
      <c r="I24" s="8"/>
      <c r="J24" s="8"/>
      <c r="K24" s="8"/>
      <c r="L24" s="8"/>
      <c r="M24" s="8"/>
      <c r="N24" s="8"/>
      <c r="O24" s="8"/>
      <c r="P24" s="9"/>
      <c r="R24" s="37">
        <v>2021</v>
      </c>
      <c r="S24" s="20" t="s">
        <v>757</v>
      </c>
      <c r="T24" s="38">
        <f>SUMPRODUCT((MONTH('Trustpilot Reviews'!$B$2:$B$100599)=((FIND(LOWER(S24),"janfebmaraprmayjunjulaugsepoctnovdec")-1)/3+1))*(YEAR('Trustpilot Reviews'!$B$2:$B$100599)=R24))</f>
        <v>13</v>
      </c>
      <c r="U24" s="39">
        <f>(SUMPRODUCT((MONTH('Trustpilot Reviews'!$B$2:$B$100609)=(((FIND(LOWER(S24),"janfebmaraprmayjunjulaugsepoctnovdec")-1)/3+1)))*(YEAR('Trustpilot Reviews'!$B$2:$B$100609)=R24)*('Trustpilot Reviews'!$C$2:$C$100609))/T24)</f>
        <v>1.9230769230769231</v>
      </c>
      <c r="V24" s="40">
        <f t="shared" si="2"/>
        <v>0</v>
      </c>
      <c r="W24" s="41">
        <f t="shared" si="3"/>
        <v>0.625</v>
      </c>
    </row>
    <row r="25" spans="2:23" x14ac:dyDescent="0.15">
      <c r="B25" s="14"/>
      <c r="C25" s="8"/>
      <c r="D25" s="9"/>
      <c r="G25" s="63"/>
      <c r="H25" s="8"/>
      <c r="I25" s="8"/>
      <c r="J25" s="8"/>
      <c r="K25" s="8"/>
      <c r="L25" s="8"/>
      <c r="M25" s="8"/>
      <c r="N25" s="8"/>
      <c r="O25" s="8"/>
      <c r="P25" s="9"/>
      <c r="R25" s="37">
        <v>2021</v>
      </c>
      <c r="S25" s="20" t="s">
        <v>758</v>
      </c>
      <c r="T25" s="38">
        <f>SUMPRODUCT((MONTH('Trustpilot Reviews'!$B$2:$B$100599)=((FIND(LOWER(S25),"janfebmaraprmayjunjulaugsepoctnovdec")-1)/3+1))*(YEAR('Trustpilot Reviews'!$B$2:$B$100599)=R25))</f>
        <v>13</v>
      </c>
      <c r="U25" s="39">
        <f>(SUMPRODUCT((MONTH('Trustpilot Reviews'!$B$2:$B$100609)=(((FIND(LOWER(S25),"janfebmaraprmayjunjulaugsepoctnovdec")-1)/3+1)))*(YEAR('Trustpilot Reviews'!$B$2:$B$100609)=R25)*('Trustpilot Reviews'!$C$2:$C$100609))/T25)</f>
        <v>1</v>
      </c>
      <c r="V25" s="40">
        <f t="shared" ref="V25:V36" si="4">T25/T26-1</f>
        <v>-0.5</v>
      </c>
      <c r="W25" s="41">
        <f t="shared" ref="W25:W36" si="5">T25/T37-1</f>
        <v>1.1666666666666665</v>
      </c>
    </row>
    <row r="26" spans="2:23" x14ac:dyDescent="0.15">
      <c r="B26" s="14" t="s">
        <v>60</v>
      </c>
      <c r="C26" s="115">
        <f>'Financial Model'!R45</f>
        <v>437</v>
      </c>
      <c r="D26" s="116"/>
      <c r="G26" s="52">
        <v>44228</v>
      </c>
      <c r="H26" s="8" t="s">
        <v>780</v>
      </c>
      <c r="I26" s="8"/>
      <c r="J26" s="8"/>
      <c r="K26" s="8"/>
      <c r="L26" s="8"/>
      <c r="M26" s="8"/>
      <c r="N26" s="8"/>
      <c r="O26" s="8"/>
      <c r="P26" s="9"/>
      <c r="R26" s="37">
        <v>2020</v>
      </c>
      <c r="S26" s="20" t="s">
        <v>759</v>
      </c>
      <c r="T26" s="38">
        <f>SUMPRODUCT((MONTH('Trustpilot Reviews'!$B$2:$B$100599)=((FIND(LOWER(S26),"janfebmaraprmayjunjulaugsepoctnovdec")-1)/3+1))*(YEAR('Trustpilot Reviews'!$B$2:$B$100599)=R26))</f>
        <v>26</v>
      </c>
      <c r="U26" s="39">
        <f>(SUMPRODUCT((MONTH('Trustpilot Reviews'!$B$2:$B$100609)=(((FIND(LOWER(S26),"janfebmaraprmayjunjulaugsepoctnovdec")-1)/3+1)))*(YEAR('Trustpilot Reviews'!$B$2:$B$100609)=R26)*('Trustpilot Reviews'!$C$2:$C$100609))/T26)</f>
        <v>1.8846153846153846</v>
      </c>
      <c r="V26" s="40">
        <f t="shared" si="4"/>
        <v>1.1666666666666665</v>
      </c>
      <c r="W26" s="41">
        <f t="shared" si="5"/>
        <v>0.36842105263157898</v>
      </c>
    </row>
    <row r="27" spans="2:23" x14ac:dyDescent="0.15">
      <c r="B27" s="14" t="s">
        <v>779</v>
      </c>
      <c r="C27" s="119">
        <f>'Financial Model'!R52</f>
        <v>1080.42</v>
      </c>
      <c r="D27" s="120"/>
      <c r="G27" s="63"/>
      <c r="H27" s="61" t="s">
        <v>781</v>
      </c>
      <c r="I27" s="8"/>
      <c r="J27" s="8"/>
      <c r="K27" s="8"/>
      <c r="L27" s="8"/>
      <c r="M27" s="8"/>
      <c r="N27" s="8"/>
      <c r="O27" s="8"/>
      <c r="P27" s="9"/>
      <c r="R27" s="37">
        <v>2020</v>
      </c>
      <c r="S27" s="20" t="s">
        <v>760</v>
      </c>
      <c r="T27" s="38">
        <f>SUMPRODUCT((MONTH('Trustpilot Reviews'!$B$2:$B$100599)=((FIND(LOWER(S27),"janfebmaraprmayjunjulaugsepoctnovdec")-1)/3+1))*(YEAR('Trustpilot Reviews'!$B$2:$B$100599)=R27))</f>
        <v>12</v>
      </c>
      <c r="U27" s="39">
        <f>(SUMPRODUCT((MONTH('Trustpilot Reviews'!$B$2:$B$100609)=(((FIND(LOWER(S27),"janfebmaraprmayjunjulaugsepoctnovdec")-1)/3+1)))*(YEAR('Trustpilot Reviews'!$B$2:$B$100609)=R27)*('Trustpilot Reviews'!$C$2:$C$100609))/T27)</f>
        <v>1.3333333333333333</v>
      </c>
      <c r="V27" s="40">
        <f t="shared" si="4"/>
        <v>-0.1428571428571429</v>
      </c>
      <c r="W27" s="41">
        <f t="shared" si="5"/>
        <v>3</v>
      </c>
    </row>
    <row r="28" spans="2:23" x14ac:dyDescent="0.15">
      <c r="B28" s="14"/>
      <c r="C28" s="8"/>
      <c r="D28" s="9"/>
      <c r="G28" s="64"/>
      <c r="H28" s="10"/>
      <c r="I28" s="10"/>
      <c r="J28" s="10"/>
      <c r="K28" s="10"/>
      <c r="L28" s="10"/>
      <c r="M28" s="10"/>
      <c r="N28" s="10"/>
      <c r="O28" s="10"/>
      <c r="P28" s="11"/>
      <c r="R28" s="37">
        <v>2020</v>
      </c>
      <c r="S28" s="20" t="s">
        <v>761</v>
      </c>
      <c r="T28" s="38">
        <f>SUMPRODUCT((MONTH('Trustpilot Reviews'!$B$2:$B$100599)=((FIND(LOWER(S28),"janfebmaraprmayjunjulaugsepoctnovdec")-1)/3+1))*(YEAR('Trustpilot Reviews'!$B$2:$B$100599)=R28))</f>
        <v>14</v>
      </c>
      <c r="U28" s="39">
        <f>(SUMPRODUCT((MONTH('Trustpilot Reviews'!$B$2:$B$100609)=(((FIND(LOWER(S28),"janfebmaraprmayjunjulaugsepoctnovdec")-1)/3+1)))*(YEAR('Trustpilot Reviews'!$B$2:$B$100609)=R28)*('Trustpilot Reviews'!$C$2:$C$100609))/T28)</f>
        <v>1.8571428571428572</v>
      </c>
      <c r="V28" s="40">
        <f t="shared" si="4"/>
        <v>-0.26315789473684215</v>
      </c>
      <c r="W28" s="41">
        <f t="shared" si="5"/>
        <v>1.3333333333333335</v>
      </c>
    </row>
    <row r="29" spans="2:23" x14ac:dyDescent="0.15">
      <c r="B29" s="14" t="s">
        <v>16</v>
      </c>
      <c r="C29" s="93" t="s">
        <v>831</v>
      </c>
      <c r="D29" s="106">
        <v>44868</v>
      </c>
      <c r="R29" s="37">
        <v>2020</v>
      </c>
      <c r="S29" s="20" t="s">
        <v>762</v>
      </c>
      <c r="T29" s="38">
        <f>SUMPRODUCT((MONTH('Trustpilot Reviews'!$B$2:$B$100599)=((FIND(LOWER(S29),"janfebmaraprmayjunjulaugsepoctnovdec")-1)/3+1))*(YEAR('Trustpilot Reviews'!$B$2:$B$100599)=R29))</f>
        <v>19</v>
      </c>
      <c r="U29" s="39">
        <f>(SUMPRODUCT((MONTH('Trustpilot Reviews'!$B$2:$B$100609)=(((FIND(LOWER(S29),"janfebmaraprmayjunjulaugsepoctnovdec")-1)/3+1)))*(YEAR('Trustpilot Reviews'!$B$2:$B$100609)=R29)*('Trustpilot Reviews'!$C$2:$C$100609))/T29)</f>
        <v>1.5263157894736843</v>
      </c>
      <c r="V29" s="40">
        <f t="shared" si="4"/>
        <v>0.72727272727272729</v>
      </c>
      <c r="W29" s="41">
        <f t="shared" si="5"/>
        <v>2.8</v>
      </c>
    </row>
    <row r="30" spans="2:23" x14ac:dyDescent="0.15">
      <c r="B30" s="15" t="s">
        <v>17</v>
      </c>
      <c r="C30" s="125" t="s">
        <v>18</v>
      </c>
      <c r="D30" s="126"/>
      <c r="R30" s="37">
        <v>2020</v>
      </c>
      <c r="S30" s="20" t="s">
        <v>763</v>
      </c>
      <c r="T30" s="38">
        <f>SUMPRODUCT((MONTH('Trustpilot Reviews'!$B$2:$B$100599)=((FIND(LOWER(S30),"janfebmaraprmayjunjulaugsepoctnovdec")-1)/3+1))*(YEAR('Trustpilot Reviews'!$B$2:$B$100599)=R30))</f>
        <v>11</v>
      </c>
      <c r="U30" s="39">
        <f>(SUMPRODUCT((MONTH('Trustpilot Reviews'!$B$2:$B$100609)=(((FIND(LOWER(S30),"janfebmaraprmayjunjulaugsepoctnovdec")-1)/3+1)))*(YEAR('Trustpilot Reviews'!$B$2:$B$100609)=R30)*('Trustpilot Reviews'!$C$2:$C$100609))/T30)</f>
        <v>1.3636363636363635</v>
      </c>
      <c r="V30" s="40">
        <f t="shared" si="4"/>
        <v>-0.26666666666666672</v>
      </c>
      <c r="W30" s="41">
        <f t="shared" si="5"/>
        <v>0</v>
      </c>
    </row>
    <row r="31" spans="2:23" x14ac:dyDescent="0.15">
      <c r="R31" s="37">
        <v>2020</v>
      </c>
      <c r="S31" s="20" t="s">
        <v>751</v>
      </c>
      <c r="T31" s="38">
        <f>SUMPRODUCT((MONTH('Trustpilot Reviews'!$B$2:$B$100599)=((FIND(LOWER(S31),"janfebmaraprmayjunjulaugsepoctnovdec")-1)/3+1))*(YEAR('Trustpilot Reviews'!$B$2:$B$100599)=R31))</f>
        <v>15</v>
      </c>
      <c r="U31" s="39">
        <f>(SUMPRODUCT((MONTH('Trustpilot Reviews'!$B$2:$B$100609)=(((FIND(LOWER(S31),"janfebmaraprmayjunjulaugsepoctnovdec")-1)/3+1)))*(YEAR('Trustpilot Reviews'!$B$2:$B$100609)=R31)*('Trustpilot Reviews'!$C$2:$C$100609))/T31)</f>
        <v>1.1333333333333333</v>
      </c>
      <c r="V31" s="40">
        <f t="shared" si="4"/>
        <v>0.875</v>
      </c>
      <c r="W31" s="41">
        <f t="shared" si="5"/>
        <v>0.66666666666666674</v>
      </c>
    </row>
    <row r="32" spans="2:23" x14ac:dyDescent="0.15">
      <c r="R32" s="37">
        <v>2020</v>
      </c>
      <c r="S32" s="20" t="s">
        <v>752</v>
      </c>
      <c r="T32" s="38">
        <f>SUMPRODUCT((MONTH('Trustpilot Reviews'!$B$2:$B$100599)=((FIND(LOWER(S32),"janfebmaraprmayjunjulaugsepoctnovdec")-1)/3+1))*(YEAR('Trustpilot Reviews'!$B$2:$B$100599)=R32))</f>
        <v>8</v>
      </c>
      <c r="U32" s="39">
        <f>(SUMPRODUCT((MONTH('Trustpilot Reviews'!$B$2:$B$100609)=(((FIND(LOWER(S32),"janfebmaraprmayjunjulaugsepoctnovdec")-1)/3+1)))*(YEAR('Trustpilot Reviews'!$B$2:$B$100609)=R32)*('Trustpilot Reviews'!$C$2:$C$100609))/T32)</f>
        <v>3</v>
      </c>
      <c r="V32" s="40">
        <f t="shared" si="4"/>
        <v>-0.46666666666666667</v>
      </c>
      <c r="W32" s="41">
        <f t="shared" si="5"/>
        <v>-0.80487804878048785</v>
      </c>
    </row>
    <row r="33" spans="2:23" x14ac:dyDescent="0.15">
      <c r="B33" s="112" t="s">
        <v>56</v>
      </c>
      <c r="C33" s="113"/>
      <c r="D33" s="114"/>
      <c r="R33" s="37">
        <v>2020</v>
      </c>
      <c r="S33" s="20" t="s">
        <v>753</v>
      </c>
      <c r="T33" s="38">
        <f>SUMPRODUCT((MONTH('Trustpilot Reviews'!$B$2:$B$100599)=((FIND(LOWER(S33),"janfebmaraprmayjunjulaugsepoctnovdec")-1)/3+1))*(YEAR('Trustpilot Reviews'!$B$2:$B$100599)=R33))</f>
        <v>15</v>
      </c>
      <c r="U33" s="39">
        <f>(SUMPRODUCT((MONTH('Trustpilot Reviews'!$B$2:$B$100609)=(((FIND(LOWER(S33),"janfebmaraprmayjunjulaugsepoctnovdec")-1)/3+1)))*(YEAR('Trustpilot Reviews'!$B$2:$B$100609)=R33)*('Trustpilot Reviews'!$C$2:$C$100609))/T33)</f>
        <v>1.4</v>
      </c>
      <c r="V33" s="40">
        <f t="shared" si="4"/>
        <v>0</v>
      </c>
      <c r="W33" s="41">
        <f t="shared" si="5"/>
        <v>-0.82954545454545459</v>
      </c>
    </row>
    <row r="34" spans="2:23" x14ac:dyDescent="0.15">
      <c r="B34" s="14" t="s">
        <v>57</v>
      </c>
      <c r="C34" s="123">
        <f>C12/SUM('Financial Model'!O20:R20)</f>
        <v>24.790599499495396</v>
      </c>
      <c r="D34" s="124"/>
      <c r="R34" s="37">
        <v>2020</v>
      </c>
      <c r="S34" s="20" t="s">
        <v>756</v>
      </c>
      <c r="T34" s="38">
        <f>SUMPRODUCT((MONTH('Trustpilot Reviews'!$B$2:$B$100599)=((FIND(LOWER(S34),"janfebmaraprmayjunjulaugsepoctnovdec")-1)/3+1))*(YEAR('Trustpilot Reviews'!$B$2:$B$100599)=R34))</f>
        <v>15</v>
      </c>
      <c r="U34" s="39">
        <f>(SUMPRODUCT((MONTH('Trustpilot Reviews'!$B$2:$B$100609)=(((FIND(LOWER(S34),"janfebmaraprmayjunjulaugsepoctnovdec")-1)/3+1)))*(YEAR('Trustpilot Reviews'!$B$2:$B$100609)=R34)*('Trustpilot Reviews'!$C$2:$C$100609))/T34)</f>
        <v>2.0666666666666669</v>
      </c>
      <c r="V34" s="40">
        <f t="shared" si="4"/>
        <v>2</v>
      </c>
      <c r="W34" s="41">
        <f t="shared" si="5"/>
        <v>0.66666666666666674</v>
      </c>
    </row>
    <row r="35" spans="2:23" x14ac:dyDescent="0.15">
      <c r="B35" s="14" t="s">
        <v>58</v>
      </c>
      <c r="C35" s="123">
        <f>C6/SUM('Financial Model'!O21:R21)</f>
        <v>26.576806095253207</v>
      </c>
      <c r="D35" s="124"/>
      <c r="R35" s="37">
        <v>2020</v>
      </c>
      <c r="S35" s="20" t="s">
        <v>755</v>
      </c>
      <c r="T35" s="38">
        <f>SUMPRODUCT((MONTH('Trustpilot Reviews'!$B$2:$B$100599)=((FIND(LOWER(S35),"janfebmaraprmayjunjulaugsepoctnovdec")-1)/3+1))*(YEAR('Trustpilot Reviews'!$B$2:$B$100599)=R35))</f>
        <v>5</v>
      </c>
      <c r="U35" s="39">
        <f>(SUMPRODUCT((MONTH('Trustpilot Reviews'!$B$2:$B$100609)=(((FIND(LOWER(S35),"janfebmaraprmayjunjulaugsepoctnovdec")-1)/3+1)))*(YEAR('Trustpilot Reviews'!$B$2:$B$100609)=R35)*('Trustpilot Reviews'!$C$2:$C$100609))/T35)</f>
        <v>1.8</v>
      </c>
      <c r="V35" s="40">
        <f t="shared" si="4"/>
        <v>-0.375</v>
      </c>
      <c r="W35" s="41">
        <f t="shared" si="5"/>
        <v>-0.16666666666666663</v>
      </c>
    </row>
    <row r="36" spans="2:23" x14ac:dyDescent="0.15">
      <c r="B36" s="14" t="s">
        <v>61</v>
      </c>
      <c r="C36" s="127">
        <f>'Financial Model'!R94</f>
        <v>5.8865441622757919E-2</v>
      </c>
      <c r="D36" s="116"/>
      <c r="R36" s="37">
        <v>2020</v>
      </c>
      <c r="S36" s="20" t="s">
        <v>757</v>
      </c>
      <c r="T36" s="38">
        <f>SUMPRODUCT((MONTH('Trustpilot Reviews'!$B$2:$B$100599)=((FIND(LOWER(S36),"janfebmaraprmayjunjulaugsepoctnovdec")-1)/3+1))*(YEAR('Trustpilot Reviews'!$B$2:$B$100599)=R36))</f>
        <v>8</v>
      </c>
      <c r="U36" s="39">
        <f>(SUMPRODUCT((MONTH('Trustpilot Reviews'!$B$2:$B$100609)=(((FIND(LOWER(S36),"janfebmaraprmayjunjulaugsepoctnovdec")-1)/3+1)))*(YEAR('Trustpilot Reviews'!$B$2:$B$100609)=R36)*('Trustpilot Reviews'!$C$2:$C$100609))/T36)</f>
        <v>1.5</v>
      </c>
      <c r="V36" s="40">
        <f t="shared" si="4"/>
        <v>0.33333333333333326</v>
      </c>
      <c r="W36" s="41">
        <f t="shared" si="5"/>
        <v>1.6666666666666665</v>
      </c>
    </row>
    <row r="37" spans="2:23" x14ac:dyDescent="0.15">
      <c r="B37" s="14" t="s">
        <v>778</v>
      </c>
      <c r="C37" s="123">
        <f>C6/'Financial Model'!Q77</f>
        <v>2.1978320161703082</v>
      </c>
      <c r="D37" s="124"/>
      <c r="R37" s="37">
        <v>2020</v>
      </c>
      <c r="S37" s="20" t="s">
        <v>758</v>
      </c>
      <c r="T37" s="38">
        <f>SUMPRODUCT((MONTH('Trustpilot Reviews'!$B$2:$B$100599)=((FIND(LOWER(S37),"janfebmaraprmayjunjulaugsepoctnovdec")-1)/3+1))*(YEAR('Trustpilot Reviews'!$B$2:$B$100599)=R37))</f>
        <v>6</v>
      </c>
      <c r="U37" s="39">
        <f>(SUMPRODUCT((MONTH('Trustpilot Reviews'!$B$2:$B$100609)=(((FIND(LOWER(S37),"janfebmaraprmayjunjulaugsepoctnovdec")-1)/3+1)))*(YEAR('Trustpilot Reviews'!$B$2:$B$100609)=R37)*('Trustpilot Reviews'!$C$2:$C$100609))/T37)</f>
        <v>1.6666666666666667</v>
      </c>
      <c r="V37" s="40">
        <f t="shared" ref="V37:V48" si="6">T37/T38-1</f>
        <v>-0.68421052631578949</v>
      </c>
      <c r="W37" s="41">
        <f t="shared" ref="W37:W47" si="7">T37/T49-1</f>
        <v>0.5</v>
      </c>
    </row>
    <row r="38" spans="2:23" x14ac:dyDescent="0.15">
      <c r="B38" s="14" t="s">
        <v>809</v>
      </c>
      <c r="C38" s="128">
        <f>C8/SUM('Financial Model'!O9:R9)</f>
        <v>0.65466176796755549</v>
      </c>
      <c r="D38" s="129"/>
      <c r="R38" s="37">
        <v>2019</v>
      </c>
      <c r="S38" s="20" t="s">
        <v>759</v>
      </c>
      <c r="T38" s="38">
        <f>SUMPRODUCT((MONTH('Trustpilot Reviews'!$B$2:$B$100599)=((FIND(LOWER(S38),"janfebmaraprmayjunjulaugsepoctnovdec")-1)/3+1))*(YEAR('Trustpilot Reviews'!$B$2:$B$100599)=R38))</f>
        <v>19</v>
      </c>
      <c r="U38" s="39">
        <f>(SUMPRODUCT((MONTH('Trustpilot Reviews'!$B$2:$B$100609)=(((FIND(LOWER(S38),"janfebmaraprmayjunjulaugsepoctnovdec")-1)/3+1)))*(YEAR('Trustpilot Reviews'!$B$2:$B$100609)=R38)*('Trustpilot Reviews'!$C$2:$C$100609))/T38)</f>
        <v>1.4736842105263157</v>
      </c>
      <c r="V38" s="40">
        <f t="shared" si="6"/>
        <v>5.333333333333333</v>
      </c>
      <c r="W38" s="41">
        <f t="shared" si="7"/>
        <v>1.7142857142857144</v>
      </c>
    </row>
    <row r="39" spans="2:23" x14ac:dyDescent="0.15">
      <c r="B39" s="14" t="s">
        <v>810</v>
      </c>
      <c r="C39" s="128">
        <f>C12/SUM('Financial Model'!O9:R9)</f>
        <v>0.62332731338209091</v>
      </c>
      <c r="D39" s="129"/>
      <c r="R39" s="37">
        <v>2019</v>
      </c>
      <c r="S39" s="20" t="s">
        <v>760</v>
      </c>
      <c r="T39" s="38">
        <f>SUMPRODUCT((MONTH('Trustpilot Reviews'!$B$2:$B$100599)=((FIND(LOWER(S39),"janfebmaraprmayjunjulaugsepoctnovdec")-1)/3+1))*(YEAR('Trustpilot Reviews'!$B$2:$B$100599)=R39))</f>
        <v>3</v>
      </c>
      <c r="U39" s="39">
        <f>(SUMPRODUCT((MONTH('Trustpilot Reviews'!$B$2:$B$100609)=(((FIND(LOWER(S39),"janfebmaraprmayjunjulaugsepoctnovdec")-1)/3+1)))*(YEAR('Trustpilot Reviews'!$B$2:$B$100609)=R39)*('Trustpilot Reviews'!$C$2:$C$100609))/T39)</f>
        <v>1.3333333333333333</v>
      </c>
      <c r="V39" s="40">
        <f t="shared" si="6"/>
        <v>-0.5</v>
      </c>
      <c r="W39" s="41">
        <f t="shared" si="7"/>
        <v>-0.4</v>
      </c>
    </row>
    <row r="40" spans="2:23" x14ac:dyDescent="0.15">
      <c r="B40" s="14"/>
      <c r="C40" s="8"/>
      <c r="D40" s="9"/>
      <c r="R40" s="37">
        <v>2019</v>
      </c>
      <c r="S40" s="20" t="s">
        <v>761</v>
      </c>
      <c r="T40" s="38">
        <f>SUMPRODUCT((MONTH('Trustpilot Reviews'!$B$2:$B$100599)=((FIND(LOWER(S40),"janfebmaraprmayjunjulaugsepoctnovdec")-1)/3+1))*(YEAR('Trustpilot Reviews'!$B$2:$B$100599)=R40))</f>
        <v>6</v>
      </c>
      <c r="U40" s="39">
        <f>(SUMPRODUCT((MONTH('Trustpilot Reviews'!$B$2:$B$100609)=(((FIND(LOWER(S40),"janfebmaraprmayjunjulaugsepoctnovdec")-1)/3+1)))*(YEAR('Trustpilot Reviews'!$B$2:$B$100609)=R40)*('Trustpilot Reviews'!$C$2:$C$100609))/T40)</f>
        <v>2</v>
      </c>
      <c r="V40" s="40">
        <f t="shared" si="6"/>
        <v>0.19999999999999996</v>
      </c>
      <c r="W40" s="41">
        <f t="shared" si="7"/>
        <v>0.19999999999999996</v>
      </c>
    </row>
    <row r="41" spans="2:23" x14ac:dyDescent="0.15">
      <c r="B41" s="15" t="s">
        <v>775</v>
      </c>
      <c r="C41" s="121">
        <f>C6/'Financial Model'!AB21</f>
        <v>10.717736377270443</v>
      </c>
      <c r="D41" s="122"/>
      <c r="R41" s="37">
        <v>2019</v>
      </c>
      <c r="S41" s="20" t="s">
        <v>762</v>
      </c>
      <c r="T41" s="38">
        <f>SUMPRODUCT((MONTH('Trustpilot Reviews'!$B$2:$B$100599)=((FIND(LOWER(S41),"janfebmaraprmayjunjulaugsepoctnovdec")-1)/3+1))*(YEAR('Trustpilot Reviews'!$B$2:$B$100599)=R41))</f>
        <v>5</v>
      </c>
      <c r="U41" s="39">
        <f>(SUMPRODUCT((MONTH('Trustpilot Reviews'!$B$2:$B$100609)=(((FIND(LOWER(S41),"janfebmaraprmayjunjulaugsepoctnovdec")-1)/3+1)))*(YEAR('Trustpilot Reviews'!$B$2:$B$100609)=R41)*('Trustpilot Reviews'!$C$2:$C$100609))/T41)</f>
        <v>1.6</v>
      </c>
      <c r="V41" s="40">
        <f t="shared" si="6"/>
        <v>-0.54545454545454541</v>
      </c>
      <c r="W41" s="41">
        <f t="shared" si="7"/>
        <v>0.25</v>
      </c>
    </row>
    <row r="42" spans="2:23" x14ac:dyDescent="0.15">
      <c r="R42" s="37">
        <v>2019</v>
      </c>
      <c r="S42" s="20" t="s">
        <v>763</v>
      </c>
      <c r="T42" s="38">
        <f>SUMPRODUCT((MONTH('Trustpilot Reviews'!$B$2:$B$100599)=((FIND(LOWER(S42),"janfebmaraprmayjunjulaugsepoctnovdec")-1)/3+1))*(YEAR('Trustpilot Reviews'!$B$2:$B$100599)=R42))</f>
        <v>11</v>
      </c>
      <c r="U42" s="39">
        <f>(SUMPRODUCT((MONTH('Trustpilot Reviews'!$B$2:$B$100609)=(((FIND(LOWER(S42),"janfebmaraprmayjunjulaugsepoctnovdec")-1)/3+1)))*(YEAR('Trustpilot Reviews'!$B$2:$B$100609)=R42)*('Trustpilot Reviews'!$C$2:$C$100609))/T42)</f>
        <v>1.0909090909090908</v>
      </c>
      <c r="V42" s="40">
        <f t="shared" si="6"/>
        <v>0.22222222222222232</v>
      </c>
      <c r="W42" s="41">
        <f t="shared" si="7"/>
        <v>4.5</v>
      </c>
    </row>
    <row r="43" spans="2:23" x14ac:dyDescent="0.15">
      <c r="R43" s="37">
        <v>2019</v>
      </c>
      <c r="S43" s="20" t="s">
        <v>751</v>
      </c>
      <c r="T43" s="38">
        <f>SUMPRODUCT((MONTH('Trustpilot Reviews'!$B$2:$B$100599)=((FIND(LOWER(S43),"janfebmaraprmayjunjulaugsepoctnovdec")-1)/3+1))*(YEAR('Trustpilot Reviews'!$B$2:$B$100599)=R43))</f>
        <v>9</v>
      </c>
      <c r="U43" s="39">
        <f>(SUMPRODUCT((MONTH('Trustpilot Reviews'!$B$2:$B$100609)=(((FIND(LOWER(S43),"janfebmaraprmayjunjulaugsepoctnovdec")-1)/3+1)))*(YEAR('Trustpilot Reviews'!$B$2:$B$100609)=R43)*('Trustpilot Reviews'!$C$2:$C$100609))/T43)</f>
        <v>1.3333333333333333</v>
      </c>
      <c r="V43" s="40">
        <f t="shared" si="6"/>
        <v>-0.78048780487804881</v>
      </c>
      <c r="W43" s="41">
        <f t="shared" si="7"/>
        <v>2</v>
      </c>
    </row>
    <row r="44" spans="2:23" x14ac:dyDescent="0.15">
      <c r="R44" s="37">
        <v>2019</v>
      </c>
      <c r="S44" s="20" t="s">
        <v>752</v>
      </c>
      <c r="T44" s="38">
        <f>SUMPRODUCT((MONTH('Trustpilot Reviews'!$B$2:$B$100599)=((FIND(LOWER(S44),"janfebmaraprmayjunjulaugsepoctnovdec")-1)/3+1))*(YEAR('Trustpilot Reviews'!$B$2:$B$100599)=R44))</f>
        <v>41</v>
      </c>
      <c r="U44" s="39">
        <f>(SUMPRODUCT((MONTH('Trustpilot Reviews'!$B$2:$B$100609)=(((FIND(LOWER(S44),"janfebmaraprmayjunjulaugsepoctnovdec")-1)/3+1)))*(YEAR('Trustpilot Reviews'!$B$2:$B$100609)=R44)*('Trustpilot Reviews'!$C$2:$C$100609))/T44)</f>
        <v>1.0975609756097562</v>
      </c>
      <c r="V44" s="40">
        <f t="shared" si="6"/>
        <v>-0.53409090909090917</v>
      </c>
      <c r="W44" s="41">
        <f t="shared" si="7"/>
        <v>40</v>
      </c>
    </row>
    <row r="45" spans="2:23" x14ac:dyDescent="0.15">
      <c r="R45" s="37">
        <v>2019</v>
      </c>
      <c r="S45" s="20" t="s">
        <v>753</v>
      </c>
      <c r="T45" s="38">
        <f>SUMPRODUCT((MONTH('Trustpilot Reviews'!$B$2:$B$100599)=((FIND(LOWER(S45),"janfebmaraprmayjunjulaugsepoctnovdec")-1)/3+1))*(YEAR('Trustpilot Reviews'!$B$2:$B$100599)=R45))</f>
        <v>88</v>
      </c>
      <c r="U45" s="39">
        <f>(SUMPRODUCT((MONTH('Trustpilot Reviews'!$B$2:$B$100609)=(((FIND(LOWER(S45),"janfebmaraprmayjunjulaugsepoctnovdec")-1)/3+1)))*(YEAR('Trustpilot Reviews'!$B$2:$B$100609)=R45)*('Trustpilot Reviews'!$C$2:$C$100609))/T45)</f>
        <v>1</v>
      </c>
      <c r="V45" s="40">
        <f t="shared" si="6"/>
        <v>8.7777777777777786</v>
      </c>
      <c r="W45" s="41">
        <f t="shared" si="7"/>
        <v>87</v>
      </c>
    </row>
    <row r="46" spans="2:23" x14ac:dyDescent="0.15">
      <c r="R46" s="37">
        <v>2019</v>
      </c>
      <c r="S46" s="20" t="s">
        <v>756</v>
      </c>
      <c r="T46" s="38">
        <f>SUMPRODUCT((MONTH('Trustpilot Reviews'!$B$2:$B$100599)=((FIND(LOWER(S46),"janfebmaraprmayjunjulaugsepoctnovdec")-1)/3+1))*(YEAR('Trustpilot Reviews'!$B$2:$B$100599)=R46))</f>
        <v>9</v>
      </c>
      <c r="U46" s="39">
        <f>(SUMPRODUCT((MONTH('Trustpilot Reviews'!$B$2:$B$100609)=(((FIND(LOWER(S46),"janfebmaraprmayjunjulaugsepoctnovdec")-1)/3+1)))*(YEAR('Trustpilot Reviews'!$B$2:$B$100609)=R46)*('Trustpilot Reviews'!$C$2:$C$100609))/T46)</f>
        <v>1.8888888888888888</v>
      </c>
      <c r="V46" s="40">
        <f t="shared" si="6"/>
        <v>0.5</v>
      </c>
      <c r="W46" s="41">
        <f t="shared" si="7"/>
        <v>3.5</v>
      </c>
    </row>
    <row r="47" spans="2:23" x14ac:dyDescent="0.15">
      <c r="R47" s="37">
        <v>2019</v>
      </c>
      <c r="S47" s="20" t="s">
        <v>755</v>
      </c>
      <c r="T47" s="38">
        <f>SUMPRODUCT((MONTH('Trustpilot Reviews'!$B$2:$B$100599)=((FIND(LOWER(S47),"janfebmaraprmayjunjulaugsepoctnovdec")-1)/3+1))*(YEAR('Trustpilot Reviews'!$B$2:$B$100599)=R47))</f>
        <v>6</v>
      </c>
      <c r="U47" s="39">
        <f>(SUMPRODUCT((MONTH('Trustpilot Reviews'!$B$2:$B$100609)=(((FIND(LOWER(S47),"janfebmaraprmayjunjulaugsepoctnovdec")-1)/3+1)))*(YEAR('Trustpilot Reviews'!$B$2:$B$100609)=R47)*('Trustpilot Reviews'!$C$2:$C$100609))/T47)</f>
        <v>1.1666666666666667</v>
      </c>
      <c r="V47" s="40">
        <f t="shared" si="6"/>
        <v>1</v>
      </c>
      <c r="W47" s="41">
        <f t="shared" si="7"/>
        <v>5</v>
      </c>
    </row>
    <row r="48" spans="2:23" x14ac:dyDescent="0.15">
      <c r="R48" s="37">
        <v>2019</v>
      </c>
      <c r="S48" s="20" t="s">
        <v>757</v>
      </c>
      <c r="T48" s="38">
        <f>SUMPRODUCT((MONTH('Trustpilot Reviews'!$B$2:$B$100599)=((FIND(LOWER(S48),"janfebmaraprmayjunjulaugsepoctnovdec")-1)/3+1))*(YEAR('Trustpilot Reviews'!$B$2:$B$100599)=R48))</f>
        <v>3</v>
      </c>
      <c r="U48" s="39">
        <f>(SUMPRODUCT((MONTH('Trustpilot Reviews'!$B$2:$B$100609)=(((FIND(LOWER(S48),"janfebmaraprmayjunjulaugsepoctnovdec")-1)/3+1)))*(YEAR('Trustpilot Reviews'!$B$2:$B$100609)=R48)*('Trustpilot Reviews'!$C$2:$C$100609))/T48)</f>
        <v>2</v>
      </c>
      <c r="V48" s="40">
        <f t="shared" si="6"/>
        <v>-0.25</v>
      </c>
      <c r="W48" s="42" t="s">
        <v>87</v>
      </c>
    </row>
    <row r="49" spans="18:23" x14ac:dyDescent="0.15">
      <c r="R49" s="37">
        <v>2019</v>
      </c>
      <c r="S49" s="20" t="s">
        <v>758</v>
      </c>
      <c r="T49" s="38">
        <f>SUMPRODUCT((MONTH('Trustpilot Reviews'!$B$2:$B$100599)=((FIND(LOWER(S49),"janfebmaraprmayjunjulaugsepoctnovdec")-1)/3+1))*(YEAR('Trustpilot Reviews'!$B$2:$B$100599)=R49))</f>
        <v>4</v>
      </c>
      <c r="U49" s="39">
        <f>(SUMPRODUCT((MONTH('Trustpilot Reviews'!$B$2:$B$100609)=(((FIND(LOWER(S49),"janfebmaraprmayjunjulaugsepoctnovdec")-1)/3+1)))*(YEAR('Trustpilot Reviews'!$B$2:$B$100609)=R49)*('Trustpilot Reviews'!$C$2:$C$100609))/T49)</f>
        <v>1.25</v>
      </c>
      <c r="V49" s="40">
        <f t="shared" ref="V49:V60" si="8">T49/T50-1</f>
        <v>-0.4285714285714286</v>
      </c>
      <c r="W49" s="41">
        <f t="shared" ref="W49" si="9">T49/T61-1</f>
        <v>0.33333333333333326</v>
      </c>
    </row>
    <row r="50" spans="18:23" x14ac:dyDescent="0.15">
      <c r="R50" s="37">
        <v>2018</v>
      </c>
      <c r="S50" s="20" t="s">
        <v>759</v>
      </c>
      <c r="T50" s="38">
        <f>SUMPRODUCT((MONTH('Trustpilot Reviews'!$B$2:$B$100599)=((FIND(LOWER(S50),"janfebmaraprmayjunjulaugsepoctnovdec")-1)/3+1))*(YEAR('Trustpilot Reviews'!$B$2:$B$100599)=R50))</f>
        <v>7</v>
      </c>
      <c r="U50" s="39">
        <f>(SUMPRODUCT((MONTH('Trustpilot Reviews'!$B$2:$B$100609)=(((FIND(LOWER(S50),"janfebmaraprmayjunjulaugsepoctnovdec")-1)/3+1)))*(YEAR('Trustpilot Reviews'!$B$2:$B$100609)=R50)*('Trustpilot Reviews'!$C$2:$C$100609))/T50)</f>
        <v>2</v>
      </c>
      <c r="V50" s="40">
        <f t="shared" si="8"/>
        <v>0.39999999999999991</v>
      </c>
      <c r="W50" s="42" t="s">
        <v>87</v>
      </c>
    </row>
    <row r="51" spans="18:23" x14ac:dyDescent="0.15">
      <c r="R51" s="37">
        <v>2018</v>
      </c>
      <c r="S51" s="20" t="s">
        <v>760</v>
      </c>
      <c r="T51" s="38">
        <f>SUMPRODUCT((MONTH('Trustpilot Reviews'!$B$2:$B$100599)=((FIND(LOWER(S51),"janfebmaraprmayjunjulaugsepoctnovdec")-1)/3+1))*(YEAR('Trustpilot Reviews'!$B$2:$B$100599)=R51))</f>
        <v>5</v>
      </c>
      <c r="U51" s="39">
        <f>(SUMPRODUCT((MONTH('Trustpilot Reviews'!$B$2:$B$100609)=(((FIND(LOWER(S51),"janfebmaraprmayjunjulaugsepoctnovdec")-1)/3+1)))*(YEAR('Trustpilot Reviews'!$B$2:$B$100609)=R51)*('Trustpilot Reviews'!$C$2:$C$100609))/T51)</f>
        <v>1</v>
      </c>
      <c r="V51" s="40">
        <f t="shared" si="8"/>
        <v>0</v>
      </c>
      <c r="W51" s="42" t="s">
        <v>87</v>
      </c>
    </row>
    <row r="52" spans="18:23" x14ac:dyDescent="0.15">
      <c r="R52" s="37">
        <v>2018</v>
      </c>
      <c r="S52" s="20" t="s">
        <v>761</v>
      </c>
      <c r="T52" s="38">
        <f>SUMPRODUCT((MONTH('Trustpilot Reviews'!$B$2:$B$100599)=((FIND(LOWER(S52),"janfebmaraprmayjunjulaugsepoctnovdec")-1)/3+1))*(YEAR('Trustpilot Reviews'!$B$2:$B$100599)=R52))</f>
        <v>5</v>
      </c>
      <c r="U52" s="39">
        <f>(SUMPRODUCT((MONTH('Trustpilot Reviews'!$B$2:$B$100609)=(((FIND(LOWER(S52),"janfebmaraprmayjunjulaugsepoctnovdec")-1)/3+1)))*(YEAR('Trustpilot Reviews'!$B$2:$B$100609)=R52)*('Trustpilot Reviews'!$C$2:$C$100609))/T52)</f>
        <v>3</v>
      </c>
      <c r="V52" s="40">
        <f t="shared" si="8"/>
        <v>0.25</v>
      </c>
      <c r="W52" s="42" t="s">
        <v>87</v>
      </c>
    </row>
    <row r="53" spans="18:23" x14ac:dyDescent="0.15">
      <c r="R53" s="37">
        <v>2018</v>
      </c>
      <c r="S53" s="20" t="s">
        <v>762</v>
      </c>
      <c r="T53" s="38">
        <f>SUMPRODUCT((MONTH('Trustpilot Reviews'!$B$2:$B$100599)=((FIND(LOWER(S53),"janfebmaraprmayjunjulaugsepoctnovdec")-1)/3+1))*(YEAR('Trustpilot Reviews'!$B$2:$B$100599)=R53))</f>
        <v>4</v>
      </c>
      <c r="U53" s="39">
        <f>(SUMPRODUCT((MONTH('Trustpilot Reviews'!$B$2:$B$100609)=(((FIND(LOWER(S53),"janfebmaraprmayjunjulaugsepoctnovdec")-1)/3+1)))*(YEAR('Trustpilot Reviews'!$B$2:$B$100609)=R53)*('Trustpilot Reviews'!$C$2:$C$100609))/T53)</f>
        <v>1</v>
      </c>
      <c r="V53" s="40">
        <f t="shared" si="8"/>
        <v>1</v>
      </c>
      <c r="W53" s="42" t="s">
        <v>87</v>
      </c>
    </row>
    <row r="54" spans="18:23" x14ac:dyDescent="0.15">
      <c r="R54" s="37">
        <v>2018</v>
      </c>
      <c r="S54" s="20" t="s">
        <v>763</v>
      </c>
      <c r="T54" s="38">
        <f>SUMPRODUCT((MONTH('Trustpilot Reviews'!$B$2:$B$100599)=((FIND(LOWER(S54),"janfebmaraprmayjunjulaugsepoctnovdec")-1)/3+1))*(YEAR('Trustpilot Reviews'!$B$2:$B$100599)=R54))</f>
        <v>2</v>
      </c>
      <c r="U54" s="39">
        <f>(SUMPRODUCT((MONTH('Trustpilot Reviews'!$B$2:$B$100609)=(((FIND(LOWER(S54),"janfebmaraprmayjunjulaugsepoctnovdec")-1)/3+1)))*(YEAR('Trustpilot Reviews'!$B$2:$B$100609)=R54)*('Trustpilot Reviews'!$C$2:$C$100609))/T54)</f>
        <v>1</v>
      </c>
      <c r="V54" s="40">
        <f t="shared" si="8"/>
        <v>-0.33333333333333337</v>
      </c>
      <c r="W54" s="42" t="s">
        <v>87</v>
      </c>
    </row>
    <row r="55" spans="18:23" x14ac:dyDescent="0.15">
      <c r="R55" s="37">
        <v>2018</v>
      </c>
      <c r="S55" s="20" t="s">
        <v>751</v>
      </c>
      <c r="T55" s="38">
        <f>SUMPRODUCT((MONTH('Trustpilot Reviews'!$B$2:$B$100599)=((FIND(LOWER(S55),"janfebmaraprmayjunjulaugsepoctnovdec")-1)/3+1))*(YEAR('Trustpilot Reviews'!$B$2:$B$100599)=R55))</f>
        <v>3</v>
      </c>
      <c r="U55" s="39">
        <f>(SUMPRODUCT((MONTH('Trustpilot Reviews'!$B$2:$B$100609)=(((FIND(LOWER(S55),"janfebmaraprmayjunjulaugsepoctnovdec")-1)/3+1)))*(YEAR('Trustpilot Reviews'!$B$2:$B$100609)=R55)*('Trustpilot Reviews'!$C$2:$C$100609))/T55)</f>
        <v>1</v>
      </c>
      <c r="V55" s="40">
        <f t="shared" si="8"/>
        <v>2</v>
      </c>
      <c r="W55" s="42" t="s">
        <v>87</v>
      </c>
    </row>
    <row r="56" spans="18:23" x14ac:dyDescent="0.15">
      <c r="R56" s="37">
        <v>2018</v>
      </c>
      <c r="S56" s="20" t="s">
        <v>752</v>
      </c>
      <c r="T56" s="38">
        <f>SUMPRODUCT((MONTH('Trustpilot Reviews'!$B$2:$B$100599)=((FIND(LOWER(S56),"janfebmaraprmayjunjulaugsepoctnovdec")-1)/3+1))*(YEAR('Trustpilot Reviews'!$B$2:$B$100599)=R56))</f>
        <v>1</v>
      </c>
      <c r="U56" s="39">
        <f>(SUMPRODUCT((MONTH('Trustpilot Reviews'!$B$2:$B$100609)=(((FIND(LOWER(S56),"janfebmaraprmayjunjulaugsepoctnovdec")-1)/3+1)))*(YEAR('Trustpilot Reviews'!$B$2:$B$100609)=R56)*('Trustpilot Reviews'!$C$2:$C$100609))/T56)</f>
        <v>1</v>
      </c>
      <c r="V56" s="40">
        <f t="shared" si="8"/>
        <v>0</v>
      </c>
      <c r="W56" s="42" t="s">
        <v>87</v>
      </c>
    </row>
    <row r="57" spans="18:23" x14ac:dyDescent="0.15">
      <c r="R57" s="37">
        <v>2018</v>
      </c>
      <c r="S57" s="20" t="s">
        <v>753</v>
      </c>
      <c r="T57" s="38">
        <f>SUMPRODUCT((MONTH('Trustpilot Reviews'!$B$2:$B$100599)=((FIND(LOWER(S57),"janfebmaraprmayjunjulaugsepoctnovdec")-1)/3+1))*(YEAR('Trustpilot Reviews'!$B$2:$B$100599)=R57))</f>
        <v>1</v>
      </c>
      <c r="U57" s="39">
        <f>(SUMPRODUCT((MONTH('Trustpilot Reviews'!$B$2:$B$100609)=(((FIND(LOWER(S57),"janfebmaraprmayjunjulaugsepoctnovdec")-1)/3+1)))*(YEAR('Trustpilot Reviews'!$B$2:$B$100609)=R57)*('Trustpilot Reviews'!$C$2:$C$100609))/T57)</f>
        <v>1</v>
      </c>
      <c r="V57" s="40">
        <f t="shared" si="8"/>
        <v>-0.5</v>
      </c>
      <c r="W57" s="42" t="s">
        <v>87</v>
      </c>
    </row>
    <row r="58" spans="18:23" x14ac:dyDescent="0.15">
      <c r="R58" s="37">
        <v>2018</v>
      </c>
      <c r="S58" s="20" t="s">
        <v>756</v>
      </c>
      <c r="T58" s="38">
        <f>SUMPRODUCT((MONTH('Trustpilot Reviews'!$B$2:$B$100599)=((FIND(LOWER(S58),"janfebmaraprmayjunjulaugsepoctnovdec")-1)/3+1))*(YEAR('Trustpilot Reviews'!$B$2:$B$100599)=R58))</f>
        <v>2</v>
      </c>
      <c r="U58" s="39">
        <f>(SUMPRODUCT((MONTH('Trustpilot Reviews'!$B$2:$B$100609)=(((FIND(LOWER(S58),"janfebmaraprmayjunjulaugsepoctnovdec")-1)/3+1)))*(YEAR('Trustpilot Reviews'!$B$2:$B$100609)=R58)*('Trustpilot Reviews'!$C$2:$C$100609))/T58)</f>
        <v>1</v>
      </c>
      <c r="V58" s="40">
        <f t="shared" si="8"/>
        <v>1</v>
      </c>
      <c r="W58" s="42" t="s">
        <v>87</v>
      </c>
    </row>
    <row r="59" spans="18:23" x14ac:dyDescent="0.15">
      <c r="R59" s="37">
        <v>2018</v>
      </c>
      <c r="S59" s="20" t="s">
        <v>755</v>
      </c>
      <c r="T59" s="38">
        <f>SUMPRODUCT((MONTH('Trustpilot Reviews'!$B$2:$B$100599)=((FIND(LOWER(S59),"janfebmaraprmayjunjulaugsepoctnovdec")-1)/3+1))*(YEAR('Trustpilot Reviews'!$B$2:$B$100599)=R59))</f>
        <v>1</v>
      </c>
      <c r="U59" s="39">
        <f>(SUMPRODUCT((MONTH('Trustpilot Reviews'!$B$2:$B$100609)=(((FIND(LOWER(S59),"janfebmaraprmayjunjulaugsepoctnovdec")-1)/3+1)))*(YEAR('Trustpilot Reviews'!$B$2:$B$100609)=R59)*('Trustpilot Reviews'!$C$2:$C$100609))/T59)</f>
        <v>1</v>
      </c>
      <c r="V59" s="43" t="s">
        <v>87</v>
      </c>
      <c r="W59" s="42" t="s">
        <v>87</v>
      </c>
    </row>
    <row r="60" spans="18:23" x14ac:dyDescent="0.15">
      <c r="R60" s="37">
        <v>2018</v>
      </c>
      <c r="S60" s="20" t="s">
        <v>757</v>
      </c>
      <c r="T60" s="38">
        <f>SUMPRODUCT((MONTH('Trustpilot Reviews'!$B$2:$B$100599)=((FIND(LOWER(S60),"janfebmaraprmayjunjulaugsepoctnovdec")-1)/3+1))*(YEAR('Trustpilot Reviews'!$B$2:$B$100599)=R60))</f>
        <v>0</v>
      </c>
      <c r="U60" s="44" t="s">
        <v>87</v>
      </c>
      <c r="V60" s="40">
        <f t="shared" si="8"/>
        <v>-1</v>
      </c>
      <c r="W60" s="42" t="s">
        <v>87</v>
      </c>
    </row>
    <row r="61" spans="18:23" x14ac:dyDescent="0.15">
      <c r="R61" s="45">
        <v>2018</v>
      </c>
      <c r="S61" s="19" t="s">
        <v>758</v>
      </c>
      <c r="T61" s="46">
        <f>SUMPRODUCT((MONTH('Trustpilot Reviews'!$B$2:$B$100599)=((FIND(LOWER(S61),"janfebmaraprmayjunjulaugsepoctnovdec")-1)/3+1))*(YEAR('Trustpilot Reviews'!$B$2:$B$100599)=R61))</f>
        <v>3</v>
      </c>
      <c r="U61" s="47">
        <f>(SUMPRODUCT((MONTH('Trustpilot Reviews'!$B$2:$B$100609)=(((FIND(LOWER(S61),"janfebmaraprmayjunjulaugsepoctnovdec")-1)/3+1)))*(YEAR('Trustpilot Reviews'!$B$2:$B$100609)=R61)*('Trustpilot Reviews'!$C$2:$C$100609))/T61)</f>
        <v>2.3333333333333335</v>
      </c>
      <c r="V61" s="48" t="s">
        <v>87</v>
      </c>
      <c r="W61" s="49" t="s">
        <v>87</v>
      </c>
    </row>
  </sheetData>
  <mergeCells count="22">
    <mergeCell ref="C41:D41"/>
    <mergeCell ref="C34:D34"/>
    <mergeCell ref="C35:D35"/>
    <mergeCell ref="C23:D23"/>
    <mergeCell ref="C24:D24"/>
    <mergeCell ref="C30:D30"/>
    <mergeCell ref="C26:D26"/>
    <mergeCell ref="C37:D37"/>
    <mergeCell ref="C36:D36"/>
    <mergeCell ref="C38:D38"/>
    <mergeCell ref="C39:D39"/>
    <mergeCell ref="R5:W5"/>
    <mergeCell ref="B33:D33"/>
    <mergeCell ref="B5:D5"/>
    <mergeCell ref="B15:D15"/>
    <mergeCell ref="B22:D22"/>
    <mergeCell ref="C16:D16"/>
    <mergeCell ref="C17:D17"/>
    <mergeCell ref="C18:D18"/>
    <mergeCell ref="C19:D19"/>
    <mergeCell ref="C27:D27"/>
    <mergeCell ref="G5:P5"/>
  </mergeCells>
  <conditionalFormatting sqref="V8:V24">
    <cfRule type="cellIs" dxfId="33" priority="37" operator="greaterThan">
      <formula>0</formula>
    </cfRule>
    <cfRule type="cellIs" dxfId="32" priority="38" operator="lessThan">
      <formula>0</formula>
    </cfRule>
  </conditionalFormatting>
  <conditionalFormatting sqref="W8:W24">
    <cfRule type="cellIs" dxfId="31" priority="35" operator="greaterThan">
      <formula>0</formula>
    </cfRule>
    <cfRule type="cellIs" dxfId="30" priority="36" operator="lessThan">
      <formula>0</formula>
    </cfRule>
  </conditionalFormatting>
  <conditionalFormatting sqref="V7">
    <cfRule type="cellIs" dxfId="29" priority="33" operator="greaterThan">
      <formula>0</formula>
    </cfRule>
    <cfRule type="cellIs" dxfId="28" priority="34" operator="lessThan">
      <formula>0</formula>
    </cfRule>
  </conditionalFormatting>
  <conditionalFormatting sqref="W7">
    <cfRule type="cellIs" dxfId="27" priority="31" operator="greaterThan">
      <formula>0</formula>
    </cfRule>
    <cfRule type="cellIs" dxfId="26" priority="32" operator="lessThan">
      <formula>0</formula>
    </cfRule>
  </conditionalFormatting>
  <conditionalFormatting sqref="V25">
    <cfRule type="cellIs" dxfId="25" priority="29" operator="greaterThan">
      <formula>0</formula>
    </cfRule>
    <cfRule type="cellIs" dxfId="24" priority="30" operator="lessThan">
      <formula>0</formula>
    </cfRule>
  </conditionalFormatting>
  <conditionalFormatting sqref="W25">
    <cfRule type="cellIs" dxfId="23" priority="27" operator="greaterThan">
      <formula>0</formula>
    </cfRule>
    <cfRule type="cellIs" dxfId="22" priority="28" operator="lessThan">
      <formula>0</formula>
    </cfRule>
  </conditionalFormatting>
  <conditionalFormatting sqref="V26:V36">
    <cfRule type="cellIs" dxfId="21" priority="25" operator="greaterThan">
      <formula>0</formula>
    </cfRule>
    <cfRule type="cellIs" dxfId="20" priority="26" operator="lessThan">
      <formula>0</formula>
    </cfRule>
  </conditionalFormatting>
  <conditionalFormatting sqref="W26:W36">
    <cfRule type="cellIs" dxfId="19" priority="23" operator="greaterThan">
      <formula>0</formula>
    </cfRule>
    <cfRule type="cellIs" dxfId="18" priority="24" operator="lessThan">
      <formula>0</formula>
    </cfRule>
  </conditionalFormatting>
  <conditionalFormatting sqref="V37">
    <cfRule type="cellIs" dxfId="17" priority="21" operator="greaterThan">
      <formula>0</formula>
    </cfRule>
    <cfRule type="cellIs" dxfId="16" priority="22" operator="lessThan">
      <formula>0</formula>
    </cfRule>
  </conditionalFormatting>
  <conditionalFormatting sqref="W37">
    <cfRule type="cellIs" dxfId="15" priority="19" operator="greaterThan">
      <formula>0</formula>
    </cfRule>
    <cfRule type="cellIs" dxfId="14" priority="20" operator="lessThan">
      <formula>0</formula>
    </cfRule>
  </conditionalFormatting>
  <conditionalFormatting sqref="V38:V48">
    <cfRule type="cellIs" dxfId="13" priority="17" operator="greaterThan">
      <formula>0</formula>
    </cfRule>
    <cfRule type="cellIs" dxfId="12" priority="18" operator="lessThan">
      <formula>0</formula>
    </cfRule>
  </conditionalFormatting>
  <conditionalFormatting sqref="W38:W48">
    <cfRule type="cellIs" dxfId="11" priority="15" operator="greaterThan">
      <formula>0</formula>
    </cfRule>
    <cfRule type="cellIs" dxfId="10" priority="16" operator="lessThan">
      <formula>0</formula>
    </cfRule>
  </conditionalFormatting>
  <conditionalFormatting sqref="V49">
    <cfRule type="cellIs" dxfId="9" priority="13" operator="greaterThan">
      <formula>0</formula>
    </cfRule>
    <cfRule type="cellIs" dxfId="8" priority="14" operator="lessThan">
      <formula>0</formula>
    </cfRule>
  </conditionalFormatting>
  <conditionalFormatting sqref="W49">
    <cfRule type="cellIs" dxfId="7" priority="11" operator="greaterThan">
      <formula>0</formula>
    </cfRule>
    <cfRule type="cellIs" dxfId="6" priority="12" operator="lessThan">
      <formula>0</formula>
    </cfRule>
  </conditionalFormatting>
  <conditionalFormatting sqref="W50:W61">
    <cfRule type="cellIs" dxfId="5" priority="1" operator="greaterThan">
      <formula>0</formula>
    </cfRule>
    <cfRule type="cellIs" dxfId="4" priority="2" operator="lessThan">
      <formula>0</formula>
    </cfRule>
  </conditionalFormatting>
  <conditionalFormatting sqref="V50:V60">
    <cfRule type="cellIs" dxfId="3" priority="9" operator="greaterThan">
      <formula>0</formula>
    </cfRule>
    <cfRule type="cellIs" dxfId="2" priority="10" operator="lessThan">
      <formula>0</formula>
    </cfRule>
  </conditionalFormatting>
  <conditionalFormatting sqref="V61">
    <cfRule type="cellIs" dxfId="1" priority="5" operator="greaterThan">
      <formula>0</formula>
    </cfRule>
    <cfRule type="cellIs" dxfId="0" priority="6" operator="lessThan">
      <formula>0</formula>
    </cfRule>
  </conditionalFormatting>
  <hyperlinks>
    <hyperlink ref="C30:D30" r:id="rId1" display="Link" xr:uid="{91D1CCE3-743F-9342-9ACD-543283AA42E0}"/>
  </hyperlinks>
  <pageMargins left="0.7" right="0.7" top="0.75" bottom="0.75" header="0.3" footer="0.3"/>
  <pageSetup paperSize="256" orientation="portrait" horizontalDpi="203" verticalDpi="203" r:id="rId2"/>
  <ignoredErrors>
    <ignoredError sqref="C38:C39" formulaRange="1"/>
  </ignoredErrors>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081CA-472C-4CAE-89FB-0831C607DA60}">
  <dimension ref="A1:BS108"/>
  <sheetViews>
    <sheetView tabSelected="1" zoomScaleNormal="100" workbookViewId="0">
      <pane xSplit="2" ySplit="2" topLeftCell="AI3" activePane="bottomRight" state="frozen"/>
      <selection pane="topRight" activeCell="C1" sqref="C1"/>
      <selection pane="bottomLeft" activeCell="A3" sqref="A3"/>
      <selection pane="bottomRight" activeCell="AO30" sqref="AO30:AP30"/>
    </sheetView>
  </sheetViews>
  <sheetFormatPr baseColWidth="10" defaultColWidth="9.1640625" defaultRowHeight="13" x14ac:dyDescent="0.15"/>
  <cols>
    <col min="1" max="1" width="6.83203125" style="1" customWidth="1"/>
    <col min="2" max="2" width="23.33203125" style="1" bestFit="1" customWidth="1"/>
    <col min="3" max="12" width="9.1640625" style="1"/>
    <col min="13" max="13" width="9.1640625" style="1" customWidth="1"/>
    <col min="14" max="18" width="9.1640625" style="1"/>
    <col min="19" max="19" width="9.1640625" style="100"/>
    <col min="20" max="28" width="9.1640625" style="1"/>
    <col min="29" max="29" width="9.1640625" style="74"/>
    <col min="30" max="47" width="9.1640625" style="32"/>
    <col min="48" max="16384" width="9.1640625" style="1"/>
  </cols>
  <sheetData>
    <row r="1" spans="2:47" s="16" customFormat="1" x14ac:dyDescent="0.15">
      <c r="D1" s="16" t="s">
        <v>19</v>
      </c>
      <c r="E1" s="16" t="s">
        <v>20</v>
      </c>
      <c r="F1" s="16" t="s">
        <v>21</v>
      </c>
      <c r="G1" s="16" t="s">
        <v>22</v>
      </c>
      <c r="H1" s="16" t="s">
        <v>23</v>
      </c>
      <c r="I1" s="16" t="s">
        <v>24</v>
      </c>
      <c r="J1" s="16" t="s">
        <v>25</v>
      </c>
      <c r="K1" s="16" t="s">
        <v>26</v>
      </c>
      <c r="L1" s="50" t="s">
        <v>27</v>
      </c>
      <c r="M1" s="50" t="s">
        <v>28</v>
      </c>
      <c r="N1" s="50" t="s">
        <v>29</v>
      </c>
      <c r="O1" s="50" t="s">
        <v>30</v>
      </c>
      <c r="P1" s="50" t="s">
        <v>786</v>
      </c>
      <c r="Q1" s="50" t="s">
        <v>787</v>
      </c>
      <c r="R1" s="50" t="s">
        <v>32</v>
      </c>
      <c r="S1" s="94" t="s">
        <v>32</v>
      </c>
      <c r="T1" s="16" t="s">
        <v>788</v>
      </c>
      <c r="V1" s="16" t="s">
        <v>813</v>
      </c>
      <c r="W1" s="50" t="s">
        <v>812</v>
      </c>
      <c r="X1" s="16" t="s">
        <v>111</v>
      </c>
      <c r="Y1" s="50" t="s">
        <v>110</v>
      </c>
      <c r="Z1" s="16" t="s">
        <v>33</v>
      </c>
      <c r="AA1" s="50" t="s">
        <v>34</v>
      </c>
      <c r="AB1" s="50" t="s">
        <v>35</v>
      </c>
      <c r="AC1" s="76" t="s">
        <v>36</v>
      </c>
      <c r="AD1" s="82" t="s">
        <v>37</v>
      </c>
      <c r="AE1" s="82" t="s">
        <v>38</v>
      </c>
      <c r="AF1" s="82" t="s">
        <v>39</v>
      </c>
      <c r="AG1" s="82" t="s">
        <v>40</v>
      </c>
      <c r="AH1" s="82" t="s">
        <v>41</v>
      </c>
      <c r="AI1" s="82" t="s">
        <v>42</v>
      </c>
      <c r="AJ1" s="82" t="s">
        <v>43</v>
      </c>
      <c r="AK1" s="82" t="s">
        <v>44</v>
      </c>
      <c r="AL1" s="82" t="s">
        <v>45</v>
      </c>
      <c r="AM1" s="82" t="s">
        <v>46</v>
      </c>
      <c r="AN1" s="82" t="s">
        <v>47</v>
      </c>
      <c r="AO1" s="82" t="s">
        <v>48</v>
      </c>
      <c r="AP1" s="82" t="s">
        <v>49</v>
      </c>
      <c r="AQ1" s="82" t="s">
        <v>50</v>
      </c>
      <c r="AR1" s="82" t="s">
        <v>51</v>
      </c>
      <c r="AS1" s="82" t="s">
        <v>52</v>
      </c>
      <c r="AT1" s="82" t="s">
        <v>53</v>
      </c>
      <c r="AU1" s="82" t="s">
        <v>54</v>
      </c>
    </row>
    <row r="2" spans="2:47" s="18" customFormat="1" x14ac:dyDescent="0.15">
      <c r="B2" s="17"/>
      <c r="H2" s="24">
        <v>43921</v>
      </c>
      <c r="I2" s="24">
        <v>44012</v>
      </c>
      <c r="J2" s="24">
        <v>44104</v>
      </c>
      <c r="K2" s="24">
        <v>44196</v>
      </c>
      <c r="L2" s="24">
        <v>44286</v>
      </c>
      <c r="M2" s="24">
        <v>44377</v>
      </c>
      <c r="N2" s="24">
        <v>44469</v>
      </c>
      <c r="O2" s="24">
        <v>44561</v>
      </c>
      <c r="P2" s="24">
        <v>44651</v>
      </c>
      <c r="Q2" s="24">
        <v>44742</v>
      </c>
      <c r="R2" s="24">
        <v>44834</v>
      </c>
      <c r="S2" s="95" t="s">
        <v>811</v>
      </c>
      <c r="V2" s="24">
        <v>42369</v>
      </c>
      <c r="W2" s="24">
        <v>42735</v>
      </c>
      <c r="X2" s="24">
        <v>43100</v>
      </c>
      <c r="Y2" s="24">
        <v>43465</v>
      </c>
      <c r="Z2" s="18" t="s">
        <v>81</v>
      </c>
      <c r="AA2" s="24">
        <v>44196</v>
      </c>
      <c r="AB2" s="24">
        <v>44561</v>
      </c>
      <c r="AC2" s="77" t="s">
        <v>811</v>
      </c>
      <c r="AD2" s="81"/>
      <c r="AE2" s="81"/>
      <c r="AF2" s="81"/>
      <c r="AG2" s="81"/>
      <c r="AH2" s="81"/>
      <c r="AI2" s="81"/>
      <c r="AJ2" s="81"/>
      <c r="AK2" s="81"/>
      <c r="AL2" s="81"/>
      <c r="AM2" s="81"/>
      <c r="AN2" s="81"/>
      <c r="AO2" s="81"/>
      <c r="AP2" s="81"/>
      <c r="AQ2" s="81"/>
      <c r="AR2" s="81"/>
      <c r="AS2" s="81"/>
      <c r="AT2" s="81"/>
      <c r="AU2" s="81"/>
    </row>
    <row r="3" spans="2:47" s="54" customFormat="1" x14ac:dyDescent="0.15">
      <c r="B3" s="54" t="s">
        <v>764</v>
      </c>
      <c r="D3" s="56"/>
      <c r="E3" s="56"/>
      <c r="F3" s="56"/>
      <c r="G3" s="56"/>
      <c r="H3" s="56">
        <v>598.28700000000003</v>
      </c>
      <c r="I3" s="56">
        <v>425.858</v>
      </c>
      <c r="J3" s="56">
        <v>927.04100000000005</v>
      </c>
      <c r="K3" s="56">
        <v>931.37599999999998</v>
      </c>
      <c r="L3" s="56">
        <v>810.04100000000005</v>
      </c>
      <c r="M3" s="56">
        <v>874.19299999999998</v>
      </c>
      <c r="N3" s="56">
        <v>1058.231</v>
      </c>
      <c r="O3" s="56">
        <v>1098.7840000000001</v>
      </c>
      <c r="P3" s="56">
        <v>876.60400000000004</v>
      </c>
      <c r="Q3" s="56">
        <v>868.428</v>
      </c>
      <c r="R3" s="56">
        <v>1038.268</v>
      </c>
      <c r="S3" s="96"/>
      <c r="T3" s="56"/>
      <c r="U3" s="56"/>
      <c r="V3" s="56">
        <v>2801.0619999999999</v>
      </c>
      <c r="W3" s="56">
        <v>3229.1419999999998</v>
      </c>
      <c r="X3" s="56">
        <v>3287.1210000000001</v>
      </c>
      <c r="Y3" s="56">
        <v>3462.3719999999998</v>
      </c>
      <c r="Z3" s="56">
        <v>3470.2849999999999</v>
      </c>
      <c r="AA3" s="56">
        <v>2882.5619999999999</v>
      </c>
      <c r="AB3" s="56">
        <v>3841.2489999999998</v>
      </c>
      <c r="AC3" s="73">
        <f>AB3*1.18</f>
        <v>4532.6738199999991</v>
      </c>
      <c r="AE3" s="65"/>
      <c r="AF3" s="65"/>
      <c r="AG3" s="65"/>
      <c r="AH3" s="65"/>
      <c r="AI3" s="65"/>
      <c r="AJ3" s="65"/>
    </row>
    <row r="4" spans="2:47" s="54" customFormat="1" x14ac:dyDescent="0.15">
      <c r="B4" s="54" t="s">
        <v>765</v>
      </c>
      <c r="D4" s="56"/>
      <c r="E4" s="56"/>
      <c r="F4" s="56"/>
      <c r="G4" s="56"/>
      <c r="H4" s="56">
        <v>209.68799999999999</v>
      </c>
      <c r="I4" s="56">
        <v>185.089</v>
      </c>
      <c r="J4" s="56">
        <v>298.68700000000001</v>
      </c>
      <c r="K4" s="56">
        <v>240.869</v>
      </c>
      <c r="L4" s="56">
        <v>309.04700000000003</v>
      </c>
      <c r="M4" s="56">
        <v>342.64100000000002</v>
      </c>
      <c r="N4" s="56">
        <v>329.71800000000002</v>
      </c>
      <c r="O4" s="56">
        <v>282.721</v>
      </c>
      <c r="P4" s="56">
        <v>296.69600000000003</v>
      </c>
      <c r="Q4" s="56">
        <v>347.25099999999998</v>
      </c>
      <c r="R4" s="56">
        <v>375.88499999999999</v>
      </c>
      <c r="S4" s="96"/>
      <c r="T4" s="56"/>
      <c r="U4" s="56"/>
      <c r="V4" s="56">
        <v>677.74400000000003</v>
      </c>
      <c r="W4" s="56">
        <v>1013.544</v>
      </c>
      <c r="X4" s="56">
        <v>1037.8399999999999</v>
      </c>
      <c r="Y4" s="56">
        <v>1063.175</v>
      </c>
      <c r="Z4" s="56">
        <v>1086.5509999999999</v>
      </c>
      <c r="AA4" s="56">
        <v>934.33299999999997</v>
      </c>
      <c r="AB4" s="56">
        <v>1264.127</v>
      </c>
      <c r="AC4" s="73">
        <f>AB4*1.04</f>
        <v>1314.69208</v>
      </c>
      <c r="AE4" s="65"/>
      <c r="AF4" s="65"/>
      <c r="AG4" s="65"/>
      <c r="AH4" s="65"/>
      <c r="AI4" s="65"/>
      <c r="AJ4" s="65"/>
    </row>
    <row r="5" spans="2:47" s="57" customFormat="1" x14ac:dyDescent="0.15">
      <c r="B5" s="54" t="s">
        <v>766</v>
      </c>
      <c r="D5" s="56"/>
      <c r="E5" s="56"/>
      <c r="F5" s="56"/>
      <c r="G5" s="56"/>
      <c r="H5" s="56">
        <v>67.748000000000005</v>
      </c>
      <c r="I5" s="56">
        <v>56.103999999999999</v>
      </c>
      <c r="J5" s="56">
        <v>145.06</v>
      </c>
      <c r="K5" s="56">
        <v>145.16999999999999</v>
      </c>
      <c r="L5" s="56">
        <v>117.396</v>
      </c>
      <c r="M5" s="56">
        <v>111.503</v>
      </c>
      <c r="N5" s="56">
        <v>126.345</v>
      </c>
      <c r="O5" s="56">
        <v>106.65</v>
      </c>
      <c r="P5" s="56">
        <v>96.802999999999997</v>
      </c>
      <c r="Q5" s="56">
        <v>96.831000000000003</v>
      </c>
      <c r="R5" s="56">
        <v>111.117</v>
      </c>
      <c r="S5" s="97"/>
      <c r="T5" s="56"/>
      <c r="U5" s="56"/>
      <c r="V5" s="56">
        <v>346.88499999999999</v>
      </c>
      <c r="W5" s="56">
        <v>406.61399999999998</v>
      </c>
      <c r="X5" s="56">
        <v>445.83800000000002</v>
      </c>
      <c r="Y5" s="56">
        <v>422.49599999999998</v>
      </c>
      <c r="Z5" s="56">
        <v>416.35399999999998</v>
      </c>
      <c r="AA5" s="56">
        <v>414.08199999999999</v>
      </c>
      <c r="AB5" s="56">
        <v>461.89400000000001</v>
      </c>
      <c r="AC5" s="73">
        <f>AB5*1.015</f>
        <v>468.82240999999993</v>
      </c>
      <c r="AE5" s="65"/>
      <c r="AF5" s="65"/>
      <c r="AG5" s="65"/>
      <c r="AH5" s="65"/>
      <c r="AI5" s="65"/>
      <c r="AJ5" s="65"/>
    </row>
    <row r="6" spans="2:47" s="58" customFormat="1" x14ac:dyDescent="0.15">
      <c r="B6" s="58" t="s">
        <v>769</v>
      </c>
      <c r="D6" s="55"/>
      <c r="E6" s="55"/>
      <c r="F6" s="55"/>
      <c r="G6" s="55"/>
      <c r="H6" s="55">
        <f t="shared" ref="H6:R6" si="0">SUM(H3:H5)</f>
        <v>875.72300000000007</v>
      </c>
      <c r="I6" s="55">
        <f t="shared" si="0"/>
        <v>667.05100000000004</v>
      </c>
      <c r="J6" s="55">
        <f t="shared" si="0"/>
        <v>1370.788</v>
      </c>
      <c r="K6" s="55">
        <f t="shared" si="0"/>
        <v>1317.415</v>
      </c>
      <c r="L6" s="55">
        <f t="shared" si="0"/>
        <v>1236.4840000000002</v>
      </c>
      <c r="M6" s="55">
        <f t="shared" si="0"/>
        <v>1328.337</v>
      </c>
      <c r="N6" s="55">
        <f t="shared" si="0"/>
        <v>1514.2940000000001</v>
      </c>
      <c r="O6" s="55">
        <f t="shared" si="0"/>
        <v>1488.1550000000002</v>
      </c>
      <c r="P6" s="55">
        <f t="shared" si="0"/>
        <v>1270.1030000000001</v>
      </c>
      <c r="Q6" s="55">
        <f t="shared" si="0"/>
        <v>1312.51</v>
      </c>
      <c r="R6" s="55">
        <f t="shared" si="0"/>
        <v>1525.27</v>
      </c>
      <c r="S6" s="98"/>
      <c r="T6" s="55"/>
      <c r="U6" s="55"/>
      <c r="V6" s="55">
        <f t="shared" ref="V6:Y6" si="1">SUM(V3:V5)</f>
        <v>3825.6909999999998</v>
      </c>
      <c r="W6" s="55">
        <f t="shared" si="1"/>
        <v>4649.2999999999993</v>
      </c>
      <c r="X6" s="55">
        <f t="shared" si="1"/>
        <v>4770.799</v>
      </c>
      <c r="Y6" s="55">
        <f t="shared" si="1"/>
        <v>4948.0429999999997</v>
      </c>
      <c r="Z6" s="55">
        <f>SUM(Z3:Z5)</f>
        <v>4973.1899999999996</v>
      </c>
      <c r="AA6" s="55">
        <f>SUM(AA3:AA5)</f>
        <v>4230.9769999999999</v>
      </c>
      <c r="AB6" s="55">
        <f>SUM(AB3:AB5)</f>
        <v>5567.27</v>
      </c>
      <c r="AC6" s="72">
        <f>SUM(AC3:AC5)</f>
        <v>6316.1883099999986</v>
      </c>
      <c r="AD6" s="55">
        <f>AC6*1.2</f>
        <v>7579.4259719999982</v>
      </c>
      <c r="AE6" s="55">
        <f t="shared" ref="AE6:AM6" si="2">AD6*1.2</f>
        <v>9095.3111663999971</v>
      </c>
      <c r="AF6" s="55">
        <f t="shared" si="2"/>
        <v>10914.373399679997</v>
      </c>
      <c r="AG6" s="55">
        <f t="shared" si="2"/>
        <v>13097.248079615996</v>
      </c>
      <c r="AH6" s="55">
        <f t="shared" si="2"/>
        <v>15716.697695539195</v>
      </c>
      <c r="AI6" s="55">
        <f t="shared" si="2"/>
        <v>18860.037234647032</v>
      </c>
      <c r="AJ6" s="55">
        <f t="shared" si="2"/>
        <v>22632.044681576437</v>
      </c>
      <c r="AK6" s="55">
        <f t="shared" si="2"/>
        <v>27158.453617891722</v>
      </c>
      <c r="AL6" s="55">
        <f t="shared" si="2"/>
        <v>32590.144341470066</v>
      </c>
      <c r="AM6" s="55">
        <f t="shared" si="2"/>
        <v>39108.173209764078</v>
      </c>
    </row>
    <row r="7" spans="2:47" s="32" customFormat="1" x14ac:dyDescent="0.15">
      <c r="B7" s="32" t="s">
        <v>768</v>
      </c>
      <c r="D7" s="56"/>
      <c r="E7" s="56"/>
      <c r="F7" s="56"/>
      <c r="G7" s="56"/>
      <c r="H7" s="56">
        <v>19.934999999999999</v>
      </c>
      <c r="I7" s="56">
        <v>6.1879999999999997</v>
      </c>
      <c r="J7" s="56">
        <v>25.120999999999999</v>
      </c>
      <c r="K7" s="56">
        <v>54.534999999999997</v>
      </c>
      <c r="L7" s="56">
        <v>21.657</v>
      </c>
      <c r="M7" s="56">
        <v>23.260999999999999</v>
      </c>
      <c r="N7" s="56">
        <v>31.099</v>
      </c>
      <c r="O7" s="56">
        <v>36.606000000000002</v>
      </c>
      <c r="P7" s="56">
        <v>26.602</v>
      </c>
      <c r="Q7" s="56">
        <v>28.135000000000002</v>
      </c>
      <c r="R7" s="56">
        <v>33.122999999999998</v>
      </c>
      <c r="S7" s="99"/>
      <c r="T7" s="56"/>
      <c r="U7" s="56"/>
      <c r="V7" s="56">
        <v>84.206999999999994</v>
      </c>
      <c r="W7" s="56">
        <v>99.849000000000004</v>
      </c>
      <c r="X7" s="56">
        <v>116.575</v>
      </c>
      <c r="Y7" s="56">
        <v>124.785</v>
      </c>
      <c r="Z7" s="56">
        <v>138.77500000000001</v>
      </c>
      <c r="AA7" s="56">
        <v>105.779</v>
      </c>
      <c r="AB7" s="56">
        <v>112.623</v>
      </c>
      <c r="AC7" s="73">
        <f>AB7*1.06</f>
        <v>119.38038000000002</v>
      </c>
      <c r="AD7" s="56">
        <f>AC7*1.06</f>
        <v>126.54320280000002</v>
      </c>
      <c r="AE7" s="56">
        <f t="shared" ref="AE7:AH7" si="3">AD7*1.06</f>
        <v>134.13579496800003</v>
      </c>
      <c r="AF7" s="56">
        <f t="shared" si="3"/>
        <v>142.18394266608004</v>
      </c>
      <c r="AG7" s="56">
        <f t="shared" si="3"/>
        <v>150.71497922604485</v>
      </c>
      <c r="AH7" s="56">
        <f t="shared" si="3"/>
        <v>159.75787797960754</v>
      </c>
      <c r="AI7" s="56">
        <f>AH7*1.03</f>
        <v>164.55061431899577</v>
      </c>
      <c r="AJ7" s="56">
        <f t="shared" ref="AJ7:AM7" si="4">AI7*1.03</f>
        <v>169.48713274856564</v>
      </c>
      <c r="AK7" s="56">
        <f t="shared" si="4"/>
        <v>174.57174673102261</v>
      </c>
      <c r="AL7" s="56">
        <f t="shared" si="4"/>
        <v>179.80889913295329</v>
      </c>
      <c r="AM7" s="56">
        <f t="shared" si="4"/>
        <v>185.20316610694189</v>
      </c>
    </row>
    <row r="8" spans="2:47" s="32" customFormat="1" x14ac:dyDescent="0.15">
      <c r="B8" s="32" t="s">
        <v>767</v>
      </c>
      <c r="D8" s="56"/>
      <c r="E8" s="56"/>
      <c r="F8" s="56"/>
      <c r="G8" s="56"/>
      <c r="H8" s="56">
        <v>34.582000000000001</v>
      </c>
      <c r="I8" s="56">
        <v>34.401000000000003</v>
      </c>
      <c r="J8" s="56">
        <v>37.112000000000002</v>
      </c>
      <c r="K8" s="56">
        <v>31.815999999999999</v>
      </c>
      <c r="L8" s="56">
        <v>-0.94599999999999995</v>
      </c>
      <c r="M8" s="56">
        <v>-6.4000000000000001E-2</v>
      </c>
      <c r="N8" s="56">
        <v>0.13900000000000001</v>
      </c>
      <c r="O8" s="56">
        <v>4.444</v>
      </c>
      <c r="P8" s="56">
        <v>4.24</v>
      </c>
      <c r="Q8" s="56">
        <v>8.4120000000000008</v>
      </c>
      <c r="R8" s="56">
        <v>15.492000000000001</v>
      </c>
      <c r="S8" s="99"/>
      <c r="T8" s="56"/>
      <c r="U8" s="56"/>
      <c r="V8" s="56">
        <v>53.414999999999999</v>
      </c>
      <c r="W8" s="56">
        <f>80.447-1.41</f>
        <v>79.037000000000006</v>
      </c>
      <c r="X8" s="56">
        <v>101.87</v>
      </c>
      <c r="Y8" s="56">
        <v>120.357</v>
      </c>
      <c r="Z8" s="56">
        <v>155.167</v>
      </c>
      <c r="AA8" s="56">
        <v>137.911</v>
      </c>
      <c r="AB8" s="56">
        <v>3.573</v>
      </c>
      <c r="AC8" s="73">
        <f>AB8*0.65</f>
        <v>2.3224499999999999</v>
      </c>
      <c r="AD8" s="56">
        <f>AC8*1.5</f>
        <v>3.4836749999999999</v>
      </c>
      <c r="AE8" s="56">
        <f t="shared" ref="AE8:AH8" si="5">AD8*1.5</f>
        <v>5.2255124999999998</v>
      </c>
      <c r="AF8" s="56">
        <f t="shared" si="5"/>
        <v>7.8382687499999992</v>
      </c>
      <c r="AG8" s="56">
        <f t="shared" si="5"/>
        <v>11.757403125</v>
      </c>
      <c r="AH8" s="56">
        <f t="shared" si="5"/>
        <v>17.636104687500001</v>
      </c>
      <c r="AI8" s="56">
        <f>AH8*1.025</f>
        <v>18.077007304687498</v>
      </c>
      <c r="AJ8" s="56">
        <f t="shared" ref="AJ8:AM8" si="6">AI8*1.025</f>
        <v>18.528932487304683</v>
      </c>
      <c r="AK8" s="56">
        <f t="shared" si="6"/>
        <v>18.9921557994873</v>
      </c>
      <c r="AL8" s="56">
        <f t="shared" si="6"/>
        <v>19.466959694474479</v>
      </c>
      <c r="AM8" s="56">
        <f t="shared" si="6"/>
        <v>19.953633686836341</v>
      </c>
    </row>
    <row r="9" spans="2:47" s="2" customFormat="1" x14ac:dyDescent="0.15">
      <c r="B9" s="2" t="s">
        <v>68</v>
      </c>
      <c r="H9" s="21">
        <v>930.24</v>
      </c>
      <c r="I9" s="21">
        <v>707.64</v>
      </c>
      <c r="J9" s="21">
        <v>1433.021</v>
      </c>
      <c r="K9" s="21">
        <v>1403.7660000000001</v>
      </c>
      <c r="L9" s="21">
        <v>1257.1949999999999</v>
      </c>
      <c r="M9" s="21">
        <v>1351.5340000000001</v>
      </c>
      <c r="N9" s="21">
        <v>1545.5319999999999</v>
      </c>
      <c r="O9" s="21">
        <v>1529.2049999999999</v>
      </c>
      <c r="P9" s="21">
        <v>1300.9449999999999</v>
      </c>
      <c r="Q9" s="21">
        <v>1349.057</v>
      </c>
      <c r="R9" s="21">
        <v>1573.885</v>
      </c>
      <c r="S9" s="98">
        <f>Q9*1.065</f>
        <v>1436.745705</v>
      </c>
      <c r="V9" s="21">
        <f t="shared" ref="V9:W9" si="7">V6+V7+V8</f>
        <v>3963.3129999999996</v>
      </c>
      <c r="W9" s="21">
        <f t="shared" si="7"/>
        <v>4828.1859999999997</v>
      </c>
      <c r="X9" s="21">
        <f>X6+X7+X8</f>
        <v>4989.2439999999997</v>
      </c>
      <c r="Y9" s="21">
        <f>Y6+Y7+Y8</f>
        <v>5193.1849999999995</v>
      </c>
      <c r="Z9" s="21">
        <v>5267.1319999999996</v>
      </c>
      <c r="AA9" s="21">
        <v>4474.6670000000004</v>
      </c>
      <c r="AB9" s="21">
        <v>5683.4660000000003</v>
      </c>
      <c r="AC9" s="72">
        <f>AC6+AC7+AC8</f>
        <v>6437.8911399999979</v>
      </c>
      <c r="AD9" s="21">
        <f t="shared" ref="AD9:AM9" si="8">AD6+AD7+AD8</f>
        <v>7709.4528497999991</v>
      </c>
      <c r="AE9" s="21">
        <f t="shared" si="8"/>
        <v>9234.6724738679968</v>
      </c>
      <c r="AF9" s="21">
        <f t="shared" si="8"/>
        <v>11064.395611096077</v>
      </c>
      <c r="AG9" s="21">
        <f t="shared" si="8"/>
        <v>13259.720461967041</v>
      </c>
      <c r="AH9" s="21">
        <f t="shared" si="8"/>
        <v>15894.091678206303</v>
      </c>
      <c r="AI9" s="21">
        <f t="shared" si="8"/>
        <v>19042.664856270716</v>
      </c>
      <c r="AJ9" s="21">
        <f t="shared" si="8"/>
        <v>22820.060746812309</v>
      </c>
      <c r="AK9" s="21">
        <f t="shared" si="8"/>
        <v>27352.017520422232</v>
      </c>
      <c r="AL9" s="21">
        <f t="shared" si="8"/>
        <v>32789.420200297493</v>
      </c>
      <c r="AM9" s="21">
        <f t="shared" si="8"/>
        <v>39313.330009557852</v>
      </c>
      <c r="AN9" s="58"/>
      <c r="AO9" s="58"/>
      <c r="AP9" s="58"/>
      <c r="AQ9" s="58"/>
      <c r="AR9" s="58"/>
      <c r="AS9" s="58"/>
      <c r="AT9" s="58"/>
      <c r="AU9" s="58"/>
    </row>
    <row r="10" spans="2:47" x14ac:dyDescent="0.15">
      <c r="B10" s="1" t="s">
        <v>69</v>
      </c>
      <c r="H10" s="22">
        <v>499.25599999999997</v>
      </c>
      <c r="I10" s="22">
        <v>358.471</v>
      </c>
      <c r="J10" s="22">
        <v>746.70100000000002</v>
      </c>
      <c r="K10" s="22">
        <v>710.14400000000001</v>
      </c>
      <c r="L10" s="22">
        <v>628.55399999999997</v>
      </c>
      <c r="M10" s="22">
        <v>682.71299999999997</v>
      </c>
      <c r="N10" s="22">
        <v>757.428</v>
      </c>
      <c r="O10" s="22">
        <v>753.27200000000005</v>
      </c>
      <c r="P10" s="62">
        <v>695.78099999999995</v>
      </c>
      <c r="Q10" s="62">
        <v>718.86</v>
      </c>
      <c r="R10" s="62">
        <v>860.05100000000004</v>
      </c>
      <c r="S10" s="99">
        <f>Q10*1.03</f>
        <v>740.42579999999998</v>
      </c>
      <c r="V10" s="22">
        <v>2057.7660000000001</v>
      </c>
      <c r="W10" s="22">
        <v>2584.7240000000002</v>
      </c>
      <c r="X10" s="22">
        <v>2737.83</v>
      </c>
      <c r="Y10" s="22">
        <v>2852.7139999999999</v>
      </c>
      <c r="Z10" s="22">
        <v>2796.5990000000002</v>
      </c>
      <c r="AA10" s="22">
        <v>2314.5720000000001</v>
      </c>
      <c r="AB10" s="22">
        <v>2821.9670000000001</v>
      </c>
      <c r="AC10" s="73">
        <f>AB10*1.19</f>
        <v>3358.1407300000001</v>
      </c>
      <c r="AD10" s="56">
        <f>AD9*0.5</f>
        <v>3854.7264248999995</v>
      </c>
      <c r="AE10" s="56">
        <f t="shared" ref="AE10" si="9">AE9*0.5</f>
        <v>4617.3362369339984</v>
      </c>
      <c r="AF10" s="56">
        <f t="shared" ref="AF10" si="10">AF9*0.5</f>
        <v>5532.1978055480386</v>
      </c>
      <c r="AG10" s="56">
        <f>AG9*0.49</f>
        <v>6497.2630263638503</v>
      </c>
      <c r="AH10" s="56">
        <f>AH9*0.49</f>
        <v>7788.1049223210885</v>
      </c>
      <c r="AI10" s="56">
        <f>AI9*0.49</f>
        <v>9330.9057795726512</v>
      </c>
      <c r="AJ10" s="56">
        <f>AJ9*0.475</f>
        <v>10839.528854735847</v>
      </c>
      <c r="AK10" s="56">
        <f t="shared" ref="AK10:AM10" si="11">AK9*0.475</f>
        <v>12992.20832220056</v>
      </c>
      <c r="AL10" s="56">
        <f t="shared" si="11"/>
        <v>15574.974595141308</v>
      </c>
      <c r="AM10" s="56">
        <f t="shared" si="11"/>
        <v>18673.83175453998</v>
      </c>
    </row>
    <row r="11" spans="2:47" s="2" customFormat="1" x14ac:dyDescent="0.15">
      <c r="B11" s="2" t="s">
        <v>70</v>
      </c>
      <c r="H11" s="21">
        <f t="shared" ref="H11:S11" si="12">H9-H10</f>
        <v>430.98400000000004</v>
      </c>
      <c r="I11" s="21">
        <f t="shared" si="12"/>
        <v>349.16899999999998</v>
      </c>
      <c r="J11" s="21">
        <f t="shared" si="12"/>
        <v>686.31999999999994</v>
      </c>
      <c r="K11" s="21">
        <f t="shared" si="12"/>
        <v>693.62200000000007</v>
      </c>
      <c r="L11" s="21">
        <f t="shared" si="12"/>
        <v>628.64099999999996</v>
      </c>
      <c r="M11" s="21">
        <f t="shared" si="12"/>
        <v>668.82100000000014</v>
      </c>
      <c r="N11" s="21">
        <f t="shared" si="12"/>
        <v>788.10399999999993</v>
      </c>
      <c r="O11" s="21">
        <f t="shared" si="12"/>
        <v>775.93299999999988</v>
      </c>
      <c r="P11" s="21">
        <f t="shared" si="12"/>
        <v>605.16399999999999</v>
      </c>
      <c r="Q11" s="21">
        <f t="shared" si="12"/>
        <v>630.197</v>
      </c>
      <c r="R11" s="21">
        <f t="shared" si="12"/>
        <v>713.83399999999995</v>
      </c>
      <c r="S11" s="98">
        <f t="shared" si="12"/>
        <v>696.31990500000006</v>
      </c>
      <c r="V11" s="21">
        <f t="shared" ref="V11:Y11" si="13">V9-V10</f>
        <v>1905.5469999999996</v>
      </c>
      <c r="W11" s="21">
        <f t="shared" si="13"/>
        <v>2243.4619999999995</v>
      </c>
      <c r="X11" s="21">
        <f t="shared" si="13"/>
        <v>2251.4139999999998</v>
      </c>
      <c r="Y11" s="21">
        <f t="shared" si="13"/>
        <v>2340.4709999999995</v>
      </c>
      <c r="Z11" s="21">
        <f>Z9-Z10</f>
        <v>2470.5329999999994</v>
      </c>
      <c r="AA11" s="21">
        <f>AA9-AA10</f>
        <v>2160.0950000000003</v>
      </c>
      <c r="AB11" s="21">
        <f>AB9-AB10</f>
        <v>2861.4990000000003</v>
      </c>
      <c r="AC11" s="72">
        <f>AC9-AC10</f>
        <v>3079.7504099999978</v>
      </c>
      <c r="AD11" s="55">
        <f t="shared" ref="AD11:AM11" si="14">AD9-AD10</f>
        <v>3854.7264248999995</v>
      </c>
      <c r="AE11" s="55">
        <f t="shared" si="14"/>
        <v>4617.3362369339984</v>
      </c>
      <c r="AF11" s="55">
        <f t="shared" si="14"/>
        <v>5532.1978055480386</v>
      </c>
      <c r="AG11" s="55">
        <f t="shared" si="14"/>
        <v>6762.4574356031908</v>
      </c>
      <c r="AH11" s="55">
        <f t="shared" si="14"/>
        <v>8105.9867558852147</v>
      </c>
      <c r="AI11" s="55">
        <f t="shared" si="14"/>
        <v>9711.7590766980647</v>
      </c>
      <c r="AJ11" s="55">
        <f t="shared" si="14"/>
        <v>11980.531892076462</v>
      </c>
      <c r="AK11" s="55">
        <f t="shared" si="14"/>
        <v>14359.809198221672</v>
      </c>
      <c r="AL11" s="55">
        <f t="shared" si="14"/>
        <v>17214.445605156187</v>
      </c>
      <c r="AM11" s="55">
        <f t="shared" si="14"/>
        <v>20639.498255017872</v>
      </c>
      <c r="AN11" s="58"/>
      <c r="AO11" s="58"/>
      <c r="AP11" s="58"/>
      <c r="AQ11" s="58"/>
      <c r="AR11" s="58"/>
      <c r="AS11" s="58"/>
      <c r="AT11" s="58"/>
      <c r="AU11" s="58"/>
    </row>
    <row r="12" spans="2:47" x14ac:dyDescent="0.15">
      <c r="B12" s="1" t="s">
        <v>71</v>
      </c>
      <c r="H12" s="22">
        <v>552.70100000000002</v>
      </c>
      <c r="I12" s="22">
        <v>479.90600000000001</v>
      </c>
      <c r="J12" s="22">
        <v>553.54899999999998</v>
      </c>
      <c r="K12" s="22">
        <v>585.77800000000002</v>
      </c>
      <c r="L12" s="22">
        <v>514.63800000000003</v>
      </c>
      <c r="M12" s="22">
        <v>545.00300000000004</v>
      </c>
      <c r="N12" s="22">
        <v>599.38400000000001</v>
      </c>
      <c r="O12" s="22">
        <v>675.66600000000005</v>
      </c>
      <c r="P12" s="22">
        <v>594.44600000000003</v>
      </c>
      <c r="Q12" s="62">
        <v>595.71400000000006</v>
      </c>
      <c r="R12" s="62">
        <v>594.42399999999998</v>
      </c>
      <c r="S12" s="99">
        <f>AVERAGE(N12:Q12)</f>
        <v>616.30250000000001</v>
      </c>
      <c r="V12" s="22">
        <v>1497</v>
      </c>
      <c r="W12" s="22">
        <v>1823.14</v>
      </c>
      <c r="X12" s="22">
        <v>2099.5219999999999</v>
      </c>
      <c r="Y12" s="22">
        <v>2182.3389999999999</v>
      </c>
      <c r="Z12" s="22">
        <v>2233.7600000000002</v>
      </c>
      <c r="AA12" s="22">
        <v>2171.9340000000002</v>
      </c>
      <c r="AB12" s="22">
        <v>2334.6909999999998</v>
      </c>
      <c r="AC12" s="73">
        <f>AB12*1.03</f>
        <v>2404.73173</v>
      </c>
      <c r="AD12" s="56">
        <f>AC12*1.25</f>
        <v>3005.9146624999998</v>
      </c>
      <c r="AE12" s="56">
        <f>AD12*1.25</f>
        <v>3757.3933281249997</v>
      </c>
      <c r="AF12" s="56">
        <f>AE12*1.25</f>
        <v>4696.74166015625</v>
      </c>
      <c r="AG12" s="56">
        <f>AF12*1.25</f>
        <v>5870.9270751953127</v>
      </c>
      <c r="AH12" s="56">
        <f t="shared" ref="AH12:AI12" si="15">AG12*1.25</f>
        <v>7338.6588439941406</v>
      </c>
      <c r="AI12" s="56">
        <f t="shared" si="15"/>
        <v>9173.3235549926758</v>
      </c>
      <c r="AJ12" s="56">
        <f>AI12*1.2</f>
        <v>11007.988265991211</v>
      </c>
      <c r="AK12" s="56">
        <f t="shared" ref="AK12:AM12" si="16">AJ12*1.2</f>
        <v>13209.585919189452</v>
      </c>
      <c r="AL12" s="56">
        <f t="shared" si="16"/>
        <v>15851.503103027342</v>
      </c>
      <c r="AM12" s="56">
        <f t="shared" si="16"/>
        <v>19021.803723632809</v>
      </c>
    </row>
    <row r="13" spans="2:47" x14ac:dyDescent="0.15">
      <c r="B13" s="1" t="s">
        <v>72</v>
      </c>
      <c r="H13" s="22">
        <v>436.46300000000002</v>
      </c>
      <c r="I13" s="22">
        <v>38.936999999999998</v>
      </c>
      <c r="J13" s="22">
        <v>74.200999999999993</v>
      </c>
      <c r="K13" s="22">
        <v>51.997999999999998</v>
      </c>
      <c r="L13" s="22">
        <v>7.1130000000000004</v>
      </c>
      <c r="M13" s="22">
        <v>2.613</v>
      </c>
      <c r="N13" s="22">
        <v>16.655999999999999</v>
      </c>
      <c r="O13" s="22">
        <v>14.135999999999999</v>
      </c>
      <c r="P13" s="22">
        <v>56.673999999999999</v>
      </c>
      <c r="Q13" s="1">
        <v>0</v>
      </c>
      <c r="R13" s="1">
        <v>0</v>
      </c>
      <c r="S13" s="100">
        <v>0</v>
      </c>
      <c r="V13" s="22">
        <v>0</v>
      </c>
      <c r="W13" s="22">
        <v>0</v>
      </c>
      <c r="X13" s="22">
        <v>124.04900000000001</v>
      </c>
      <c r="Y13" s="22">
        <v>183.149</v>
      </c>
      <c r="Z13" s="22">
        <v>0</v>
      </c>
      <c r="AA13" s="22">
        <v>601.59900000000005</v>
      </c>
      <c r="AB13" s="22">
        <v>40.518000000000001</v>
      </c>
      <c r="AC13" s="73">
        <f>AB13*0.79</f>
        <v>32.009219999999999</v>
      </c>
      <c r="AD13" s="56">
        <f>AC13*1.05</f>
        <v>33.609681000000002</v>
      </c>
      <c r="AE13" s="56">
        <f t="shared" ref="AE13:AH13" si="17">AD13*1.05</f>
        <v>35.290165050000006</v>
      </c>
      <c r="AF13" s="56">
        <f t="shared" si="17"/>
        <v>37.054673302500007</v>
      </c>
      <c r="AG13" s="56">
        <f t="shared" si="17"/>
        <v>38.907406967625008</v>
      </c>
      <c r="AH13" s="56">
        <f t="shared" si="17"/>
        <v>40.852777316006261</v>
      </c>
      <c r="AI13" s="56">
        <f>AH13*1.1</f>
        <v>44.938055047606888</v>
      </c>
      <c r="AJ13" s="56">
        <f t="shared" ref="AJ13:AM13" si="18">AI13*1.1</f>
        <v>49.431860552367581</v>
      </c>
      <c r="AK13" s="56">
        <f t="shared" si="18"/>
        <v>54.375046607604347</v>
      </c>
      <c r="AL13" s="56">
        <f t="shared" si="18"/>
        <v>59.812551268364786</v>
      </c>
      <c r="AM13" s="56">
        <f t="shared" si="18"/>
        <v>65.793806395201273</v>
      </c>
    </row>
    <row r="14" spans="2:47" s="2" customFormat="1" x14ac:dyDescent="0.15">
      <c r="B14" s="2" t="s">
        <v>73</v>
      </c>
      <c r="H14" s="21">
        <f t="shared" ref="H14:S14" si="19">H11-H12-H13</f>
        <v>-558.18000000000006</v>
      </c>
      <c r="I14" s="21">
        <f t="shared" si="19"/>
        <v>-169.67400000000004</v>
      </c>
      <c r="J14" s="21">
        <f t="shared" si="19"/>
        <v>58.569999999999965</v>
      </c>
      <c r="K14" s="21">
        <f t="shared" si="19"/>
        <v>55.846000000000053</v>
      </c>
      <c r="L14" s="21">
        <f t="shared" si="19"/>
        <v>106.88999999999993</v>
      </c>
      <c r="M14" s="21">
        <f t="shared" si="19"/>
        <v>121.2050000000001</v>
      </c>
      <c r="N14" s="21">
        <f t="shared" si="19"/>
        <v>172.06399999999991</v>
      </c>
      <c r="O14" s="21">
        <f t="shared" si="19"/>
        <v>86.13099999999983</v>
      </c>
      <c r="P14" s="21">
        <f t="shared" si="19"/>
        <v>-45.956000000000039</v>
      </c>
      <c r="Q14" s="21">
        <f t="shared" si="19"/>
        <v>34.482999999999947</v>
      </c>
      <c r="R14" s="21">
        <f t="shared" si="19"/>
        <v>119.40999999999997</v>
      </c>
      <c r="S14" s="98">
        <f t="shared" si="19"/>
        <v>80.017405000000053</v>
      </c>
      <c r="V14" s="21">
        <f t="shared" ref="V14:Y14" si="20">V11-V12-V13</f>
        <v>408.54699999999957</v>
      </c>
      <c r="W14" s="21">
        <f t="shared" si="20"/>
        <v>420.32199999999943</v>
      </c>
      <c r="X14" s="21">
        <f t="shared" si="20"/>
        <v>27.842999999999819</v>
      </c>
      <c r="Y14" s="21">
        <f t="shared" si="20"/>
        <v>-25.017000000000394</v>
      </c>
      <c r="Z14" s="21">
        <f>Z11-Z12-Z13</f>
        <v>236.77299999999923</v>
      </c>
      <c r="AA14" s="21">
        <f>AA11-AA12-AA13</f>
        <v>-613.43799999999999</v>
      </c>
      <c r="AB14" s="21">
        <f>AB11-AB12-AB13</f>
        <v>486.29000000000042</v>
      </c>
      <c r="AC14" s="72">
        <f>AC11-AC12-AC13</f>
        <v>643.00945999999783</v>
      </c>
      <c r="AD14" s="21">
        <f t="shared" ref="AD14:AM14" si="21">AD11-AD12-AD13</f>
        <v>815.20208139999966</v>
      </c>
      <c r="AE14" s="21">
        <f t="shared" si="21"/>
        <v>824.65274375899867</v>
      </c>
      <c r="AF14" s="21">
        <f t="shared" si="21"/>
        <v>798.40147208928863</v>
      </c>
      <c r="AG14" s="21">
        <f t="shared" si="21"/>
        <v>852.62295344025313</v>
      </c>
      <c r="AH14" s="21">
        <f t="shared" si="21"/>
        <v>726.47513457506784</v>
      </c>
      <c r="AI14" s="21">
        <f t="shared" si="21"/>
        <v>493.49746665778207</v>
      </c>
      <c r="AJ14" s="21">
        <f t="shared" si="21"/>
        <v>923.11176553288362</v>
      </c>
      <c r="AK14" s="21">
        <f t="shared" si="21"/>
        <v>1095.8482324246152</v>
      </c>
      <c r="AL14" s="21">
        <f t="shared" si="21"/>
        <v>1303.1299508604795</v>
      </c>
      <c r="AM14" s="21">
        <f t="shared" si="21"/>
        <v>1551.9007249898616</v>
      </c>
      <c r="AN14" s="58"/>
      <c r="AO14" s="58"/>
      <c r="AP14" s="58"/>
      <c r="AQ14" s="58"/>
      <c r="AR14" s="58"/>
      <c r="AS14" s="58"/>
      <c r="AT14" s="58"/>
      <c r="AU14" s="58"/>
    </row>
    <row r="15" spans="2:47" x14ac:dyDescent="0.15">
      <c r="B15" s="1" t="s">
        <v>77</v>
      </c>
      <c r="H15" s="22">
        <v>-5.96</v>
      </c>
      <c r="I15" s="22">
        <v>-11.336</v>
      </c>
      <c r="J15" s="22">
        <v>-14.955</v>
      </c>
      <c r="K15" s="22">
        <v>-15.007999999999999</v>
      </c>
      <c r="L15" s="22">
        <v>-14.137</v>
      </c>
      <c r="M15" s="22">
        <v>13.307</v>
      </c>
      <c r="N15" s="22">
        <v>-9.2609999999999992</v>
      </c>
      <c r="O15" s="22">
        <v>-7.5949999999999998</v>
      </c>
      <c r="P15" s="22">
        <v>-6.1539999999999999</v>
      </c>
      <c r="Q15" s="62">
        <v>-6.0049999999999999</v>
      </c>
      <c r="R15" s="62">
        <v>-3.5550000000000002</v>
      </c>
      <c r="S15" s="100">
        <v>-5.5</v>
      </c>
      <c r="V15" s="22">
        <v>-14.628</v>
      </c>
      <c r="W15" s="22">
        <v>-26.434000000000001</v>
      </c>
      <c r="X15" s="22">
        <v>-34.537999999999997</v>
      </c>
      <c r="Y15" s="22">
        <v>-33.567999999999998</v>
      </c>
      <c r="Z15" s="22">
        <v>-21.24</v>
      </c>
      <c r="AA15" s="22">
        <v>-47.259</v>
      </c>
      <c r="AB15" s="22">
        <v>-44.3</v>
      </c>
      <c r="AC15" s="73">
        <f>AVERAGE(V15:AB15)</f>
        <v>-31.709571428571426</v>
      </c>
      <c r="AD15" s="56">
        <f>AC15*1.0125</f>
        <v>-32.105941071428568</v>
      </c>
      <c r="AE15" s="56">
        <f t="shared" ref="AE15:AH15" si="22">AD15*1.0125</f>
        <v>-32.507265334821426</v>
      </c>
      <c r="AF15" s="56">
        <f t="shared" si="22"/>
        <v>-32.913606151506691</v>
      </c>
      <c r="AG15" s="56">
        <f t="shared" si="22"/>
        <v>-33.325026228400525</v>
      </c>
      <c r="AH15" s="56">
        <f t="shared" si="22"/>
        <v>-33.741589056255528</v>
      </c>
      <c r="AI15" s="56">
        <f>AH15*1.0352</f>
        <v>-34.929292991035716</v>
      </c>
      <c r="AJ15" s="56">
        <f t="shared" ref="AJ15:AM15" si="23">AI15*1.0352</f>
        <v>-36.158804104320168</v>
      </c>
      <c r="AK15" s="56">
        <f t="shared" si="23"/>
        <v>-37.431594008792231</v>
      </c>
      <c r="AL15" s="56">
        <f t="shared" si="23"/>
        <v>-38.749186117901715</v>
      </c>
      <c r="AM15" s="56">
        <f t="shared" si="23"/>
        <v>-40.113157469251853</v>
      </c>
    </row>
    <row r="16" spans="2:47" x14ac:dyDescent="0.15">
      <c r="B16" s="1" t="s">
        <v>78</v>
      </c>
      <c r="H16" s="22">
        <v>1.534</v>
      </c>
      <c r="I16" s="22">
        <v>-4.843</v>
      </c>
      <c r="J16" s="22">
        <v>-7.1840000000000002</v>
      </c>
      <c r="K16" s="22">
        <v>178.64599999999999</v>
      </c>
      <c r="L16" s="22">
        <v>-7.18</v>
      </c>
      <c r="M16" s="22">
        <v>38.494</v>
      </c>
      <c r="N16" s="22">
        <v>-29.475999999999999</v>
      </c>
      <c r="O16" s="22">
        <v>24.036999999999999</v>
      </c>
      <c r="P16" s="22">
        <v>-5.0999999999999997E-2</v>
      </c>
      <c r="Q16" s="62">
        <v>-14.241</v>
      </c>
      <c r="R16" s="62">
        <v>-5.7709999999999999</v>
      </c>
      <c r="S16" s="99">
        <f>AVERAGE(N16:Q16)</f>
        <v>-4.9327500000000004</v>
      </c>
      <c r="V16" s="22">
        <v>-7.234</v>
      </c>
      <c r="W16" s="22">
        <v>-2.7549999999999999</v>
      </c>
      <c r="X16" s="22">
        <v>-3.6139999999999999</v>
      </c>
      <c r="Y16" s="22">
        <v>-9.2029999999999994</v>
      </c>
      <c r="Z16" s="22">
        <v>-5.6879999999999997</v>
      </c>
      <c r="AA16" s="22">
        <v>168.15299999999999</v>
      </c>
      <c r="AB16" s="22">
        <v>-51.113</v>
      </c>
      <c r="AC16" s="73">
        <f>SUM(O16:S16)</f>
        <v>-0.95874999999999932</v>
      </c>
      <c r="AD16" s="22">
        <f>Q84*AP26</f>
        <v>3.7657900000000009</v>
      </c>
      <c r="AE16" s="22">
        <f t="shared" ref="AE16:AM16" si="24">S84*AQ26</f>
        <v>0</v>
      </c>
      <c r="AF16" s="22">
        <f t="shared" si="24"/>
        <v>0</v>
      </c>
      <c r="AG16" s="22">
        <f t="shared" si="24"/>
        <v>0</v>
      </c>
      <c r="AH16" s="22">
        <f t="shared" si="24"/>
        <v>0</v>
      </c>
      <c r="AI16" s="22">
        <f t="shared" si="24"/>
        <v>0</v>
      </c>
      <c r="AJ16" s="22">
        <f t="shared" si="24"/>
        <v>0</v>
      </c>
      <c r="AK16" s="22">
        <f t="shared" si="24"/>
        <v>0</v>
      </c>
      <c r="AL16" s="22">
        <f t="shared" si="24"/>
        <v>0</v>
      </c>
      <c r="AM16" s="22">
        <f t="shared" si="24"/>
        <v>0</v>
      </c>
    </row>
    <row r="17" spans="2:71" x14ac:dyDescent="0.15">
      <c r="B17" s="1" t="s">
        <v>79</v>
      </c>
      <c r="H17" s="22">
        <f t="shared" ref="H17:S17" si="25">H14+H15+H16</f>
        <v>-562.60600000000011</v>
      </c>
      <c r="I17" s="22">
        <f t="shared" si="25"/>
        <v>-185.85300000000004</v>
      </c>
      <c r="J17" s="22">
        <f t="shared" si="25"/>
        <v>36.430999999999969</v>
      </c>
      <c r="K17" s="22">
        <f t="shared" si="25"/>
        <v>219.48400000000004</v>
      </c>
      <c r="L17" s="22">
        <f t="shared" si="25"/>
        <v>85.572999999999922</v>
      </c>
      <c r="M17" s="22">
        <f t="shared" si="25"/>
        <v>173.00600000000009</v>
      </c>
      <c r="N17" s="22">
        <f t="shared" si="25"/>
        <v>133.32699999999991</v>
      </c>
      <c r="O17" s="22">
        <f t="shared" si="25"/>
        <v>102.57299999999984</v>
      </c>
      <c r="P17" s="22">
        <f t="shared" si="25"/>
        <v>-52.161000000000044</v>
      </c>
      <c r="Q17" s="22">
        <f t="shared" si="25"/>
        <v>14.236999999999949</v>
      </c>
      <c r="R17" s="22">
        <f t="shared" si="25"/>
        <v>110.08399999999996</v>
      </c>
      <c r="S17" s="99">
        <f t="shared" si="25"/>
        <v>69.584655000000055</v>
      </c>
      <c r="V17" s="22">
        <f t="shared" ref="V17" si="26">V14+V15+V16</f>
        <v>386.6849999999996</v>
      </c>
      <c r="W17" s="22">
        <f t="shared" ref="W17:Y17" si="27">W14+W15+W16</f>
        <v>391.13299999999941</v>
      </c>
      <c r="X17" s="22">
        <f t="shared" si="27"/>
        <v>-10.309000000000179</v>
      </c>
      <c r="Y17" s="22">
        <f t="shared" si="27"/>
        <v>-67.788000000000395</v>
      </c>
      <c r="Z17" s="22">
        <f>Z14+Z15+Z16</f>
        <v>209.84499999999923</v>
      </c>
      <c r="AA17" s="22">
        <f>AA14+AA15+AA16</f>
        <v>-492.54399999999998</v>
      </c>
      <c r="AB17" s="22">
        <f>AB14+AB15+AB16</f>
        <v>390.87700000000041</v>
      </c>
      <c r="AC17" s="73">
        <f>AC14+AC15+AC16</f>
        <v>610.34113857142643</v>
      </c>
      <c r="AD17" s="22">
        <f t="shared" ref="AD17:AM17" si="28">AD14+AD15+AD16</f>
        <v>786.86193032857113</v>
      </c>
      <c r="AE17" s="22">
        <f t="shared" si="28"/>
        <v>792.14547842417721</v>
      </c>
      <c r="AF17" s="22">
        <f t="shared" si="28"/>
        <v>765.48786593778198</v>
      </c>
      <c r="AG17" s="22">
        <f t="shared" si="28"/>
        <v>819.29792721185265</v>
      </c>
      <c r="AH17" s="22">
        <f t="shared" si="28"/>
        <v>692.73354551881232</v>
      </c>
      <c r="AI17" s="22">
        <f t="shared" si="28"/>
        <v>458.56817366674636</v>
      </c>
      <c r="AJ17" s="22">
        <f t="shared" si="28"/>
        <v>886.95296142856341</v>
      </c>
      <c r="AK17" s="22">
        <f t="shared" si="28"/>
        <v>1058.4166384158229</v>
      </c>
      <c r="AL17" s="22">
        <f t="shared" si="28"/>
        <v>1264.3807647425779</v>
      </c>
      <c r="AM17" s="22">
        <f t="shared" si="28"/>
        <v>1511.7875675206099</v>
      </c>
    </row>
    <row r="18" spans="2:71" x14ac:dyDescent="0.15">
      <c r="B18" s="1" t="s">
        <v>74</v>
      </c>
      <c r="H18" s="22">
        <v>21.547000000000001</v>
      </c>
      <c r="I18" s="22">
        <v>-3.137</v>
      </c>
      <c r="J18" s="22">
        <v>-3.714</v>
      </c>
      <c r="K18" s="22">
        <v>34.69</v>
      </c>
      <c r="L18" s="22">
        <v>9.8810000000000002</v>
      </c>
      <c r="M18" s="22">
        <v>10.026999999999999</v>
      </c>
      <c r="N18" s="22">
        <v>18.962</v>
      </c>
      <c r="O18" s="22">
        <v>-6.798</v>
      </c>
      <c r="P18" s="22">
        <v>8.1809999999999992</v>
      </c>
      <c r="Q18" s="62">
        <v>5.657</v>
      </c>
      <c r="R18" s="62">
        <v>22.251000000000001</v>
      </c>
      <c r="S18" s="99">
        <f>S17*0.4</f>
        <v>27.833862000000025</v>
      </c>
      <c r="V18" s="22">
        <v>154.11199999999999</v>
      </c>
      <c r="W18" s="22">
        <v>132.47300000000001</v>
      </c>
      <c r="X18" s="22">
        <v>37.951000000000001</v>
      </c>
      <c r="Y18" s="22">
        <v>-20.552</v>
      </c>
      <c r="Z18" s="22">
        <v>70.024000000000001</v>
      </c>
      <c r="AA18" s="22">
        <v>49.387</v>
      </c>
      <c r="AB18" s="22">
        <v>32.072000000000003</v>
      </c>
      <c r="AC18" s="73">
        <f>AC17*0.08</f>
        <v>48.827291085714116</v>
      </c>
      <c r="AD18" s="56">
        <f>AD17*0.15</f>
        <v>118.02928954928566</v>
      </c>
      <c r="AE18" s="56">
        <f t="shared" ref="AE18:AM18" si="29">AE17*0.15</f>
        <v>118.82182176362657</v>
      </c>
      <c r="AF18" s="56">
        <f t="shared" si="29"/>
        <v>114.82317989066729</v>
      </c>
      <c r="AG18" s="56">
        <f t="shared" si="29"/>
        <v>122.8946890817779</v>
      </c>
      <c r="AH18" s="56">
        <f t="shared" si="29"/>
        <v>103.91003182782184</v>
      </c>
      <c r="AI18" s="56">
        <f t="shared" si="29"/>
        <v>68.785226050011957</v>
      </c>
      <c r="AJ18" s="56">
        <f t="shared" si="29"/>
        <v>133.04294421428452</v>
      </c>
      <c r="AK18" s="56">
        <f t="shared" si="29"/>
        <v>158.76249576237345</v>
      </c>
      <c r="AL18" s="56">
        <f t="shared" si="29"/>
        <v>189.65711471138667</v>
      </c>
      <c r="AM18" s="56">
        <f t="shared" si="29"/>
        <v>226.76813512809147</v>
      </c>
    </row>
    <row r="19" spans="2:71" x14ac:dyDescent="0.15">
      <c r="B19" s="1" t="s">
        <v>80</v>
      </c>
      <c r="H19" s="22">
        <v>-5.5279999999999996</v>
      </c>
      <c r="I19" s="22">
        <v>-0.17899999999999999</v>
      </c>
      <c r="J19" s="22">
        <v>-1.1990000000000001</v>
      </c>
      <c r="K19" s="22">
        <v>-0.34</v>
      </c>
      <c r="L19" s="22">
        <v>2.06</v>
      </c>
      <c r="M19" s="22">
        <v>-0.17</v>
      </c>
      <c r="N19" s="22">
        <v>-0.92100000000000004</v>
      </c>
      <c r="O19" s="22">
        <v>0.28599999999999998</v>
      </c>
      <c r="P19" s="22">
        <v>0.73199999999999998</v>
      </c>
      <c r="Q19" s="62">
        <v>-0.89800000000000002</v>
      </c>
      <c r="R19" s="62">
        <v>-0.90800000000000003</v>
      </c>
      <c r="S19" s="99">
        <f>AVERAGE(N19:Q19)</f>
        <v>-0.20025000000000001</v>
      </c>
      <c r="V19" s="22">
        <v>0</v>
      </c>
      <c r="W19" s="22">
        <v>0</v>
      </c>
      <c r="X19" s="22">
        <v>0</v>
      </c>
      <c r="Y19" s="22">
        <v>0.93400000000000005</v>
      </c>
      <c r="Z19" s="22">
        <v>-47.679000000000002</v>
      </c>
      <c r="AA19" s="22">
        <v>-7.2460000000000004</v>
      </c>
      <c r="AB19" s="22">
        <v>1.2549999999999999</v>
      </c>
      <c r="AC19" s="73">
        <f>AVERAGE(V19:AB19)</f>
        <v>-7.5337142857142867</v>
      </c>
      <c r="AD19" s="22">
        <f>AC19*1.01</f>
        <v>-7.6090514285714299</v>
      </c>
      <c r="AE19" s="22">
        <f t="shared" ref="AE19:AM19" si="30">AD19*1.01</f>
        <v>-7.6851419428571441</v>
      </c>
      <c r="AF19" s="22">
        <f t="shared" si="30"/>
        <v>-7.7619933622857156</v>
      </c>
      <c r="AG19" s="22">
        <f t="shared" si="30"/>
        <v>-7.8396132959085731</v>
      </c>
      <c r="AH19" s="22">
        <f t="shared" si="30"/>
        <v>-7.9180094288676592</v>
      </c>
      <c r="AI19" s="22">
        <f t="shared" si="30"/>
        <v>-7.9971895231563357</v>
      </c>
      <c r="AJ19" s="22">
        <f t="shared" si="30"/>
        <v>-8.0771614183878988</v>
      </c>
      <c r="AK19" s="22">
        <f t="shared" si="30"/>
        <v>-8.157933032571778</v>
      </c>
      <c r="AL19" s="22">
        <f t="shared" si="30"/>
        <v>-8.2395123628974964</v>
      </c>
      <c r="AM19" s="22">
        <f t="shared" si="30"/>
        <v>-8.3219074865264719</v>
      </c>
    </row>
    <row r="20" spans="2:71" s="2" customFormat="1" x14ac:dyDescent="0.15">
      <c r="B20" s="2" t="s">
        <v>75</v>
      </c>
      <c r="H20" s="21">
        <f t="shared" ref="H20:S20" si="31">H17-H18+H19</f>
        <v>-589.68100000000015</v>
      </c>
      <c r="I20" s="21">
        <f t="shared" si="31"/>
        <v>-182.89500000000004</v>
      </c>
      <c r="J20" s="21">
        <f t="shared" si="31"/>
        <v>38.94599999999997</v>
      </c>
      <c r="K20" s="21">
        <f t="shared" si="31"/>
        <v>184.45400000000004</v>
      </c>
      <c r="L20" s="21">
        <f t="shared" si="31"/>
        <v>77.751999999999924</v>
      </c>
      <c r="M20" s="21">
        <f t="shared" si="31"/>
        <v>162.80900000000011</v>
      </c>
      <c r="N20" s="21">
        <f t="shared" si="31"/>
        <v>113.4439999999999</v>
      </c>
      <c r="O20" s="21">
        <f t="shared" si="31"/>
        <v>109.65699999999984</v>
      </c>
      <c r="P20" s="21">
        <f t="shared" si="31"/>
        <v>-59.610000000000042</v>
      </c>
      <c r="Q20" s="66">
        <f t="shared" si="31"/>
        <v>7.6819999999999489</v>
      </c>
      <c r="R20" s="66">
        <f t="shared" si="31"/>
        <v>86.924999999999955</v>
      </c>
      <c r="S20" s="101">
        <f t="shared" si="31"/>
        <v>41.550543000000033</v>
      </c>
      <c r="V20" s="21">
        <f t="shared" ref="V20:Y20" si="32">V17-V18+V19</f>
        <v>232.57299999999961</v>
      </c>
      <c r="W20" s="21">
        <f t="shared" si="32"/>
        <v>258.6599999999994</v>
      </c>
      <c r="X20" s="21">
        <f t="shared" si="32"/>
        <v>-48.260000000000176</v>
      </c>
      <c r="Y20" s="21">
        <f t="shared" si="32"/>
        <v>-46.302000000000398</v>
      </c>
      <c r="Z20" s="21">
        <f>Z17-Z18+Z19</f>
        <v>92.141999999999229</v>
      </c>
      <c r="AA20" s="21">
        <f>AA17-AA18+AA19</f>
        <v>-549.17700000000002</v>
      </c>
      <c r="AB20" s="21">
        <f>AB17-AB18+AB19</f>
        <v>360.0600000000004</v>
      </c>
      <c r="AC20" s="72">
        <f>AC17-AC18+AC19</f>
        <v>553.98013319999802</v>
      </c>
      <c r="AD20" s="21">
        <f t="shared" ref="AD20:AM20" si="33">AD17-AD18+AD19</f>
        <v>661.22358935071406</v>
      </c>
      <c r="AE20" s="21">
        <f t="shared" si="33"/>
        <v>665.63851471769351</v>
      </c>
      <c r="AF20" s="21">
        <f t="shared" si="33"/>
        <v>642.90269268482893</v>
      </c>
      <c r="AG20" s="21">
        <f t="shared" si="33"/>
        <v>688.56362483416626</v>
      </c>
      <c r="AH20" s="21">
        <f t="shared" si="33"/>
        <v>580.9055042621228</v>
      </c>
      <c r="AI20" s="21">
        <f t="shared" si="33"/>
        <v>381.78575809357807</v>
      </c>
      <c r="AJ20" s="21">
        <f t="shared" si="33"/>
        <v>745.83285579589108</v>
      </c>
      <c r="AK20" s="21">
        <f t="shared" si="33"/>
        <v>891.49620962087772</v>
      </c>
      <c r="AL20" s="21">
        <f t="shared" si="33"/>
        <v>1066.4841376682937</v>
      </c>
      <c r="AM20" s="21">
        <f t="shared" si="33"/>
        <v>1276.6975249059919</v>
      </c>
      <c r="AN20" s="55">
        <f>AM20*(1+$AP$24)</f>
        <v>1263.930549656932</v>
      </c>
      <c r="AO20" s="55">
        <f t="shared" ref="AO20:BS20" si="34">AN20*(1+$AP$24)</f>
        <v>1251.2912441603628</v>
      </c>
      <c r="AP20" s="55">
        <f t="shared" si="34"/>
        <v>1238.7783317187591</v>
      </c>
      <c r="AQ20" s="55">
        <f t="shared" si="34"/>
        <v>1226.3905484015716</v>
      </c>
      <c r="AR20" s="55">
        <f t="shared" si="34"/>
        <v>1214.1266429175557</v>
      </c>
      <c r="AS20" s="55">
        <f t="shared" si="34"/>
        <v>1201.9853764883801</v>
      </c>
      <c r="AT20" s="55">
        <f t="shared" si="34"/>
        <v>1189.9655227234962</v>
      </c>
      <c r="AU20" s="55">
        <f t="shared" si="34"/>
        <v>1178.0658674962613</v>
      </c>
      <c r="AV20" s="55">
        <f t="shared" si="34"/>
        <v>1166.2852088212987</v>
      </c>
      <c r="AW20" s="55">
        <f t="shared" si="34"/>
        <v>1154.6223567330858</v>
      </c>
      <c r="AX20" s="55">
        <f t="shared" si="34"/>
        <v>1143.076133165755</v>
      </c>
      <c r="AY20" s="55">
        <f t="shared" si="34"/>
        <v>1131.6453718340974</v>
      </c>
      <c r="AZ20" s="55">
        <f t="shared" si="34"/>
        <v>1120.3289181157566</v>
      </c>
      <c r="BA20" s="55">
        <f t="shared" si="34"/>
        <v>1109.125628934599</v>
      </c>
      <c r="BB20" s="55">
        <f t="shared" si="34"/>
        <v>1098.0343726452531</v>
      </c>
      <c r="BC20" s="55">
        <f t="shared" si="34"/>
        <v>1087.0540289188007</v>
      </c>
      <c r="BD20" s="55">
        <f t="shared" si="34"/>
        <v>1076.1834886296126</v>
      </c>
      <c r="BE20" s="55">
        <f t="shared" si="34"/>
        <v>1065.4216537433165</v>
      </c>
      <c r="BF20" s="55">
        <f t="shared" si="34"/>
        <v>1054.7674372058832</v>
      </c>
      <c r="BG20" s="55">
        <f t="shared" si="34"/>
        <v>1044.2197628338245</v>
      </c>
      <c r="BH20" s="55">
        <f t="shared" si="34"/>
        <v>1033.7775652054861</v>
      </c>
      <c r="BI20" s="55">
        <f t="shared" si="34"/>
        <v>1023.4397895534312</v>
      </c>
      <c r="BJ20" s="55">
        <f t="shared" si="34"/>
        <v>1013.2053916578968</v>
      </c>
      <c r="BK20" s="55">
        <f t="shared" si="34"/>
        <v>1003.0733377413178</v>
      </c>
      <c r="BL20" s="55">
        <f t="shared" si="34"/>
        <v>993.04260436390462</v>
      </c>
      <c r="BM20" s="55">
        <f t="shared" si="34"/>
        <v>983.11217832026557</v>
      </c>
      <c r="BN20" s="55">
        <f t="shared" si="34"/>
        <v>973.28105653706291</v>
      </c>
      <c r="BO20" s="55">
        <f t="shared" si="34"/>
        <v>963.54824597169227</v>
      </c>
      <c r="BP20" s="55">
        <f t="shared" si="34"/>
        <v>953.9127635119753</v>
      </c>
      <c r="BQ20" s="55">
        <f t="shared" si="34"/>
        <v>944.37363587685559</v>
      </c>
      <c r="BR20" s="55">
        <f t="shared" si="34"/>
        <v>934.92989951808704</v>
      </c>
      <c r="BS20" s="55">
        <f t="shared" si="34"/>
        <v>925.58060052290614</v>
      </c>
    </row>
    <row r="21" spans="2:71" x14ac:dyDescent="0.15">
      <c r="B21" s="1" t="s">
        <v>76</v>
      </c>
      <c r="H21" s="23">
        <f t="shared" ref="H21:R21" si="35">H20/H22</f>
        <v>-1.3020948570343436</v>
      </c>
      <c r="I21" s="23">
        <f t="shared" si="35"/>
        <v>-0.40274508335884057</v>
      </c>
      <c r="J21" s="23">
        <f t="shared" si="35"/>
        <v>8.528184218939544E-2</v>
      </c>
      <c r="K21" s="23">
        <f t="shared" si="35"/>
        <v>0.40556187075510497</v>
      </c>
      <c r="L21" s="23">
        <f t="shared" si="35"/>
        <v>0.1705035371721042</v>
      </c>
      <c r="M21" s="23">
        <f t="shared" si="35"/>
        <v>0.35423756103080067</v>
      </c>
      <c r="N21" s="23">
        <f t="shared" si="35"/>
        <v>0.24136918566303953</v>
      </c>
      <c r="O21" s="23">
        <f t="shared" si="35"/>
        <v>0.230285733486217</v>
      </c>
      <c r="P21" s="23">
        <f t="shared" si="35"/>
        <v>-0.12644641247282185</v>
      </c>
      <c r="Q21" s="23">
        <f t="shared" si="35"/>
        <v>1.675774134790517E-2</v>
      </c>
      <c r="R21" s="23">
        <f t="shared" si="35"/>
        <v>0.19132905736460035</v>
      </c>
      <c r="S21" s="102">
        <f>S20/S22</f>
        <v>8.8592963827677812E-2</v>
      </c>
      <c r="V21" s="23">
        <f t="shared" ref="V21" si="36">V20/V22</f>
        <v>0.5396175370537073</v>
      </c>
      <c r="W21" s="23">
        <f t="shared" ref="W21" si="37">W20/W22</f>
        <v>0.59280819563174525</v>
      </c>
      <c r="X21" s="23">
        <f t="shared" ref="X21:Y21" si="38">X20/X22</f>
        <v>-0.10950039593491732</v>
      </c>
      <c r="Y21" s="23">
        <f t="shared" si="38"/>
        <v>-0.10385922411762816</v>
      </c>
      <c r="Z21" s="23">
        <f>Z20/Z22</f>
        <v>0.20432229623650497</v>
      </c>
      <c r="AA21" s="23">
        <f>AA20/AA22</f>
        <v>-1.2094038833796898</v>
      </c>
      <c r="AB21" s="23">
        <f>AB20/AB22</f>
        <v>0.77348422355124846</v>
      </c>
      <c r="AC21" s="78">
        <f>AC20/AC22</f>
        <v>1.2084685998494771</v>
      </c>
      <c r="AD21" s="86">
        <f>AD20/AD22</f>
        <v>1.4424126377860977</v>
      </c>
      <c r="AE21" s="86">
        <f t="shared" ref="AE21:AM21" si="39">AE20/AE22</f>
        <v>1.4520434861810663</v>
      </c>
      <c r="AF21" s="86">
        <f t="shared" si="39"/>
        <v>1.4024468935022389</v>
      </c>
      <c r="AG21" s="86">
        <f t="shared" si="39"/>
        <v>1.502052997467723</v>
      </c>
      <c r="AH21" s="86">
        <f t="shared" si="39"/>
        <v>1.2672043983336556</v>
      </c>
      <c r="AI21" s="86">
        <f t="shared" si="39"/>
        <v>0.83283871185187663</v>
      </c>
      <c r="AJ21" s="86">
        <f t="shared" si="39"/>
        <v>1.6269817867999326</v>
      </c>
      <c r="AK21" s="86">
        <f t="shared" si="39"/>
        <v>1.9447361225546234</v>
      </c>
      <c r="AL21" s="86">
        <f t="shared" si="39"/>
        <v>2.3264599493216704</v>
      </c>
      <c r="AM21" s="86">
        <f t="shared" si="39"/>
        <v>2.7850256315914441</v>
      </c>
    </row>
    <row r="22" spans="2:71" x14ac:dyDescent="0.15">
      <c r="B22" s="1" t="s">
        <v>4</v>
      </c>
      <c r="H22" s="22">
        <v>452.87099999999998</v>
      </c>
      <c r="I22" s="22">
        <v>454.12099999999998</v>
      </c>
      <c r="J22" s="22">
        <v>456.67399999999998</v>
      </c>
      <c r="K22" s="22">
        <v>454.81099999999998</v>
      </c>
      <c r="L22" s="22">
        <v>456.01400000000001</v>
      </c>
      <c r="M22" s="22">
        <v>459.60399999999998</v>
      </c>
      <c r="N22" s="22">
        <v>470.00200000000001</v>
      </c>
      <c r="O22" s="22">
        <v>476.178</v>
      </c>
      <c r="P22" s="62">
        <v>471.42500000000001</v>
      </c>
      <c r="Q22" s="62">
        <v>458.41500000000002</v>
      </c>
      <c r="R22" s="62">
        <v>454.322</v>
      </c>
      <c r="S22" s="99">
        <f>AVERAGE(N22:Q22)</f>
        <v>469.005</v>
      </c>
      <c r="V22" s="22">
        <f>215.498+215.498</f>
        <v>430.99599999999998</v>
      </c>
      <c r="W22" s="22">
        <f>217.707+218.623</f>
        <v>436.33</v>
      </c>
      <c r="X22" s="62">
        <v>440.72899999999998</v>
      </c>
      <c r="Y22" s="62">
        <v>445.815</v>
      </c>
      <c r="Z22" s="22">
        <v>450.964</v>
      </c>
      <c r="AA22" s="22">
        <v>454.089</v>
      </c>
      <c r="AB22" s="22">
        <v>465.50400000000002</v>
      </c>
      <c r="AC22" s="73">
        <f>Q22</f>
        <v>458.41500000000002</v>
      </c>
      <c r="AD22" s="56">
        <f>AC22</f>
        <v>458.41500000000002</v>
      </c>
      <c r="AE22" s="56">
        <f t="shared" ref="AE22:AM22" si="40">AD22</f>
        <v>458.41500000000002</v>
      </c>
      <c r="AF22" s="56">
        <f t="shared" si="40"/>
        <v>458.41500000000002</v>
      </c>
      <c r="AG22" s="56">
        <f t="shared" si="40"/>
        <v>458.41500000000002</v>
      </c>
      <c r="AH22" s="56">
        <f t="shared" si="40"/>
        <v>458.41500000000002</v>
      </c>
      <c r="AI22" s="56">
        <f t="shared" si="40"/>
        <v>458.41500000000002</v>
      </c>
      <c r="AJ22" s="56">
        <f t="shared" si="40"/>
        <v>458.41500000000002</v>
      </c>
      <c r="AK22" s="56">
        <f t="shared" si="40"/>
        <v>458.41500000000002</v>
      </c>
      <c r="AL22" s="56">
        <f t="shared" si="40"/>
        <v>458.41500000000002</v>
      </c>
      <c r="AM22" s="56">
        <f t="shared" si="40"/>
        <v>458.41500000000002</v>
      </c>
    </row>
    <row r="24" spans="2:71" s="2" customFormat="1" x14ac:dyDescent="0.15">
      <c r="B24" s="2" t="s">
        <v>82</v>
      </c>
      <c r="L24" s="26">
        <f>L9/H9-1</f>
        <v>0.35147381320949433</v>
      </c>
      <c r="M24" s="26">
        <f>M9/I9-1</f>
        <v>0.90991747216098595</v>
      </c>
      <c r="N24" s="26">
        <f>N9/J9-1</f>
        <v>7.8513155075885077E-2</v>
      </c>
      <c r="O24" s="26">
        <f>O9/K9-1</f>
        <v>8.9358910245724621E-2</v>
      </c>
      <c r="P24" s="26">
        <f>P9/L9-1</f>
        <v>3.4799692967280249E-2</v>
      </c>
      <c r="Q24" s="26">
        <f t="shared" ref="Q24" si="41">Q9/M9-1</f>
        <v>-1.8327322879040375E-3</v>
      </c>
      <c r="R24" s="26">
        <f t="shared" ref="R24" si="42">R9/N9-1</f>
        <v>1.8345139408307398E-2</v>
      </c>
      <c r="S24" s="103">
        <f>S9/N9-1</f>
        <v>-7.0387604397708969E-2</v>
      </c>
      <c r="V24" s="16" t="s">
        <v>87</v>
      </c>
      <c r="W24" s="26">
        <f t="shared" ref="W24:X24" si="43">W9/V9-1</f>
        <v>0.21821970659395307</v>
      </c>
      <c r="X24" s="26">
        <f t="shared" si="43"/>
        <v>3.3357869808660956E-2</v>
      </c>
      <c r="Y24" s="26">
        <f t="shared" ref="Y24:Z24" si="44">Y9/X9-1</f>
        <v>4.0876132736743287E-2</v>
      </c>
      <c r="Z24" s="26">
        <f t="shared" si="44"/>
        <v>1.4239238540510346E-2</v>
      </c>
      <c r="AA24" s="26">
        <f>AA9/Z9-1</f>
        <v>-0.15045474463142361</v>
      </c>
      <c r="AB24" s="26">
        <f>AB9/AA9-1</f>
        <v>0.27014278380938728</v>
      </c>
      <c r="AC24" s="79">
        <f t="shared" ref="AC24" si="45">AC9/AB9-1</f>
        <v>0.13274032782108613</v>
      </c>
      <c r="AD24" s="70">
        <f>AD9/AC9-1</f>
        <v>0.19751214833371677</v>
      </c>
      <c r="AE24" s="70">
        <f t="shared" ref="AE24:AM24" si="46">AE9/AD9-1</f>
        <v>0.19783759675079482</v>
      </c>
      <c r="AF24" s="70">
        <f t="shared" si="46"/>
        <v>0.19813622436591838</v>
      </c>
      <c r="AG24" s="70">
        <f t="shared" si="46"/>
        <v>0.19841344507506165</v>
      </c>
      <c r="AH24" s="70">
        <f t="shared" si="46"/>
        <v>0.19867471744939502</v>
      </c>
      <c r="AI24" s="70">
        <f t="shared" si="46"/>
        <v>0.19809708172135942</v>
      </c>
      <c r="AJ24" s="70">
        <f t="shared" si="46"/>
        <v>0.19836487797545321</v>
      </c>
      <c r="AK24" s="70">
        <f t="shared" si="46"/>
        <v>0.1985952984039705</v>
      </c>
      <c r="AL24" s="70">
        <f t="shared" si="46"/>
        <v>0.19879347751278131</v>
      </c>
      <c r="AM24" s="70">
        <f t="shared" si="46"/>
        <v>0.19896386607047023</v>
      </c>
      <c r="AN24" s="58"/>
      <c r="AO24" s="130" t="s">
        <v>824</v>
      </c>
      <c r="AP24" s="84">
        <v>-0.01</v>
      </c>
      <c r="AQ24" s="58"/>
      <c r="AR24" s="58"/>
      <c r="AS24" s="58"/>
      <c r="AT24" s="58"/>
      <c r="AU24" s="58"/>
    </row>
    <row r="25" spans="2:71" x14ac:dyDescent="0.15">
      <c r="B25" s="1" t="s">
        <v>83</v>
      </c>
      <c r="I25" s="25">
        <f t="shared" ref="I25:P25" si="47">I9/H9-1</f>
        <v>-0.23929308565531482</v>
      </c>
      <c r="J25" s="25">
        <f t="shared" si="47"/>
        <v>1.0250706573964163</v>
      </c>
      <c r="K25" s="25">
        <f t="shared" si="47"/>
        <v>-2.0414913668396983E-2</v>
      </c>
      <c r="L25" s="25">
        <f t="shared" si="47"/>
        <v>-0.10441270126217628</v>
      </c>
      <c r="M25" s="25">
        <f t="shared" si="47"/>
        <v>7.5039273939206064E-2</v>
      </c>
      <c r="N25" s="25">
        <f t="shared" si="47"/>
        <v>0.14353911925264162</v>
      </c>
      <c r="O25" s="25">
        <f t="shared" si="47"/>
        <v>-1.056399996894275E-2</v>
      </c>
      <c r="P25" s="25">
        <f t="shared" si="47"/>
        <v>-0.14926710284101874</v>
      </c>
      <c r="Q25" s="25">
        <f t="shared" ref="Q25" si="48">Q9/P9-1</f>
        <v>3.6982347447432451E-2</v>
      </c>
      <c r="R25" s="25">
        <f t="shared" ref="R25" si="49">R9/Q9-1</f>
        <v>0.16665567133190073</v>
      </c>
      <c r="S25" s="97">
        <f>S9/Q9-1</f>
        <v>6.4999999999999947E-2</v>
      </c>
      <c r="V25" s="16" t="s">
        <v>87</v>
      </c>
      <c r="W25" s="16" t="s">
        <v>87</v>
      </c>
      <c r="X25" s="16" t="s">
        <v>87</v>
      </c>
      <c r="Y25" s="16" t="s">
        <v>87</v>
      </c>
      <c r="Z25" s="16" t="s">
        <v>87</v>
      </c>
      <c r="AA25" s="16" t="s">
        <v>87</v>
      </c>
      <c r="AB25" s="16" t="s">
        <v>87</v>
      </c>
      <c r="AC25" s="76" t="s">
        <v>87</v>
      </c>
      <c r="AD25" s="82" t="s">
        <v>87</v>
      </c>
      <c r="AE25" s="82" t="s">
        <v>87</v>
      </c>
      <c r="AF25" s="82" t="s">
        <v>87</v>
      </c>
      <c r="AG25" s="82" t="s">
        <v>87</v>
      </c>
      <c r="AH25" s="82" t="s">
        <v>87</v>
      </c>
      <c r="AI25" s="82" t="s">
        <v>87</v>
      </c>
      <c r="AJ25" s="82" t="s">
        <v>87</v>
      </c>
      <c r="AK25" s="82" t="s">
        <v>87</v>
      </c>
      <c r="AL25" s="82" t="s">
        <v>87</v>
      </c>
      <c r="AM25" s="82" t="s">
        <v>87</v>
      </c>
      <c r="AO25" s="131" t="s">
        <v>825</v>
      </c>
      <c r="AP25" s="85">
        <v>0.08</v>
      </c>
    </row>
    <row r="26" spans="2:71" s="60" customFormat="1" x14ac:dyDescent="0.15">
      <c r="B26" s="60" t="s">
        <v>770</v>
      </c>
      <c r="L26" s="59">
        <f>L6/H6-1</f>
        <v>0.41195789079423517</v>
      </c>
      <c r="M26" s="59">
        <f>M6/I6-1</f>
        <v>0.99135748241138977</v>
      </c>
      <c r="N26" s="59">
        <f>N6/J6-1</f>
        <v>0.10468869000895831</v>
      </c>
      <c r="O26" s="59">
        <f>O6/K6-1</f>
        <v>0.12960228933175966</v>
      </c>
      <c r="P26" s="59">
        <f>P6/L6-1</f>
        <v>2.7189191287553927E-2</v>
      </c>
      <c r="Q26" s="59">
        <f t="shared" ref="Q26" si="50">Q6/M6-1</f>
        <v>-1.1914898101912375E-2</v>
      </c>
      <c r="R26" s="59">
        <f t="shared" ref="R26" si="51">R6/N6-1</f>
        <v>7.2482622264895546E-3</v>
      </c>
      <c r="S26" s="104">
        <f>S6/N6-1</f>
        <v>-1</v>
      </c>
      <c r="V26" s="16" t="s">
        <v>87</v>
      </c>
      <c r="W26" s="26">
        <f t="shared" ref="W26:X26" si="52">W6/V6-1</f>
        <v>0.21528372260070139</v>
      </c>
      <c r="X26" s="26">
        <f t="shared" si="52"/>
        <v>2.6132751166842549E-2</v>
      </c>
      <c r="Y26" s="26">
        <f t="shared" ref="Y26:Z26" si="53">Y6/X6-1</f>
        <v>3.7151848149544753E-2</v>
      </c>
      <c r="Z26" s="26">
        <f t="shared" si="53"/>
        <v>5.0822112904029826E-3</v>
      </c>
      <c r="AA26" s="26">
        <f>AA6/Z6-1</f>
        <v>-0.14924284010866262</v>
      </c>
      <c r="AB26" s="26">
        <f>AB6/AA6-1</f>
        <v>0.31583556232993004</v>
      </c>
      <c r="AC26" s="79">
        <f t="shared" ref="AC26" si="54">AC6/AB6-1</f>
        <v>0.13452164346259443</v>
      </c>
      <c r="AD26" s="70">
        <f>AD6/AC6-1</f>
        <v>0.19999999999999996</v>
      </c>
      <c r="AE26" s="70">
        <f t="shared" ref="AE26:AM26" si="55">AE6/AD6-1</f>
        <v>0.19999999999999996</v>
      </c>
      <c r="AF26" s="70">
        <f t="shared" si="55"/>
        <v>0.19999999999999996</v>
      </c>
      <c r="AG26" s="70">
        <f t="shared" si="55"/>
        <v>0.19999999999999996</v>
      </c>
      <c r="AH26" s="70">
        <f t="shared" si="55"/>
        <v>0.19999999999999996</v>
      </c>
      <c r="AI26" s="70">
        <f t="shared" si="55"/>
        <v>0.19999999999999996</v>
      </c>
      <c r="AJ26" s="70">
        <f t="shared" si="55"/>
        <v>0.19999999999999996</v>
      </c>
      <c r="AK26" s="70">
        <f t="shared" si="55"/>
        <v>0.19999999999999996</v>
      </c>
      <c r="AL26" s="70">
        <f t="shared" si="55"/>
        <v>0.19999999999999996</v>
      </c>
      <c r="AM26" s="70">
        <f t="shared" si="55"/>
        <v>0.19999999999999996</v>
      </c>
      <c r="AN26" s="83"/>
      <c r="AO26" s="131" t="s">
        <v>822</v>
      </c>
      <c r="AP26" s="85">
        <v>0.01</v>
      </c>
      <c r="AQ26" s="83"/>
      <c r="AR26" s="83"/>
      <c r="AS26" s="83"/>
      <c r="AT26" s="83"/>
      <c r="AU26" s="83"/>
    </row>
    <row r="27" spans="2:71" s="51" customFormat="1" x14ac:dyDescent="0.15">
      <c r="B27" s="51" t="s">
        <v>771</v>
      </c>
      <c r="I27" s="25">
        <f t="shared" ref="I27:P27" si="56">I6/H6-1</f>
        <v>-0.23828539389738534</v>
      </c>
      <c r="J27" s="25">
        <f t="shared" si="56"/>
        <v>1.0549972940599743</v>
      </c>
      <c r="K27" s="25">
        <f t="shared" si="56"/>
        <v>-3.8935998856132414E-2</v>
      </c>
      <c r="L27" s="25">
        <f t="shared" si="56"/>
        <v>-6.1431667318194938E-2</v>
      </c>
      <c r="M27" s="25">
        <f t="shared" si="56"/>
        <v>7.4285635721933918E-2</v>
      </c>
      <c r="N27" s="25">
        <f t="shared" si="56"/>
        <v>0.13999233628213337</v>
      </c>
      <c r="O27" s="25">
        <f t="shared" si="56"/>
        <v>-1.726150932381687E-2</v>
      </c>
      <c r="P27" s="25">
        <f t="shared" si="56"/>
        <v>-0.14652505955360839</v>
      </c>
      <c r="Q27" s="25">
        <f t="shared" ref="Q27" si="57">Q6/P6-1</f>
        <v>3.3388630685857734E-2</v>
      </c>
      <c r="R27" s="25">
        <f t="shared" ref="R27" si="58">R6/Q6-1</f>
        <v>0.16210162208287926</v>
      </c>
      <c r="S27" s="97">
        <f>S6/Q6-1</f>
        <v>-1</v>
      </c>
      <c r="V27" s="16" t="s">
        <v>87</v>
      </c>
      <c r="W27" s="16" t="s">
        <v>87</v>
      </c>
      <c r="X27" s="16" t="s">
        <v>87</v>
      </c>
      <c r="Y27" s="16" t="s">
        <v>87</v>
      </c>
      <c r="Z27" s="16" t="s">
        <v>87</v>
      </c>
      <c r="AA27" s="16" t="s">
        <v>87</v>
      </c>
      <c r="AB27" s="16" t="s">
        <v>87</v>
      </c>
      <c r="AC27" s="76" t="s">
        <v>87</v>
      </c>
      <c r="AD27" s="82" t="s">
        <v>87</v>
      </c>
      <c r="AE27" s="82" t="s">
        <v>87</v>
      </c>
      <c r="AF27" s="82" t="s">
        <v>87</v>
      </c>
      <c r="AG27" s="82" t="s">
        <v>87</v>
      </c>
      <c r="AH27" s="82" t="s">
        <v>87</v>
      </c>
      <c r="AI27" s="82" t="s">
        <v>87</v>
      </c>
      <c r="AJ27" s="82" t="s">
        <v>87</v>
      </c>
      <c r="AK27" s="82" t="s">
        <v>87</v>
      </c>
      <c r="AL27" s="82" t="s">
        <v>87</v>
      </c>
      <c r="AM27" s="82" t="s">
        <v>87</v>
      </c>
      <c r="AN27" s="54"/>
      <c r="AO27" s="131" t="s">
        <v>823</v>
      </c>
      <c r="AP27" s="87">
        <f>NPV(AP25,AC20:BS20)</f>
        <v>10679.774028732516</v>
      </c>
      <c r="AQ27" s="54"/>
      <c r="AR27" s="54"/>
      <c r="AS27" s="54"/>
      <c r="AT27" s="54"/>
      <c r="AU27" s="54"/>
    </row>
    <row r="28" spans="2:71" x14ac:dyDescent="0.15">
      <c r="AO28" s="131" t="s">
        <v>8</v>
      </c>
      <c r="AP28" s="91">
        <f>Main!C11</f>
        <v>180.2700000000001</v>
      </c>
    </row>
    <row r="29" spans="2:71" x14ac:dyDescent="0.15">
      <c r="AO29" s="131" t="s">
        <v>827</v>
      </c>
      <c r="AP29" s="88">
        <f>AP27+AP28</f>
        <v>10860.044028732516</v>
      </c>
    </row>
    <row r="30" spans="2:71" x14ac:dyDescent="0.15">
      <c r="B30" s="1" t="s">
        <v>84</v>
      </c>
      <c r="H30" s="25">
        <f t="shared" ref="H30:P30" si="59">H11/H9</f>
        <v>0.4633040935672515</v>
      </c>
      <c r="I30" s="25">
        <f t="shared" si="59"/>
        <v>0.49342744898535978</v>
      </c>
      <c r="J30" s="25">
        <f t="shared" si="59"/>
        <v>0.47893226965969093</v>
      </c>
      <c r="K30" s="25">
        <f t="shared" si="59"/>
        <v>0.49411511605210556</v>
      </c>
      <c r="L30" s="25">
        <f t="shared" si="59"/>
        <v>0.50003460083757889</v>
      </c>
      <c r="M30" s="25">
        <f t="shared" si="59"/>
        <v>0.49486065463391976</v>
      </c>
      <c r="N30" s="25">
        <f t="shared" si="59"/>
        <v>0.50992409086321089</v>
      </c>
      <c r="O30" s="25">
        <f t="shared" si="59"/>
        <v>0.50740940554078751</v>
      </c>
      <c r="P30" s="25">
        <f t="shared" si="59"/>
        <v>0.46517262451525621</v>
      </c>
      <c r="Q30" s="25">
        <f t="shared" ref="Q30:S30" si="60">Q11/Q9</f>
        <v>0.46713889776340067</v>
      </c>
      <c r="R30" s="25">
        <f t="shared" ref="R30" si="61">R11/R9</f>
        <v>0.45354902041762896</v>
      </c>
      <c r="S30" s="97">
        <f t="shared" si="60"/>
        <v>0.4846507649730542</v>
      </c>
      <c r="V30" s="25">
        <f t="shared" ref="V30:W30" si="62">V11/V9</f>
        <v>0.48079649525535828</v>
      </c>
      <c r="W30" s="25">
        <f t="shared" si="62"/>
        <v>0.46465939796022765</v>
      </c>
      <c r="X30" s="25">
        <f t="shared" ref="X30:Y30" si="63">X11/X9</f>
        <v>0.45125353660795098</v>
      </c>
      <c r="Y30" s="25">
        <f t="shared" si="63"/>
        <v>0.45068122934191635</v>
      </c>
      <c r="Z30" s="25">
        <f>Z11/Z9</f>
        <v>0.4690471019142865</v>
      </c>
      <c r="AA30" s="25">
        <f>AA11/AA9</f>
        <v>0.48273871552899916</v>
      </c>
      <c r="AB30" s="25">
        <f>AB11/AB9</f>
        <v>0.50347780738021486</v>
      </c>
      <c r="AC30" s="71">
        <f t="shared" ref="AC30:AM30" si="64">AC11/AC9</f>
        <v>0.47837876457165424</v>
      </c>
      <c r="AD30" s="65">
        <f t="shared" si="64"/>
        <v>0.5</v>
      </c>
      <c r="AE30" s="65">
        <f t="shared" si="64"/>
        <v>0.5</v>
      </c>
      <c r="AF30" s="65">
        <f t="shared" si="64"/>
        <v>0.5</v>
      </c>
      <c r="AG30" s="65">
        <f t="shared" si="64"/>
        <v>0.51</v>
      </c>
      <c r="AH30" s="65">
        <f t="shared" si="64"/>
        <v>0.51</v>
      </c>
      <c r="AI30" s="65">
        <f t="shared" si="64"/>
        <v>0.51</v>
      </c>
      <c r="AJ30" s="65">
        <f t="shared" si="64"/>
        <v>0.52500000000000002</v>
      </c>
      <c r="AK30" s="65">
        <f t="shared" si="64"/>
        <v>0.52500000000000002</v>
      </c>
      <c r="AL30" s="65">
        <f t="shared" si="64"/>
        <v>0.52500000000000013</v>
      </c>
      <c r="AM30" s="65">
        <f t="shared" si="64"/>
        <v>0.52500000000000002</v>
      </c>
      <c r="AO30" s="134" t="s">
        <v>828</v>
      </c>
      <c r="AP30" s="135">
        <f>AP29/Main!C7</f>
        <v>23.903847994885822</v>
      </c>
    </row>
    <row r="31" spans="2:71" x14ac:dyDescent="0.15">
      <c r="B31" s="1" t="s">
        <v>85</v>
      </c>
      <c r="H31" s="25">
        <f t="shared" ref="H31:P31" si="65">H14/H9</f>
        <v>-0.60003869969040258</v>
      </c>
      <c r="I31" s="25">
        <f t="shared" si="65"/>
        <v>-0.23977446159063937</v>
      </c>
      <c r="J31" s="25">
        <f t="shared" si="65"/>
        <v>4.0871696925585857E-2</v>
      </c>
      <c r="K31" s="25">
        <f t="shared" si="65"/>
        <v>3.9782983773648924E-2</v>
      </c>
      <c r="L31" s="25">
        <f t="shared" si="65"/>
        <v>8.5022609857659262E-2</v>
      </c>
      <c r="M31" s="25">
        <f t="shared" si="65"/>
        <v>8.9679578908114843E-2</v>
      </c>
      <c r="N31" s="25">
        <f t="shared" si="65"/>
        <v>0.11132994981663266</v>
      </c>
      <c r="O31" s="25">
        <f t="shared" si="65"/>
        <v>5.6324037653551901E-2</v>
      </c>
      <c r="P31" s="25">
        <f t="shared" si="65"/>
        <v>-3.5325090607212478E-2</v>
      </c>
      <c r="Q31" s="25">
        <f t="shared" ref="Q31:S31" si="66">Q14/Q9</f>
        <v>2.5560817667452114E-2</v>
      </c>
      <c r="R31" s="25">
        <f t="shared" ref="R31" si="67">R14/R9</f>
        <v>7.5869583864132367E-2</v>
      </c>
      <c r="S31" s="97">
        <f t="shared" si="66"/>
        <v>5.5693505622833969E-2</v>
      </c>
      <c r="V31" s="25">
        <f t="shared" ref="V31:W31" si="68">V14/V9</f>
        <v>0.10308219411386373</v>
      </c>
      <c r="W31" s="25">
        <f t="shared" si="68"/>
        <v>8.7055883928249547E-2</v>
      </c>
      <c r="X31" s="25">
        <f t="shared" ref="X31:Y31" si="69">X14/X9</f>
        <v>5.5806049974705223E-3</v>
      </c>
      <c r="Y31" s="25">
        <f t="shared" si="69"/>
        <v>-4.8172749478403712E-3</v>
      </c>
      <c r="Z31" s="25">
        <f>Z14/Z9</f>
        <v>4.4952926943923041E-2</v>
      </c>
      <c r="AA31" s="25">
        <f>AA14/AA9</f>
        <v>-0.13709131875064667</v>
      </c>
      <c r="AB31" s="25">
        <f>AB14/AB9</f>
        <v>8.5562225585584642E-2</v>
      </c>
      <c r="AC31" s="71">
        <f t="shared" ref="AC31:AM31" si="70">AC14/AC9</f>
        <v>9.9878896057257346E-2</v>
      </c>
      <c r="AD31" s="25">
        <f t="shared" si="70"/>
        <v>0.10574058850637473</v>
      </c>
      <c r="AE31" s="25">
        <f t="shared" si="70"/>
        <v>8.929962011025043E-2</v>
      </c>
      <c r="AF31" s="25">
        <f t="shared" si="70"/>
        <v>7.2159519611590991E-2</v>
      </c>
      <c r="AG31" s="25">
        <f t="shared" si="70"/>
        <v>6.4301729126631152E-2</v>
      </c>
      <c r="AH31" s="25">
        <f t="shared" si="70"/>
        <v>4.5707244508423069E-2</v>
      </c>
      <c r="AI31" s="25">
        <f t="shared" si="70"/>
        <v>2.5915357455617575E-2</v>
      </c>
      <c r="AJ31" s="25">
        <f t="shared" si="70"/>
        <v>4.0451766354821443E-2</v>
      </c>
      <c r="AK31" s="25">
        <f t="shared" si="70"/>
        <v>4.0064621617268495E-2</v>
      </c>
      <c r="AL31" s="25">
        <f t="shared" si="70"/>
        <v>3.9742390774224687E-2</v>
      </c>
      <c r="AM31" s="25">
        <f t="shared" si="70"/>
        <v>3.9475178638201436E-2</v>
      </c>
      <c r="AO31" s="132" t="s">
        <v>829</v>
      </c>
      <c r="AP31" s="89">
        <f>Main!C6</f>
        <v>8.2899999999999991</v>
      </c>
    </row>
    <row r="32" spans="2:71" x14ac:dyDescent="0.15">
      <c r="B32" s="1" t="s">
        <v>86</v>
      </c>
      <c r="H32" s="25">
        <f t="shared" ref="H32:P32" si="71">H20/H9</f>
        <v>-0.63390200378396988</v>
      </c>
      <c r="I32" s="25">
        <f t="shared" si="71"/>
        <v>-0.258457690351026</v>
      </c>
      <c r="J32" s="25">
        <f t="shared" si="71"/>
        <v>2.7177550084751007E-2</v>
      </c>
      <c r="K32" s="25">
        <f t="shared" si="71"/>
        <v>0.13139939277628895</v>
      </c>
      <c r="L32" s="25">
        <f t="shared" si="71"/>
        <v>6.1845616630673783E-2</v>
      </c>
      <c r="M32" s="25">
        <f t="shared" si="71"/>
        <v>0.12046237830494838</v>
      </c>
      <c r="N32" s="25">
        <f t="shared" si="71"/>
        <v>7.3401262477903989E-2</v>
      </c>
      <c r="O32" s="25">
        <f t="shared" si="71"/>
        <v>7.1708502130191726E-2</v>
      </c>
      <c r="P32" s="25">
        <f t="shared" si="71"/>
        <v>-4.5820538147269906E-2</v>
      </c>
      <c r="Q32" s="25">
        <f t="shared" ref="Q32:S32" si="72">Q20/Q9</f>
        <v>5.6943479778837729E-3</v>
      </c>
      <c r="R32" s="25">
        <f t="shared" ref="R32" si="73">R20/R9</f>
        <v>5.5229575223094414E-2</v>
      </c>
      <c r="S32" s="97">
        <f t="shared" si="72"/>
        <v>2.8919900616650899E-2</v>
      </c>
      <c r="V32" s="25">
        <f t="shared" ref="V32:W32" si="74">V20/V9</f>
        <v>5.8681461696313067E-2</v>
      </c>
      <c r="W32" s="25">
        <f t="shared" si="74"/>
        <v>5.3572915376499462E-2</v>
      </c>
      <c r="X32" s="25">
        <f t="shared" ref="X32:Y32" si="75">X20/X9</f>
        <v>-9.6728081448813046E-3</v>
      </c>
      <c r="Y32" s="25">
        <f t="shared" si="75"/>
        <v>-8.9159157626775096E-3</v>
      </c>
      <c r="Z32" s="25">
        <f>Z20/Z9</f>
        <v>1.7493770803541517E-2</v>
      </c>
      <c r="AA32" s="25">
        <f>AA20/AA9</f>
        <v>-0.12273025009458804</v>
      </c>
      <c r="AB32" s="25">
        <f>AB20/AB9</f>
        <v>6.3352186852177944E-2</v>
      </c>
      <c r="AC32" s="71">
        <f t="shared" ref="AC32:AM32" si="76">AC20/AC9</f>
        <v>8.6049937961516734E-2</v>
      </c>
      <c r="AD32" s="25">
        <f t="shared" si="76"/>
        <v>8.5767901073273672E-2</v>
      </c>
      <c r="AE32" s="25">
        <f t="shared" si="76"/>
        <v>7.2080359817990047E-2</v>
      </c>
      <c r="AF32" s="25">
        <f t="shared" si="76"/>
        <v>5.8105540987714269E-2</v>
      </c>
      <c r="AG32" s="25">
        <f t="shared" si="76"/>
        <v>5.192896990620418E-2</v>
      </c>
      <c r="AH32" s="25">
        <f t="shared" si="76"/>
        <v>3.654851853274825E-2</v>
      </c>
      <c r="AI32" s="25">
        <f t="shared" si="76"/>
        <v>2.0048966936886289E-2</v>
      </c>
      <c r="AJ32" s="25">
        <f t="shared" si="76"/>
        <v>3.2683210797327743E-2</v>
      </c>
      <c r="AK32" s="25">
        <f t="shared" si="76"/>
        <v>3.2593435162698581E-2</v>
      </c>
      <c r="AL32" s="25">
        <f t="shared" si="76"/>
        <v>3.2525251472992428E-2</v>
      </c>
      <c r="AM32" s="25">
        <f t="shared" si="76"/>
        <v>3.247492706915444E-2</v>
      </c>
      <c r="AO32" s="133" t="s">
        <v>830</v>
      </c>
      <c r="AP32" s="90">
        <f>AP30/AP31-1</f>
        <v>1.8834557291780247</v>
      </c>
    </row>
    <row r="33" spans="2:42" x14ac:dyDescent="0.15">
      <c r="B33" s="1" t="s">
        <v>74</v>
      </c>
      <c r="H33" s="25">
        <f t="shared" ref="H33:P33" si="77">H18/H17</f>
        <v>-3.8298560626797436E-2</v>
      </c>
      <c r="I33" s="25">
        <f t="shared" si="77"/>
        <v>1.687893119831264E-2</v>
      </c>
      <c r="J33" s="25">
        <f t="shared" si="77"/>
        <v>-0.10194614476681955</v>
      </c>
      <c r="K33" s="25">
        <f t="shared" si="77"/>
        <v>0.15805252319075647</v>
      </c>
      <c r="L33" s="25">
        <f t="shared" si="77"/>
        <v>0.11546866418145921</v>
      </c>
      <c r="M33" s="25">
        <f t="shared" si="77"/>
        <v>5.7957527484595879E-2</v>
      </c>
      <c r="N33" s="25">
        <f t="shared" si="77"/>
        <v>0.14222175553338792</v>
      </c>
      <c r="O33" s="25">
        <f t="shared" si="77"/>
        <v>-6.6274750665379883E-2</v>
      </c>
      <c r="P33" s="25">
        <f t="shared" si="77"/>
        <v>-0.15684131822626085</v>
      </c>
      <c r="Q33" s="25">
        <f t="shared" ref="Q33:S33" si="78">Q18/Q17</f>
        <v>0.39734494626677114</v>
      </c>
      <c r="R33" s="25">
        <f t="shared" ref="R33" si="79">R18/R17</f>
        <v>0.20212746629846307</v>
      </c>
      <c r="S33" s="97">
        <f t="shared" si="78"/>
        <v>0.4</v>
      </c>
      <c r="V33" s="25">
        <f t="shared" ref="V33:W33" si="80">V18/V17</f>
        <v>0.39854662063436685</v>
      </c>
      <c r="W33" s="25">
        <f t="shared" si="80"/>
        <v>0.33869041988275145</v>
      </c>
      <c r="X33" s="25">
        <f t="shared" ref="X33:Y33" si="81">X18/X17</f>
        <v>-3.6813463963526378</v>
      </c>
      <c r="Y33" s="25">
        <f t="shared" si="81"/>
        <v>0.30318050392399659</v>
      </c>
      <c r="Z33" s="25">
        <f>Z18/Z17</f>
        <v>0.33369391693869405</v>
      </c>
      <c r="AA33" s="25">
        <f>AA18/AA17</f>
        <v>-0.10026921452702703</v>
      </c>
      <c r="AB33" s="25">
        <f>AB18/AB17</f>
        <v>8.2051387009212537E-2</v>
      </c>
      <c r="AC33" s="71">
        <f t="shared" ref="AC33" si="82">AC18/AC17</f>
        <v>0.08</v>
      </c>
      <c r="AD33" s="65">
        <f>AD18/AD17</f>
        <v>0.15</v>
      </c>
      <c r="AE33" s="65">
        <f t="shared" ref="AE33:AM33" si="83">AE18/AE17</f>
        <v>0.15</v>
      </c>
      <c r="AF33" s="65">
        <f t="shared" si="83"/>
        <v>0.15</v>
      </c>
      <c r="AG33" s="65">
        <f t="shared" si="83"/>
        <v>0.15</v>
      </c>
      <c r="AH33" s="65">
        <f t="shared" si="83"/>
        <v>0.15</v>
      </c>
      <c r="AI33" s="65">
        <f t="shared" si="83"/>
        <v>0.15</v>
      </c>
      <c r="AJ33" s="65">
        <f t="shared" si="83"/>
        <v>0.15</v>
      </c>
      <c r="AK33" s="65">
        <f t="shared" si="83"/>
        <v>0.15</v>
      </c>
      <c r="AL33" s="65">
        <f t="shared" si="83"/>
        <v>0.15</v>
      </c>
      <c r="AM33" s="65">
        <f t="shared" si="83"/>
        <v>0.15</v>
      </c>
      <c r="AP33" s="86"/>
    </row>
    <row r="36" spans="2:42" x14ac:dyDescent="0.15">
      <c r="B36" s="27" t="s">
        <v>782</v>
      </c>
    </row>
    <row r="37" spans="2:42" s="32" customFormat="1" x14ac:dyDescent="0.15">
      <c r="B37" s="68" t="s">
        <v>794</v>
      </c>
      <c r="J37" s="32">
        <v>172</v>
      </c>
      <c r="K37" s="32">
        <v>176</v>
      </c>
      <c r="M37" s="32">
        <v>178</v>
      </c>
      <c r="N37" s="32">
        <v>179</v>
      </c>
      <c r="O37" s="32">
        <v>180</v>
      </c>
      <c r="Q37" s="32">
        <v>179</v>
      </c>
      <c r="R37" s="32">
        <v>178</v>
      </c>
      <c r="S37" s="100"/>
      <c r="AC37" s="74"/>
      <c r="AL37" s="92"/>
    </row>
    <row r="38" spans="2:42" s="32" customFormat="1" x14ac:dyDescent="0.15">
      <c r="B38" s="68" t="s">
        <v>795</v>
      </c>
      <c r="J38" s="32">
        <v>18</v>
      </c>
      <c r="K38" s="32">
        <v>18</v>
      </c>
      <c r="M38" s="32">
        <v>17</v>
      </c>
      <c r="N38" s="32">
        <v>18</v>
      </c>
      <c r="O38" s="32">
        <v>19</v>
      </c>
      <c r="Q38" s="32">
        <v>18</v>
      </c>
      <c r="R38" s="32">
        <v>18</v>
      </c>
      <c r="S38" s="100"/>
      <c r="AC38" s="74"/>
      <c r="AL38" s="56"/>
    </row>
    <row r="39" spans="2:42" s="32" customFormat="1" x14ac:dyDescent="0.15">
      <c r="B39" s="67" t="s">
        <v>796</v>
      </c>
      <c r="J39" s="32">
        <f>J37+J38</f>
        <v>190</v>
      </c>
      <c r="K39" s="32">
        <f>K37+K38</f>
        <v>194</v>
      </c>
      <c r="M39" s="32">
        <f>M37+M38</f>
        <v>195</v>
      </c>
      <c r="N39" s="32">
        <f>N37+N38</f>
        <v>197</v>
      </c>
      <c r="O39" s="32">
        <f>O37+O38</f>
        <v>199</v>
      </c>
      <c r="Q39" s="32">
        <f>Q37+Q38</f>
        <v>197</v>
      </c>
      <c r="R39" s="32">
        <f>R37+R38</f>
        <v>196</v>
      </c>
      <c r="S39" s="100"/>
      <c r="AC39" s="74"/>
    </row>
    <row r="40" spans="2:42" s="32" customFormat="1" x14ac:dyDescent="0.15">
      <c r="B40" s="68" t="s">
        <v>797</v>
      </c>
      <c r="J40" s="32">
        <v>122</v>
      </c>
      <c r="K40" s="32">
        <v>134</v>
      </c>
      <c r="M40" s="32">
        <v>137</v>
      </c>
      <c r="N40" s="32">
        <v>144</v>
      </c>
      <c r="O40" s="32">
        <v>144</v>
      </c>
      <c r="Q40" s="32">
        <v>156</v>
      </c>
      <c r="R40" s="32">
        <v>162</v>
      </c>
      <c r="S40" s="100"/>
      <c r="AC40" s="74"/>
    </row>
    <row r="41" spans="2:42" s="32" customFormat="1" x14ac:dyDescent="0.15">
      <c r="B41" s="68" t="s">
        <v>798</v>
      </c>
      <c r="J41" s="32">
        <v>116</v>
      </c>
      <c r="K41" s="32">
        <v>111</v>
      </c>
      <c r="M41" s="32">
        <v>95</v>
      </c>
      <c r="N41" s="32">
        <v>95</v>
      </c>
      <c r="O41" s="32">
        <v>79</v>
      </c>
      <c r="Q41" s="32">
        <v>87</v>
      </c>
      <c r="R41" s="32">
        <v>79</v>
      </c>
      <c r="S41" s="100"/>
      <c r="AC41" s="74"/>
    </row>
    <row r="42" spans="2:42" s="32" customFormat="1" x14ac:dyDescent="0.15">
      <c r="B42" s="67" t="s">
        <v>799</v>
      </c>
      <c r="J42" s="32">
        <f>J40+J41</f>
        <v>238</v>
      </c>
      <c r="K42" s="32">
        <f>K40+K41</f>
        <v>245</v>
      </c>
      <c r="M42" s="32">
        <f>M40+M41</f>
        <v>232</v>
      </c>
      <c r="N42" s="32">
        <f>N40+N41</f>
        <v>239</v>
      </c>
      <c r="O42" s="32">
        <f>O40+O41</f>
        <v>223</v>
      </c>
      <c r="Q42" s="32">
        <f>Q40+Q41</f>
        <v>243</v>
      </c>
      <c r="R42" s="32">
        <f>R40+R41</f>
        <v>241</v>
      </c>
      <c r="S42" s="100"/>
      <c r="AC42" s="74"/>
    </row>
    <row r="43" spans="2:42" x14ac:dyDescent="0.15">
      <c r="B43" s="51" t="s">
        <v>802</v>
      </c>
      <c r="J43" s="1">
        <v>294</v>
      </c>
      <c r="K43" s="32">
        <f>K37+K40</f>
        <v>310</v>
      </c>
      <c r="M43" s="32">
        <f>M37+M40</f>
        <v>315</v>
      </c>
      <c r="N43" s="1">
        <v>323</v>
      </c>
      <c r="O43" s="32">
        <f>O37+O40</f>
        <v>324</v>
      </c>
      <c r="Q43" s="32">
        <f>Q37+Q40</f>
        <v>335</v>
      </c>
      <c r="R43" s="32">
        <v>340</v>
      </c>
    </row>
    <row r="44" spans="2:42" x14ac:dyDescent="0.15">
      <c r="B44" s="51" t="s">
        <v>801</v>
      </c>
      <c r="J44" s="1">
        <v>134</v>
      </c>
      <c r="K44" s="1">
        <f>K38+K41</f>
        <v>129</v>
      </c>
      <c r="M44" s="1">
        <f>M38+M41</f>
        <v>112</v>
      </c>
      <c r="N44" s="1">
        <v>113</v>
      </c>
      <c r="O44" s="1">
        <f>O38+O41</f>
        <v>98</v>
      </c>
      <c r="Q44" s="1">
        <f>Q38+Q41</f>
        <v>105</v>
      </c>
      <c r="R44" s="1">
        <v>97</v>
      </c>
    </row>
    <row r="45" spans="2:42" s="58" customFormat="1" x14ac:dyDescent="0.15">
      <c r="B45" s="2" t="s">
        <v>800</v>
      </c>
      <c r="J45" s="58">
        <f>J43+J44</f>
        <v>428</v>
      </c>
      <c r="K45" s="58">
        <f>K43+K44</f>
        <v>439</v>
      </c>
      <c r="M45" s="58">
        <f>M43+M44</f>
        <v>427</v>
      </c>
      <c r="N45" s="58">
        <f>N43+N44</f>
        <v>436</v>
      </c>
      <c r="O45" s="58">
        <f>O43+O44</f>
        <v>422</v>
      </c>
      <c r="Q45" s="58">
        <f>Q43+Q44</f>
        <v>440</v>
      </c>
      <c r="R45" s="58">
        <f>R43+R44</f>
        <v>437</v>
      </c>
      <c r="S45" s="105"/>
      <c r="Z45" s="2">
        <v>338</v>
      </c>
      <c r="AA45" s="2">
        <v>439</v>
      </c>
      <c r="AB45" s="2">
        <v>422</v>
      </c>
      <c r="AC45" s="75"/>
    </row>
    <row r="47" spans="2:42" x14ac:dyDescent="0.15">
      <c r="B47" s="1" t="s">
        <v>814</v>
      </c>
      <c r="J47" s="53">
        <f>J6/J45</f>
        <v>3.2027757009345796</v>
      </c>
      <c r="K47" s="53">
        <f>K6/K45</f>
        <v>3.0009453302961275</v>
      </c>
      <c r="L47" s="53"/>
      <c r="M47" s="53">
        <f>M6/M45</f>
        <v>3.1108594847775177</v>
      </c>
      <c r="N47" s="53">
        <f>N6/N45</f>
        <v>3.4731513761467894</v>
      </c>
      <c r="O47" s="53">
        <f>O6/O45</f>
        <v>3.5264336492891002</v>
      </c>
      <c r="P47" s="53"/>
      <c r="Q47" s="53">
        <f>Q6/Q45</f>
        <v>2.9829772727272728</v>
      </c>
      <c r="R47" s="53">
        <f>R6/R45</f>
        <v>3.4903203661327229</v>
      </c>
      <c r="Z47" s="53">
        <f t="shared" ref="Z47:AB47" si="84">Z6/Z45</f>
        <v>14.713579881656804</v>
      </c>
      <c r="AA47" s="53">
        <f t="shared" si="84"/>
        <v>9.6377608200455569</v>
      </c>
      <c r="AB47" s="53">
        <f t="shared" si="84"/>
        <v>13.192582938388627</v>
      </c>
    </row>
    <row r="49" spans="2:47" x14ac:dyDescent="0.15">
      <c r="B49" s="27" t="s">
        <v>88</v>
      </c>
    </row>
    <row r="50" spans="2:47" s="2" customFormat="1" x14ac:dyDescent="0.15">
      <c r="B50" s="2" t="s">
        <v>6</v>
      </c>
      <c r="I50" s="21">
        <v>1079.4090000000001</v>
      </c>
      <c r="J50" s="21">
        <v>865.60900000000004</v>
      </c>
      <c r="K50" s="21">
        <v>1517.3610000000001</v>
      </c>
      <c r="M50" s="21">
        <v>1349.7929999999999</v>
      </c>
      <c r="N50" s="21">
        <v>1253.7059999999999</v>
      </c>
      <c r="O50" s="21">
        <v>1669.453</v>
      </c>
      <c r="P50" s="21">
        <v>1009.139</v>
      </c>
      <c r="Q50" s="21">
        <v>1049.413</v>
      </c>
      <c r="R50" s="21">
        <v>853.65200000000004</v>
      </c>
      <c r="S50" s="105"/>
      <c r="AA50" s="21">
        <f>K50</f>
        <v>1517.3610000000001</v>
      </c>
      <c r="AB50" s="21">
        <v>1669.453</v>
      </c>
      <c r="AC50" s="75"/>
      <c r="AD50" s="58"/>
      <c r="AE50" s="58"/>
      <c r="AF50" s="58"/>
      <c r="AG50" s="58"/>
      <c r="AH50" s="58"/>
      <c r="AI50" s="58"/>
      <c r="AJ50" s="58"/>
      <c r="AK50" s="58"/>
      <c r="AL50" s="58"/>
      <c r="AM50" s="58"/>
      <c r="AN50" s="58"/>
      <c r="AO50" s="58"/>
      <c r="AP50" s="58"/>
      <c r="AQ50" s="58"/>
      <c r="AR50" s="58"/>
      <c r="AS50" s="58"/>
      <c r="AT50" s="58"/>
      <c r="AU50" s="58"/>
    </row>
    <row r="51" spans="2:47" x14ac:dyDescent="0.15">
      <c r="B51" s="1" t="s">
        <v>89</v>
      </c>
      <c r="I51" s="22">
        <v>568.42999999999995</v>
      </c>
      <c r="J51" s="22">
        <v>806.91600000000005</v>
      </c>
      <c r="K51" s="22">
        <v>527.34</v>
      </c>
      <c r="M51" s="22">
        <v>639.17600000000004</v>
      </c>
      <c r="N51" s="22">
        <v>735.779</v>
      </c>
      <c r="O51" s="22">
        <v>569.01400000000001</v>
      </c>
      <c r="P51" s="22">
        <v>702.197</v>
      </c>
      <c r="Q51" s="22">
        <v>693.63599999999997</v>
      </c>
      <c r="R51" s="22">
        <v>789.08699999999999</v>
      </c>
      <c r="AA51" s="22">
        <f>K51</f>
        <v>527.34</v>
      </c>
      <c r="AB51" s="22">
        <v>569.01400000000001</v>
      </c>
    </row>
    <row r="52" spans="2:47" s="2" customFormat="1" x14ac:dyDescent="0.15">
      <c r="B52" s="2" t="s">
        <v>90</v>
      </c>
      <c r="I52" s="21">
        <v>1198.509</v>
      </c>
      <c r="J52" s="21">
        <v>1056.845</v>
      </c>
      <c r="K52" s="21">
        <v>895.97400000000005</v>
      </c>
      <c r="M52" s="21">
        <v>881.11699999999996</v>
      </c>
      <c r="N52" s="21">
        <v>837.74</v>
      </c>
      <c r="O52" s="21">
        <v>811.41</v>
      </c>
      <c r="P52" s="21">
        <v>824.45500000000004</v>
      </c>
      <c r="Q52" s="21">
        <v>954.39400000000001</v>
      </c>
      <c r="R52" s="21">
        <v>1080.42</v>
      </c>
      <c r="S52" s="105"/>
      <c r="AA52" s="21">
        <f>K52</f>
        <v>895.97400000000005</v>
      </c>
      <c r="AB52" s="21">
        <v>811.41</v>
      </c>
      <c r="AC52" s="75"/>
      <c r="AD52" s="58"/>
      <c r="AE52" s="58"/>
      <c r="AF52" s="58"/>
      <c r="AG52" s="58"/>
      <c r="AH52" s="58"/>
      <c r="AI52" s="58"/>
      <c r="AJ52" s="58"/>
      <c r="AK52" s="58"/>
      <c r="AL52" s="58"/>
      <c r="AM52" s="58"/>
      <c r="AN52" s="58"/>
      <c r="AO52" s="58"/>
      <c r="AP52" s="58"/>
      <c r="AQ52" s="58"/>
      <c r="AR52" s="58"/>
      <c r="AS52" s="58"/>
      <c r="AT52" s="58"/>
      <c r="AU52" s="58"/>
    </row>
    <row r="53" spans="2:47" x14ac:dyDescent="0.15">
      <c r="B53" s="1" t="s">
        <v>91</v>
      </c>
      <c r="I53" s="22">
        <v>242.661</v>
      </c>
      <c r="J53" s="22">
        <v>243.971</v>
      </c>
      <c r="K53" s="22">
        <v>282.3</v>
      </c>
      <c r="M53" s="22">
        <v>273.09899999999999</v>
      </c>
      <c r="N53" s="22">
        <v>300.71899999999999</v>
      </c>
      <c r="O53" s="22">
        <v>286.42200000000003</v>
      </c>
      <c r="P53" s="22">
        <v>297.03399999999999</v>
      </c>
      <c r="Q53" s="22">
        <v>302.66399999999999</v>
      </c>
      <c r="R53" s="22">
        <v>356.24400000000003</v>
      </c>
      <c r="AA53" s="22">
        <f>K53</f>
        <v>282.3</v>
      </c>
      <c r="AB53" s="22">
        <v>286.42200000000003</v>
      </c>
    </row>
    <row r="54" spans="2:47" x14ac:dyDescent="0.15">
      <c r="B54" s="1" t="s">
        <v>92</v>
      </c>
      <c r="H54" s="22">
        <f t="shared" ref="H54:N54" si="85">SUM(H50:H53)</f>
        <v>0</v>
      </c>
      <c r="I54" s="22">
        <f t="shared" si="85"/>
        <v>3089.009</v>
      </c>
      <c r="J54" s="22">
        <f>SUM(J50:J53)</f>
        <v>2973.3409999999999</v>
      </c>
      <c r="K54" s="22">
        <f t="shared" si="85"/>
        <v>3222.9750000000004</v>
      </c>
      <c r="L54" s="22">
        <f t="shared" si="85"/>
        <v>0</v>
      </c>
      <c r="M54" s="22">
        <f t="shared" si="85"/>
        <v>3143.1850000000004</v>
      </c>
      <c r="N54" s="22">
        <f t="shared" si="85"/>
        <v>3127.944</v>
      </c>
      <c r="O54" s="22">
        <f>SUM(O50:O53)</f>
        <v>3336.299</v>
      </c>
      <c r="P54" s="22">
        <f>SUM(P50:P53)</f>
        <v>2832.8250000000003</v>
      </c>
      <c r="Q54" s="22">
        <f>SUM(Q50:Q53)</f>
        <v>3000.107</v>
      </c>
      <c r="R54" s="22">
        <f>SUM(R50:R53)</f>
        <v>3079.4030000000002</v>
      </c>
      <c r="AA54" s="22">
        <f>SUM(AA50:AA53)</f>
        <v>3222.9750000000004</v>
      </c>
      <c r="AB54" s="22">
        <f>SUM(AB50:AB53)</f>
        <v>3336.299</v>
      </c>
    </row>
    <row r="55" spans="2:47" x14ac:dyDescent="0.15">
      <c r="B55" s="1" t="s">
        <v>93</v>
      </c>
      <c r="I55" s="22">
        <v>702.88499999999999</v>
      </c>
      <c r="J55" s="22">
        <v>680.87099999999998</v>
      </c>
      <c r="K55" s="22">
        <v>658.678</v>
      </c>
      <c r="M55" s="22">
        <v>619.11599999999999</v>
      </c>
      <c r="N55" s="22">
        <v>601.70000000000005</v>
      </c>
      <c r="O55" s="22">
        <v>607.226</v>
      </c>
      <c r="P55" s="22">
        <v>601.36500000000001</v>
      </c>
      <c r="Q55" s="22">
        <v>609.923</v>
      </c>
      <c r="R55" s="22">
        <v>636.74599999999998</v>
      </c>
      <c r="AA55" s="22">
        <f>K55</f>
        <v>658.678</v>
      </c>
      <c r="AB55" s="22">
        <v>607.226</v>
      </c>
    </row>
    <row r="56" spans="2:47" x14ac:dyDescent="0.15">
      <c r="B56" s="1" t="s">
        <v>94</v>
      </c>
      <c r="I56" s="22">
        <v>568.01</v>
      </c>
      <c r="J56" s="22">
        <v>560.14599999999996</v>
      </c>
      <c r="K56" s="22">
        <v>536.66</v>
      </c>
      <c r="M56" s="22">
        <v>493.01400000000001</v>
      </c>
      <c r="N56" s="22">
        <v>469.63799999999998</v>
      </c>
      <c r="O56" s="22">
        <v>448.36399999999998</v>
      </c>
      <c r="P56" s="22">
        <v>420.39699999999999</v>
      </c>
      <c r="Q56" s="22">
        <v>408.75299999999999</v>
      </c>
      <c r="R56" s="22">
        <v>471.89400000000001</v>
      </c>
      <c r="AA56" s="22">
        <f>K56</f>
        <v>536.66</v>
      </c>
      <c r="AB56" s="22">
        <v>448.36399999999998</v>
      </c>
    </row>
    <row r="57" spans="2:47" x14ac:dyDescent="0.15">
      <c r="B57" s="1" t="s">
        <v>95</v>
      </c>
      <c r="I57" s="22">
        <f>486.868+38.748</f>
        <v>525.61599999999999</v>
      </c>
      <c r="J57" s="22">
        <f>493.631+37.274</f>
        <v>530.90499999999997</v>
      </c>
      <c r="K57" s="22">
        <f>502.214+13.295</f>
        <v>515.50900000000001</v>
      </c>
      <c r="M57" s="22">
        <f>499.541+12.11</f>
        <v>511.65100000000001</v>
      </c>
      <c r="N57" s="22">
        <f>498.166+11.474</f>
        <v>509.64</v>
      </c>
      <c r="O57" s="22">
        <f>495.215+11.01</f>
        <v>506.22499999999997</v>
      </c>
      <c r="P57" s="22">
        <f>491.508+10.58</f>
        <v>502.08799999999997</v>
      </c>
      <c r="Q57" s="22">
        <f>479.521+9.91</f>
        <v>489.43100000000004</v>
      </c>
      <c r="R57" s="22">
        <f>468.332+9.291</f>
        <v>477.62299999999999</v>
      </c>
      <c r="AA57" s="22">
        <f>K57</f>
        <v>515.50900000000001</v>
      </c>
      <c r="AB57" s="22">
        <f>495.215+11.01</f>
        <v>506.22499999999997</v>
      </c>
    </row>
    <row r="58" spans="2:47" x14ac:dyDescent="0.15">
      <c r="B58" s="1" t="s">
        <v>96</v>
      </c>
      <c r="I58" s="22">
        <v>42.588999999999999</v>
      </c>
      <c r="J58" s="22">
        <v>45.994999999999997</v>
      </c>
      <c r="K58" s="22">
        <v>23.93</v>
      </c>
      <c r="M58" s="22">
        <v>25.045999999999999</v>
      </c>
      <c r="N58" s="22">
        <v>34.542999999999999</v>
      </c>
      <c r="O58" s="22">
        <v>17.812000000000001</v>
      </c>
      <c r="P58" s="22">
        <v>20.140999999999998</v>
      </c>
      <c r="Q58" s="22">
        <v>19.443999999999999</v>
      </c>
      <c r="R58" s="22">
        <v>18.527999999999999</v>
      </c>
      <c r="AA58" s="22">
        <f>K58</f>
        <v>23.93</v>
      </c>
      <c r="AB58" s="22">
        <v>17.812000000000001</v>
      </c>
    </row>
    <row r="59" spans="2:47" x14ac:dyDescent="0.15">
      <c r="B59" s="1" t="s">
        <v>97</v>
      </c>
      <c r="I59" s="22">
        <v>75.231999999999999</v>
      </c>
      <c r="J59" s="22">
        <v>72.293000000000006</v>
      </c>
      <c r="K59" s="22">
        <v>72.876000000000005</v>
      </c>
      <c r="M59" s="22">
        <v>79.497</v>
      </c>
      <c r="N59" s="22">
        <v>78.835999999999999</v>
      </c>
      <c r="O59" s="22">
        <v>75.47</v>
      </c>
      <c r="P59" s="22">
        <v>76.016000000000005</v>
      </c>
      <c r="Q59" s="22">
        <v>78.162000000000006</v>
      </c>
      <c r="R59" s="22">
        <v>85.876999999999995</v>
      </c>
      <c r="AA59" s="22">
        <f>K59</f>
        <v>72.876000000000005</v>
      </c>
      <c r="AB59" s="22">
        <v>75.47</v>
      </c>
    </row>
    <row r="60" spans="2:47" x14ac:dyDescent="0.15">
      <c r="B60" s="1" t="s">
        <v>98</v>
      </c>
      <c r="H60" s="22">
        <f t="shared" ref="H60:N60" si="86">H54+H55+H56+H57+H58+H59</f>
        <v>0</v>
      </c>
      <c r="I60" s="22">
        <f t="shared" si="86"/>
        <v>5003.3410000000003</v>
      </c>
      <c r="J60" s="22">
        <f t="shared" si="86"/>
        <v>4863.5509999999995</v>
      </c>
      <c r="K60" s="22">
        <f t="shared" si="86"/>
        <v>5030.6280000000006</v>
      </c>
      <c r="L60" s="22">
        <f t="shared" si="86"/>
        <v>0</v>
      </c>
      <c r="M60" s="22">
        <f t="shared" si="86"/>
        <v>4871.5090000000009</v>
      </c>
      <c r="N60" s="22">
        <f t="shared" si="86"/>
        <v>4822.3010000000004</v>
      </c>
      <c r="O60" s="22">
        <f>O54+O55+O56+O57+O58+O59</f>
        <v>4991.3960000000006</v>
      </c>
      <c r="P60" s="22">
        <f>P54+P55+P56+P57+P58+P59</f>
        <v>4452.8319999999994</v>
      </c>
      <c r="Q60" s="22">
        <f>Q54+Q55+Q56+Q57+Q58+Q59</f>
        <v>4605.8200000000006</v>
      </c>
      <c r="R60" s="22">
        <f>R54+R55+R56+R57+R58+R59</f>
        <v>4770.0710000000008</v>
      </c>
      <c r="AA60" s="22">
        <f>AA54+AA55+AA56+AA57+AA58+AA59</f>
        <v>5030.6280000000006</v>
      </c>
      <c r="AB60" s="22">
        <f>AB54+AB55+AB56+AB57+AB58+AB59</f>
        <v>4991.3960000000006</v>
      </c>
    </row>
    <row r="61" spans="2:47" x14ac:dyDescent="0.15">
      <c r="K61" s="22"/>
      <c r="O61" s="22"/>
      <c r="P61" s="22"/>
      <c r="AB61" s="22"/>
    </row>
    <row r="62" spans="2:47" x14ac:dyDescent="0.15">
      <c r="B62" s="1" t="s">
        <v>99</v>
      </c>
      <c r="I62" s="22">
        <v>664.28800000000001</v>
      </c>
      <c r="J62" s="22">
        <v>643.31500000000005</v>
      </c>
      <c r="K62" s="22">
        <v>575.95399999999995</v>
      </c>
      <c r="M62" s="22">
        <v>613.56600000000003</v>
      </c>
      <c r="N62" s="22">
        <v>532.91899999999998</v>
      </c>
      <c r="O62" s="22">
        <v>613.30700000000002</v>
      </c>
      <c r="P62" s="22">
        <v>560.33100000000002</v>
      </c>
      <c r="Q62" s="22">
        <v>669.20299999999997</v>
      </c>
      <c r="R62" s="22">
        <v>747.33</v>
      </c>
      <c r="AA62" s="22">
        <f>K62</f>
        <v>575.95399999999995</v>
      </c>
      <c r="AB62" s="22">
        <v>613.30700000000002</v>
      </c>
    </row>
    <row r="63" spans="2:47" x14ac:dyDescent="0.15">
      <c r="B63" s="1" t="s">
        <v>100</v>
      </c>
      <c r="I63" s="22">
        <v>266.399</v>
      </c>
      <c r="J63" s="22">
        <v>309.096</v>
      </c>
      <c r="K63" s="22">
        <v>378.85899999999998</v>
      </c>
      <c r="M63" s="22">
        <v>346.53</v>
      </c>
      <c r="N63" s="22">
        <v>388.27499999999998</v>
      </c>
      <c r="O63" s="22">
        <v>460.16500000000002</v>
      </c>
      <c r="P63" s="22">
        <v>317.96300000000002</v>
      </c>
      <c r="Q63" s="22">
        <v>373.04500000000002</v>
      </c>
      <c r="R63" s="22">
        <v>353.435</v>
      </c>
      <c r="AA63" s="22">
        <f>K63</f>
        <v>378.85899999999998</v>
      </c>
      <c r="AB63" s="22">
        <v>460.16500000000002</v>
      </c>
    </row>
    <row r="64" spans="2:47" x14ac:dyDescent="0.15">
      <c r="B64" s="1" t="s">
        <v>101</v>
      </c>
      <c r="I64" s="22">
        <v>199.01599999999999</v>
      </c>
      <c r="J64" s="22">
        <v>197.49600000000001</v>
      </c>
      <c r="K64" s="22">
        <v>203.399</v>
      </c>
      <c r="M64" s="22">
        <v>179.40700000000001</v>
      </c>
      <c r="N64" s="22">
        <v>174.274</v>
      </c>
      <c r="O64" s="22">
        <v>164.29400000000001</v>
      </c>
      <c r="P64" s="22">
        <v>159.62799999999999</v>
      </c>
      <c r="Q64" s="22">
        <v>157.48699999999999</v>
      </c>
      <c r="R64" s="22">
        <v>155.02099999999999</v>
      </c>
      <c r="AA64" s="22">
        <f>K64</f>
        <v>203.399</v>
      </c>
      <c r="AB64" s="22">
        <v>164.29400000000001</v>
      </c>
    </row>
    <row r="65" spans="2:47" x14ac:dyDescent="0.15">
      <c r="B65" s="1" t="s">
        <v>102</v>
      </c>
      <c r="I65" s="22">
        <v>148.40799999999999</v>
      </c>
      <c r="J65" s="22">
        <v>156.88499999999999</v>
      </c>
      <c r="K65" s="22">
        <v>162.56100000000001</v>
      </c>
      <c r="M65" s="22">
        <v>145.01400000000001</v>
      </c>
      <c r="N65" s="22">
        <v>142.566</v>
      </c>
      <c r="O65" s="22">
        <v>138.684</v>
      </c>
      <c r="P65" s="22">
        <v>134.833</v>
      </c>
      <c r="Q65" s="22">
        <v>131.43799999999999</v>
      </c>
      <c r="R65" s="22">
        <v>132.184</v>
      </c>
      <c r="AA65" s="22">
        <f>K65</f>
        <v>162.56100000000001</v>
      </c>
      <c r="AB65" s="22">
        <v>138.66399999999999</v>
      </c>
    </row>
    <row r="66" spans="2:47" x14ac:dyDescent="0.15">
      <c r="B66" s="1" t="s">
        <v>103</v>
      </c>
      <c r="I66" s="22">
        <f>250+90.503</f>
        <v>340.50299999999999</v>
      </c>
      <c r="J66" s="22">
        <v>141.607</v>
      </c>
      <c r="K66" s="22">
        <v>92.503</v>
      </c>
      <c r="M66" s="22">
        <v>77.444999999999993</v>
      </c>
      <c r="N66" s="22">
        <v>116.504</v>
      </c>
      <c r="O66" s="22">
        <v>73.745999999999995</v>
      </c>
      <c r="P66" s="22">
        <v>125.84</v>
      </c>
      <c r="Q66" s="22">
        <v>127.50700000000001</v>
      </c>
      <c r="R66" s="22">
        <v>85.293999999999997</v>
      </c>
      <c r="AA66" s="22">
        <f>K66</f>
        <v>92.503</v>
      </c>
      <c r="AB66" s="22">
        <v>73.745999999999995</v>
      </c>
    </row>
    <row r="67" spans="2:47" x14ac:dyDescent="0.15">
      <c r="B67" s="1" t="s">
        <v>104</v>
      </c>
      <c r="H67" s="22">
        <f t="shared" ref="H67:N67" si="87">SUM(H62:H66)</f>
        <v>0</v>
      </c>
      <c r="I67" s="22">
        <f t="shared" si="87"/>
        <v>1618.6139999999998</v>
      </c>
      <c r="J67" s="22">
        <f t="shared" si="87"/>
        <v>1448.3990000000001</v>
      </c>
      <c r="K67" s="22">
        <f t="shared" si="87"/>
        <v>1413.2759999999998</v>
      </c>
      <c r="L67" s="22">
        <f t="shared" si="87"/>
        <v>0</v>
      </c>
      <c r="M67" s="22">
        <f t="shared" si="87"/>
        <v>1361.9619999999998</v>
      </c>
      <c r="N67" s="22">
        <f t="shared" si="87"/>
        <v>1354.5379999999998</v>
      </c>
      <c r="O67" s="22">
        <f>SUM(O62:O66)</f>
        <v>1450.1960000000001</v>
      </c>
      <c r="P67" s="22">
        <f>SUM(P62:P66)</f>
        <v>1298.595</v>
      </c>
      <c r="Q67" s="22">
        <f>SUM(Q62:Q66)</f>
        <v>1458.6800000000003</v>
      </c>
      <c r="R67" s="22">
        <f>SUM(R62:R66)</f>
        <v>1473.2640000000001</v>
      </c>
      <c r="AA67" s="22">
        <f>SUM(AA62:AA66)</f>
        <v>1413.2759999999998</v>
      </c>
      <c r="AB67" s="22">
        <f>SUM(AB62:AB66)</f>
        <v>1450.1760000000002</v>
      </c>
    </row>
    <row r="68" spans="2:47" s="2" customFormat="1" x14ac:dyDescent="0.15">
      <c r="B68" s="2" t="s">
        <v>105</v>
      </c>
      <c r="I68" s="21">
        <v>987.94899999999996</v>
      </c>
      <c r="J68" s="21">
        <v>997.34699999999998</v>
      </c>
      <c r="K68" s="21">
        <v>1003.556</v>
      </c>
      <c r="M68" s="21">
        <v>804.62099999999998</v>
      </c>
      <c r="N68" s="21">
        <v>662.90300000000002</v>
      </c>
      <c r="O68" s="21">
        <v>662.53099999999995</v>
      </c>
      <c r="P68" s="21">
        <v>672.28599999999994</v>
      </c>
      <c r="Q68" s="21">
        <v>672.83399999999995</v>
      </c>
      <c r="R68" s="21">
        <v>673.38199999999995</v>
      </c>
      <c r="S68" s="105"/>
      <c r="AA68" s="21">
        <f>K68</f>
        <v>1003.556</v>
      </c>
      <c r="AB68" s="21">
        <v>662.53099999999995</v>
      </c>
      <c r="AC68" s="75"/>
      <c r="AD68" s="58"/>
      <c r="AE68" s="58"/>
      <c r="AF68" s="58"/>
      <c r="AG68" s="58"/>
      <c r="AH68" s="58"/>
      <c r="AI68" s="58"/>
      <c r="AJ68" s="58"/>
      <c r="AK68" s="58"/>
      <c r="AL68" s="58"/>
      <c r="AM68" s="58"/>
      <c r="AN68" s="58"/>
      <c r="AO68" s="58"/>
      <c r="AP68" s="58"/>
      <c r="AQ68" s="58"/>
      <c r="AR68" s="58"/>
      <c r="AS68" s="58"/>
      <c r="AT68" s="58"/>
      <c r="AU68" s="58"/>
    </row>
    <row r="69" spans="2:47" x14ac:dyDescent="0.15">
      <c r="B69" s="1" t="s">
        <v>102</v>
      </c>
      <c r="I69" s="22">
        <v>892.46500000000003</v>
      </c>
      <c r="J69" s="22">
        <v>872.79100000000005</v>
      </c>
      <c r="K69" s="22">
        <v>839.41399999999999</v>
      </c>
      <c r="M69" s="22">
        <v>757.54</v>
      </c>
      <c r="N69" s="22">
        <v>728.077</v>
      </c>
      <c r="O69" s="22">
        <v>703.11099999999999</v>
      </c>
      <c r="P69" s="22">
        <v>668.98299999999995</v>
      </c>
      <c r="Q69" s="22">
        <v>650.83299999999997</v>
      </c>
      <c r="R69" s="22">
        <v>705.02700000000004</v>
      </c>
      <c r="AA69" s="22">
        <f>K69</f>
        <v>839.41399999999999</v>
      </c>
      <c r="AB69" s="22">
        <v>703.11099999999999</v>
      </c>
    </row>
    <row r="70" spans="2:47" x14ac:dyDescent="0.15">
      <c r="B70" s="1" t="s">
        <v>106</v>
      </c>
      <c r="I70" s="22">
        <v>80.888999999999996</v>
      </c>
      <c r="J70" s="22">
        <v>74.668000000000006</v>
      </c>
      <c r="K70" s="22">
        <v>98.388999999999996</v>
      </c>
      <c r="M70" s="22">
        <v>100.676</v>
      </c>
      <c r="N70" s="22">
        <v>99.034000000000006</v>
      </c>
      <c r="O70" s="22">
        <v>86.584000000000003</v>
      </c>
      <c r="P70" s="22">
        <v>84.013999999999996</v>
      </c>
      <c r="Q70" s="22">
        <v>94.378</v>
      </c>
      <c r="R70" s="22">
        <v>102.065</v>
      </c>
      <c r="AA70" s="22">
        <f>K70</f>
        <v>98.388999999999996</v>
      </c>
      <c r="AB70" s="22">
        <v>86.584000000000003</v>
      </c>
    </row>
    <row r="71" spans="2:47" x14ac:dyDescent="0.15">
      <c r="B71" s="1" t="s">
        <v>107</v>
      </c>
      <c r="H71" s="22">
        <f t="shared" ref="H71:N71" si="88">H67+H68+H69+H70</f>
        <v>0</v>
      </c>
      <c r="I71" s="22">
        <f t="shared" si="88"/>
        <v>3579.9169999999999</v>
      </c>
      <c r="J71" s="22">
        <f t="shared" si="88"/>
        <v>3393.2050000000004</v>
      </c>
      <c r="K71" s="22">
        <f t="shared" si="88"/>
        <v>3354.6350000000002</v>
      </c>
      <c r="L71" s="22">
        <f t="shared" si="88"/>
        <v>0</v>
      </c>
      <c r="M71" s="22">
        <f t="shared" si="88"/>
        <v>3024.7989999999995</v>
      </c>
      <c r="N71" s="22">
        <f t="shared" si="88"/>
        <v>2844.5520000000001</v>
      </c>
      <c r="O71" s="22">
        <f>O67+O68+O69+O70</f>
        <v>2902.4219999999996</v>
      </c>
      <c r="P71" s="22">
        <f>P67+P68+P69+P70</f>
        <v>2723.8779999999997</v>
      </c>
      <c r="Q71" s="22">
        <f>Q67+Q68+Q69+Q70</f>
        <v>2876.7250000000004</v>
      </c>
      <c r="R71" s="22">
        <f>R67+R68+R69+R70</f>
        <v>2953.7380000000003</v>
      </c>
      <c r="AA71" s="22">
        <f>AA67+AA68+AA69+AA70</f>
        <v>3354.6350000000002</v>
      </c>
      <c r="AB71" s="22">
        <f>AB67+AB68+AB69+AB70</f>
        <v>2902.402</v>
      </c>
    </row>
    <row r="72" spans="2:47" x14ac:dyDescent="0.15">
      <c r="O72" s="22"/>
      <c r="P72" s="22"/>
      <c r="AB72" s="22"/>
    </row>
    <row r="73" spans="2:47" x14ac:dyDescent="0.15">
      <c r="B73" s="1" t="s">
        <v>108</v>
      </c>
      <c r="I73" s="22">
        <v>1423.414</v>
      </c>
      <c r="J73" s="22">
        <v>1470.346</v>
      </c>
      <c r="K73" s="22">
        <v>1675.9929999999999</v>
      </c>
      <c r="M73" s="22">
        <v>1846.71</v>
      </c>
      <c r="N73" s="22">
        <v>1977.749</v>
      </c>
      <c r="O73" s="22">
        <v>2088.9940000000001</v>
      </c>
      <c r="P73" s="22">
        <v>1728.954</v>
      </c>
      <c r="Q73" s="22">
        <v>1729.075</v>
      </c>
      <c r="R73" s="22">
        <v>1816.3330000000001</v>
      </c>
      <c r="AA73" s="22">
        <f>K73</f>
        <v>1675.9929999999999</v>
      </c>
      <c r="AB73" s="22">
        <v>2088.9940000000001</v>
      </c>
    </row>
    <row r="74" spans="2:47" x14ac:dyDescent="0.15">
      <c r="B74" s="1" t="s">
        <v>109</v>
      </c>
      <c r="I74" s="22">
        <f>I71+I73</f>
        <v>5003.3310000000001</v>
      </c>
      <c r="J74" s="22">
        <f>J71+J73</f>
        <v>4863.5510000000004</v>
      </c>
      <c r="K74" s="22">
        <f>K71+K73</f>
        <v>5030.6280000000006</v>
      </c>
      <c r="M74" s="22">
        <f t="shared" ref="M74:R74" si="89">M71+M73</f>
        <v>4871.509</v>
      </c>
      <c r="N74" s="22">
        <f t="shared" si="89"/>
        <v>4822.3010000000004</v>
      </c>
      <c r="O74" s="22">
        <f t="shared" si="89"/>
        <v>4991.4159999999993</v>
      </c>
      <c r="P74" s="22">
        <f t="shared" si="89"/>
        <v>4452.8319999999994</v>
      </c>
      <c r="Q74" s="22">
        <f t="shared" si="89"/>
        <v>4605.8</v>
      </c>
      <c r="R74" s="22">
        <f t="shared" si="89"/>
        <v>4770.0709999999999</v>
      </c>
      <c r="AA74" s="22">
        <f>AA71+AA73</f>
        <v>5030.6280000000006</v>
      </c>
      <c r="AB74" s="22">
        <f>AB71+AB73</f>
        <v>4991.3960000000006</v>
      </c>
    </row>
    <row r="76" spans="2:47" x14ac:dyDescent="0.15">
      <c r="B76" s="1" t="s">
        <v>777</v>
      </c>
      <c r="I76" s="22">
        <f t="shared" ref="I76" si="90">I60-I71</f>
        <v>1423.4240000000004</v>
      </c>
      <c r="J76" s="22">
        <f t="shared" ref="J76:K76" si="91">J60-J71</f>
        <v>1470.3459999999991</v>
      </c>
      <c r="K76" s="22">
        <f t="shared" si="91"/>
        <v>1675.9930000000004</v>
      </c>
      <c r="M76" s="22">
        <f t="shared" ref="M76" si="92">M60-M71</f>
        <v>1846.7100000000014</v>
      </c>
      <c r="N76" s="22">
        <f t="shared" ref="N76:O76" si="93">N60-N71</f>
        <v>1977.7490000000003</v>
      </c>
      <c r="O76" s="22">
        <f t="shared" si="93"/>
        <v>2088.9740000000011</v>
      </c>
      <c r="P76" s="22">
        <f>P60-P71</f>
        <v>1728.9539999999997</v>
      </c>
      <c r="Q76" s="22">
        <f>Q60-Q71</f>
        <v>1729.0950000000003</v>
      </c>
      <c r="R76" s="22">
        <f t="shared" ref="R76" si="94">R60-R71</f>
        <v>1816.3330000000005</v>
      </c>
      <c r="AA76" s="22">
        <f>K76</f>
        <v>1675.9930000000004</v>
      </c>
      <c r="AB76" s="22">
        <f>AB60-AB71</f>
        <v>2088.9940000000006</v>
      </c>
    </row>
    <row r="77" spans="2:47" x14ac:dyDescent="0.15">
      <c r="B77" s="1" t="s">
        <v>776</v>
      </c>
      <c r="I77" s="53">
        <f t="shared" ref="I77" si="95">I76/I22</f>
        <v>3.1344597585225094</v>
      </c>
      <c r="J77" s="53">
        <f t="shared" ref="J77:K77" si="96">J76/J22</f>
        <v>3.2196840634675921</v>
      </c>
      <c r="K77" s="53">
        <f t="shared" si="96"/>
        <v>3.6850318044198591</v>
      </c>
      <c r="M77" s="53">
        <f t="shared" ref="M77" si="97">M76/M22</f>
        <v>4.0180459700089672</v>
      </c>
      <c r="N77" s="53">
        <f t="shared" ref="N77:O77" si="98">N76/N22</f>
        <v>4.2079586895374916</v>
      </c>
      <c r="O77" s="53">
        <f t="shared" si="98"/>
        <v>4.3869603383608675</v>
      </c>
      <c r="P77" s="53">
        <f>P76/P22</f>
        <v>3.667505965954287</v>
      </c>
      <c r="Q77" s="53">
        <f>Q76/Q22</f>
        <v>3.7718988253002195</v>
      </c>
      <c r="R77" s="53">
        <f t="shared" ref="R77" si="99">R76/R22</f>
        <v>3.9978979666404015</v>
      </c>
      <c r="AA77" s="22">
        <f>K77</f>
        <v>3.6850318044198591</v>
      </c>
      <c r="AB77" s="53">
        <f>AB76/AB22</f>
        <v>4.4875962397745255</v>
      </c>
    </row>
    <row r="79" spans="2:47" s="58" customFormat="1" x14ac:dyDescent="0.15">
      <c r="B79" s="58" t="s">
        <v>790</v>
      </c>
      <c r="M79" s="70">
        <f>M52/I52-1</f>
        <v>-0.26482237513443796</v>
      </c>
      <c r="N79" s="70">
        <f>N52/J52-1</f>
        <v>-0.20731990026919744</v>
      </c>
      <c r="O79" s="70">
        <f>O52/K52-1</f>
        <v>-9.4382203054999447E-2</v>
      </c>
      <c r="R79" s="70">
        <f>R52/N52-1</f>
        <v>0.28968415021367022</v>
      </c>
      <c r="S79" s="105"/>
      <c r="AB79" s="70">
        <f>AB52/AA52-1</f>
        <v>-9.4382203054999447E-2</v>
      </c>
      <c r="AC79" s="75"/>
    </row>
    <row r="80" spans="2:47" s="32" customFormat="1" x14ac:dyDescent="0.15">
      <c r="B80" s="32" t="s">
        <v>791</v>
      </c>
      <c r="J80" s="65">
        <f t="shared" ref="J80:K80" si="100">J52/I52-1</f>
        <v>-0.11820019707820295</v>
      </c>
      <c r="K80" s="65">
        <f t="shared" si="100"/>
        <v>-0.15221815876500333</v>
      </c>
      <c r="N80" s="65">
        <f t="shared" ref="N80:O80" si="101">N52/M52-1</f>
        <v>-4.922955748215041E-2</v>
      </c>
      <c r="O80" s="65">
        <f t="shared" si="101"/>
        <v>-3.1429799221715626E-2</v>
      </c>
      <c r="P80" s="65">
        <f t="shared" ref="P80" si="102">P52/O52-1</f>
        <v>1.6076952465461369E-2</v>
      </c>
      <c r="Q80" s="65">
        <f>Q52/P52-1</f>
        <v>0.15760593361675279</v>
      </c>
      <c r="R80" s="65">
        <f>R52/Q52-1</f>
        <v>0.13204818974134369</v>
      </c>
      <c r="S80" s="100"/>
      <c r="AC80" s="74"/>
    </row>
    <row r="82" spans="1:29" s="32" customFormat="1" x14ac:dyDescent="0.15">
      <c r="B82" s="32" t="s">
        <v>6</v>
      </c>
      <c r="H82" s="56">
        <f t="shared" ref="H82:N82" si="103">H50</f>
        <v>0</v>
      </c>
      <c r="I82" s="56">
        <f t="shared" si="103"/>
        <v>1079.4090000000001</v>
      </c>
      <c r="J82" s="56">
        <f t="shared" ref="J82" si="104">J50</f>
        <v>865.60900000000004</v>
      </c>
      <c r="K82" s="56">
        <f t="shared" si="103"/>
        <v>1517.3610000000001</v>
      </c>
      <c r="L82" s="56">
        <f t="shared" si="103"/>
        <v>0</v>
      </c>
      <c r="M82" s="56">
        <f t="shared" si="103"/>
        <v>1349.7929999999999</v>
      </c>
      <c r="N82" s="56">
        <f t="shared" si="103"/>
        <v>1253.7059999999999</v>
      </c>
      <c r="O82" s="56">
        <f t="shared" ref="O82:P82" si="105">O50</f>
        <v>1669.453</v>
      </c>
      <c r="P82" s="56">
        <f t="shared" si="105"/>
        <v>1009.139</v>
      </c>
      <c r="Q82" s="56">
        <f>Q50</f>
        <v>1049.413</v>
      </c>
      <c r="R82" s="56">
        <f t="shared" ref="R82" si="106">R50</f>
        <v>853.65200000000004</v>
      </c>
      <c r="S82" s="99"/>
      <c r="AA82" s="56">
        <f t="shared" ref="AA82:AB82" si="107">AA50</f>
        <v>1517.3610000000001</v>
      </c>
      <c r="AB82" s="56">
        <f t="shared" si="107"/>
        <v>1669.453</v>
      </c>
      <c r="AC82" s="74"/>
    </row>
    <row r="83" spans="1:29" s="32" customFormat="1" x14ac:dyDescent="0.15">
      <c r="B83" s="32" t="s">
        <v>7</v>
      </c>
      <c r="H83" s="56">
        <f t="shared" ref="H83:N83" si="108">H68</f>
        <v>0</v>
      </c>
      <c r="I83" s="56">
        <f t="shared" si="108"/>
        <v>987.94899999999996</v>
      </c>
      <c r="J83" s="56">
        <f t="shared" ref="J83" si="109">J68</f>
        <v>997.34699999999998</v>
      </c>
      <c r="K83" s="56">
        <f t="shared" si="108"/>
        <v>1003.556</v>
      </c>
      <c r="L83" s="56">
        <f t="shared" si="108"/>
        <v>0</v>
      </c>
      <c r="M83" s="56">
        <f t="shared" si="108"/>
        <v>804.62099999999998</v>
      </c>
      <c r="N83" s="56">
        <f t="shared" si="108"/>
        <v>662.90300000000002</v>
      </c>
      <c r="O83" s="56">
        <f t="shared" ref="O83:P83" si="110">O68</f>
        <v>662.53099999999995</v>
      </c>
      <c r="P83" s="56">
        <f t="shared" si="110"/>
        <v>672.28599999999994</v>
      </c>
      <c r="Q83" s="56">
        <f>Q68</f>
        <v>672.83399999999995</v>
      </c>
      <c r="R83" s="56">
        <f t="shared" ref="R83" si="111">R68</f>
        <v>673.38199999999995</v>
      </c>
      <c r="S83" s="99"/>
      <c r="AA83" s="56">
        <f t="shared" ref="AA83:AB83" si="112">AA68</f>
        <v>1003.556</v>
      </c>
      <c r="AB83" s="56">
        <f t="shared" si="112"/>
        <v>662.53099999999995</v>
      </c>
      <c r="AC83" s="74"/>
    </row>
    <row r="84" spans="1:29" x14ac:dyDescent="0.15">
      <c r="B84" s="1" t="s">
        <v>8</v>
      </c>
      <c r="H84" s="22">
        <f t="shared" ref="H84:N84" si="113">H82-H83</f>
        <v>0</v>
      </c>
      <c r="I84" s="22">
        <f t="shared" si="113"/>
        <v>91.46000000000015</v>
      </c>
      <c r="J84" s="22">
        <f t="shared" ref="J84" si="114">J82-J83</f>
        <v>-131.73799999999994</v>
      </c>
      <c r="K84" s="22">
        <f t="shared" si="113"/>
        <v>513.80500000000006</v>
      </c>
      <c r="L84" s="22">
        <f t="shared" si="113"/>
        <v>0</v>
      </c>
      <c r="M84" s="22">
        <f t="shared" si="113"/>
        <v>545.17199999999991</v>
      </c>
      <c r="N84" s="22">
        <f t="shared" si="113"/>
        <v>590.80299999999988</v>
      </c>
      <c r="O84" s="22">
        <f t="shared" ref="O84:P84" si="115">O82-O83</f>
        <v>1006.922</v>
      </c>
      <c r="P84" s="22">
        <f t="shared" si="115"/>
        <v>336.85300000000007</v>
      </c>
      <c r="Q84" s="22">
        <f>Q82-Q83</f>
        <v>376.57900000000006</v>
      </c>
      <c r="R84" s="22">
        <f t="shared" ref="R84" si="116">R82-R83</f>
        <v>180.2700000000001</v>
      </c>
      <c r="S84" s="99"/>
      <c r="AA84" s="22">
        <f t="shared" ref="AA84:AB84" si="117">AA82-AA83</f>
        <v>513.80500000000006</v>
      </c>
      <c r="AB84" s="22">
        <f t="shared" si="117"/>
        <v>1006.922</v>
      </c>
    </row>
    <row r="86" spans="1:29" x14ac:dyDescent="0.15">
      <c r="B86" s="1" t="s">
        <v>803</v>
      </c>
      <c r="H86" s="1">
        <v>8.41</v>
      </c>
      <c r="I86" s="1">
        <v>8.84</v>
      </c>
      <c r="J86" s="1">
        <v>9.84</v>
      </c>
      <c r="K86" s="1">
        <v>14.88</v>
      </c>
      <c r="L86" s="1">
        <v>18.46</v>
      </c>
      <c r="M86" s="1">
        <v>18.57</v>
      </c>
      <c r="N86" s="1">
        <v>17.52</v>
      </c>
      <c r="O86" s="1">
        <v>18.04</v>
      </c>
      <c r="P86" s="1">
        <v>16.079999999999998</v>
      </c>
      <c r="Q86" s="1">
        <v>7.58</v>
      </c>
      <c r="R86" s="1">
        <v>5.96</v>
      </c>
      <c r="V86" s="80" t="s">
        <v>87</v>
      </c>
      <c r="W86" s="1">
        <v>25.17</v>
      </c>
      <c r="X86" s="1">
        <v>13.32</v>
      </c>
      <c r="Y86" s="1">
        <v>16.170000000000002</v>
      </c>
      <c r="Z86" s="1">
        <v>19.18</v>
      </c>
      <c r="AA86" s="1">
        <f>K86</f>
        <v>14.88</v>
      </c>
      <c r="AB86" s="1">
        <f>O86</f>
        <v>18.04</v>
      </c>
    </row>
    <row r="87" spans="1:29" s="32" customFormat="1" x14ac:dyDescent="0.15">
      <c r="B87" s="32" t="s">
        <v>804</v>
      </c>
      <c r="H87" s="56">
        <f>H86*H22</f>
        <v>3808.6451099999999</v>
      </c>
      <c r="I87" s="56">
        <f t="shared" ref="I87:Q87" si="118">I86*I22</f>
        <v>4014.4296399999998</v>
      </c>
      <c r="J87" s="56">
        <f t="shared" si="118"/>
        <v>4493.6721600000001</v>
      </c>
      <c r="K87" s="56">
        <f t="shared" si="118"/>
        <v>6767.5876799999996</v>
      </c>
      <c r="L87" s="56">
        <f t="shared" si="118"/>
        <v>8418.0184399999998</v>
      </c>
      <c r="M87" s="56">
        <f t="shared" si="118"/>
        <v>8534.8462799999998</v>
      </c>
      <c r="N87" s="56">
        <f t="shared" si="118"/>
        <v>8234.4350400000003</v>
      </c>
      <c r="O87" s="56">
        <f t="shared" si="118"/>
        <v>8590.251119999999</v>
      </c>
      <c r="P87" s="56">
        <f t="shared" si="118"/>
        <v>7580.5139999999992</v>
      </c>
      <c r="Q87" s="56">
        <f t="shared" si="118"/>
        <v>3474.7857000000004</v>
      </c>
      <c r="R87" s="56">
        <f t="shared" ref="R87" si="119">R86*R22</f>
        <v>2707.7591200000002</v>
      </c>
      <c r="S87" s="100"/>
      <c r="W87" s="56">
        <f t="shared" ref="W87:Z87" si="120">W86*W22</f>
        <v>10982.426100000001</v>
      </c>
      <c r="X87" s="56">
        <f t="shared" si="120"/>
        <v>5870.5102799999995</v>
      </c>
      <c r="Y87" s="56">
        <f t="shared" si="120"/>
        <v>7208.8285500000011</v>
      </c>
      <c r="Z87" s="56">
        <f t="shared" si="120"/>
        <v>8649.4895199999992</v>
      </c>
      <c r="AA87" s="56">
        <f t="shared" ref="AA87:AB87" si="121">AA86*AA22</f>
        <v>6756.8443200000002</v>
      </c>
      <c r="AB87" s="56">
        <f t="shared" si="121"/>
        <v>8397.6921600000005</v>
      </c>
      <c r="AC87" s="74"/>
    </row>
    <row r="88" spans="1:29" s="56" customFormat="1" x14ac:dyDescent="0.15">
      <c r="B88" s="56" t="s">
        <v>9</v>
      </c>
      <c r="I88" s="56">
        <f t="shared" ref="I88:N88" si="122">I87-I84</f>
        <v>3922.9696399999998</v>
      </c>
      <c r="J88" s="56">
        <f t="shared" si="122"/>
        <v>4625.4101600000004</v>
      </c>
      <c r="K88" s="56">
        <f t="shared" si="122"/>
        <v>6253.7826799999993</v>
      </c>
      <c r="M88" s="56">
        <f t="shared" si="122"/>
        <v>7989.6742800000002</v>
      </c>
      <c r="N88" s="56">
        <f t="shared" si="122"/>
        <v>7643.6320400000004</v>
      </c>
      <c r="O88" s="56">
        <f t="shared" ref="O88:P88" si="123">O87-O84</f>
        <v>7583.3291199999985</v>
      </c>
      <c r="P88" s="56">
        <f t="shared" si="123"/>
        <v>7243.6609999999991</v>
      </c>
      <c r="Q88" s="56">
        <f>Q87-Q84</f>
        <v>3098.2067000000002</v>
      </c>
      <c r="R88" s="56">
        <f t="shared" ref="R88" si="124">R87-R84</f>
        <v>2527.4891200000002</v>
      </c>
      <c r="S88" s="99"/>
      <c r="AA88" s="56">
        <f t="shared" ref="AA88:AB88" si="125">AA87-AA84</f>
        <v>6243.0393199999999</v>
      </c>
      <c r="AB88" s="56">
        <f t="shared" si="125"/>
        <v>7390.77016</v>
      </c>
      <c r="AC88" s="73"/>
    </row>
    <row r="90" spans="1:29" x14ac:dyDescent="0.15">
      <c r="A90" s="108">
        <f>AVERAGE(I90:AO90)</f>
        <v>3.5231412854391198</v>
      </c>
      <c r="B90" s="1" t="s">
        <v>778</v>
      </c>
      <c r="I90" s="69">
        <f t="shared" ref="I90" si="126">I86/I77</f>
        <v>2.8202627186277587</v>
      </c>
      <c r="J90" s="69">
        <f t="shared" ref="J90:K90" si="127">J86/J77</f>
        <v>3.0562004861440792</v>
      </c>
      <c r="K90" s="69">
        <f t="shared" si="127"/>
        <v>4.0379570081736604</v>
      </c>
      <c r="M90" s="69">
        <f t="shared" ref="M90:P90" si="128">M86/M77</f>
        <v>4.6216494630992377</v>
      </c>
      <c r="N90" s="69">
        <f t="shared" si="128"/>
        <v>4.1635389728423569</v>
      </c>
      <c r="O90" s="69">
        <f t="shared" si="128"/>
        <v>4.1121867098393734</v>
      </c>
      <c r="P90" s="69">
        <f t="shared" si="128"/>
        <v>4.3844509454849581</v>
      </c>
      <c r="Q90" s="69">
        <f>Q86/Q77</f>
        <v>2.0095979110459519</v>
      </c>
      <c r="R90" s="69">
        <f t="shared" ref="R90" si="129">R86/R77</f>
        <v>1.4907834191197316</v>
      </c>
      <c r="AA90" s="69">
        <f t="shared" ref="AA90" si="130">AA86/AA77</f>
        <v>4.0379570081736604</v>
      </c>
      <c r="AB90" s="69">
        <f>AB86/AB77</f>
        <v>4.0199694972795506</v>
      </c>
    </row>
    <row r="91" spans="1:29" x14ac:dyDescent="0.15">
      <c r="A91" s="108">
        <f>AVERAGE(I91:AO91)</f>
        <v>1.5390337712017861</v>
      </c>
      <c r="B91" s="1" t="s">
        <v>809</v>
      </c>
      <c r="I91" s="69">
        <f t="shared" ref="I91" si="131">I87/SUM(F6:I6)</f>
        <v>2.6020853605259093</v>
      </c>
      <c r="J91" s="69">
        <f t="shared" ref="J91" si="132">J87/SUM(G6:J6)</f>
        <v>1.5423293411981622</v>
      </c>
      <c r="K91" s="69">
        <f t="shared" ref="K91:P91" si="133">K87/SUM(H6:K6)</f>
        <v>1.5995330818390172</v>
      </c>
      <c r="L91" s="69">
        <f t="shared" si="133"/>
        <v>1.8332967691100841</v>
      </c>
      <c r="M91" s="69">
        <f t="shared" si="133"/>
        <v>1.6247491502037685</v>
      </c>
      <c r="N91" s="69">
        <f t="shared" si="133"/>
        <v>1.5258758943246864</v>
      </c>
      <c r="O91" s="69">
        <f t="shared" si="133"/>
        <v>1.5429916494080578</v>
      </c>
      <c r="P91" s="69">
        <f t="shared" si="133"/>
        <v>1.3534483543594595</v>
      </c>
      <c r="Q91" s="69">
        <f>Q87/SUM(N6:Q6)</f>
        <v>0.6221570503604078</v>
      </c>
      <c r="R91" s="69">
        <f t="shared" ref="R91" si="134">R87/SUM(O6:R6)</f>
        <v>0.48387075284335096</v>
      </c>
      <c r="W91" s="69">
        <f t="shared" ref="W91:Z91" si="135">W87/W6</f>
        <v>2.3621676596476893</v>
      </c>
      <c r="X91" s="69">
        <f t="shared" si="135"/>
        <v>1.2305088267185433</v>
      </c>
      <c r="Y91" s="69">
        <f t="shared" si="135"/>
        <v>1.456904992539475</v>
      </c>
      <c r="Z91" s="69">
        <f t="shared" si="135"/>
        <v>1.7392236210561027</v>
      </c>
      <c r="AA91" s="69">
        <f t="shared" ref="AA91" si="136">AA87/AA6</f>
        <v>1.5969938669011909</v>
      </c>
      <c r="AB91" s="69">
        <f>AB87/AB6</f>
        <v>1.5084039681926689</v>
      </c>
    </row>
    <row r="92" spans="1:29" x14ac:dyDescent="0.15">
      <c r="A92" s="108">
        <f>AVERAGEIF(I92:AO92,"&gt;0")</f>
        <v>34.541820321250988</v>
      </c>
      <c r="B92" s="1" t="s">
        <v>58</v>
      </c>
      <c r="I92" s="69">
        <f t="shared" ref="I92" si="137">I86/SUM(F21:I21)</f>
        <v>-5.1852375056166542</v>
      </c>
      <c r="J92" s="69">
        <f t="shared" ref="J92" si="138">J86/SUM(G21:J21)</f>
        <v>-6.0757314053217959</v>
      </c>
      <c r="K92" s="69">
        <f t="shared" ref="K92" si="139">K86/SUM(H21:K21)</f>
        <v>-12.257039736665067</v>
      </c>
      <c r="L92" s="69">
        <f t="shared" ref="L92" si="140">L86/SUM(I21:L21)</f>
        <v>71.383779306426774</v>
      </c>
      <c r="M92" s="69">
        <f t="shared" ref="M92" si="141">M86/SUM(J21:M21)</f>
        <v>18.285031241280244</v>
      </c>
      <c r="N92" s="69">
        <f t="shared" ref="N92" si="142">N86/SUM(K21:N21)</f>
        <v>14.952988283370482</v>
      </c>
      <c r="O92" s="69">
        <f t="shared" ref="O92:P92" si="143">O86/SUM(L21:O21)</f>
        <v>18.105251010476522</v>
      </c>
      <c r="P92" s="69">
        <f t="shared" si="143"/>
        <v>22.989620990664498</v>
      </c>
      <c r="Q92" s="69">
        <f>Q86/SUM(N21:Q21)</f>
        <v>20.941179022554319</v>
      </c>
      <c r="R92" s="69">
        <f t="shared" ref="R92" si="144">R86/SUM(O21:R21)</f>
        <v>19.10708857994079</v>
      </c>
      <c r="W92" s="69">
        <f t="shared" ref="W92:Y92" si="145">W86/W21</f>
        <v>42.458927163071316</v>
      </c>
      <c r="X92" s="69">
        <f t="shared" si="145"/>
        <v>-121.64339577289637</v>
      </c>
      <c r="Y92" s="69">
        <f t="shared" si="145"/>
        <v>-155.69151548529089</v>
      </c>
      <c r="Z92" s="69">
        <f t="shared" ref="Z92:AA92" si="146">Z86/Z21</f>
        <v>93.871302120640664</v>
      </c>
      <c r="AA92" s="69">
        <f t="shared" si="146"/>
        <v>-12.303582123796154</v>
      </c>
      <c r="AB92" s="69">
        <f>AB86/AB21</f>
        <v>23.323035494084294</v>
      </c>
    </row>
    <row r="93" spans="1:29" x14ac:dyDescent="0.15">
      <c r="A93" s="108">
        <f>AVERAGE(I93:AO93)</f>
        <v>1.3646109670692772</v>
      </c>
      <c r="B93" s="1" t="s">
        <v>810</v>
      </c>
      <c r="I93" s="69">
        <f t="shared" ref="I93:Q93" si="147">I88/(SUM(F6:I6))</f>
        <v>2.5428025362107474</v>
      </c>
      <c r="J93" s="69">
        <f t="shared" si="147"/>
        <v>1.5875447853864104</v>
      </c>
      <c r="K93" s="69">
        <f t="shared" si="147"/>
        <v>1.478094227408941</v>
      </c>
      <c r="M93" s="69">
        <f t="shared" si="147"/>
        <v>1.5209666432135092</v>
      </c>
      <c r="N93" s="69">
        <f t="shared" si="147"/>
        <v>1.4163975814087941</v>
      </c>
      <c r="O93" s="69">
        <f t="shared" si="147"/>
        <v>1.3621270604802709</v>
      </c>
      <c r="P93" s="69">
        <f t="shared" si="147"/>
        <v>1.293305580596223</v>
      </c>
      <c r="Q93" s="69">
        <f t="shared" si="147"/>
        <v>0.55473094121426048</v>
      </c>
      <c r="R93" s="69">
        <f>R88/(SUM(O6:R6))</f>
        <v>0.45165689010689347</v>
      </c>
      <c r="AA93" s="69">
        <f t="shared" ref="AA93" si="148">AA88/AA6</f>
        <v>1.4755550124711148</v>
      </c>
      <c r="AB93" s="69">
        <f>AB88/AB6</f>
        <v>1.327539379264882</v>
      </c>
    </row>
    <row r="94" spans="1:29" x14ac:dyDescent="0.15">
      <c r="A94" s="107">
        <f>AVERAGE(I94:AO94)</f>
        <v>-3.1517608624076487E-4</v>
      </c>
      <c r="B94" s="1" t="s">
        <v>61</v>
      </c>
      <c r="H94" s="25"/>
      <c r="I94" s="25">
        <f t="shared" ref="I94" si="149">SUM(F14:I14)/(I60-I67)</f>
        <v>-0.21504068127207893</v>
      </c>
      <c r="J94" s="25">
        <f t="shared" ref="J94" si="150">SUM(G14:J14)/(J60-J67)</f>
        <v>-0.1959748790097777</v>
      </c>
      <c r="K94" s="25">
        <f t="shared" ref="K94" si="151">SUM(H14:K14)/(K60-K67)</f>
        <v>-0.16958205892044786</v>
      </c>
      <c r="L94" s="25"/>
      <c r="M94" s="25">
        <f t="shared" ref="M94:Q94" si="152">SUM(J14:M14)/(M60-M67)</f>
        <v>9.7594076956370707E-2</v>
      </c>
      <c r="N94" s="25">
        <f t="shared" si="152"/>
        <v>0.13149831750324342</v>
      </c>
      <c r="O94" s="25">
        <f t="shared" si="152"/>
        <v>0.13732350615610517</v>
      </c>
      <c r="P94" s="25">
        <f t="shared" si="152"/>
        <v>0.10571304565890259</v>
      </c>
      <c r="Q94" s="25">
        <f t="shared" si="152"/>
        <v>7.8395622692349107E-2</v>
      </c>
      <c r="R94" s="25">
        <f>SUM(O14:R14)/(R60-R67)</f>
        <v>5.8865441622757919E-2</v>
      </c>
      <c r="AA94" s="25">
        <f t="shared" ref="AA94" si="153">AA14/(AA60-AA67)</f>
        <v>-0.16958205892044784</v>
      </c>
      <c r="AB94" s="25">
        <f>AB14/(AB60-AB67)</f>
        <v>0.137322730584375</v>
      </c>
    </row>
    <row r="95" spans="1:29" x14ac:dyDescent="0.15">
      <c r="AA95" s="69"/>
      <c r="AB95" s="69"/>
    </row>
    <row r="96" spans="1:29" x14ac:dyDescent="0.15">
      <c r="B96" s="1" t="s">
        <v>806</v>
      </c>
      <c r="I96" s="25"/>
      <c r="J96" s="25"/>
      <c r="K96" s="25"/>
      <c r="M96" s="25"/>
      <c r="N96" s="25"/>
      <c r="O96" s="25"/>
      <c r="P96" s="25"/>
      <c r="Q96" s="25"/>
      <c r="R96" s="25"/>
      <c r="AA96" s="25">
        <f t="shared" ref="AA96" si="154">AA52/AA9</f>
        <v>0.20023255361795636</v>
      </c>
      <c r="AB96" s="25">
        <f>AB52/AB9</f>
        <v>0.14276675535667846</v>
      </c>
    </row>
    <row r="97" spans="2:47" x14ac:dyDescent="0.15">
      <c r="K97" s="25"/>
      <c r="O97" s="25"/>
      <c r="P97" s="25"/>
      <c r="Q97" s="25"/>
      <c r="R97" s="25"/>
      <c r="AA97" s="25"/>
      <c r="AB97" s="25"/>
    </row>
    <row r="98" spans="2:47" x14ac:dyDescent="0.15">
      <c r="K98" s="25"/>
      <c r="O98" s="25"/>
      <c r="P98" s="25"/>
      <c r="Q98" s="25"/>
      <c r="R98" s="25"/>
      <c r="AA98" s="25"/>
      <c r="AB98" s="25"/>
    </row>
    <row r="100" spans="2:47" x14ac:dyDescent="0.15">
      <c r="B100" s="27" t="s">
        <v>818</v>
      </c>
    </row>
    <row r="101" spans="2:47" s="32" customFormat="1" x14ac:dyDescent="0.15">
      <c r="B101" s="54" t="s">
        <v>815</v>
      </c>
      <c r="I101" s="65">
        <f t="shared" ref="I101:P101" si="155">I3/H3-1</f>
        <v>-0.28820449048700714</v>
      </c>
      <c r="J101" s="65">
        <f t="shared" si="155"/>
        <v>1.1768782082290343</v>
      </c>
      <c r="K101" s="65">
        <f t="shared" si="155"/>
        <v>4.6761685836980149E-3</v>
      </c>
      <c r="L101" s="65">
        <f t="shared" si="155"/>
        <v>-0.13027499098108597</v>
      </c>
      <c r="M101" s="65">
        <f t="shared" si="155"/>
        <v>7.9195991314019887E-2</v>
      </c>
      <c r="N101" s="65">
        <f t="shared" si="155"/>
        <v>0.21052330549432452</v>
      </c>
      <c r="O101" s="65">
        <f t="shared" si="155"/>
        <v>3.8321500693137889E-2</v>
      </c>
      <c r="P101" s="65">
        <f t="shared" si="155"/>
        <v>-0.2022053470017765</v>
      </c>
      <c r="Q101" s="65">
        <f>Q3/P3-1</f>
        <v>-9.3269024553847002E-3</v>
      </c>
      <c r="R101" s="65">
        <f t="shared" ref="R101:R106" si="156">R3/Q3-1</f>
        <v>0.19557176875918336</v>
      </c>
      <c r="S101" s="100"/>
      <c r="AC101" s="74"/>
    </row>
    <row r="102" spans="2:47" s="32" customFormat="1" x14ac:dyDescent="0.15">
      <c r="B102" s="54" t="s">
        <v>816</v>
      </c>
      <c r="I102" s="65">
        <f t="shared" ref="I102:Q102" si="157">I4/H4-1</f>
        <v>-0.11731238792873222</v>
      </c>
      <c r="J102" s="65">
        <f t="shared" si="157"/>
        <v>0.61374798070117631</v>
      </c>
      <c r="K102" s="65">
        <f t="shared" si="157"/>
        <v>-0.19357387499288559</v>
      </c>
      <c r="L102" s="65">
        <f t="shared" si="157"/>
        <v>0.28305012268079333</v>
      </c>
      <c r="M102" s="65">
        <f t="shared" si="157"/>
        <v>0.10870191265406226</v>
      </c>
      <c r="N102" s="65">
        <f t="shared" si="157"/>
        <v>-3.7715860040100302E-2</v>
      </c>
      <c r="O102" s="65">
        <f t="shared" si="157"/>
        <v>-0.14253695582285475</v>
      </c>
      <c r="P102" s="65">
        <f t="shared" si="157"/>
        <v>4.9430357136541092E-2</v>
      </c>
      <c r="Q102" s="65">
        <f t="shared" si="157"/>
        <v>0.17039326448620784</v>
      </c>
      <c r="R102" s="65">
        <f t="shared" si="156"/>
        <v>8.2459085790969722E-2</v>
      </c>
      <c r="S102" s="100"/>
      <c r="AC102" s="74"/>
    </row>
    <row r="103" spans="2:47" s="32" customFormat="1" x14ac:dyDescent="0.15">
      <c r="B103" s="54" t="s">
        <v>817</v>
      </c>
      <c r="I103" s="65">
        <f t="shared" ref="I103:Q103" si="158">I5/H5-1</f>
        <v>-0.1718722323906241</v>
      </c>
      <c r="J103" s="65">
        <f t="shared" si="158"/>
        <v>1.5855553971196352</v>
      </c>
      <c r="K103" s="65">
        <f t="shared" si="158"/>
        <v>7.5830690748635021E-4</v>
      </c>
      <c r="L103" s="65">
        <f t="shared" si="158"/>
        <v>-0.19132052076875383</v>
      </c>
      <c r="M103" s="65">
        <f t="shared" si="158"/>
        <v>-5.019762172476061E-2</v>
      </c>
      <c r="N103" s="65">
        <f t="shared" si="158"/>
        <v>0.13310852622799385</v>
      </c>
      <c r="O103" s="65">
        <f t="shared" si="158"/>
        <v>-0.15588270212513355</v>
      </c>
      <c r="P103" s="65">
        <f t="shared" si="158"/>
        <v>-9.2330051570557958E-2</v>
      </c>
      <c r="Q103" s="65">
        <f t="shared" si="158"/>
        <v>2.8924723407341979E-4</v>
      </c>
      <c r="R103" s="65">
        <f t="shared" si="156"/>
        <v>0.14753539672212401</v>
      </c>
      <c r="S103" s="100"/>
      <c r="AC103" s="74"/>
    </row>
    <row r="104" spans="2:47" s="2" customFormat="1" x14ac:dyDescent="0.15">
      <c r="B104" s="58" t="s">
        <v>819</v>
      </c>
      <c r="I104" s="70">
        <f t="shared" ref="I104:Q104" si="159">I6/H6-1</f>
        <v>-0.23828539389738534</v>
      </c>
      <c r="J104" s="70">
        <f t="shared" si="159"/>
        <v>1.0549972940599743</v>
      </c>
      <c r="K104" s="70">
        <f t="shared" si="159"/>
        <v>-3.8935998856132414E-2</v>
      </c>
      <c r="L104" s="70">
        <f t="shared" si="159"/>
        <v>-6.1431667318194938E-2</v>
      </c>
      <c r="M104" s="70">
        <f t="shared" si="159"/>
        <v>7.4285635721933918E-2</v>
      </c>
      <c r="N104" s="70">
        <f t="shared" si="159"/>
        <v>0.13999233628213337</v>
      </c>
      <c r="O104" s="70">
        <f t="shared" si="159"/>
        <v>-1.726150932381687E-2</v>
      </c>
      <c r="P104" s="70">
        <f t="shared" si="159"/>
        <v>-0.14652505955360839</v>
      </c>
      <c r="Q104" s="70">
        <f t="shared" si="159"/>
        <v>3.3388630685857734E-2</v>
      </c>
      <c r="R104" s="70">
        <f t="shared" si="156"/>
        <v>0.16210162208287926</v>
      </c>
      <c r="S104" s="105"/>
      <c r="AC104" s="75"/>
      <c r="AD104" s="58"/>
      <c r="AE104" s="58"/>
      <c r="AF104" s="58"/>
      <c r="AG104" s="58"/>
      <c r="AH104" s="58"/>
      <c r="AI104" s="58"/>
      <c r="AJ104" s="58"/>
      <c r="AK104" s="58"/>
      <c r="AL104" s="58"/>
      <c r="AM104" s="58"/>
      <c r="AN104" s="58"/>
      <c r="AO104" s="58"/>
      <c r="AP104" s="58"/>
      <c r="AQ104" s="58"/>
      <c r="AR104" s="58"/>
      <c r="AS104" s="58"/>
      <c r="AT104" s="58"/>
      <c r="AU104" s="58"/>
    </row>
    <row r="105" spans="2:47" x14ac:dyDescent="0.15">
      <c r="B105" s="32" t="s">
        <v>820</v>
      </c>
      <c r="I105" s="65">
        <f t="shared" ref="I105:Q105" si="160">I7/H7-1</f>
        <v>-0.68959117130674685</v>
      </c>
      <c r="J105" s="65">
        <f t="shared" si="160"/>
        <v>3.0596315449256624</v>
      </c>
      <c r="K105" s="65">
        <f t="shared" si="160"/>
        <v>1.170892878468214</v>
      </c>
      <c r="L105" s="65">
        <f t="shared" si="160"/>
        <v>-0.60287888511964793</v>
      </c>
      <c r="M105" s="65">
        <f t="shared" si="160"/>
        <v>7.4063813085838204E-2</v>
      </c>
      <c r="N105" s="65">
        <f t="shared" si="160"/>
        <v>0.33695885817462701</v>
      </c>
      <c r="O105" s="65">
        <f t="shared" si="160"/>
        <v>0.17707964886330751</v>
      </c>
      <c r="P105" s="65">
        <f t="shared" si="160"/>
        <v>-0.27328853193465552</v>
      </c>
      <c r="Q105" s="65">
        <f t="shared" si="160"/>
        <v>5.7627246071723981E-2</v>
      </c>
      <c r="R105" s="65">
        <f t="shared" si="156"/>
        <v>0.17728807535098623</v>
      </c>
    </row>
    <row r="106" spans="2:47" x14ac:dyDescent="0.15">
      <c r="B106" s="32" t="s">
        <v>821</v>
      </c>
      <c r="I106" s="65">
        <f t="shared" ref="I106:Q106" si="161">I8/H8-1</f>
        <v>-5.2339367300907602E-3</v>
      </c>
      <c r="J106" s="65">
        <f t="shared" si="161"/>
        <v>7.8805848667189871E-2</v>
      </c>
      <c r="K106" s="65">
        <f t="shared" si="161"/>
        <v>-0.14270316878637646</v>
      </c>
      <c r="L106" s="65">
        <f t="shared" si="161"/>
        <v>-1.0297334674377672</v>
      </c>
      <c r="M106" s="65">
        <f t="shared" si="161"/>
        <v>-0.93234672304439747</v>
      </c>
      <c r="N106" s="65">
        <f t="shared" si="161"/>
        <v>-3.171875</v>
      </c>
      <c r="O106" s="65">
        <f t="shared" si="161"/>
        <v>30.97122302158273</v>
      </c>
      <c r="P106" s="65">
        <f t="shared" si="161"/>
        <v>-4.5904590459045824E-2</v>
      </c>
      <c r="Q106" s="65">
        <f t="shared" si="161"/>
        <v>0.98396226415094357</v>
      </c>
      <c r="R106" s="65">
        <f t="shared" si="156"/>
        <v>0.84165477888730389</v>
      </c>
    </row>
    <row r="108" spans="2:47" x14ac:dyDescent="0.15">
      <c r="B108" s="1" t="s">
        <v>826</v>
      </c>
      <c r="H108" s="25">
        <f>H12/H9</f>
        <v>0.59414882180942552</v>
      </c>
      <c r="I108" s="25">
        <f t="shared" ref="I108:S108" si="162">I12/I9</f>
        <v>0.67817816969080325</v>
      </c>
      <c r="J108" s="25">
        <f t="shared" si="162"/>
        <v>0.38628115010177799</v>
      </c>
      <c r="K108" s="25">
        <f t="shared" si="162"/>
        <v>0.41729034611181637</v>
      </c>
      <c r="L108" s="25">
        <f t="shared" si="162"/>
        <v>0.40935415746960502</v>
      </c>
      <c r="M108" s="25">
        <f t="shared" si="162"/>
        <v>0.40324771703856505</v>
      </c>
      <c r="N108" s="25">
        <f t="shared" si="162"/>
        <v>0.38781726939332217</v>
      </c>
      <c r="O108" s="25">
        <f t="shared" si="162"/>
        <v>0.44184134893621202</v>
      </c>
      <c r="P108" s="25">
        <f t="shared" si="162"/>
        <v>0.45693399797839268</v>
      </c>
      <c r="Q108" s="25">
        <f t="shared" si="162"/>
        <v>0.44157808009594857</v>
      </c>
      <c r="R108" s="25">
        <f t="shared" ref="R108" si="163">R12/R9</f>
        <v>0.37767943655349662</v>
      </c>
      <c r="S108" s="97">
        <f t="shared" si="162"/>
        <v>0.42895725935022022</v>
      </c>
      <c r="V108" s="25">
        <f t="shared" ref="V108:AM108" si="164">V12/V9</f>
        <v>0.37771430114149451</v>
      </c>
      <c r="W108" s="25">
        <f t="shared" si="164"/>
        <v>0.37760351403197812</v>
      </c>
      <c r="X108" s="25">
        <f t="shared" si="164"/>
        <v>0.42080964570985102</v>
      </c>
      <c r="Y108" s="25">
        <f t="shared" si="164"/>
        <v>0.42023132239656397</v>
      </c>
      <c r="Z108" s="25">
        <f t="shared" si="164"/>
        <v>0.42409417497036345</v>
      </c>
      <c r="AA108" s="25">
        <f t="shared" si="164"/>
        <v>0.48538449900294256</v>
      </c>
      <c r="AB108" s="25">
        <f t="shared" si="164"/>
        <v>0.41078648134782536</v>
      </c>
      <c r="AC108" s="71">
        <f t="shared" si="164"/>
        <v>0.37352786459200688</v>
      </c>
      <c r="AD108" s="65">
        <f t="shared" si="164"/>
        <v>0.3898998698173477</v>
      </c>
      <c r="AE108" s="65">
        <f t="shared" si="164"/>
        <v>0.40687889459616033</v>
      </c>
      <c r="AF108" s="65">
        <f t="shared" si="164"/>
        <v>0.42449147926761222</v>
      </c>
      <c r="AG108" s="65">
        <f t="shared" si="164"/>
        <v>0.44276401542814858</v>
      </c>
      <c r="AH108" s="65">
        <f t="shared" si="164"/>
        <v>0.46172244331878237</v>
      </c>
      <c r="AI108" s="65">
        <f t="shared" si="164"/>
        <v>0.48172478086605175</v>
      </c>
      <c r="AJ108" s="65">
        <f t="shared" si="164"/>
        <v>0.48238207549596013</v>
      </c>
      <c r="AK108" s="65">
        <f t="shared" si="164"/>
        <v>0.48294740632301031</v>
      </c>
      <c r="AL108" s="65">
        <f t="shared" si="164"/>
        <v>0.48343346744763499</v>
      </c>
      <c r="AM108" s="65">
        <f t="shared" si="164"/>
        <v>0.4838512463586328</v>
      </c>
    </row>
  </sheetData>
  <hyperlinks>
    <hyperlink ref="AB1" r:id="rId1" location="if0586bb0f3564e22b228972560a66be5_1182" xr:uid="{6B4EFBE6-F205-4889-AE07-FA99D5DE5447}"/>
    <hyperlink ref="O1" r:id="rId2" xr:uid="{49C188F6-6A90-474D-AFD5-7AA71E1C59B5}"/>
    <hyperlink ref="N1" r:id="rId3" xr:uid="{834E7D28-5E8E-8C4B-8C43-226D2BBD25AC}"/>
    <hyperlink ref="M1" r:id="rId4" xr:uid="{F1AA8B23-E256-2342-AA99-D8C49553AACF}"/>
    <hyperlink ref="L1" r:id="rId5" xr:uid="{26388249-5339-BF45-81CD-ACCF573B7C35}"/>
    <hyperlink ref="P1" r:id="rId6" display="Q122" xr:uid="{08E44AAB-CF06-0740-9A0B-F8705B660AC7}"/>
    <hyperlink ref="AA1" r:id="rId7" xr:uid="{F32B72A9-3751-4609-93E8-46C881B94E82}"/>
    <hyperlink ref="Q1" r:id="rId8" xr:uid="{6D845CD6-61C5-D844-8DA9-8B7C95E94C4B}"/>
    <hyperlink ref="Y1" r:id="rId9" xr:uid="{A4185141-14DE-4895-BB64-5FB2BB6B4E23}"/>
    <hyperlink ref="W1" r:id="rId10" xr:uid="{4B2ECFD3-F5FC-4C83-9A9C-9B6A741AD03E}"/>
    <hyperlink ref="R1" r:id="rId11" xr:uid="{7D2F378E-7795-436C-A94C-24241924B857}"/>
  </hyperlinks>
  <pageMargins left="0.7" right="0.7" top="0.75" bottom="0.75" header="0.3" footer="0.3"/>
  <pageSetup paperSize="256" orientation="portrait" horizontalDpi="203" verticalDpi="203" r:id="rId12"/>
  <ignoredErrors>
    <ignoredError sqref="AA6:AB6 L6:R6 H6:K6 S12 S16 S19 S22 X6:Y6 V6:W6" formulaRange="1"/>
    <ignoredError sqref="AA54:AA71 AC11 AC14 A92" formula="1"/>
  </ignoredErrors>
  <drawing r:id="rId13"/>
  <legacy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33044-5707-4FC5-9F0A-EBF5C0B01F63}">
  <dimension ref="A1:F603"/>
  <sheetViews>
    <sheetView workbookViewId="0"/>
  </sheetViews>
  <sheetFormatPr baseColWidth="10" defaultColWidth="9.1640625" defaultRowHeight="13" x14ac:dyDescent="0.15"/>
  <cols>
    <col min="1" max="1" width="9.1640625" style="1"/>
    <col min="2" max="2" width="15.5" style="1" bestFit="1" customWidth="1"/>
    <col min="3" max="4" width="9.1640625" style="1"/>
    <col min="5" max="5" width="255.6640625" style="1" bestFit="1" customWidth="1"/>
    <col min="6" max="16384" width="9.1640625" style="1"/>
  </cols>
  <sheetData>
    <row r="1" spans="1:6" x14ac:dyDescent="0.15">
      <c r="B1" s="1" t="s">
        <v>113</v>
      </c>
      <c r="C1" s="1" t="s">
        <v>114</v>
      </c>
      <c r="D1" s="1" t="s">
        <v>115</v>
      </c>
      <c r="E1" s="1" t="s">
        <v>116</v>
      </c>
      <c r="F1" s="1" t="s">
        <v>117</v>
      </c>
    </row>
    <row r="2" spans="1:6" x14ac:dyDescent="0.15">
      <c r="A2" s="1">
        <v>0</v>
      </c>
      <c r="B2" s="33">
        <v>44755.883576388798</v>
      </c>
      <c r="C2" s="1">
        <v>2</v>
      </c>
      <c r="E2" s="1" t="s">
        <v>118</v>
      </c>
      <c r="F2" s="1" t="s">
        <v>119</v>
      </c>
    </row>
    <row r="3" spans="1:6" x14ac:dyDescent="0.15">
      <c r="A3" s="1">
        <v>1</v>
      </c>
      <c r="B3" s="33">
        <v>44744.476284722201</v>
      </c>
      <c r="C3" s="1">
        <v>1</v>
      </c>
      <c r="E3" s="1" t="s">
        <v>120</v>
      </c>
      <c r="F3" s="1" t="s">
        <v>121</v>
      </c>
    </row>
    <row r="4" spans="1:6" x14ac:dyDescent="0.15">
      <c r="A4" s="1">
        <v>2</v>
      </c>
      <c r="B4" s="33">
        <v>44718.865960648101</v>
      </c>
      <c r="C4" s="1">
        <v>2</v>
      </c>
      <c r="E4" s="1" t="s">
        <v>122</v>
      </c>
      <c r="F4" s="1" t="s">
        <v>119</v>
      </c>
    </row>
    <row r="5" spans="1:6" x14ac:dyDescent="0.15">
      <c r="A5" s="1">
        <v>3</v>
      </c>
      <c r="B5" s="33">
        <v>44711.499583333301</v>
      </c>
      <c r="C5" s="1">
        <v>1</v>
      </c>
      <c r="E5" s="1" t="s">
        <v>123</v>
      </c>
      <c r="F5" s="1" t="s">
        <v>124</v>
      </c>
    </row>
    <row r="6" spans="1:6" x14ac:dyDescent="0.15">
      <c r="A6" s="1">
        <v>4</v>
      </c>
      <c r="B6" s="33">
        <v>44709.6558449074</v>
      </c>
      <c r="C6" s="1">
        <v>5</v>
      </c>
      <c r="E6" s="1" t="s">
        <v>125</v>
      </c>
      <c r="F6" s="1" t="s">
        <v>121</v>
      </c>
    </row>
    <row r="7" spans="1:6" x14ac:dyDescent="0.15">
      <c r="A7" s="1">
        <v>5</v>
      </c>
      <c r="B7" s="33">
        <v>44708.721203703702</v>
      </c>
      <c r="C7" s="1">
        <v>1</v>
      </c>
      <c r="E7" s="1" t="s">
        <v>126</v>
      </c>
      <c r="F7" s="1" t="s">
        <v>119</v>
      </c>
    </row>
    <row r="8" spans="1:6" x14ac:dyDescent="0.15">
      <c r="A8" s="1">
        <v>6</v>
      </c>
      <c r="B8" s="33">
        <v>44702.696134259197</v>
      </c>
      <c r="C8" s="1">
        <v>1</v>
      </c>
      <c r="E8" s="1" t="s">
        <v>127</v>
      </c>
      <c r="F8" s="1" t="s">
        <v>121</v>
      </c>
    </row>
    <row r="9" spans="1:6" x14ac:dyDescent="0.15">
      <c r="A9" s="1">
        <v>7</v>
      </c>
      <c r="B9" s="33">
        <v>44694.255787037</v>
      </c>
      <c r="C9" s="1">
        <v>1</v>
      </c>
      <c r="E9" s="1" t="s">
        <v>128</v>
      </c>
      <c r="F9" s="1" t="s">
        <v>119</v>
      </c>
    </row>
    <row r="10" spans="1:6" x14ac:dyDescent="0.15">
      <c r="A10" s="1">
        <v>8</v>
      </c>
      <c r="B10" s="33">
        <v>44693.634675925903</v>
      </c>
      <c r="C10" s="1">
        <v>1</v>
      </c>
      <c r="E10" s="1" t="s">
        <v>129</v>
      </c>
      <c r="F10" s="1" t="s">
        <v>130</v>
      </c>
    </row>
    <row r="11" spans="1:6" x14ac:dyDescent="0.15">
      <c r="A11" s="1">
        <v>9</v>
      </c>
      <c r="B11" s="33">
        <v>44690.583541666601</v>
      </c>
      <c r="C11" s="1">
        <v>2</v>
      </c>
      <c r="E11" s="1" t="s">
        <v>131</v>
      </c>
      <c r="F11" s="1" t="s">
        <v>132</v>
      </c>
    </row>
    <row r="12" spans="1:6" x14ac:dyDescent="0.15">
      <c r="A12" s="1">
        <v>10</v>
      </c>
      <c r="B12" s="33">
        <v>44685.038819444402</v>
      </c>
      <c r="C12" s="1">
        <v>1</v>
      </c>
      <c r="E12" s="1" t="s">
        <v>133</v>
      </c>
      <c r="F12" s="1" t="s">
        <v>119</v>
      </c>
    </row>
    <row r="13" spans="1:6" x14ac:dyDescent="0.15">
      <c r="A13" s="1">
        <v>11</v>
      </c>
      <c r="B13" s="33">
        <v>44684.679618055503</v>
      </c>
      <c r="C13" s="1">
        <v>1</v>
      </c>
      <c r="E13" s="1" t="s">
        <v>134</v>
      </c>
      <c r="F13" s="1" t="s">
        <v>121</v>
      </c>
    </row>
    <row r="14" spans="1:6" x14ac:dyDescent="0.15">
      <c r="A14" s="1">
        <v>12</v>
      </c>
      <c r="B14" s="33">
        <v>44684.677997685103</v>
      </c>
      <c r="C14" s="1">
        <v>2</v>
      </c>
      <c r="E14" s="1" t="s">
        <v>135</v>
      </c>
      <c r="F14" s="1" t="s">
        <v>121</v>
      </c>
    </row>
    <row r="15" spans="1:6" x14ac:dyDescent="0.15">
      <c r="A15" s="1">
        <v>13</v>
      </c>
      <c r="B15" s="33">
        <v>44681.699282407397</v>
      </c>
      <c r="C15" s="1">
        <v>1</v>
      </c>
      <c r="E15" s="1" t="s">
        <v>136</v>
      </c>
      <c r="F15" s="1" t="s">
        <v>121</v>
      </c>
    </row>
    <row r="16" spans="1:6" x14ac:dyDescent="0.15">
      <c r="A16" s="1">
        <v>14</v>
      </c>
      <c r="B16" s="33">
        <v>44680.497442129599</v>
      </c>
      <c r="C16" s="1">
        <v>1</v>
      </c>
      <c r="E16" s="1" t="s">
        <v>137</v>
      </c>
      <c r="F16" s="1" t="s">
        <v>124</v>
      </c>
    </row>
    <row r="17" spans="1:6" x14ac:dyDescent="0.15">
      <c r="A17" s="1">
        <v>15</v>
      </c>
      <c r="B17" s="33">
        <v>44679.993772962902</v>
      </c>
      <c r="C17" s="1">
        <v>1</v>
      </c>
      <c r="E17" s="1" t="s">
        <v>138</v>
      </c>
      <c r="F17" s="1" t="s">
        <v>121</v>
      </c>
    </row>
    <row r="18" spans="1:6" x14ac:dyDescent="0.15">
      <c r="A18" s="1">
        <v>16</v>
      </c>
      <c r="B18" s="33">
        <v>44678.688376828701</v>
      </c>
      <c r="C18" s="1">
        <v>1</v>
      </c>
      <c r="E18" s="1" t="s">
        <v>139</v>
      </c>
      <c r="F18" s="1" t="s">
        <v>121</v>
      </c>
    </row>
    <row r="19" spans="1:6" x14ac:dyDescent="0.15">
      <c r="A19" s="1">
        <v>17</v>
      </c>
      <c r="B19" s="33">
        <v>44678.647792025396</v>
      </c>
      <c r="C19" s="1">
        <v>1</v>
      </c>
      <c r="E19" s="1" t="s">
        <v>140</v>
      </c>
      <c r="F19" s="1" t="s">
        <v>121</v>
      </c>
    </row>
    <row r="20" spans="1:6" x14ac:dyDescent="0.15">
      <c r="A20" s="1">
        <v>18</v>
      </c>
      <c r="B20" s="33">
        <v>44672.974825925899</v>
      </c>
      <c r="C20" s="1">
        <v>1</v>
      </c>
      <c r="E20" s="1" t="s">
        <v>141</v>
      </c>
      <c r="F20" s="1" t="s">
        <v>121</v>
      </c>
    </row>
    <row r="21" spans="1:6" x14ac:dyDescent="0.15">
      <c r="A21" s="1">
        <v>19</v>
      </c>
      <c r="B21" s="33">
        <v>44670.450046296297</v>
      </c>
      <c r="C21" s="1">
        <v>1</v>
      </c>
      <c r="E21" s="1" t="s">
        <v>142</v>
      </c>
      <c r="F21" s="1" t="s">
        <v>132</v>
      </c>
    </row>
    <row r="22" spans="1:6" x14ac:dyDescent="0.15">
      <c r="A22" s="1">
        <v>20</v>
      </c>
      <c r="B22" s="33">
        <v>44667.759479166598</v>
      </c>
      <c r="C22" s="1">
        <v>1</v>
      </c>
      <c r="E22" s="1" t="s">
        <v>143</v>
      </c>
      <c r="F22" s="1" t="s">
        <v>144</v>
      </c>
    </row>
    <row r="23" spans="1:6" x14ac:dyDescent="0.15">
      <c r="A23" s="1">
        <v>21</v>
      </c>
      <c r="B23" s="33">
        <v>44665.8304050925</v>
      </c>
      <c r="C23" s="1">
        <v>1</v>
      </c>
      <c r="E23" s="1" t="s">
        <v>145</v>
      </c>
      <c r="F23" s="1" t="s">
        <v>146</v>
      </c>
    </row>
    <row r="24" spans="1:6" x14ac:dyDescent="0.15">
      <c r="A24" s="1">
        <v>22</v>
      </c>
      <c r="B24" s="33">
        <v>44662.784826388801</v>
      </c>
      <c r="C24" s="1">
        <v>1</v>
      </c>
      <c r="E24" s="1" t="s">
        <v>147</v>
      </c>
      <c r="F24" s="1" t="s">
        <v>146</v>
      </c>
    </row>
    <row r="25" spans="1:6" x14ac:dyDescent="0.15">
      <c r="A25" s="1">
        <v>23</v>
      </c>
      <c r="B25" s="33">
        <v>44643.545856481403</v>
      </c>
      <c r="C25" s="1">
        <v>4</v>
      </c>
      <c r="E25" s="1" t="s">
        <v>148</v>
      </c>
      <c r="F25" s="1" t="s">
        <v>149</v>
      </c>
    </row>
    <row r="26" spans="1:6" x14ac:dyDescent="0.15">
      <c r="A26" s="1">
        <v>24</v>
      </c>
      <c r="B26" s="33">
        <v>44638.961446759196</v>
      </c>
      <c r="C26" s="1">
        <v>1</v>
      </c>
      <c r="E26" s="1" t="s">
        <v>150</v>
      </c>
      <c r="F26" s="1" t="s">
        <v>146</v>
      </c>
    </row>
    <row r="27" spans="1:6" x14ac:dyDescent="0.15">
      <c r="A27" s="1">
        <v>25</v>
      </c>
      <c r="B27" s="33">
        <v>44651.781631944403</v>
      </c>
      <c r="C27" s="1">
        <v>1</v>
      </c>
      <c r="E27" s="1" t="s">
        <v>151</v>
      </c>
      <c r="F27" s="1" t="s">
        <v>119</v>
      </c>
    </row>
    <row r="28" spans="1:6" x14ac:dyDescent="0.15">
      <c r="A28" s="1">
        <v>26</v>
      </c>
      <c r="B28" s="33">
        <v>44630.385821759199</v>
      </c>
      <c r="C28" s="1">
        <v>1</v>
      </c>
      <c r="E28" s="1" t="s">
        <v>152</v>
      </c>
      <c r="F28" s="1" t="s">
        <v>119</v>
      </c>
    </row>
    <row r="29" spans="1:6" x14ac:dyDescent="0.15">
      <c r="A29" s="1">
        <v>27</v>
      </c>
      <c r="B29" s="33">
        <v>44622.867476851803</v>
      </c>
      <c r="C29" s="1">
        <v>5</v>
      </c>
      <c r="E29" s="1" t="s">
        <v>153</v>
      </c>
      <c r="F29" s="1" t="s">
        <v>119</v>
      </c>
    </row>
    <row r="30" spans="1:6" x14ac:dyDescent="0.15">
      <c r="A30" s="1">
        <v>28</v>
      </c>
      <c r="B30" s="33">
        <v>44616.580740740697</v>
      </c>
      <c r="C30" s="1">
        <v>1</v>
      </c>
      <c r="E30" s="1" t="s">
        <v>154</v>
      </c>
      <c r="F30" s="1" t="s">
        <v>155</v>
      </c>
    </row>
    <row r="31" spans="1:6" x14ac:dyDescent="0.15">
      <c r="A31" s="1">
        <v>29</v>
      </c>
      <c r="B31" s="33">
        <v>44607.848715277702</v>
      </c>
      <c r="C31" s="1">
        <v>1</v>
      </c>
      <c r="E31" s="1" t="s">
        <v>156</v>
      </c>
      <c r="F31" s="1" t="s">
        <v>121</v>
      </c>
    </row>
    <row r="32" spans="1:6" x14ac:dyDescent="0.15">
      <c r="A32" s="1">
        <v>30</v>
      </c>
      <c r="B32" s="33">
        <v>44605.339363425897</v>
      </c>
      <c r="C32" s="1">
        <v>2</v>
      </c>
      <c r="E32" s="1" t="s">
        <v>157</v>
      </c>
      <c r="F32" s="1" t="s">
        <v>158</v>
      </c>
    </row>
    <row r="33" spans="1:6" x14ac:dyDescent="0.15">
      <c r="A33" s="1">
        <v>31</v>
      </c>
      <c r="B33" s="33">
        <v>44603.416145833296</v>
      </c>
      <c r="C33" s="1">
        <v>1</v>
      </c>
      <c r="E33" s="1" t="s">
        <v>159</v>
      </c>
      <c r="F33" s="1" t="s">
        <v>132</v>
      </c>
    </row>
    <row r="34" spans="1:6" x14ac:dyDescent="0.15">
      <c r="A34" s="1">
        <v>32</v>
      </c>
      <c r="B34" s="33">
        <v>44600.3410069444</v>
      </c>
      <c r="C34" s="1">
        <v>1</v>
      </c>
      <c r="E34" s="1" t="s">
        <v>160</v>
      </c>
      <c r="F34" s="1" t="s">
        <v>161</v>
      </c>
    </row>
    <row r="35" spans="1:6" x14ac:dyDescent="0.15">
      <c r="A35" s="1">
        <v>33</v>
      </c>
      <c r="B35" s="33">
        <v>44591.2070717592</v>
      </c>
      <c r="C35" s="1">
        <v>1</v>
      </c>
      <c r="E35" s="1" t="s">
        <v>162</v>
      </c>
      <c r="F35" s="1" t="s">
        <v>119</v>
      </c>
    </row>
    <row r="36" spans="1:6" x14ac:dyDescent="0.15">
      <c r="A36" s="1">
        <v>34</v>
      </c>
      <c r="B36" s="33">
        <v>44588.728634259198</v>
      </c>
      <c r="C36" s="1">
        <v>1</v>
      </c>
      <c r="E36" s="1" t="s">
        <v>163</v>
      </c>
      <c r="F36" s="1" t="s">
        <v>119</v>
      </c>
    </row>
    <row r="37" spans="1:6" x14ac:dyDescent="0.15">
      <c r="A37" s="1">
        <v>35</v>
      </c>
      <c r="B37" s="33">
        <v>44583.262326388802</v>
      </c>
      <c r="C37" s="1">
        <v>1</v>
      </c>
      <c r="E37" s="1" t="s">
        <v>164</v>
      </c>
      <c r="F37" s="1" t="s">
        <v>165</v>
      </c>
    </row>
    <row r="38" spans="1:6" x14ac:dyDescent="0.15">
      <c r="A38" s="1">
        <v>36</v>
      </c>
      <c r="B38" s="33">
        <v>44581.516157407401</v>
      </c>
      <c r="C38" s="1">
        <v>1</v>
      </c>
      <c r="E38" s="1" t="s">
        <v>166</v>
      </c>
      <c r="F38" s="1" t="s">
        <v>119</v>
      </c>
    </row>
    <row r="39" spans="1:6" x14ac:dyDescent="0.15">
      <c r="A39" s="1">
        <v>37</v>
      </c>
      <c r="B39" s="33">
        <v>44577.690462962899</v>
      </c>
      <c r="C39" s="1">
        <v>1</v>
      </c>
      <c r="E39" s="1" t="s">
        <v>167</v>
      </c>
      <c r="F39" s="1" t="s">
        <v>119</v>
      </c>
    </row>
    <row r="40" spans="1:6" x14ac:dyDescent="0.15">
      <c r="A40" s="1">
        <v>38</v>
      </c>
      <c r="B40" s="33">
        <v>44574.584907407399</v>
      </c>
      <c r="C40" s="1">
        <v>1</v>
      </c>
      <c r="E40" s="1" t="s">
        <v>168</v>
      </c>
      <c r="F40" s="1" t="s">
        <v>119</v>
      </c>
    </row>
    <row r="41" spans="1:6" x14ac:dyDescent="0.15">
      <c r="A41" s="1">
        <v>39</v>
      </c>
      <c r="B41" s="33">
        <v>44573.673090277698</v>
      </c>
      <c r="C41" s="1">
        <v>1</v>
      </c>
      <c r="E41" s="1" t="s">
        <v>169</v>
      </c>
      <c r="F41" s="1" t="s">
        <v>119</v>
      </c>
    </row>
    <row r="42" spans="1:6" x14ac:dyDescent="0.15">
      <c r="A42" s="1">
        <v>40</v>
      </c>
      <c r="B42" s="33">
        <v>44571.379641203697</v>
      </c>
      <c r="C42" s="1">
        <v>5</v>
      </c>
      <c r="E42" s="1" t="s">
        <v>170</v>
      </c>
      <c r="F42" s="1" t="s">
        <v>119</v>
      </c>
    </row>
    <row r="43" spans="1:6" x14ac:dyDescent="0.15">
      <c r="A43" s="1">
        <v>41</v>
      </c>
      <c r="B43" s="33">
        <v>44570.8717129629</v>
      </c>
      <c r="C43" s="1">
        <v>5</v>
      </c>
      <c r="E43" s="1" t="s">
        <v>171</v>
      </c>
      <c r="F43" s="1" t="s">
        <v>119</v>
      </c>
    </row>
    <row r="44" spans="1:6" x14ac:dyDescent="0.15">
      <c r="A44" s="1">
        <v>42</v>
      </c>
      <c r="B44" s="33">
        <v>44564.819618055502</v>
      </c>
      <c r="C44" s="1">
        <v>1</v>
      </c>
      <c r="E44" s="1" t="s">
        <v>172</v>
      </c>
      <c r="F44" s="1" t="s">
        <v>119</v>
      </c>
    </row>
    <row r="45" spans="1:6" x14ac:dyDescent="0.15">
      <c r="A45" s="1">
        <v>43</v>
      </c>
      <c r="B45" s="33">
        <v>44557.687488425901</v>
      </c>
      <c r="C45" s="1">
        <v>1</v>
      </c>
      <c r="E45" s="1" t="s">
        <v>173</v>
      </c>
      <c r="F45" s="1" t="s">
        <v>119</v>
      </c>
    </row>
    <row r="46" spans="1:6" x14ac:dyDescent="0.15">
      <c r="A46" s="1">
        <v>44</v>
      </c>
      <c r="B46" s="33">
        <v>44556.9092939814</v>
      </c>
      <c r="C46" s="1">
        <v>1</v>
      </c>
      <c r="E46" s="1" t="s">
        <v>174</v>
      </c>
      <c r="F46" s="1" t="s">
        <v>119</v>
      </c>
    </row>
    <row r="47" spans="1:6" x14ac:dyDescent="0.15">
      <c r="A47" s="1">
        <v>45</v>
      </c>
      <c r="B47" s="33">
        <v>44552.685104166601</v>
      </c>
      <c r="C47" s="1">
        <v>1</v>
      </c>
      <c r="E47" s="1" t="s">
        <v>175</v>
      </c>
      <c r="F47" s="1" t="s">
        <v>146</v>
      </c>
    </row>
    <row r="48" spans="1:6" x14ac:dyDescent="0.15">
      <c r="A48" s="1">
        <v>46</v>
      </c>
      <c r="B48" s="33">
        <v>44552.598425925898</v>
      </c>
      <c r="C48" s="1">
        <v>1</v>
      </c>
      <c r="E48" s="1" t="s">
        <v>176</v>
      </c>
      <c r="F48" s="1" t="s">
        <v>119</v>
      </c>
    </row>
    <row r="49" spans="1:6" x14ac:dyDescent="0.15">
      <c r="A49" s="1">
        <v>47</v>
      </c>
      <c r="B49" s="33">
        <v>44551.202569444402</v>
      </c>
      <c r="C49" s="1">
        <v>1</v>
      </c>
      <c r="E49" s="1" t="s">
        <v>177</v>
      </c>
      <c r="F49" s="1" t="s">
        <v>146</v>
      </c>
    </row>
    <row r="50" spans="1:6" x14ac:dyDescent="0.15">
      <c r="A50" s="1">
        <v>48</v>
      </c>
      <c r="B50" s="33">
        <v>44549.831493055499</v>
      </c>
      <c r="C50" s="1">
        <v>1</v>
      </c>
      <c r="E50" s="1" t="s">
        <v>178</v>
      </c>
      <c r="F50" s="1" t="s">
        <v>119</v>
      </c>
    </row>
    <row r="51" spans="1:6" x14ac:dyDescent="0.15">
      <c r="A51" s="1">
        <v>49</v>
      </c>
      <c r="B51" s="33">
        <v>44549.737881944398</v>
      </c>
      <c r="C51" s="1">
        <v>1</v>
      </c>
      <c r="E51" s="1" t="s">
        <v>179</v>
      </c>
      <c r="F51" s="1" t="s">
        <v>119</v>
      </c>
    </row>
    <row r="52" spans="1:6" x14ac:dyDescent="0.15">
      <c r="A52" s="1">
        <v>50</v>
      </c>
      <c r="B52" s="33">
        <v>44548.734120370304</v>
      </c>
      <c r="C52" s="1">
        <v>1</v>
      </c>
      <c r="E52" s="1" t="s">
        <v>180</v>
      </c>
      <c r="F52" s="1" t="s">
        <v>119</v>
      </c>
    </row>
    <row r="53" spans="1:6" x14ac:dyDescent="0.15">
      <c r="A53" s="1">
        <v>51</v>
      </c>
      <c r="B53" s="33">
        <v>44548.674988425897</v>
      </c>
      <c r="C53" s="1">
        <v>1</v>
      </c>
      <c r="E53" s="1" t="s">
        <v>181</v>
      </c>
      <c r="F53" s="1" t="s">
        <v>119</v>
      </c>
    </row>
    <row r="54" spans="1:6" x14ac:dyDescent="0.15">
      <c r="A54" s="1">
        <v>52</v>
      </c>
      <c r="B54" s="33">
        <v>44546.012962962901</v>
      </c>
      <c r="C54" s="1">
        <v>1</v>
      </c>
      <c r="E54" s="1" t="s">
        <v>182</v>
      </c>
      <c r="F54" s="1" t="s">
        <v>146</v>
      </c>
    </row>
    <row r="55" spans="1:6" x14ac:dyDescent="0.15">
      <c r="A55" s="1">
        <v>53</v>
      </c>
      <c r="B55" s="33">
        <v>44540.024108796199</v>
      </c>
      <c r="C55" s="1">
        <v>1</v>
      </c>
      <c r="E55" s="1" t="s">
        <v>183</v>
      </c>
      <c r="F55" s="1" t="s">
        <v>119</v>
      </c>
    </row>
    <row r="56" spans="1:6" x14ac:dyDescent="0.15">
      <c r="A56" s="1">
        <v>54</v>
      </c>
      <c r="B56" s="33">
        <v>44539.5924421296</v>
      </c>
      <c r="C56" s="1">
        <v>1</v>
      </c>
      <c r="E56" s="1" t="s">
        <v>184</v>
      </c>
      <c r="F56" s="1" t="s">
        <v>121</v>
      </c>
    </row>
    <row r="57" spans="1:6" x14ac:dyDescent="0.15">
      <c r="A57" s="1">
        <v>55</v>
      </c>
      <c r="B57" s="33">
        <v>44537.520567129599</v>
      </c>
      <c r="C57" s="1">
        <v>1</v>
      </c>
      <c r="E57" s="1" t="s">
        <v>185</v>
      </c>
      <c r="F57" s="1" t="s">
        <v>144</v>
      </c>
    </row>
    <row r="58" spans="1:6" x14ac:dyDescent="0.15">
      <c r="A58" s="1">
        <v>56</v>
      </c>
      <c r="B58" s="33">
        <v>44536.407164351796</v>
      </c>
      <c r="C58" s="1">
        <v>1</v>
      </c>
      <c r="E58" s="1" t="s">
        <v>186</v>
      </c>
      <c r="F58" s="1" t="s">
        <v>121</v>
      </c>
    </row>
    <row r="59" spans="1:6" x14ac:dyDescent="0.15">
      <c r="A59" s="1">
        <v>57</v>
      </c>
      <c r="B59" s="33">
        <v>44529.0912268518</v>
      </c>
      <c r="C59" s="1">
        <v>1</v>
      </c>
      <c r="E59" s="1" t="s">
        <v>187</v>
      </c>
      <c r="F59" s="1" t="s">
        <v>158</v>
      </c>
    </row>
    <row r="60" spans="1:6" x14ac:dyDescent="0.15">
      <c r="A60" s="1">
        <v>58</v>
      </c>
      <c r="B60" s="33">
        <v>44526.928495370303</v>
      </c>
      <c r="C60" s="1">
        <v>1</v>
      </c>
      <c r="E60" s="1" t="s">
        <v>188</v>
      </c>
      <c r="F60" s="1" t="s">
        <v>119</v>
      </c>
    </row>
    <row r="61" spans="1:6" x14ac:dyDescent="0.15">
      <c r="A61" s="1">
        <v>59</v>
      </c>
      <c r="B61" s="33">
        <v>44524.862708333298</v>
      </c>
      <c r="C61" s="1">
        <v>1</v>
      </c>
      <c r="E61" s="1" t="s">
        <v>189</v>
      </c>
      <c r="F61" s="1" t="s">
        <v>119</v>
      </c>
    </row>
    <row r="62" spans="1:6" x14ac:dyDescent="0.15">
      <c r="A62" s="1">
        <v>60</v>
      </c>
      <c r="B62" s="33">
        <v>44523.713090277699</v>
      </c>
      <c r="C62" s="1">
        <v>5</v>
      </c>
      <c r="E62" s="1" t="s">
        <v>190</v>
      </c>
      <c r="F62" s="1" t="s">
        <v>158</v>
      </c>
    </row>
    <row r="63" spans="1:6" x14ac:dyDescent="0.15">
      <c r="A63" s="1">
        <v>61</v>
      </c>
      <c r="B63" s="33">
        <v>44523.042280092501</v>
      </c>
      <c r="C63" s="1">
        <v>1</v>
      </c>
      <c r="E63" s="1" t="s">
        <v>191</v>
      </c>
      <c r="F63" s="1" t="s">
        <v>119</v>
      </c>
    </row>
    <row r="64" spans="1:6" x14ac:dyDescent="0.15">
      <c r="A64" s="1">
        <v>62</v>
      </c>
      <c r="B64" s="33">
        <v>44520.847592592501</v>
      </c>
      <c r="C64" s="1">
        <v>5</v>
      </c>
      <c r="E64" s="1" t="s">
        <v>192</v>
      </c>
      <c r="F64" s="1" t="s">
        <v>121</v>
      </c>
    </row>
    <row r="65" spans="1:6" x14ac:dyDescent="0.15">
      <c r="A65" s="1">
        <v>63</v>
      </c>
      <c r="B65" s="33">
        <v>44518.534224536997</v>
      </c>
      <c r="C65" s="1">
        <v>1</v>
      </c>
      <c r="E65" s="1" t="s">
        <v>193</v>
      </c>
      <c r="F65" s="1" t="s">
        <v>119</v>
      </c>
    </row>
    <row r="66" spans="1:6" x14ac:dyDescent="0.15">
      <c r="A66" s="1">
        <v>64</v>
      </c>
      <c r="B66" s="33">
        <v>44516.882731481397</v>
      </c>
      <c r="C66" s="1">
        <v>1</v>
      </c>
      <c r="E66" s="1" t="s">
        <v>194</v>
      </c>
      <c r="F66" s="1" t="s">
        <v>119</v>
      </c>
    </row>
    <row r="67" spans="1:6" x14ac:dyDescent="0.15">
      <c r="A67" s="1">
        <v>65</v>
      </c>
      <c r="B67" s="33">
        <v>44513.922025462904</v>
      </c>
      <c r="C67" s="1">
        <v>1</v>
      </c>
      <c r="E67" s="1" t="s">
        <v>195</v>
      </c>
      <c r="F67" s="1" t="s">
        <v>132</v>
      </c>
    </row>
    <row r="68" spans="1:6" x14ac:dyDescent="0.15">
      <c r="A68" s="1">
        <v>66</v>
      </c>
      <c r="B68" s="33">
        <v>44513.844236111101</v>
      </c>
      <c r="C68" s="1">
        <v>1</v>
      </c>
      <c r="E68" s="1" t="s">
        <v>196</v>
      </c>
      <c r="F68" s="1" t="s">
        <v>197</v>
      </c>
    </row>
    <row r="69" spans="1:6" x14ac:dyDescent="0.15">
      <c r="A69" s="1">
        <v>67</v>
      </c>
      <c r="B69" s="33">
        <v>44511.993263888799</v>
      </c>
      <c r="C69" s="1">
        <v>1</v>
      </c>
      <c r="E69" s="1" t="s">
        <v>198</v>
      </c>
      <c r="F69" s="1" t="s">
        <v>119</v>
      </c>
    </row>
    <row r="70" spans="1:6" x14ac:dyDescent="0.15">
      <c r="A70" s="1">
        <v>68</v>
      </c>
      <c r="B70" s="33">
        <v>44511.662696759202</v>
      </c>
      <c r="C70" s="1">
        <v>1</v>
      </c>
      <c r="E70" s="1" t="s">
        <v>199</v>
      </c>
      <c r="F70" s="1" t="s">
        <v>121</v>
      </c>
    </row>
    <row r="71" spans="1:6" x14ac:dyDescent="0.15">
      <c r="A71" s="1">
        <v>69</v>
      </c>
      <c r="B71" s="33">
        <v>44504.492569444403</v>
      </c>
      <c r="C71" s="1">
        <v>1</v>
      </c>
      <c r="E71" s="1" t="s">
        <v>200</v>
      </c>
      <c r="F71" s="1" t="s">
        <v>146</v>
      </c>
    </row>
    <row r="72" spans="1:6" x14ac:dyDescent="0.15">
      <c r="A72" s="1">
        <v>70</v>
      </c>
      <c r="B72" s="33">
        <v>44503.7369212962</v>
      </c>
      <c r="C72" s="1">
        <v>1</v>
      </c>
      <c r="E72" s="1" t="s">
        <v>201</v>
      </c>
      <c r="F72" s="1" t="s">
        <v>119</v>
      </c>
    </row>
    <row r="73" spans="1:6" x14ac:dyDescent="0.15">
      <c r="A73" s="1">
        <v>71</v>
      </c>
      <c r="B73" s="33">
        <v>44502.443368055501</v>
      </c>
      <c r="C73" s="1">
        <v>5</v>
      </c>
      <c r="E73" s="1" t="s">
        <v>202</v>
      </c>
      <c r="F73" s="1" t="s">
        <v>119</v>
      </c>
    </row>
    <row r="74" spans="1:6" x14ac:dyDescent="0.15">
      <c r="A74" s="1">
        <v>72</v>
      </c>
      <c r="B74" s="33">
        <v>44498.675810185101</v>
      </c>
      <c r="C74" s="1">
        <v>1</v>
      </c>
      <c r="E74" s="1" t="s">
        <v>203</v>
      </c>
      <c r="F74" s="1" t="s">
        <v>119</v>
      </c>
    </row>
    <row r="75" spans="1:6" x14ac:dyDescent="0.15">
      <c r="A75" s="1">
        <v>73</v>
      </c>
      <c r="B75" s="33">
        <v>44497.632418981397</v>
      </c>
      <c r="C75" s="1">
        <v>1</v>
      </c>
      <c r="E75" s="1" t="s">
        <v>204</v>
      </c>
      <c r="F75" s="1" t="s">
        <v>121</v>
      </c>
    </row>
    <row r="76" spans="1:6" x14ac:dyDescent="0.15">
      <c r="A76" s="1">
        <v>74</v>
      </c>
      <c r="B76" s="33">
        <v>44494.017418981399</v>
      </c>
      <c r="C76" s="1">
        <v>1</v>
      </c>
      <c r="E76" s="1" t="s">
        <v>205</v>
      </c>
      <c r="F76" s="1" t="s">
        <v>161</v>
      </c>
    </row>
    <row r="77" spans="1:6" x14ac:dyDescent="0.15">
      <c r="A77" s="1">
        <v>75</v>
      </c>
      <c r="B77" s="33">
        <v>44486.966620370302</v>
      </c>
      <c r="C77" s="1">
        <v>5</v>
      </c>
      <c r="E77" s="1" t="s">
        <v>206</v>
      </c>
      <c r="F77" s="1" t="s">
        <v>119</v>
      </c>
    </row>
    <row r="78" spans="1:6" x14ac:dyDescent="0.15">
      <c r="A78" s="1">
        <v>76</v>
      </c>
      <c r="B78" s="33">
        <v>44484.068634259202</v>
      </c>
      <c r="C78" s="1">
        <v>5</v>
      </c>
      <c r="E78" s="1" t="s">
        <v>207</v>
      </c>
      <c r="F78" s="1" t="s">
        <v>119</v>
      </c>
    </row>
    <row r="79" spans="1:6" x14ac:dyDescent="0.15">
      <c r="A79" s="1">
        <v>77</v>
      </c>
      <c r="B79" s="33">
        <v>44478.819016203699</v>
      </c>
      <c r="C79" s="1">
        <v>1</v>
      </c>
      <c r="E79" s="1" t="s">
        <v>208</v>
      </c>
      <c r="F79" s="1" t="s">
        <v>119</v>
      </c>
    </row>
    <row r="80" spans="1:6" x14ac:dyDescent="0.15">
      <c r="A80" s="1">
        <v>78</v>
      </c>
      <c r="B80" s="33">
        <v>44478.727615740703</v>
      </c>
      <c r="C80" s="1">
        <v>1</v>
      </c>
      <c r="E80" s="1" t="s">
        <v>209</v>
      </c>
      <c r="F80" s="1" t="s">
        <v>119</v>
      </c>
    </row>
    <row r="81" spans="1:6" x14ac:dyDescent="0.15">
      <c r="A81" s="1">
        <v>79</v>
      </c>
      <c r="B81" s="33">
        <v>44476.309317129599</v>
      </c>
      <c r="C81" s="1">
        <v>5</v>
      </c>
      <c r="E81" s="1" t="s">
        <v>210</v>
      </c>
      <c r="F81" s="1" t="s">
        <v>121</v>
      </c>
    </row>
    <row r="82" spans="1:6" x14ac:dyDescent="0.15">
      <c r="A82" s="1">
        <v>80</v>
      </c>
      <c r="B82" s="33">
        <v>44473.838379629597</v>
      </c>
      <c r="C82" s="1">
        <v>1</v>
      </c>
      <c r="E82" s="1" t="s">
        <v>211</v>
      </c>
      <c r="F82" s="1" t="s">
        <v>119</v>
      </c>
    </row>
    <row r="83" spans="1:6" x14ac:dyDescent="0.15">
      <c r="A83" s="1">
        <v>81</v>
      </c>
      <c r="B83" s="33">
        <v>44469.836446759196</v>
      </c>
      <c r="C83" s="1">
        <v>1</v>
      </c>
      <c r="E83" s="1" t="s">
        <v>212</v>
      </c>
      <c r="F83" s="1" t="s">
        <v>119</v>
      </c>
    </row>
    <row r="84" spans="1:6" x14ac:dyDescent="0.15">
      <c r="A84" s="1">
        <v>82</v>
      </c>
      <c r="B84" s="33">
        <v>44469.015717592498</v>
      </c>
      <c r="C84" s="1">
        <v>1</v>
      </c>
      <c r="E84" s="1" t="s">
        <v>213</v>
      </c>
      <c r="F84" s="1" t="s">
        <v>146</v>
      </c>
    </row>
    <row r="85" spans="1:6" x14ac:dyDescent="0.15">
      <c r="A85" s="1">
        <v>83</v>
      </c>
      <c r="B85" s="33">
        <v>44468.602314814802</v>
      </c>
      <c r="C85" s="1">
        <v>1</v>
      </c>
      <c r="E85" s="1" t="s">
        <v>214</v>
      </c>
      <c r="F85" s="1" t="s">
        <v>119</v>
      </c>
    </row>
    <row r="86" spans="1:6" x14ac:dyDescent="0.15">
      <c r="A86" s="1">
        <v>84</v>
      </c>
      <c r="B86" s="33">
        <v>44466.787349537</v>
      </c>
      <c r="C86" s="1">
        <v>1</v>
      </c>
      <c r="E86" s="1" t="s">
        <v>215</v>
      </c>
      <c r="F86" s="1" t="s">
        <v>216</v>
      </c>
    </row>
    <row r="87" spans="1:6" x14ac:dyDescent="0.15">
      <c r="A87" s="1">
        <v>85</v>
      </c>
      <c r="B87" s="33">
        <v>44463.431701388799</v>
      </c>
      <c r="C87" s="1">
        <v>1</v>
      </c>
      <c r="E87" s="1" t="s">
        <v>217</v>
      </c>
      <c r="F87" s="1" t="s">
        <v>119</v>
      </c>
    </row>
    <row r="88" spans="1:6" x14ac:dyDescent="0.15">
      <c r="A88" s="1">
        <v>86</v>
      </c>
      <c r="B88" s="33">
        <v>44460.992638888798</v>
      </c>
      <c r="C88" s="1">
        <v>1</v>
      </c>
      <c r="E88" s="1" t="s">
        <v>218</v>
      </c>
      <c r="F88" s="1" t="s">
        <v>119</v>
      </c>
    </row>
    <row r="89" spans="1:6" x14ac:dyDescent="0.15">
      <c r="A89" s="1">
        <v>87</v>
      </c>
      <c r="B89" s="33">
        <v>44460.990405092598</v>
      </c>
      <c r="C89" s="1">
        <v>1</v>
      </c>
      <c r="E89" s="1" t="s">
        <v>219</v>
      </c>
      <c r="F89" s="1" t="s">
        <v>121</v>
      </c>
    </row>
    <row r="90" spans="1:6" x14ac:dyDescent="0.15">
      <c r="A90" s="1">
        <v>88</v>
      </c>
      <c r="B90" s="33">
        <v>44460.663194444402</v>
      </c>
      <c r="C90" s="1">
        <v>1</v>
      </c>
      <c r="E90" s="1" t="s">
        <v>220</v>
      </c>
      <c r="F90" s="1" t="s">
        <v>119</v>
      </c>
    </row>
    <row r="91" spans="1:6" x14ac:dyDescent="0.15">
      <c r="A91" s="1">
        <v>89</v>
      </c>
      <c r="B91" s="33">
        <v>44456.814456018503</v>
      </c>
      <c r="C91" s="1">
        <v>1</v>
      </c>
      <c r="E91" s="1" t="s">
        <v>221</v>
      </c>
      <c r="F91" s="1" t="s">
        <v>119</v>
      </c>
    </row>
    <row r="92" spans="1:6" x14ac:dyDescent="0.15">
      <c r="A92" s="1">
        <v>90</v>
      </c>
      <c r="B92" s="33">
        <v>44456.5589467592</v>
      </c>
      <c r="C92" s="1">
        <v>1</v>
      </c>
      <c r="E92" s="1" t="s">
        <v>222</v>
      </c>
      <c r="F92" s="1" t="s">
        <v>119</v>
      </c>
    </row>
    <row r="93" spans="1:6" x14ac:dyDescent="0.15">
      <c r="A93" s="1">
        <v>91</v>
      </c>
      <c r="B93" s="33">
        <v>44448.751168981398</v>
      </c>
      <c r="C93" s="1">
        <v>1</v>
      </c>
      <c r="E93" s="1" t="s">
        <v>223</v>
      </c>
      <c r="F93" s="1" t="s">
        <v>119</v>
      </c>
    </row>
    <row r="94" spans="1:6" x14ac:dyDescent="0.15">
      <c r="A94" s="1">
        <v>92</v>
      </c>
      <c r="B94" s="33">
        <v>44448.498275462902</v>
      </c>
      <c r="C94" s="1">
        <v>4</v>
      </c>
      <c r="E94" s="1" t="s">
        <v>224</v>
      </c>
      <c r="F94" s="1" t="s">
        <v>119</v>
      </c>
    </row>
    <row r="95" spans="1:6" x14ac:dyDescent="0.15">
      <c r="A95" s="1">
        <v>93</v>
      </c>
      <c r="B95" s="33">
        <v>44447.9339004629</v>
      </c>
      <c r="C95" s="1">
        <v>1</v>
      </c>
      <c r="E95" s="1" t="s">
        <v>225</v>
      </c>
      <c r="F95" s="1" t="s">
        <v>119</v>
      </c>
    </row>
    <row r="96" spans="1:6" x14ac:dyDescent="0.15">
      <c r="A96" s="1">
        <v>94</v>
      </c>
      <c r="B96" s="33">
        <v>44447.901886574</v>
      </c>
      <c r="C96" s="1">
        <v>1</v>
      </c>
      <c r="E96" s="1" t="s">
        <v>226</v>
      </c>
      <c r="F96" s="1" t="s">
        <v>121</v>
      </c>
    </row>
    <row r="97" spans="1:6" x14ac:dyDescent="0.15">
      <c r="A97" s="1">
        <v>95</v>
      </c>
      <c r="B97" s="33">
        <v>44447.671296296197</v>
      </c>
      <c r="C97" s="1">
        <v>1</v>
      </c>
      <c r="E97" s="1" t="s">
        <v>227</v>
      </c>
      <c r="F97" s="1" t="s">
        <v>119</v>
      </c>
    </row>
    <row r="98" spans="1:6" x14ac:dyDescent="0.15">
      <c r="A98" s="1">
        <v>96</v>
      </c>
      <c r="B98" s="33">
        <v>44442.335243055502</v>
      </c>
      <c r="C98" s="1">
        <v>1</v>
      </c>
      <c r="E98" s="1" t="s">
        <v>228</v>
      </c>
      <c r="F98" s="1" t="s">
        <v>161</v>
      </c>
    </row>
    <row r="99" spans="1:6" x14ac:dyDescent="0.15">
      <c r="A99" s="1">
        <v>97</v>
      </c>
      <c r="B99" s="33">
        <v>44440.625520833302</v>
      </c>
      <c r="C99" s="1">
        <v>1</v>
      </c>
      <c r="E99" s="1" t="s">
        <v>229</v>
      </c>
      <c r="F99" s="1" t="s">
        <v>119</v>
      </c>
    </row>
    <row r="100" spans="1:6" x14ac:dyDescent="0.15">
      <c r="A100" s="1">
        <v>98</v>
      </c>
      <c r="B100" s="33">
        <v>44439.759560185099</v>
      </c>
      <c r="C100" s="1">
        <v>1</v>
      </c>
      <c r="E100" s="1" t="s">
        <v>230</v>
      </c>
      <c r="F100" s="1" t="s">
        <v>121</v>
      </c>
    </row>
    <row r="101" spans="1:6" x14ac:dyDescent="0.15">
      <c r="A101" s="1">
        <v>99</v>
      </c>
      <c r="B101" s="33">
        <v>44439.644270833298</v>
      </c>
      <c r="C101" s="1">
        <v>1</v>
      </c>
      <c r="E101" s="1" t="s">
        <v>231</v>
      </c>
      <c r="F101" s="1" t="s">
        <v>119</v>
      </c>
    </row>
    <row r="102" spans="1:6" x14ac:dyDescent="0.15">
      <c r="A102" s="1">
        <v>100</v>
      </c>
      <c r="B102" s="33">
        <v>44435.8561342592</v>
      </c>
      <c r="C102" s="1">
        <v>1</v>
      </c>
      <c r="E102" s="1" t="s">
        <v>232</v>
      </c>
      <c r="F102" s="1" t="s">
        <v>119</v>
      </c>
    </row>
    <row r="103" spans="1:6" x14ac:dyDescent="0.15">
      <c r="A103" s="1">
        <v>101</v>
      </c>
      <c r="B103" s="33">
        <v>44427.474791666602</v>
      </c>
      <c r="C103" s="1">
        <v>1</v>
      </c>
      <c r="E103" s="1" t="s">
        <v>233</v>
      </c>
      <c r="F103" s="1" t="s">
        <v>121</v>
      </c>
    </row>
    <row r="104" spans="1:6" x14ac:dyDescent="0.15">
      <c r="A104" s="1">
        <v>102</v>
      </c>
      <c r="B104" s="33">
        <v>44426.058692129598</v>
      </c>
      <c r="C104" s="1">
        <v>1</v>
      </c>
      <c r="E104" s="1" t="s">
        <v>234</v>
      </c>
      <c r="F104" s="1" t="s">
        <v>119</v>
      </c>
    </row>
    <row r="105" spans="1:6" x14ac:dyDescent="0.15">
      <c r="A105" s="1">
        <v>103</v>
      </c>
      <c r="B105" s="33">
        <v>44425.568796296298</v>
      </c>
      <c r="C105" s="1">
        <v>1</v>
      </c>
      <c r="E105" s="1" t="s">
        <v>235</v>
      </c>
      <c r="F105" s="1" t="s">
        <v>119</v>
      </c>
    </row>
    <row r="106" spans="1:6" x14ac:dyDescent="0.15">
      <c r="A106" s="1">
        <v>104</v>
      </c>
      <c r="B106" s="33">
        <v>44420.165601851797</v>
      </c>
      <c r="C106" s="1">
        <v>5</v>
      </c>
      <c r="E106" s="1" t="s">
        <v>236</v>
      </c>
      <c r="F106" s="1" t="s">
        <v>119</v>
      </c>
    </row>
    <row r="107" spans="1:6" x14ac:dyDescent="0.15">
      <c r="A107" s="1">
        <v>105</v>
      </c>
      <c r="B107" s="33">
        <v>44418.998680555502</v>
      </c>
      <c r="C107" s="1">
        <v>1</v>
      </c>
      <c r="E107" s="1" t="s">
        <v>237</v>
      </c>
      <c r="F107" s="1" t="s">
        <v>119</v>
      </c>
    </row>
    <row r="108" spans="1:6" x14ac:dyDescent="0.15">
      <c r="A108" s="1">
        <v>106</v>
      </c>
      <c r="B108" s="33">
        <v>44418.816944444399</v>
      </c>
      <c r="C108" s="1">
        <v>1</v>
      </c>
      <c r="E108" s="1" t="s">
        <v>238</v>
      </c>
      <c r="F108" s="1" t="s">
        <v>121</v>
      </c>
    </row>
    <row r="109" spans="1:6" x14ac:dyDescent="0.15">
      <c r="A109" s="1">
        <v>107</v>
      </c>
      <c r="B109" s="33">
        <v>44418.141805555497</v>
      </c>
      <c r="C109" s="1">
        <v>5</v>
      </c>
      <c r="E109" s="1" t="s">
        <v>239</v>
      </c>
      <c r="F109" s="1" t="s">
        <v>119</v>
      </c>
    </row>
    <row r="110" spans="1:6" x14ac:dyDescent="0.15">
      <c r="A110" s="1">
        <v>108</v>
      </c>
      <c r="B110" s="33">
        <v>44416.757615740702</v>
      </c>
      <c r="C110" s="1">
        <v>1</v>
      </c>
      <c r="E110" s="1" t="s">
        <v>240</v>
      </c>
      <c r="F110" s="1" t="s">
        <v>119</v>
      </c>
    </row>
    <row r="111" spans="1:6" x14ac:dyDescent="0.15">
      <c r="A111" s="1">
        <v>109</v>
      </c>
      <c r="B111" s="33">
        <v>44413.720520833303</v>
      </c>
      <c r="C111" s="1">
        <v>1</v>
      </c>
      <c r="E111" s="1" t="s">
        <v>241</v>
      </c>
      <c r="F111" s="1" t="s">
        <v>119</v>
      </c>
    </row>
    <row r="112" spans="1:6" x14ac:dyDescent="0.15">
      <c r="A112" s="1">
        <v>110</v>
      </c>
      <c r="B112" s="33">
        <v>44413.680833333303</v>
      </c>
      <c r="C112" s="1">
        <v>1</v>
      </c>
      <c r="E112" s="1" t="s">
        <v>242</v>
      </c>
      <c r="F112" s="1" t="s">
        <v>119</v>
      </c>
    </row>
    <row r="113" spans="1:6" x14ac:dyDescent="0.15">
      <c r="A113" s="1">
        <v>111</v>
      </c>
      <c r="B113" s="33">
        <v>44412.708171296297</v>
      </c>
      <c r="C113" s="1">
        <v>1</v>
      </c>
      <c r="E113" s="1" t="s">
        <v>243</v>
      </c>
      <c r="F113" s="1" t="s">
        <v>119</v>
      </c>
    </row>
    <row r="114" spans="1:6" x14ac:dyDescent="0.15">
      <c r="A114" s="1">
        <v>112</v>
      </c>
      <c r="B114" s="33">
        <v>44409.733634259203</v>
      </c>
      <c r="C114" s="1">
        <v>1</v>
      </c>
      <c r="E114" s="1" t="s">
        <v>244</v>
      </c>
      <c r="F114" s="1" t="s">
        <v>119</v>
      </c>
    </row>
    <row r="115" spans="1:6" x14ac:dyDescent="0.15">
      <c r="A115" s="1">
        <v>113</v>
      </c>
      <c r="B115" s="33">
        <v>44409.080243055498</v>
      </c>
      <c r="C115" s="1">
        <v>1</v>
      </c>
      <c r="E115" s="1" t="s">
        <v>245</v>
      </c>
      <c r="F115" s="1" t="s">
        <v>119</v>
      </c>
    </row>
    <row r="116" spans="1:6" x14ac:dyDescent="0.15">
      <c r="A116" s="1">
        <v>114</v>
      </c>
      <c r="B116" s="33">
        <v>44404.856307870301</v>
      </c>
      <c r="C116" s="1">
        <v>1</v>
      </c>
      <c r="E116" s="1" t="s">
        <v>246</v>
      </c>
      <c r="F116" s="1" t="s">
        <v>119</v>
      </c>
    </row>
    <row r="117" spans="1:6" x14ac:dyDescent="0.15">
      <c r="A117" s="1">
        <v>115</v>
      </c>
      <c r="B117" s="33">
        <v>44401.790891203702</v>
      </c>
      <c r="C117" s="1">
        <v>1</v>
      </c>
      <c r="E117" s="1" t="s">
        <v>247</v>
      </c>
      <c r="F117" s="1" t="s">
        <v>119</v>
      </c>
    </row>
    <row r="118" spans="1:6" x14ac:dyDescent="0.15">
      <c r="A118" s="1">
        <v>116</v>
      </c>
      <c r="B118" s="33">
        <v>44401.695810185098</v>
      </c>
      <c r="C118" s="1">
        <v>1</v>
      </c>
      <c r="E118" s="1" t="s">
        <v>248</v>
      </c>
      <c r="F118" s="1" t="s">
        <v>161</v>
      </c>
    </row>
    <row r="119" spans="1:6" x14ac:dyDescent="0.15">
      <c r="A119" s="1">
        <v>117</v>
      </c>
      <c r="B119" s="33">
        <v>44400.741898148102</v>
      </c>
      <c r="C119" s="1">
        <v>1</v>
      </c>
      <c r="E119" s="1" t="s">
        <v>249</v>
      </c>
      <c r="F119" s="1" t="s">
        <v>119</v>
      </c>
    </row>
    <row r="120" spans="1:6" x14ac:dyDescent="0.15">
      <c r="A120" s="1">
        <v>118</v>
      </c>
      <c r="B120" s="33">
        <v>44400.127071759198</v>
      </c>
      <c r="C120" s="1">
        <v>1</v>
      </c>
      <c r="E120" s="1" t="s">
        <v>250</v>
      </c>
      <c r="F120" s="1" t="s">
        <v>119</v>
      </c>
    </row>
    <row r="121" spans="1:6" x14ac:dyDescent="0.15">
      <c r="A121" s="1">
        <v>119</v>
      </c>
      <c r="B121" s="33">
        <v>44398.8188310185</v>
      </c>
      <c r="C121" s="1">
        <v>1</v>
      </c>
      <c r="E121" s="1" t="s">
        <v>251</v>
      </c>
      <c r="F121" s="1" t="s">
        <v>119</v>
      </c>
    </row>
    <row r="122" spans="1:6" x14ac:dyDescent="0.15">
      <c r="A122" s="1">
        <v>120</v>
      </c>
      <c r="B122" s="33">
        <v>44396.577349537001</v>
      </c>
      <c r="C122" s="1">
        <v>1</v>
      </c>
      <c r="E122" s="1" t="s">
        <v>252</v>
      </c>
      <c r="F122" s="1" t="s">
        <v>119</v>
      </c>
    </row>
    <row r="123" spans="1:6" x14ac:dyDescent="0.15">
      <c r="A123" s="1">
        <v>121</v>
      </c>
      <c r="B123" s="33">
        <v>44383.116770833301</v>
      </c>
      <c r="C123" s="1">
        <v>1</v>
      </c>
      <c r="E123" s="1" t="s">
        <v>253</v>
      </c>
      <c r="F123" s="1" t="s">
        <v>119</v>
      </c>
    </row>
    <row r="124" spans="1:6" x14ac:dyDescent="0.15">
      <c r="A124" s="1">
        <v>122</v>
      </c>
      <c r="B124" s="33">
        <v>44382.799664351798</v>
      </c>
      <c r="C124" s="1">
        <v>5</v>
      </c>
      <c r="E124" s="1" t="s">
        <v>254</v>
      </c>
      <c r="F124" s="1" t="s">
        <v>132</v>
      </c>
    </row>
    <row r="125" spans="1:6" x14ac:dyDescent="0.15">
      <c r="A125" s="1">
        <v>123</v>
      </c>
      <c r="B125" s="33">
        <v>44381.782372685098</v>
      </c>
      <c r="C125" s="1">
        <v>1</v>
      </c>
      <c r="E125" s="1" t="s">
        <v>255</v>
      </c>
      <c r="F125" s="1" t="s">
        <v>155</v>
      </c>
    </row>
    <row r="126" spans="1:6" x14ac:dyDescent="0.15">
      <c r="A126" s="1">
        <v>124</v>
      </c>
      <c r="B126" s="33">
        <v>44379.4089351851</v>
      </c>
      <c r="C126" s="1">
        <v>1</v>
      </c>
      <c r="E126" s="1" t="s">
        <v>256</v>
      </c>
      <c r="F126" s="1" t="s">
        <v>257</v>
      </c>
    </row>
    <row r="127" spans="1:6" x14ac:dyDescent="0.15">
      <c r="A127" s="1">
        <v>125</v>
      </c>
      <c r="B127" s="33">
        <v>44368.290763888799</v>
      </c>
      <c r="C127" s="1">
        <v>1</v>
      </c>
      <c r="E127" s="1" t="s">
        <v>258</v>
      </c>
      <c r="F127" s="1" t="s">
        <v>257</v>
      </c>
    </row>
    <row r="128" spans="1:6" x14ac:dyDescent="0.15">
      <c r="A128" s="1">
        <v>126</v>
      </c>
      <c r="B128" s="33">
        <v>44365.611493055498</v>
      </c>
      <c r="C128" s="1">
        <v>1</v>
      </c>
      <c r="E128" s="1" t="s">
        <v>259</v>
      </c>
      <c r="F128" s="1" t="s">
        <v>119</v>
      </c>
    </row>
    <row r="129" spans="1:6" x14ac:dyDescent="0.15">
      <c r="A129" s="1">
        <v>127</v>
      </c>
      <c r="B129" s="33">
        <v>44362.236898148098</v>
      </c>
      <c r="C129" s="1">
        <v>5</v>
      </c>
      <c r="E129" s="1" t="s">
        <v>260</v>
      </c>
      <c r="F129" s="1" t="s">
        <v>257</v>
      </c>
    </row>
    <row r="130" spans="1:6" x14ac:dyDescent="0.15">
      <c r="A130" s="1">
        <v>128</v>
      </c>
      <c r="B130" s="33">
        <v>44355.006944444402</v>
      </c>
      <c r="C130" s="1">
        <v>1</v>
      </c>
      <c r="E130" s="1" t="s">
        <v>261</v>
      </c>
      <c r="F130" s="1" t="s">
        <v>119</v>
      </c>
    </row>
    <row r="131" spans="1:6" x14ac:dyDescent="0.15">
      <c r="A131" s="1">
        <v>129</v>
      </c>
      <c r="B131" s="33">
        <v>44351.685856481403</v>
      </c>
      <c r="C131" s="1">
        <v>5</v>
      </c>
      <c r="E131" s="1" t="s">
        <v>262</v>
      </c>
      <c r="F131" s="1" t="s">
        <v>121</v>
      </c>
    </row>
    <row r="132" spans="1:6" x14ac:dyDescent="0.15">
      <c r="A132" s="1">
        <v>130</v>
      </c>
      <c r="B132" s="33">
        <v>44349.831759259199</v>
      </c>
      <c r="C132" s="1">
        <v>1</v>
      </c>
      <c r="E132" s="1" t="s">
        <v>263</v>
      </c>
      <c r="F132" s="1" t="s">
        <v>119</v>
      </c>
    </row>
    <row r="133" spans="1:6" x14ac:dyDescent="0.15">
      <c r="A133" s="1">
        <v>131</v>
      </c>
      <c r="B133" s="33">
        <v>44340.613506944399</v>
      </c>
      <c r="C133" s="1">
        <v>1</v>
      </c>
      <c r="E133" s="1" t="s">
        <v>264</v>
      </c>
      <c r="F133" s="1" t="s">
        <v>119</v>
      </c>
    </row>
    <row r="134" spans="1:6" x14ac:dyDescent="0.15">
      <c r="A134" s="1">
        <v>132</v>
      </c>
      <c r="B134" s="33">
        <v>44336.6382407407</v>
      </c>
      <c r="C134" s="1">
        <v>2</v>
      </c>
      <c r="E134" s="1" t="s">
        <v>265</v>
      </c>
      <c r="F134" s="1" t="s">
        <v>119</v>
      </c>
    </row>
    <row r="135" spans="1:6" x14ac:dyDescent="0.15">
      <c r="A135" s="1">
        <v>133</v>
      </c>
      <c r="B135" s="33">
        <v>44328.948206018496</v>
      </c>
      <c r="C135" s="1">
        <v>5</v>
      </c>
      <c r="E135" s="1" t="s">
        <v>266</v>
      </c>
      <c r="F135" s="1" t="s">
        <v>119</v>
      </c>
    </row>
    <row r="136" spans="1:6" x14ac:dyDescent="0.15">
      <c r="A136" s="1">
        <v>134</v>
      </c>
      <c r="B136" s="33">
        <v>44328.8008217592</v>
      </c>
      <c r="C136" s="1">
        <v>1</v>
      </c>
      <c r="E136" s="1" t="s">
        <v>267</v>
      </c>
      <c r="F136" s="1" t="s">
        <v>119</v>
      </c>
    </row>
    <row r="137" spans="1:6" x14ac:dyDescent="0.15">
      <c r="A137" s="1">
        <v>135</v>
      </c>
      <c r="B137" s="33">
        <v>44326.907870370298</v>
      </c>
      <c r="C137" s="1">
        <v>2</v>
      </c>
      <c r="E137" s="1" t="s">
        <v>268</v>
      </c>
      <c r="F137" s="1" t="s">
        <v>132</v>
      </c>
    </row>
    <row r="138" spans="1:6" x14ac:dyDescent="0.15">
      <c r="A138" s="1">
        <v>136</v>
      </c>
      <c r="B138" s="33">
        <v>44326.815682870299</v>
      </c>
      <c r="C138" s="1">
        <v>5</v>
      </c>
      <c r="E138" s="1" t="s">
        <v>269</v>
      </c>
      <c r="F138" s="1" t="s">
        <v>119</v>
      </c>
    </row>
    <row r="139" spans="1:6" x14ac:dyDescent="0.15">
      <c r="A139" s="1">
        <v>137</v>
      </c>
      <c r="B139" s="33">
        <v>44320.688391203701</v>
      </c>
      <c r="C139" s="1">
        <v>1</v>
      </c>
      <c r="E139" s="1" t="s">
        <v>270</v>
      </c>
      <c r="F139" s="1" t="s">
        <v>121</v>
      </c>
    </row>
    <row r="140" spans="1:6" x14ac:dyDescent="0.15">
      <c r="A140" s="1">
        <v>138</v>
      </c>
      <c r="B140" s="33">
        <v>44319.7134837962</v>
      </c>
      <c r="C140" s="1">
        <v>1</v>
      </c>
      <c r="E140" s="1" t="s">
        <v>271</v>
      </c>
      <c r="F140" s="1" t="s">
        <v>119</v>
      </c>
    </row>
    <row r="141" spans="1:6" x14ac:dyDescent="0.15">
      <c r="A141" s="1">
        <v>139</v>
      </c>
      <c r="B141" s="33">
        <v>44317.662361111099</v>
      </c>
      <c r="C141" s="1">
        <v>1</v>
      </c>
      <c r="E141" s="1" t="s">
        <v>272</v>
      </c>
      <c r="F141" s="1" t="s">
        <v>146</v>
      </c>
    </row>
    <row r="142" spans="1:6" x14ac:dyDescent="0.15">
      <c r="A142" s="1">
        <v>140</v>
      </c>
      <c r="B142" s="33">
        <v>44309.922303240703</v>
      </c>
      <c r="C142" s="1">
        <v>1</v>
      </c>
      <c r="E142" s="1" t="s">
        <v>273</v>
      </c>
      <c r="F142" s="1" t="s">
        <v>119</v>
      </c>
    </row>
    <row r="143" spans="1:6" x14ac:dyDescent="0.15">
      <c r="A143" s="1">
        <v>141</v>
      </c>
      <c r="B143" s="33">
        <v>44309.705231481399</v>
      </c>
      <c r="C143" s="1">
        <v>5</v>
      </c>
      <c r="E143" s="1" t="s">
        <v>274</v>
      </c>
      <c r="F143" s="1" t="s">
        <v>119</v>
      </c>
    </row>
    <row r="144" spans="1:6" x14ac:dyDescent="0.15">
      <c r="A144" s="1">
        <v>142</v>
      </c>
      <c r="B144" s="33">
        <v>44306.782210648104</v>
      </c>
      <c r="C144" s="1">
        <v>1</v>
      </c>
      <c r="E144" s="1" t="s">
        <v>275</v>
      </c>
      <c r="F144" s="1" t="s">
        <v>119</v>
      </c>
    </row>
    <row r="145" spans="1:6" x14ac:dyDescent="0.15">
      <c r="A145" s="1">
        <v>143</v>
      </c>
      <c r="B145" s="33">
        <v>44306.642777777699</v>
      </c>
      <c r="C145" s="1">
        <v>1</v>
      </c>
      <c r="E145" s="1" t="s">
        <v>276</v>
      </c>
      <c r="F145" s="1" t="s">
        <v>119</v>
      </c>
    </row>
    <row r="146" spans="1:6" x14ac:dyDescent="0.15">
      <c r="A146" s="1">
        <v>144</v>
      </c>
      <c r="B146" s="33">
        <v>44301.292835648099</v>
      </c>
      <c r="C146" s="1">
        <v>1</v>
      </c>
      <c r="E146" s="1" t="s">
        <v>277</v>
      </c>
      <c r="F146" s="1" t="s">
        <v>119</v>
      </c>
    </row>
    <row r="147" spans="1:6" x14ac:dyDescent="0.15">
      <c r="A147" s="1">
        <v>145</v>
      </c>
      <c r="B147" s="33">
        <v>44300.461041666596</v>
      </c>
      <c r="C147" s="1">
        <v>1</v>
      </c>
      <c r="E147" s="1" t="s">
        <v>278</v>
      </c>
      <c r="F147" s="1" t="s">
        <v>119</v>
      </c>
    </row>
    <row r="148" spans="1:6" x14ac:dyDescent="0.15">
      <c r="A148" s="1">
        <v>146</v>
      </c>
      <c r="B148" s="33">
        <v>44299.669930555501</v>
      </c>
      <c r="C148" s="1">
        <v>1</v>
      </c>
      <c r="E148" s="1" t="s">
        <v>279</v>
      </c>
      <c r="F148" s="1" t="s">
        <v>119</v>
      </c>
    </row>
    <row r="149" spans="1:6" x14ac:dyDescent="0.15">
      <c r="A149" s="1">
        <v>147</v>
      </c>
      <c r="B149" s="33">
        <v>44294.830150462898</v>
      </c>
      <c r="C149" s="1">
        <v>1</v>
      </c>
      <c r="E149" s="1" t="s">
        <v>280</v>
      </c>
      <c r="F149" s="1" t="s">
        <v>119</v>
      </c>
    </row>
    <row r="150" spans="1:6" x14ac:dyDescent="0.15">
      <c r="A150" s="1">
        <v>148</v>
      </c>
      <c r="B150" s="33">
        <v>44293.003217592501</v>
      </c>
      <c r="C150" s="1">
        <v>1</v>
      </c>
      <c r="E150" s="1" t="s">
        <v>281</v>
      </c>
      <c r="F150" s="1" t="s">
        <v>119</v>
      </c>
    </row>
    <row r="151" spans="1:6" x14ac:dyDescent="0.15">
      <c r="A151" s="1">
        <v>149</v>
      </c>
      <c r="B151" s="33">
        <v>44291.883587962897</v>
      </c>
      <c r="C151" s="1">
        <v>1</v>
      </c>
      <c r="E151" s="1" t="s">
        <v>282</v>
      </c>
      <c r="F151" s="1" t="s">
        <v>119</v>
      </c>
    </row>
    <row r="152" spans="1:6" x14ac:dyDescent="0.15">
      <c r="A152" s="1">
        <v>150</v>
      </c>
      <c r="B152" s="33">
        <v>44288.866585648102</v>
      </c>
      <c r="C152" s="1">
        <v>2</v>
      </c>
      <c r="E152" s="1" t="s">
        <v>283</v>
      </c>
      <c r="F152" s="1" t="s">
        <v>149</v>
      </c>
    </row>
    <row r="153" spans="1:6" x14ac:dyDescent="0.15">
      <c r="A153" s="1">
        <v>151</v>
      </c>
      <c r="B153" s="33">
        <v>44284.429097222201</v>
      </c>
      <c r="C153" s="1">
        <v>1</v>
      </c>
      <c r="E153" s="1" t="s">
        <v>284</v>
      </c>
      <c r="F153" s="1" t="s">
        <v>132</v>
      </c>
    </row>
    <row r="154" spans="1:6" x14ac:dyDescent="0.15">
      <c r="A154" s="1">
        <v>152</v>
      </c>
      <c r="B154" s="33">
        <v>44280.000671296199</v>
      </c>
      <c r="C154" s="1">
        <v>1</v>
      </c>
      <c r="E154" s="1" t="s">
        <v>285</v>
      </c>
      <c r="F154" s="1" t="s">
        <v>119</v>
      </c>
    </row>
    <row r="155" spans="1:6" x14ac:dyDescent="0.15">
      <c r="A155" s="1">
        <v>153</v>
      </c>
      <c r="B155" s="33">
        <v>44279.8653009259</v>
      </c>
      <c r="C155" s="1">
        <v>1</v>
      </c>
      <c r="E155" s="1" t="s">
        <v>286</v>
      </c>
      <c r="F155" s="1" t="s">
        <v>132</v>
      </c>
    </row>
    <row r="156" spans="1:6" x14ac:dyDescent="0.15">
      <c r="A156" s="1">
        <v>154</v>
      </c>
      <c r="B156" s="33">
        <v>44279.818298611099</v>
      </c>
      <c r="C156" s="1">
        <v>1</v>
      </c>
      <c r="E156" s="1" t="s">
        <v>287</v>
      </c>
      <c r="F156" s="1" t="s">
        <v>119</v>
      </c>
    </row>
    <row r="157" spans="1:6" x14ac:dyDescent="0.15">
      <c r="A157" s="1">
        <v>155</v>
      </c>
      <c r="B157" s="33">
        <v>44278.023101851802</v>
      </c>
      <c r="C157" s="1">
        <v>5</v>
      </c>
      <c r="E157" s="1" t="s">
        <v>288</v>
      </c>
      <c r="F157" s="1" t="s">
        <v>119</v>
      </c>
    </row>
    <row r="158" spans="1:6" x14ac:dyDescent="0.15">
      <c r="A158" s="1">
        <v>156</v>
      </c>
      <c r="B158" s="33">
        <v>44275.701655092496</v>
      </c>
      <c r="C158" s="1">
        <v>1</v>
      </c>
      <c r="E158" s="1" t="s">
        <v>289</v>
      </c>
      <c r="F158" s="1" t="s">
        <v>119</v>
      </c>
    </row>
    <row r="159" spans="1:6" x14ac:dyDescent="0.15">
      <c r="A159" s="1">
        <v>157</v>
      </c>
      <c r="B159" s="33">
        <v>44274.594224537002</v>
      </c>
      <c r="C159" s="1">
        <v>1</v>
      </c>
      <c r="E159" s="1" t="s">
        <v>290</v>
      </c>
      <c r="F159" s="1" t="s">
        <v>119</v>
      </c>
    </row>
    <row r="160" spans="1:6" x14ac:dyDescent="0.15">
      <c r="A160" s="1">
        <v>158</v>
      </c>
      <c r="B160" s="33">
        <v>44273.737268518496</v>
      </c>
      <c r="C160" s="1">
        <v>1</v>
      </c>
      <c r="E160" s="1" t="s">
        <v>291</v>
      </c>
      <c r="F160" s="1" t="s">
        <v>292</v>
      </c>
    </row>
    <row r="161" spans="1:6" x14ac:dyDescent="0.15">
      <c r="A161" s="1">
        <v>159</v>
      </c>
      <c r="B161" s="33">
        <v>44269.047361111101</v>
      </c>
      <c r="C161" s="1">
        <v>1</v>
      </c>
      <c r="E161" s="1" t="s">
        <v>293</v>
      </c>
      <c r="F161" s="1" t="s">
        <v>119</v>
      </c>
    </row>
    <row r="162" spans="1:6" x14ac:dyDescent="0.15">
      <c r="A162" s="1">
        <v>160</v>
      </c>
      <c r="B162" s="33">
        <v>44266.611550925903</v>
      </c>
      <c r="C162" s="1">
        <v>1</v>
      </c>
      <c r="E162" s="1" t="s">
        <v>294</v>
      </c>
      <c r="F162" s="1" t="s">
        <v>121</v>
      </c>
    </row>
    <row r="163" spans="1:6" x14ac:dyDescent="0.15">
      <c r="A163" s="1">
        <v>161</v>
      </c>
      <c r="B163" s="33">
        <v>44262.7190625</v>
      </c>
      <c r="C163" s="1">
        <v>1</v>
      </c>
      <c r="E163" s="1" t="s">
        <v>295</v>
      </c>
      <c r="F163" s="1" t="s">
        <v>121</v>
      </c>
    </row>
    <row r="164" spans="1:6" x14ac:dyDescent="0.15">
      <c r="A164" s="1">
        <v>162</v>
      </c>
      <c r="B164" s="33">
        <v>44262.288171296299</v>
      </c>
      <c r="C164" s="1">
        <v>1</v>
      </c>
      <c r="E164" s="1" t="s">
        <v>296</v>
      </c>
      <c r="F164" s="1" t="s">
        <v>119</v>
      </c>
    </row>
    <row r="165" spans="1:6" x14ac:dyDescent="0.15">
      <c r="A165" s="1">
        <v>163</v>
      </c>
      <c r="B165" s="33">
        <v>44261.698067129597</v>
      </c>
      <c r="C165" s="1">
        <v>1</v>
      </c>
      <c r="E165" s="1" t="s">
        <v>297</v>
      </c>
      <c r="F165" s="1" t="s">
        <v>119</v>
      </c>
    </row>
    <row r="166" spans="1:6" x14ac:dyDescent="0.15">
      <c r="A166" s="1">
        <v>164</v>
      </c>
      <c r="B166" s="33">
        <v>44261.5203819444</v>
      </c>
      <c r="C166" s="1">
        <v>1</v>
      </c>
      <c r="E166" s="1" t="s">
        <v>298</v>
      </c>
      <c r="F166" s="1" t="s">
        <v>132</v>
      </c>
    </row>
    <row r="167" spans="1:6" x14ac:dyDescent="0.15">
      <c r="A167" s="1">
        <v>165</v>
      </c>
      <c r="B167" s="33">
        <v>44261.039629629602</v>
      </c>
      <c r="C167" s="1">
        <v>1</v>
      </c>
      <c r="E167" s="1" t="s">
        <v>299</v>
      </c>
      <c r="F167" s="1" t="s">
        <v>119</v>
      </c>
    </row>
    <row r="168" spans="1:6" x14ac:dyDescent="0.15">
      <c r="A168" s="1">
        <v>166</v>
      </c>
      <c r="B168" s="33">
        <v>44258.759085648097</v>
      </c>
      <c r="C168" s="1">
        <v>1</v>
      </c>
      <c r="E168" s="1" t="s">
        <v>300</v>
      </c>
      <c r="F168" s="1" t="s">
        <v>119</v>
      </c>
    </row>
    <row r="169" spans="1:6" x14ac:dyDescent="0.15">
      <c r="A169" s="1">
        <v>167</v>
      </c>
      <c r="B169" s="33">
        <v>44253.011701388801</v>
      </c>
      <c r="C169" s="1">
        <v>1</v>
      </c>
      <c r="E169" s="1" t="s">
        <v>301</v>
      </c>
      <c r="F169" s="1" t="s">
        <v>119</v>
      </c>
    </row>
    <row r="170" spans="1:6" x14ac:dyDescent="0.15">
      <c r="A170" s="1">
        <v>168</v>
      </c>
      <c r="B170" s="33">
        <v>44252.489722222199</v>
      </c>
      <c r="C170" s="1">
        <v>1</v>
      </c>
      <c r="E170" s="1" t="s">
        <v>302</v>
      </c>
      <c r="F170" s="1" t="s">
        <v>132</v>
      </c>
    </row>
    <row r="171" spans="1:6" x14ac:dyDescent="0.15">
      <c r="A171" s="1">
        <v>169</v>
      </c>
      <c r="B171" s="33">
        <v>44251.368182870297</v>
      </c>
      <c r="C171" s="1">
        <v>5</v>
      </c>
      <c r="E171" s="1" t="s">
        <v>303</v>
      </c>
      <c r="F171" s="1" t="s">
        <v>304</v>
      </c>
    </row>
    <row r="172" spans="1:6" x14ac:dyDescent="0.15">
      <c r="A172" s="1">
        <v>170</v>
      </c>
      <c r="B172" s="33">
        <v>44247.700659722199</v>
      </c>
      <c r="C172" s="1">
        <v>1</v>
      </c>
      <c r="E172" s="1" t="s">
        <v>305</v>
      </c>
      <c r="F172" s="1" t="s">
        <v>146</v>
      </c>
    </row>
    <row r="173" spans="1:6" x14ac:dyDescent="0.15">
      <c r="A173" s="1">
        <v>171</v>
      </c>
      <c r="B173" s="33">
        <v>44241.551331018498</v>
      </c>
      <c r="C173" s="1">
        <v>1</v>
      </c>
      <c r="E173" s="1" t="s">
        <v>306</v>
      </c>
      <c r="F173" s="1" t="s">
        <v>121</v>
      </c>
    </row>
    <row r="174" spans="1:6" x14ac:dyDescent="0.15">
      <c r="A174" s="1">
        <v>172</v>
      </c>
      <c r="B174" s="33">
        <v>44241.136840277701</v>
      </c>
      <c r="C174" s="1">
        <v>1</v>
      </c>
      <c r="E174" s="1" t="s">
        <v>307</v>
      </c>
      <c r="F174" s="1" t="s">
        <v>119</v>
      </c>
    </row>
    <row r="175" spans="1:6" x14ac:dyDescent="0.15">
      <c r="A175" s="1">
        <v>173</v>
      </c>
      <c r="B175" s="33">
        <v>44240.923599537004</v>
      </c>
      <c r="C175" s="1">
        <v>1</v>
      </c>
      <c r="E175" s="1" t="s">
        <v>308</v>
      </c>
      <c r="F175" s="1" t="s">
        <v>119</v>
      </c>
    </row>
    <row r="176" spans="1:6" x14ac:dyDescent="0.15">
      <c r="A176" s="1">
        <v>174</v>
      </c>
      <c r="B176" s="33">
        <v>44238.3771874999</v>
      </c>
      <c r="C176" s="1">
        <v>1</v>
      </c>
      <c r="E176" s="1" t="s">
        <v>309</v>
      </c>
      <c r="F176" s="1" t="s">
        <v>132</v>
      </c>
    </row>
    <row r="177" spans="1:6" x14ac:dyDescent="0.15">
      <c r="A177" s="1">
        <v>175</v>
      </c>
      <c r="B177" s="33">
        <v>44236.748043981403</v>
      </c>
      <c r="C177" s="1">
        <v>1</v>
      </c>
      <c r="E177" s="1" t="s">
        <v>310</v>
      </c>
      <c r="F177" s="1" t="s">
        <v>146</v>
      </c>
    </row>
    <row r="178" spans="1:6" x14ac:dyDescent="0.15">
      <c r="A178" s="1">
        <v>176</v>
      </c>
      <c r="B178" s="33">
        <v>44236.615636574003</v>
      </c>
      <c r="C178" s="1">
        <v>1</v>
      </c>
      <c r="E178" s="1" t="s">
        <v>311</v>
      </c>
      <c r="F178" s="1" t="s">
        <v>119</v>
      </c>
    </row>
    <row r="179" spans="1:6" x14ac:dyDescent="0.15">
      <c r="A179" s="1">
        <v>177</v>
      </c>
      <c r="B179" s="33">
        <v>44236.331087962899</v>
      </c>
      <c r="C179" s="1">
        <v>5</v>
      </c>
      <c r="E179" s="1" t="s">
        <v>312</v>
      </c>
      <c r="F179" s="1" t="s">
        <v>119</v>
      </c>
    </row>
    <row r="180" spans="1:6" x14ac:dyDescent="0.15">
      <c r="A180" s="1">
        <v>178</v>
      </c>
      <c r="B180" s="33">
        <v>44232.056793981399</v>
      </c>
      <c r="C180" s="1">
        <v>5</v>
      </c>
      <c r="E180" s="1" t="s">
        <v>313</v>
      </c>
      <c r="F180" s="1" t="s">
        <v>119</v>
      </c>
    </row>
    <row r="181" spans="1:6" x14ac:dyDescent="0.15">
      <c r="A181" s="1">
        <v>179</v>
      </c>
      <c r="B181" s="33">
        <v>44224.701030092503</v>
      </c>
      <c r="C181" s="1">
        <v>1</v>
      </c>
      <c r="E181" s="1" t="s">
        <v>314</v>
      </c>
      <c r="F181" s="1" t="s">
        <v>119</v>
      </c>
    </row>
    <row r="182" spans="1:6" x14ac:dyDescent="0.15">
      <c r="A182" s="1">
        <v>180</v>
      </c>
      <c r="B182" s="33">
        <v>44224.375115740702</v>
      </c>
      <c r="C182" s="1">
        <v>1</v>
      </c>
      <c r="E182" s="1" t="s">
        <v>315</v>
      </c>
      <c r="F182" s="1" t="s">
        <v>144</v>
      </c>
    </row>
    <row r="183" spans="1:6" x14ac:dyDescent="0.15">
      <c r="A183" s="1">
        <v>181</v>
      </c>
      <c r="B183" s="33">
        <v>44222.872002314798</v>
      </c>
      <c r="C183" s="1">
        <v>1</v>
      </c>
      <c r="E183" s="1" t="s">
        <v>316</v>
      </c>
      <c r="F183" s="1" t="s">
        <v>119</v>
      </c>
    </row>
    <row r="184" spans="1:6" x14ac:dyDescent="0.15">
      <c r="A184" s="1">
        <v>182</v>
      </c>
      <c r="B184" s="33">
        <v>44236.6377893518</v>
      </c>
      <c r="C184" s="1">
        <v>1</v>
      </c>
      <c r="E184" s="1" t="s">
        <v>317</v>
      </c>
      <c r="F184" s="1" t="s">
        <v>132</v>
      </c>
    </row>
    <row r="185" spans="1:6" x14ac:dyDescent="0.15">
      <c r="A185" s="1">
        <v>183</v>
      </c>
      <c r="B185" s="33">
        <v>44221.350902777704</v>
      </c>
      <c r="C185" s="1">
        <v>1</v>
      </c>
      <c r="E185" s="1" t="s">
        <v>318</v>
      </c>
      <c r="F185" s="1" t="s">
        <v>132</v>
      </c>
    </row>
    <row r="186" spans="1:6" x14ac:dyDescent="0.15">
      <c r="A186" s="1">
        <v>184</v>
      </c>
      <c r="B186" s="33">
        <v>44215.907453703701</v>
      </c>
      <c r="C186" s="1">
        <v>1</v>
      </c>
      <c r="E186" s="1" t="s">
        <v>319</v>
      </c>
      <c r="F186" s="1" t="s">
        <v>119</v>
      </c>
    </row>
    <row r="187" spans="1:6" x14ac:dyDescent="0.15">
      <c r="A187" s="1">
        <v>185</v>
      </c>
      <c r="B187" s="33">
        <v>44211.818055555501</v>
      </c>
      <c r="C187" s="1">
        <v>1</v>
      </c>
      <c r="E187" s="1" t="s">
        <v>320</v>
      </c>
      <c r="F187" s="1" t="s">
        <v>119</v>
      </c>
    </row>
    <row r="188" spans="1:6" x14ac:dyDescent="0.15">
      <c r="A188" s="1">
        <v>186</v>
      </c>
      <c r="B188" s="33">
        <v>44211.052534722199</v>
      </c>
      <c r="C188" s="1">
        <v>1</v>
      </c>
      <c r="E188" s="1" t="s">
        <v>321</v>
      </c>
      <c r="F188" s="1" t="s">
        <v>119</v>
      </c>
    </row>
    <row r="189" spans="1:6" x14ac:dyDescent="0.15">
      <c r="A189" s="1">
        <v>187</v>
      </c>
      <c r="B189" s="33">
        <v>44205.856562499997</v>
      </c>
      <c r="C189" s="1">
        <v>1</v>
      </c>
      <c r="E189" s="1" t="s">
        <v>322</v>
      </c>
      <c r="F189" s="1" t="s">
        <v>323</v>
      </c>
    </row>
    <row r="190" spans="1:6" x14ac:dyDescent="0.15">
      <c r="A190" s="1">
        <v>188</v>
      </c>
      <c r="B190" s="33">
        <v>44204.610625000001</v>
      </c>
      <c r="C190" s="1">
        <v>1</v>
      </c>
      <c r="E190" s="1" t="s">
        <v>324</v>
      </c>
      <c r="F190" s="1" t="s">
        <v>132</v>
      </c>
    </row>
    <row r="191" spans="1:6" x14ac:dyDescent="0.15">
      <c r="A191" s="1">
        <v>189</v>
      </c>
      <c r="B191" s="33">
        <v>44204.1898726851</v>
      </c>
      <c r="C191" s="1">
        <v>1</v>
      </c>
      <c r="E191" s="1" t="s">
        <v>325</v>
      </c>
      <c r="F191" s="1" t="s">
        <v>119</v>
      </c>
    </row>
    <row r="192" spans="1:6" x14ac:dyDescent="0.15">
      <c r="A192" s="1">
        <v>190</v>
      </c>
      <c r="B192" s="33">
        <v>44203.710960648103</v>
      </c>
      <c r="C192" s="1">
        <v>1</v>
      </c>
      <c r="E192" s="1" t="s">
        <v>326</v>
      </c>
      <c r="F192" s="1" t="s">
        <v>119</v>
      </c>
    </row>
    <row r="193" spans="1:6" x14ac:dyDescent="0.15">
      <c r="A193" s="1">
        <v>191</v>
      </c>
      <c r="B193" s="33">
        <v>44202.155694444402</v>
      </c>
      <c r="C193" s="1">
        <v>1</v>
      </c>
      <c r="E193" s="1" t="s">
        <v>327</v>
      </c>
      <c r="F193" s="1" t="s">
        <v>119</v>
      </c>
    </row>
    <row r="194" spans="1:6" x14ac:dyDescent="0.15">
      <c r="A194" s="1">
        <v>192</v>
      </c>
      <c r="B194" s="33">
        <v>44200.947569444397</v>
      </c>
      <c r="C194" s="1">
        <v>1</v>
      </c>
      <c r="E194" s="1" t="s">
        <v>328</v>
      </c>
      <c r="F194" s="1" t="s">
        <v>119</v>
      </c>
    </row>
    <row r="195" spans="1:6" x14ac:dyDescent="0.15">
      <c r="A195" s="1">
        <v>193</v>
      </c>
      <c r="B195" s="33">
        <v>44194.045451388803</v>
      </c>
      <c r="C195" s="1">
        <v>1</v>
      </c>
      <c r="E195" s="1" t="s">
        <v>329</v>
      </c>
      <c r="F195" s="1" t="s">
        <v>119</v>
      </c>
    </row>
    <row r="196" spans="1:6" x14ac:dyDescent="0.15">
      <c r="A196" s="1">
        <v>194</v>
      </c>
      <c r="B196" s="33">
        <v>44193.106550925899</v>
      </c>
      <c r="C196" s="1">
        <v>1</v>
      </c>
      <c r="E196" s="1" t="s">
        <v>330</v>
      </c>
      <c r="F196" s="1" t="s">
        <v>119</v>
      </c>
    </row>
    <row r="197" spans="1:6" x14ac:dyDescent="0.15">
      <c r="A197" s="1">
        <v>195</v>
      </c>
      <c r="B197" s="33">
        <v>44192.616747685097</v>
      </c>
      <c r="C197" s="1">
        <v>5</v>
      </c>
      <c r="E197" s="1" t="s">
        <v>331</v>
      </c>
      <c r="F197" s="1" t="s">
        <v>119</v>
      </c>
    </row>
    <row r="198" spans="1:6" x14ac:dyDescent="0.15">
      <c r="A198" s="1">
        <v>196</v>
      </c>
      <c r="B198" s="33">
        <v>44190.445949073997</v>
      </c>
      <c r="C198" s="1">
        <v>3</v>
      </c>
      <c r="E198" s="1" t="s">
        <v>332</v>
      </c>
      <c r="F198" s="1" t="s">
        <v>257</v>
      </c>
    </row>
    <row r="199" spans="1:6" x14ac:dyDescent="0.15">
      <c r="A199" s="1">
        <v>197</v>
      </c>
      <c r="B199" s="33">
        <v>44189.185543981403</v>
      </c>
      <c r="C199" s="1">
        <v>1</v>
      </c>
      <c r="E199" s="1" t="s">
        <v>333</v>
      </c>
      <c r="F199" s="1" t="s">
        <v>334</v>
      </c>
    </row>
    <row r="200" spans="1:6" x14ac:dyDescent="0.15">
      <c r="A200" s="1">
        <v>198</v>
      </c>
      <c r="B200" s="33">
        <v>44189.0315625</v>
      </c>
      <c r="C200" s="1">
        <v>1</v>
      </c>
      <c r="E200" s="1" t="s">
        <v>335</v>
      </c>
      <c r="F200" s="1" t="s">
        <v>119</v>
      </c>
    </row>
    <row r="201" spans="1:6" x14ac:dyDescent="0.15">
      <c r="A201" s="1">
        <v>199</v>
      </c>
      <c r="B201" s="33">
        <v>44188.852106481398</v>
      </c>
      <c r="C201" s="1">
        <v>5</v>
      </c>
      <c r="E201" s="1" t="s">
        <v>336</v>
      </c>
      <c r="F201" s="1" t="s">
        <v>121</v>
      </c>
    </row>
    <row r="202" spans="1:6" x14ac:dyDescent="0.15">
      <c r="A202" s="1">
        <v>200</v>
      </c>
      <c r="B202" s="33">
        <v>44187.1869560185</v>
      </c>
      <c r="C202" s="1">
        <v>1</v>
      </c>
      <c r="E202" s="1" t="s">
        <v>337</v>
      </c>
      <c r="F202" s="1" t="s">
        <v>119</v>
      </c>
    </row>
    <row r="203" spans="1:6" x14ac:dyDescent="0.15">
      <c r="A203" s="1">
        <v>201</v>
      </c>
      <c r="B203" s="33">
        <v>44187.133298611101</v>
      </c>
      <c r="C203" s="1">
        <v>1</v>
      </c>
      <c r="E203" s="1" t="s">
        <v>338</v>
      </c>
      <c r="F203" s="1" t="s">
        <v>119</v>
      </c>
    </row>
    <row r="204" spans="1:6" x14ac:dyDescent="0.15">
      <c r="A204" s="1">
        <v>202</v>
      </c>
      <c r="B204" s="33">
        <v>44183.362395833297</v>
      </c>
      <c r="C204" s="1">
        <v>5</v>
      </c>
      <c r="E204" s="1" t="s">
        <v>339</v>
      </c>
      <c r="F204" s="1" t="s">
        <v>119</v>
      </c>
    </row>
    <row r="205" spans="1:6" x14ac:dyDescent="0.15">
      <c r="A205" s="1">
        <v>203</v>
      </c>
      <c r="B205" s="33">
        <v>44180.320763888798</v>
      </c>
      <c r="C205" s="1">
        <v>1</v>
      </c>
      <c r="E205" s="1" t="s">
        <v>340</v>
      </c>
      <c r="F205" s="1" t="s">
        <v>119</v>
      </c>
    </row>
    <row r="206" spans="1:6" x14ac:dyDescent="0.15">
      <c r="A206" s="1">
        <v>204</v>
      </c>
      <c r="B206" s="33">
        <v>44178.821689814802</v>
      </c>
      <c r="C206" s="1">
        <v>1</v>
      </c>
      <c r="E206" s="1" t="s">
        <v>341</v>
      </c>
      <c r="F206" s="1" t="s">
        <v>119</v>
      </c>
    </row>
    <row r="207" spans="1:6" x14ac:dyDescent="0.15">
      <c r="A207" s="1">
        <v>205</v>
      </c>
      <c r="B207" s="33">
        <v>44178.615821759202</v>
      </c>
      <c r="C207" s="1">
        <v>2</v>
      </c>
      <c r="E207" s="1" t="s">
        <v>342</v>
      </c>
      <c r="F207" s="1" t="s">
        <v>121</v>
      </c>
    </row>
    <row r="208" spans="1:6" x14ac:dyDescent="0.15">
      <c r="A208" s="1">
        <v>206</v>
      </c>
      <c r="B208" s="33">
        <v>44177.687870370297</v>
      </c>
      <c r="C208" s="1">
        <v>1</v>
      </c>
      <c r="E208" s="1" t="s">
        <v>343</v>
      </c>
      <c r="F208" s="1" t="s">
        <v>119</v>
      </c>
    </row>
    <row r="209" spans="1:6" x14ac:dyDescent="0.15">
      <c r="A209" s="1">
        <v>207</v>
      </c>
      <c r="B209" s="33">
        <v>44176.974027777702</v>
      </c>
      <c r="C209" s="1">
        <v>1</v>
      </c>
      <c r="E209" s="1" t="s">
        <v>344</v>
      </c>
      <c r="F209" s="1" t="s">
        <v>119</v>
      </c>
    </row>
    <row r="210" spans="1:6" x14ac:dyDescent="0.15">
      <c r="A210" s="1">
        <v>208</v>
      </c>
      <c r="B210" s="33">
        <v>44176.211759259197</v>
      </c>
      <c r="C210" s="1">
        <v>1</v>
      </c>
      <c r="E210" s="1" t="s">
        <v>345</v>
      </c>
      <c r="F210" s="1" t="s">
        <v>334</v>
      </c>
    </row>
    <row r="211" spans="1:6" x14ac:dyDescent="0.15">
      <c r="A211" s="1">
        <v>209</v>
      </c>
      <c r="B211" s="33">
        <v>44174.999155092497</v>
      </c>
      <c r="C211" s="1">
        <v>1</v>
      </c>
      <c r="E211" s="1" t="s">
        <v>346</v>
      </c>
      <c r="F211" s="1" t="s">
        <v>161</v>
      </c>
    </row>
    <row r="212" spans="1:6" x14ac:dyDescent="0.15">
      <c r="A212" s="1">
        <v>210</v>
      </c>
      <c r="B212" s="33">
        <v>44174.796273148102</v>
      </c>
      <c r="C212" s="1">
        <v>1</v>
      </c>
      <c r="E212" s="1" t="s">
        <v>347</v>
      </c>
      <c r="F212" s="1" t="s">
        <v>119</v>
      </c>
    </row>
    <row r="213" spans="1:6" x14ac:dyDescent="0.15">
      <c r="A213" s="1">
        <v>211</v>
      </c>
      <c r="B213" s="33">
        <v>44174.181388888799</v>
      </c>
      <c r="C213" s="1">
        <v>1</v>
      </c>
      <c r="E213" s="1" t="s">
        <v>348</v>
      </c>
      <c r="F213" s="1" t="s">
        <v>119</v>
      </c>
    </row>
    <row r="214" spans="1:6" x14ac:dyDescent="0.15">
      <c r="A214" s="1">
        <v>212</v>
      </c>
      <c r="B214" s="33">
        <v>44170.333576388803</v>
      </c>
      <c r="C214" s="1">
        <v>1</v>
      </c>
      <c r="E214" s="1" t="s">
        <v>349</v>
      </c>
      <c r="F214" s="1" t="s">
        <v>119</v>
      </c>
    </row>
    <row r="215" spans="1:6" x14ac:dyDescent="0.15">
      <c r="A215" s="1">
        <v>213</v>
      </c>
      <c r="B215" s="33">
        <v>44168.753738425898</v>
      </c>
      <c r="C215" s="1">
        <v>1</v>
      </c>
      <c r="E215" s="1" t="s">
        <v>350</v>
      </c>
      <c r="F215" s="1" t="s">
        <v>119</v>
      </c>
    </row>
    <row r="216" spans="1:6" x14ac:dyDescent="0.15">
      <c r="A216" s="1">
        <v>214</v>
      </c>
      <c r="B216" s="33">
        <v>44168.313379629602</v>
      </c>
      <c r="C216" s="1">
        <v>1</v>
      </c>
      <c r="E216" s="1" t="s">
        <v>351</v>
      </c>
      <c r="F216" s="1" t="s">
        <v>121</v>
      </c>
    </row>
    <row r="217" spans="1:6" x14ac:dyDescent="0.15">
      <c r="A217" s="1">
        <v>215</v>
      </c>
      <c r="B217" s="33">
        <v>44168.183749999997</v>
      </c>
      <c r="C217" s="1">
        <v>1</v>
      </c>
      <c r="E217" s="1" t="s">
        <v>352</v>
      </c>
      <c r="F217" s="1" t="s">
        <v>119</v>
      </c>
    </row>
    <row r="218" spans="1:6" x14ac:dyDescent="0.15">
      <c r="A218" s="1">
        <v>216</v>
      </c>
      <c r="B218" s="33">
        <v>44167.557430555498</v>
      </c>
      <c r="C218" s="1">
        <v>1</v>
      </c>
      <c r="E218" s="1" t="s">
        <v>353</v>
      </c>
      <c r="F218" s="1" t="s">
        <v>121</v>
      </c>
    </row>
    <row r="219" spans="1:6" x14ac:dyDescent="0.15">
      <c r="A219" s="1">
        <v>217</v>
      </c>
      <c r="B219" s="33">
        <v>44167.144861111097</v>
      </c>
      <c r="C219" s="1">
        <v>5</v>
      </c>
      <c r="E219" s="1" t="s">
        <v>354</v>
      </c>
      <c r="F219" s="1" t="s">
        <v>161</v>
      </c>
    </row>
    <row r="220" spans="1:6" x14ac:dyDescent="0.15">
      <c r="A220" s="1">
        <v>218</v>
      </c>
      <c r="B220" s="33">
        <v>44166.138495370302</v>
      </c>
      <c r="C220" s="1">
        <v>5</v>
      </c>
      <c r="E220" s="1" t="s">
        <v>355</v>
      </c>
      <c r="F220" s="1" t="s">
        <v>119</v>
      </c>
    </row>
    <row r="221" spans="1:6" x14ac:dyDescent="0.15">
      <c r="A221" s="1">
        <v>219</v>
      </c>
      <c r="B221" s="33">
        <v>44163.365555555501</v>
      </c>
      <c r="C221" s="1">
        <v>1</v>
      </c>
      <c r="E221" s="1" t="s">
        <v>356</v>
      </c>
      <c r="F221" s="1" t="s">
        <v>132</v>
      </c>
    </row>
    <row r="222" spans="1:6" x14ac:dyDescent="0.15">
      <c r="A222" s="1">
        <v>220</v>
      </c>
      <c r="B222" s="33">
        <v>44162.945543981397</v>
      </c>
      <c r="C222" s="1">
        <v>1</v>
      </c>
      <c r="E222" s="1" t="s">
        <v>357</v>
      </c>
      <c r="F222" s="1" t="s">
        <v>119</v>
      </c>
    </row>
    <row r="223" spans="1:6" x14ac:dyDescent="0.15">
      <c r="A223" s="1">
        <v>221</v>
      </c>
      <c r="B223" s="33">
        <v>44159.813842592499</v>
      </c>
      <c r="C223" s="1">
        <v>1</v>
      </c>
      <c r="E223" s="1" t="s">
        <v>358</v>
      </c>
      <c r="F223" s="1" t="s">
        <v>119</v>
      </c>
    </row>
    <row r="224" spans="1:6" x14ac:dyDescent="0.15">
      <c r="A224" s="1">
        <v>222</v>
      </c>
      <c r="B224" s="33">
        <v>44159.747048611098</v>
      </c>
      <c r="C224" s="1">
        <v>5</v>
      </c>
      <c r="E224" s="1" t="s">
        <v>359</v>
      </c>
      <c r="F224" s="1" t="s">
        <v>119</v>
      </c>
    </row>
    <row r="225" spans="1:6" x14ac:dyDescent="0.15">
      <c r="A225" s="1">
        <v>223</v>
      </c>
      <c r="B225" s="33">
        <v>44159.473136574001</v>
      </c>
      <c r="C225" s="1">
        <v>1</v>
      </c>
      <c r="E225" s="1" t="s">
        <v>360</v>
      </c>
      <c r="F225" s="1" t="s">
        <v>119</v>
      </c>
    </row>
    <row r="226" spans="1:6" x14ac:dyDescent="0.15">
      <c r="A226" s="1">
        <v>224</v>
      </c>
      <c r="B226" s="33">
        <v>44159.274074073997</v>
      </c>
      <c r="C226" s="1">
        <v>1</v>
      </c>
      <c r="E226" s="1" t="s">
        <v>361</v>
      </c>
      <c r="F226" s="1" t="s">
        <v>119</v>
      </c>
    </row>
    <row r="227" spans="1:6" x14ac:dyDescent="0.15">
      <c r="A227" s="1">
        <v>225</v>
      </c>
      <c r="B227" s="33">
        <v>44158.150289351797</v>
      </c>
      <c r="C227" s="1">
        <v>1</v>
      </c>
      <c r="E227" s="1" t="s">
        <v>362</v>
      </c>
      <c r="F227" s="1" t="s">
        <v>161</v>
      </c>
    </row>
    <row r="228" spans="1:6" x14ac:dyDescent="0.15">
      <c r="A228" s="1">
        <v>226</v>
      </c>
      <c r="B228" s="33">
        <v>44153.555949073998</v>
      </c>
      <c r="C228" s="1">
        <v>1</v>
      </c>
      <c r="E228" s="1" t="s">
        <v>363</v>
      </c>
      <c r="F228" s="1" t="s">
        <v>119</v>
      </c>
    </row>
    <row r="229" spans="1:6" x14ac:dyDescent="0.15">
      <c r="A229" s="1">
        <v>227</v>
      </c>
      <c r="B229" s="33">
        <v>44153.009143518502</v>
      </c>
      <c r="C229" s="1">
        <v>1</v>
      </c>
      <c r="E229" s="1" t="s">
        <v>364</v>
      </c>
      <c r="F229" s="1" t="s">
        <v>146</v>
      </c>
    </row>
    <row r="230" spans="1:6" x14ac:dyDescent="0.15">
      <c r="A230" s="1">
        <v>228</v>
      </c>
      <c r="B230" s="33">
        <v>44151.9578819444</v>
      </c>
      <c r="C230" s="1">
        <v>1</v>
      </c>
      <c r="E230" s="1" t="s">
        <v>365</v>
      </c>
      <c r="F230" s="1" t="s">
        <v>119</v>
      </c>
    </row>
    <row r="231" spans="1:6" x14ac:dyDescent="0.15">
      <c r="A231" s="1">
        <v>229</v>
      </c>
      <c r="B231" s="33">
        <v>44148.653090277701</v>
      </c>
      <c r="C231" s="1">
        <v>1</v>
      </c>
      <c r="E231" s="1" t="s">
        <v>366</v>
      </c>
      <c r="F231" s="1" t="s">
        <v>121</v>
      </c>
    </row>
    <row r="232" spans="1:6" x14ac:dyDescent="0.15">
      <c r="A232" s="1">
        <v>230</v>
      </c>
      <c r="B232" s="33">
        <v>44139.610277777698</v>
      </c>
      <c r="C232" s="1">
        <v>1</v>
      </c>
      <c r="E232" s="1" t="s">
        <v>367</v>
      </c>
      <c r="F232" s="1" t="s">
        <v>119</v>
      </c>
    </row>
    <row r="233" spans="1:6" x14ac:dyDescent="0.15">
      <c r="A233" s="1">
        <v>231</v>
      </c>
      <c r="B233" s="33">
        <v>44131.787233796298</v>
      </c>
      <c r="C233" s="1">
        <v>1</v>
      </c>
      <c r="E233" s="1" t="s">
        <v>368</v>
      </c>
      <c r="F233" s="1" t="s">
        <v>146</v>
      </c>
    </row>
    <row r="234" spans="1:6" x14ac:dyDescent="0.15">
      <c r="A234" s="1">
        <v>232</v>
      </c>
      <c r="B234" s="33">
        <v>44131.7448263888</v>
      </c>
      <c r="C234" s="1">
        <v>1</v>
      </c>
      <c r="E234" s="1" t="s">
        <v>369</v>
      </c>
      <c r="F234" s="1" t="s">
        <v>119</v>
      </c>
    </row>
    <row r="235" spans="1:6" x14ac:dyDescent="0.15">
      <c r="A235" s="1">
        <v>233</v>
      </c>
      <c r="B235" s="33">
        <v>44128.976076388797</v>
      </c>
      <c r="C235" s="1">
        <v>1</v>
      </c>
      <c r="E235" s="1" t="s">
        <v>370</v>
      </c>
      <c r="F235" s="1" t="s">
        <v>146</v>
      </c>
    </row>
    <row r="236" spans="1:6" x14ac:dyDescent="0.15">
      <c r="A236" s="1">
        <v>234</v>
      </c>
      <c r="B236" s="33">
        <v>44128.099768518499</v>
      </c>
      <c r="C236" s="1">
        <v>1</v>
      </c>
      <c r="E236" s="1" t="s">
        <v>371</v>
      </c>
      <c r="F236" s="1" t="s">
        <v>146</v>
      </c>
    </row>
    <row r="237" spans="1:6" x14ac:dyDescent="0.15">
      <c r="A237" s="1">
        <v>235</v>
      </c>
      <c r="B237" s="33">
        <v>44121.990810185103</v>
      </c>
      <c r="C237" s="1">
        <v>1</v>
      </c>
      <c r="E237" s="1" t="s">
        <v>372</v>
      </c>
      <c r="F237" s="1" t="s">
        <v>119</v>
      </c>
    </row>
    <row r="238" spans="1:6" x14ac:dyDescent="0.15">
      <c r="A238" s="1">
        <v>236</v>
      </c>
      <c r="B238" s="33">
        <v>44121.732997685103</v>
      </c>
      <c r="C238" s="1">
        <v>4</v>
      </c>
      <c r="E238" s="1" t="s">
        <v>373</v>
      </c>
      <c r="F238" s="1" t="s">
        <v>132</v>
      </c>
    </row>
    <row r="239" spans="1:6" x14ac:dyDescent="0.15">
      <c r="A239" s="1">
        <v>237</v>
      </c>
      <c r="B239" s="33">
        <v>44119.703067129602</v>
      </c>
      <c r="C239" s="1">
        <v>4</v>
      </c>
      <c r="E239" s="1" t="s">
        <v>374</v>
      </c>
      <c r="F239" s="1" t="s">
        <v>119</v>
      </c>
    </row>
    <row r="240" spans="1:6" x14ac:dyDescent="0.15">
      <c r="A240" s="1">
        <v>238</v>
      </c>
      <c r="B240" s="33">
        <v>44117.408368055498</v>
      </c>
      <c r="C240" s="1">
        <v>1</v>
      </c>
      <c r="E240" s="1" t="s">
        <v>375</v>
      </c>
      <c r="F240" s="1" t="s">
        <v>119</v>
      </c>
    </row>
    <row r="241" spans="1:6" x14ac:dyDescent="0.15">
      <c r="A241" s="1">
        <v>239</v>
      </c>
      <c r="B241" s="33">
        <v>44117.1276388888</v>
      </c>
      <c r="C241" s="1">
        <v>1</v>
      </c>
      <c r="E241" s="1" t="s">
        <v>376</v>
      </c>
      <c r="F241" s="1" t="s">
        <v>119</v>
      </c>
    </row>
    <row r="242" spans="1:6" x14ac:dyDescent="0.15">
      <c r="A242" s="1">
        <v>240</v>
      </c>
      <c r="B242" s="33">
        <v>44113.442094907397</v>
      </c>
      <c r="C242" s="1">
        <v>1</v>
      </c>
      <c r="E242" s="1" t="s">
        <v>377</v>
      </c>
      <c r="F242" s="1" t="s">
        <v>257</v>
      </c>
    </row>
    <row r="243" spans="1:6" x14ac:dyDescent="0.15">
      <c r="A243" s="1">
        <v>241</v>
      </c>
      <c r="B243" s="33">
        <v>44111.474594907399</v>
      </c>
      <c r="C243" s="1">
        <v>4</v>
      </c>
      <c r="E243" s="1" t="s">
        <v>378</v>
      </c>
      <c r="F243" s="1" t="s">
        <v>155</v>
      </c>
    </row>
    <row r="244" spans="1:6" x14ac:dyDescent="0.15">
      <c r="A244" s="1">
        <v>242</v>
      </c>
      <c r="B244" s="33">
        <v>44110.8404629629</v>
      </c>
      <c r="C244" s="1">
        <v>1</v>
      </c>
      <c r="E244" s="1" t="s">
        <v>379</v>
      </c>
      <c r="F244" s="1" t="s">
        <v>119</v>
      </c>
    </row>
    <row r="245" spans="1:6" x14ac:dyDescent="0.15">
      <c r="A245" s="1">
        <v>243</v>
      </c>
      <c r="B245" s="33">
        <v>44109.050844907397</v>
      </c>
      <c r="C245" s="1">
        <v>1</v>
      </c>
      <c r="E245" s="1" t="s">
        <v>380</v>
      </c>
      <c r="F245" s="1" t="s">
        <v>119</v>
      </c>
    </row>
    <row r="246" spans="1:6" x14ac:dyDescent="0.15">
      <c r="A246" s="1">
        <v>244</v>
      </c>
      <c r="B246" s="33">
        <v>44106.574641203697</v>
      </c>
      <c r="C246" s="1">
        <v>4</v>
      </c>
      <c r="F246" s="1" t="s">
        <v>119</v>
      </c>
    </row>
    <row r="247" spans="1:6" x14ac:dyDescent="0.15">
      <c r="A247" s="1">
        <v>245</v>
      </c>
      <c r="B247" s="33">
        <v>44094.822083333303</v>
      </c>
      <c r="C247" s="1">
        <v>1</v>
      </c>
      <c r="E247" s="1" t="s">
        <v>381</v>
      </c>
      <c r="F247" s="1" t="s">
        <v>119</v>
      </c>
    </row>
    <row r="248" spans="1:6" x14ac:dyDescent="0.15">
      <c r="A248" s="1">
        <v>246</v>
      </c>
      <c r="B248" s="33">
        <v>44094.598657407398</v>
      </c>
      <c r="C248" s="1">
        <v>1</v>
      </c>
      <c r="E248" s="1" t="s">
        <v>382</v>
      </c>
      <c r="F248" s="1" t="s">
        <v>121</v>
      </c>
    </row>
    <row r="249" spans="1:6" x14ac:dyDescent="0.15">
      <c r="A249" s="1">
        <v>247</v>
      </c>
      <c r="B249" s="33">
        <v>44093.001759259198</v>
      </c>
      <c r="C249" s="1">
        <v>5</v>
      </c>
      <c r="E249" s="1" t="s">
        <v>383</v>
      </c>
      <c r="F249" s="1" t="s">
        <v>161</v>
      </c>
    </row>
    <row r="250" spans="1:6" x14ac:dyDescent="0.15">
      <c r="A250" s="1">
        <v>248</v>
      </c>
      <c r="B250" s="33">
        <v>44092.675289351799</v>
      </c>
      <c r="C250" s="1">
        <v>1</v>
      </c>
      <c r="E250" s="1" t="s">
        <v>384</v>
      </c>
      <c r="F250" s="1" t="s">
        <v>119</v>
      </c>
    </row>
    <row r="251" spans="1:6" x14ac:dyDescent="0.15">
      <c r="A251" s="1">
        <v>249</v>
      </c>
      <c r="B251" s="33">
        <v>44092.435150462901</v>
      </c>
      <c r="C251" s="1">
        <v>2</v>
      </c>
      <c r="E251" s="1" t="s">
        <v>385</v>
      </c>
      <c r="F251" s="1" t="s">
        <v>121</v>
      </c>
    </row>
    <row r="252" spans="1:6" x14ac:dyDescent="0.15">
      <c r="A252" s="1">
        <v>250</v>
      </c>
      <c r="B252" s="33">
        <v>44092.369849536997</v>
      </c>
      <c r="C252" s="1">
        <v>1</v>
      </c>
      <c r="E252" s="1" t="s">
        <v>386</v>
      </c>
      <c r="F252" s="1" t="s">
        <v>121</v>
      </c>
    </row>
    <row r="253" spans="1:6" x14ac:dyDescent="0.15">
      <c r="A253" s="1">
        <v>251</v>
      </c>
      <c r="B253" s="33">
        <v>44091.913368055502</v>
      </c>
      <c r="C253" s="1">
        <v>1</v>
      </c>
      <c r="E253" s="1" t="s">
        <v>387</v>
      </c>
      <c r="F253" s="1" t="s">
        <v>146</v>
      </c>
    </row>
    <row r="254" spans="1:6" x14ac:dyDescent="0.15">
      <c r="A254" s="1">
        <v>252</v>
      </c>
      <c r="B254" s="33">
        <v>44091.5765509259</v>
      </c>
      <c r="C254" s="1">
        <v>1</v>
      </c>
      <c r="E254" s="1" t="s">
        <v>388</v>
      </c>
      <c r="F254" s="1" t="s">
        <v>119</v>
      </c>
    </row>
    <row r="255" spans="1:6" x14ac:dyDescent="0.15">
      <c r="A255" s="1">
        <v>253</v>
      </c>
      <c r="B255" s="33">
        <v>44101.980624999997</v>
      </c>
      <c r="C255" s="1">
        <v>1</v>
      </c>
      <c r="E255" s="1" t="s">
        <v>389</v>
      </c>
      <c r="F255" s="1" t="s">
        <v>119</v>
      </c>
    </row>
    <row r="256" spans="1:6" x14ac:dyDescent="0.15">
      <c r="A256" s="1">
        <v>254</v>
      </c>
      <c r="B256" s="33">
        <v>44087.685034722199</v>
      </c>
      <c r="C256" s="1">
        <v>5</v>
      </c>
      <c r="F256" s="1" t="s">
        <v>119</v>
      </c>
    </row>
    <row r="257" spans="1:6" x14ac:dyDescent="0.15">
      <c r="A257" s="1">
        <v>255</v>
      </c>
      <c r="B257" s="33">
        <v>44085.962916666598</v>
      </c>
      <c r="C257" s="1">
        <v>1</v>
      </c>
      <c r="E257" s="1" t="s">
        <v>390</v>
      </c>
      <c r="F257" s="1" t="s">
        <v>119</v>
      </c>
    </row>
    <row r="258" spans="1:6" x14ac:dyDescent="0.15">
      <c r="A258" s="1">
        <v>256</v>
      </c>
      <c r="B258" s="33">
        <v>44084.851909722202</v>
      </c>
      <c r="C258" s="1">
        <v>1</v>
      </c>
      <c r="E258" s="1" t="s">
        <v>391</v>
      </c>
      <c r="F258" s="1" t="s">
        <v>119</v>
      </c>
    </row>
    <row r="259" spans="1:6" x14ac:dyDescent="0.15">
      <c r="A259" s="1">
        <v>257</v>
      </c>
      <c r="B259" s="33">
        <v>44084.290972222203</v>
      </c>
      <c r="C259" s="1">
        <v>1</v>
      </c>
      <c r="E259" s="1" t="s">
        <v>392</v>
      </c>
      <c r="F259" s="1" t="s">
        <v>161</v>
      </c>
    </row>
    <row r="260" spans="1:6" x14ac:dyDescent="0.15">
      <c r="A260" s="1">
        <v>258</v>
      </c>
      <c r="B260" s="33">
        <v>44083.0593518518</v>
      </c>
      <c r="C260" s="1">
        <v>1</v>
      </c>
      <c r="E260" s="1" t="s">
        <v>393</v>
      </c>
      <c r="F260" s="1" t="s">
        <v>119</v>
      </c>
    </row>
    <row r="261" spans="1:6" x14ac:dyDescent="0.15">
      <c r="A261" s="1">
        <v>259</v>
      </c>
      <c r="B261" s="33">
        <v>44081.848946759201</v>
      </c>
      <c r="C261" s="1">
        <v>1</v>
      </c>
      <c r="E261" s="1" t="s">
        <v>394</v>
      </c>
      <c r="F261" s="1" t="s">
        <v>146</v>
      </c>
    </row>
    <row r="262" spans="1:6" x14ac:dyDescent="0.15">
      <c r="A262" s="1">
        <v>260</v>
      </c>
      <c r="B262" s="33">
        <v>44081.666851851798</v>
      </c>
      <c r="C262" s="1">
        <v>1</v>
      </c>
      <c r="E262" s="1" t="s">
        <v>395</v>
      </c>
      <c r="F262" s="1" t="s">
        <v>119</v>
      </c>
    </row>
    <row r="263" spans="1:6" x14ac:dyDescent="0.15">
      <c r="A263" s="1">
        <v>261</v>
      </c>
      <c r="B263" s="33">
        <v>44078.106354166601</v>
      </c>
      <c r="C263" s="1">
        <v>1</v>
      </c>
      <c r="E263" s="1" t="s">
        <v>396</v>
      </c>
      <c r="F263" s="1" t="s">
        <v>119</v>
      </c>
    </row>
    <row r="264" spans="1:6" x14ac:dyDescent="0.15">
      <c r="A264" s="1">
        <v>262</v>
      </c>
      <c r="B264" s="33">
        <v>44077.860034722202</v>
      </c>
      <c r="C264" s="1">
        <v>1</v>
      </c>
      <c r="E264" s="1" t="s">
        <v>397</v>
      </c>
      <c r="F264" s="1" t="s">
        <v>119</v>
      </c>
    </row>
    <row r="265" spans="1:6" x14ac:dyDescent="0.15">
      <c r="A265" s="1">
        <v>263</v>
      </c>
      <c r="B265" s="33">
        <v>44076.909675925897</v>
      </c>
      <c r="C265" s="1">
        <v>2</v>
      </c>
      <c r="E265" s="1" t="s">
        <v>398</v>
      </c>
      <c r="F265" s="1" t="s">
        <v>119</v>
      </c>
    </row>
    <row r="266" spans="1:6" x14ac:dyDescent="0.15">
      <c r="A266" s="1">
        <v>264</v>
      </c>
      <c r="B266" s="33">
        <v>44073.910173611097</v>
      </c>
      <c r="C266" s="1">
        <v>1</v>
      </c>
      <c r="E266" s="1" t="s">
        <v>399</v>
      </c>
      <c r="F266" s="1" t="s">
        <v>119</v>
      </c>
    </row>
    <row r="267" spans="1:6" x14ac:dyDescent="0.15">
      <c r="A267" s="1">
        <v>265</v>
      </c>
      <c r="B267" s="33">
        <v>44069.915625000001</v>
      </c>
      <c r="C267" s="1">
        <v>1</v>
      </c>
      <c r="E267" s="1" t="s">
        <v>400</v>
      </c>
      <c r="F267" s="1" t="s">
        <v>119</v>
      </c>
    </row>
    <row r="268" spans="1:6" x14ac:dyDescent="0.15">
      <c r="A268" s="1">
        <v>266</v>
      </c>
      <c r="B268" s="33">
        <v>44066.423506944397</v>
      </c>
      <c r="C268" s="1">
        <v>5</v>
      </c>
      <c r="E268" s="1" t="s">
        <v>401</v>
      </c>
      <c r="F268" s="1" t="s">
        <v>119</v>
      </c>
    </row>
    <row r="269" spans="1:6" x14ac:dyDescent="0.15">
      <c r="A269" s="1">
        <v>267</v>
      </c>
      <c r="B269" s="33">
        <v>44057.481203703697</v>
      </c>
      <c r="C269" s="1">
        <v>1</v>
      </c>
      <c r="E269" s="1" t="s">
        <v>402</v>
      </c>
      <c r="F269" s="1" t="s">
        <v>119</v>
      </c>
    </row>
    <row r="270" spans="1:6" x14ac:dyDescent="0.15">
      <c r="A270" s="1">
        <v>268</v>
      </c>
      <c r="B270" s="33">
        <v>44055.0002662037</v>
      </c>
      <c r="C270" s="1">
        <v>1</v>
      </c>
      <c r="E270" s="1" t="s">
        <v>403</v>
      </c>
      <c r="F270" s="1" t="s">
        <v>119</v>
      </c>
    </row>
    <row r="271" spans="1:6" x14ac:dyDescent="0.15">
      <c r="A271" s="1">
        <v>269</v>
      </c>
      <c r="B271" s="33">
        <v>44051.0502777777</v>
      </c>
      <c r="C271" s="1">
        <v>1</v>
      </c>
      <c r="E271" s="1" t="s">
        <v>404</v>
      </c>
      <c r="F271" s="1" t="s">
        <v>119</v>
      </c>
    </row>
    <row r="272" spans="1:6" x14ac:dyDescent="0.15">
      <c r="A272" s="1">
        <v>270</v>
      </c>
      <c r="B272" s="33">
        <v>44049.743750000001</v>
      </c>
      <c r="C272" s="1">
        <v>1</v>
      </c>
      <c r="E272" s="1" t="s">
        <v>405</v>
      </c>
      <c r="F272" s="1" t="s">
        <v>119</v>
      </c>
    </row>
    <row r="273" spans="1:6" x14ac:dyDescent="0.15">
      <c r="A273" s="1">
        <v>271</v>
      </c>
      <c r="B273" s="33">
        <v>44046.867407407401</v>
      </c>
      <c r="C273" s="1">
        <v>1</v>
      </c>
      <c r="E273" s="1" t="s">
        <v>406</v>
      </c>
      <c r="F273" s="1" t="s">
        <v>119</v>
      </c>
    </row>
    <row r="274" spans="1:6" x14ac:dyDescent="0.15">
      <c r="A274" s="1">
        <v>272</v>
      </c>
      <c r="B274" s="33">
        <v>44046.748599537001</v>
      </c>
      <c r="C274" s="1">
        <v>1</v>
      </c>
      <c r="E274" s="1" t="s">
        <v>407</v>
      </c>
      <c r="F274" s="1" t="s">
        <v>146</v>
      </c>
    </row>
    <row r="275" spans="1:6" x14ac:dyDescent="0.15">
      <c r="A275" s="1">
        <v>273</v>
      </c>
      <c r="B275" s="33">
        <v>44046.408310185099</v>
      </c>
      <c r="C275" s="1">
        <v>1</v>
      </c>
      <c r="E275" s="1" t="s">
        <v>408</v>
      </c>
      <c r="F275" s="1" t="s">
        <v>121</v>
      </c>
    </row>
    <row r="276" spans="1:6" x14ac:dyDescent="0.15">
      <c r="A276" s="1">
        <v>274</v>
      </c>
      <c r="B276" s="33">
        <v>44042.005983796298</v>
      </c>
      <c r="C276" s="1">
        <v>1</v>
      </c>
      <c r="E276" s="1" t="s">
        <v>409</v>
      </c>
      <c r="F276" s="1" t="s">
        <v>119</v>
      </c>
    </row>
    <row r="277" spans="1:6" x14ac:dyDescent="0.15">
      <c r="A277" s="1">
        <v>275</v>
      </c>
      <c r="B277" s="33">
        <v>44040.829675925903</v>
      </c>
      <c r="C277" s="1">
        <v>1</v>
      </c>
      <c r="E277" s="1" t="s">
        <v>410</v>
      </c>
      <c r="F277" s="1" t="s">
        <v>119</v>
      </c>
    </row>
    <row r="278" spans="1:6" x14ac:dyDescent="0.15">
      <c r="A278" s="1">
        <v>276</v>
      </c>
      <c r="B278" s="33">
        <v>44040.6995717592</v>
      </c>
      <c r="C278" s="1">
        <v>1</v>
      </c>
      <c r="E278" s="1" t="s">
        <v>411</v>
      </c>
      <c r="F278" s="1" t="s">
        <v>119</v>
      </c>
    </row>
    <row r="279" spans="1:6" x14ac:dyDescent="0.15">
      <c r="A279" s="1">
        <v>277</v>
      </c>
      <c r="B279" s="33">
        <v>44037.857604166602</v>
      </c>
      <c r="C279" s="1">
        <v>1</v>
      </c>
      <c r="E279" s="1" t="s">
        <v>412</v>
      </c>
      <c r="F279" s="1" t="s">
        <v>119</v>
      </c>
    </row>
    <row r="280" spans="1:6" x14ac:dyDescent="0.15">
      <c r="A280" s="1">
        <v>278</v>
      </c>
      <c r="B280" s="33">
        <v>44036.0686458333</v>
      </c>
      <c r="C280" s="1">
        <v>1</v>
      </c>
      <c r="E280" s="1" t="s">
        <v>413</v>
      </c>
      <c r="F280" s="1" t="s">
        <v>146</v>
      </c>
    </row>
    <row r="281" spans="1:6" x14ac:dyDescent="0.15">
      <c r="A281" s="1">
        <v>279</v>
      </c>
      <c r="B281" s="33">
        <v>44035.832037036998</v>
      </c>
      <c r="C281" s="1">
        <v>1</v>
      </c>
      <c r="E281" s="1" t="s">
        <v>414</v>
      </c>
      <c r="F281" s="1" t="s">
        <v>121</v>
      </c>
    </row>
    <row r="282" spans="1:6" x14ac:dyDescent="0.15">
      <c r="A282" s="1">
        <v>280</v>
      </c>
      <c r="B282" s="33">
        <v>44038.023865740703</v>
      </c>
      <c r="C282" s="1">
        <v>1</v>
      </c>
      <c r="E282" s="1" t="s">
        <v>415</v>
      </c>
      <c r="F282" s="1" t="s">
        <v>119</v>
      </c>
    </row>
    <row r="283" spans="1:6" x14ac:dyDescent="0.15">
      <c r="A283" s="1">
        <v>281</v>
      </c>
      <c r="B283" s="33">
        <v>44035.6347337962</v>
      </c>
      <c r="C283" s="1">
        <v>1</v>
      </c>
      <c r="E283" s="1" t="s">
        <v>416</v>
      </c>
      <c r="F283" s="1" t="s">
        <v>119</v>
      </c>
    </row>
    <row r="284" spans="1:6" x14ac:dyDescent="0.15">
      <c r="A284" s="1">
        <v>282</v>
      </c>
      <c r="B284" s="33">
        <v>44033.802743055501</v>
      </c>
      <c r="C284" s="1">
        <v>2</v>
      </c>
      <c r="E284" s="1" t="s">
        <v>417</v>
      </c>
      <c r="F284" s="1" t="s">
        <v>121</v>
      </c>
    </row>
    <row r="285" spans="1:6" x14ac:dyDescent="0.15">
      <c r="A285" s="1">
        <v>283</v>
      </c>
      <c r="B285" s="33">
        <v>44032.954560185099</v>
      </c>
      <c r="C285" s="1">
        <v>1</v>
      </c>
      <c r="E285" s="1" t="s">
        <v>418</v>
      </c>
      <c r="F285" s="1" t="s">
        <v>119</v>
      </c>
    </row>
    <row r="286" spans="1:6" x14ac:dyDescent="0.15">
      <c r="A286" s="1">
        <v>284</v>
      </c>
      <c r="B286" s="33">
        <v>44029.469178240703</v>
      </c>
      <c r="C286" s="1">
        <v>1</v>
      </c>
      <c r="E286" s="1" t="s">
        <v>419</v>
      </c>
      <c r="F286" s="1" t="s">
        <v>121</v>
      </c>
    </row>
    <row r="287" spans="1:6" x14ac:dyDescent="0.15">
      <c r="A287" s="1">
        <v>285</v>
      </c>
      <c r="B287" s="33">
        <v>44016.576851851802</v>
      </c>
      <c r="C287" s="1">
        <v>1</v>
      </c>
      <c r="E287" s="1" t="s">
        <v>420</v>
      </c>
      <c r="F287" s="1" t="s">
        <v>121</v>
      </c>
    </row>
    <row r="288" spans="1:6" x14ac:dyDescent="0.15">
      <c r="A288" s="1">
        <v>286</v>
      </c>
      <c r="B288" s="33">
        <v>44016.248564814799</v>
      </c>
      <c r="C288" s="1">
        <v>1</v>
      </c>
      <c r="E288" s="1" t="s">
        <v>421</v>
      </c>
      <c r="F288" s="1" t="s">
        <v>119</v>
      </c>
    </row>
    <row r="289" spans="1:6" x14ac:dyDescent="0.15">
      <c r="A289" s="1">
        <v>287</v>
      </c>
      <c r="B289" s="33">
        <v>44015.459930555502</v>
      </c>
      <c r="C289" s="1">
        <v>2</v>
      </c>
      <c r="E289" s="1" t="s">
        <v>422</v>
      </c>
      <c r="F289" s="1" t="s">
        <v>161</v>
      </c>
    </row>
    <row r="290" spans="1:6" x14ac:dyDescent="0.15">
      <c r="A290" s="1">
        <v>288</v>
      </c>
      <c r="B290" s="33">
        <v>44013.906377314801</v>
      </c>
      <c r="C290" s="1">
        <v>1</v>
      </c>
      <c r="E290" s="1" t="s">
        <v>423</v>
      </c>
      <c r="F290" s="1" t="s">
        <v>119</v>
      </c>
    </row>
    <row r="291" spans="1:6" x14ac:dyDescent="0.15">
      <c r="A291" s="1">
        <v>289</v>
      </c>
      <c r="B291" s="33">
        <v>44012.318344907399</v>
      </c>
      <c r="C291" s="1">
        <v>5</v>
      </c>
      <c r="E291" s="1" t="s">
        <v>424</v>
      </c>
      <c r="F291" s="1" t="s">
        <v>149</v>
      </c>
    </row>
    <row r="292" spans="1:6" x14ac:dyDescent="0.15">
      <c r="A292" s="1">
        <v>290</v>
      </c>
      <c r="B292" s="33">
        <v>44010.361585648097</v>
      </c>
      <c r="C292" s="1">
        <v>5</v>
      </c>
      <c r="E292" s="1" t="s">
        <v>312</v>
      </c>
      <c r="F292" s="1" t="s">
        <v>119</v>
      </c>
    </row>
    <row r="293" spans="1:6" x14ac:dyDescent="0.15">
      <c r="A293" s="1">
        <v>291</v>
      </c>
      <c r="B293" s="33">
        <v>44009.379143518498</v>
      </c>
      <c r="C293" s="1">
        <v>1</v>
      </c>
      <c r="E293" s="1" t="s">
        <v>425</v>
      </c>
      <c r="F293" s="1" t="s">
        <v>121</v>
      </c>
    </row>
    <row r="294" spans="1:6" x14ac:dyDescent="0.15">
      <c r="A294" s="1">
        <v>292</v>
      </c>
      <c r="B294" s="33">
        <v>44008.796851851803</v>
      </c>
      <c r="C294" s="1">
        <v>1</v>
      </c>
      <c r="E294" s="1" t="s">
        <v>426</v>
      </c>
      <c r="F294" s="1" t="s">
        <v>121</v>
      </c>
    </row>
    <row r="295" spans="1:6" x14ac:dyDescent="0.15">
      <c r="A295" s="1">
        <v>293</v>
      </c>
      <c r="B295" s="33">
        <v>44008.721365740697</v>
      </c>
      <c r="C295" s="1">
        <v>1</v>
      </c>
      <c r="E295" s="1" t="s">
        <v>427</v>
      </c>
      <c r="F295" s="1" t="s">
        <v>121</v>
      </c>
    </row>
    <row r="296" spans="1:6" x14ac:dyDescent="0.15">
      <c r="A296" s="1">
        <v>294</v>
      </c>
      <c r="B296" s="33">
        <v>44045.719745370297</v>
      </c>
      <c r="C296" s="1">
        <v>1</v>
      </c>
      <c r="E296" s="1" t="s">
        <v>428</v>
      </c>
      <c r="F296" s="1" t="s">
        <v>121</v>
      </c>
    </row>
    <row r="297" spans="1:6" x14ac:dyDescent="0.15">
      <c r="A297" s="1">
        <v>295</v>
      </c>
      <c r="B297" s="33">
        <v>44006.359027777697</v>
      </c>
      <c r="C297" s="1">
        <v>5</v>
      </c>
      <c r="E297" s="1" t="s">
        <v>429</v>
      </c>
      <c r="F297" s="1" t="s">
        <v>119</v>
      </c>
    </row>
    <row r="298" spans="1:6" x14ac:dyDescent="0.15">
      <c r="A298" s="1">
        <v>296</v>
      </c>
      <c r="B298" s="33">
        <v>44001.854085648098</v>
      </c>
      <c r="C298" s="1">
        <v>1</v>
      </c>
      <c r="E298" s="1" t="s">
        <v>430</v>
      </c>
      <c r="F298" s="1" t="s">
        <v>119</v>
      </c>
    </row>
    <row r="299" spans="1:6" x14ac:dyDescent="0.15">
      <c r="A299" s="1">
        <v>297</v>
      </c>
      <c r="B299" s="33">
        <v>43985.951388888803</v>
      </c>
      <c r="C299" s="1">
        <v>5</v>
      </c>
      <c r="E299" s="1" t="s">
        <v>431</v>
      </c>
      <c r="F299" s="1" t="s">
        <v>121</v>
      </c>
    </row>
    <row r="300" spans="1:6" x14ac:dyDescent="0.15">
      <c r="A300" s="1">
        <v>298</v>
      </c>
      <c r="B300" s="33">
        <v>43981.903692129599</v>
      </c>
      <c r="C300" s="1">
        <v>1</v>
      </c>
      <c r="E300" s="1" t="s">
        <v>432</v>
      </c>
      <c r="F300" s="1" t="s">
        <v>119</v>
      </c>
    </row>
    <row r="301" spans="1:6" x14ac:dyDescent="0.15">
      <c r="A301" s="1">
        <v>299</v>
      </c>
      <c r="B301" s="33">
        <v>43981.884398148097</v>
      </c>
      <c r="C301" s="1">
        <v>1</v>
      </c>
      <c r="E301" s="1" t="s">
        <v>433</v>
      </c>
      <c r="F301" s="1" t="s">
        <v>119</v>
      </c>
    </row>
    <row r="302" spans="1:6" x14ac:dyDescent="0.15">
      <c r="A302" s="1">
        <v>300</v>
      </c>
      <c r="B302" s="33">
        <v>43972.008310185098</v>
      </c>
      <c r="C302" s="1">
        <v>2</v>
      </c>
      <c r="E302" s="1" t="s">
        <v>434</v>
      </c>
      <c r="F302" s="1" t="s">
        <v>119</v>
      </c>
    </row>
    <row r="303" spans="1:6" x14ac:dyDescent="0.15">
      <c r="A303" s="1">
        <v>301</v>
      </c>
      <c r="B303" s="33">
        <v>43971.563796296199</v>
      </c>
      <c r="C303" s="1">
        <v>1</v>
      </c>
      <c r="E303" s="1" t="s">
        <v>435</v>
      </c>
      <c r="F303" s="1" t="s">
        <v>119</v>
      </c>
    </row>
    <row r="304" spans="1:6" x14ac:dyDescent="0.15">
      <c r="A304" s="1">
        <v>302</v>
      </c>
      <c r="B304" s="33">
        <v>43970.2343287037</v>
      </c>
      <c r="C304" s="1">
        <v>1</v>
      </c>
      <c r="E304" s="1" t="s">
        <v>436</v>
      </c>
      <c r="F304" s="1" t="s">
        <v>119</v>
      </c>
    </row>
    <row r="305" spans="1:6" x14ac:dyDescent="0.15">
      <c r="A305" s="1">
        <v>303</v>
      </c>
      <c r="B305" s="33">
        <v>43969.616238425901</v>
      </c>
      <c r="C305" s="1">
        <v>2</v>
      </c>
      <c r="E305" s="1" t="s">
        <v>437</v>
      </c>
      <c r="F305" s="1" t="s">
        <v>119</v>
      </c>
    </row>
    <row r="306" spans="1:6" x14ac:dyDescent="0.15">
      <c r="A306" s="1">
        <v>304</v>
      </c>
      <c r="B306" s="33">
        <v>43966.9577893518</v>
      </c>
      <c r="C306" s="1">
        <v>4</v>
      </c>
      <c r="E306" s="1" t="s">
        <v>438</v>
      </c>
      <c r="F306" s="1" t="s">
        <v>119</v>
      </c>
    </row>
    <row r="307" spans="1:6" x14ac:dyDescent="0.15">
      <c r="A307" s="1">
        <v>305</v>
      </c>
      <c r="B307" s="33">
        <v>43966.7304166666</v>
      </c>
      <c r="C307" s="1">
        <v>1</v>
      </c>
      <c r="E307" s="1" t="s">
        <v>439</v>
      </c>
      <c r="F307" s="1" t="s">
        <v>119</v>
      </c>
    </row>
    <row r="308" spans="1:6" x14ac:dyDescent="0.15">
      <c r="A308" s="1">
        <v>306</v>
      </c>
      <c r="B308" s="33">
        <v>43963.339143518497</v>
      </c>
      <c r="C308" s="1">
        <v>1</v>
      </c>
      <c r="E308" s="1" t="s">
        <v>440</v>
      </c>
      <c r="F308" s="1" t="s">
        <v>441</v>
      </c>
    </row>
    <row r="309" spans="1:6" x14ac:dyDescent="0.15">
      <c r="A309" s="1">
        <v>307</v>
      </c>
      <c r="B309" s="33">
        <v>43963.027499999997</v>
      </c>
      <c r="C309" s="1">
        <v>1</v>
      </c>
      <c r="E309" s="1" t="s">
        <v>442</v>
      </c>
      <c r="F309" s="1" t="s">
        <v>119</v>
      </c>
    </row>
    <row r="310" spans="1:6" x14ac:dyDescent="0.15">
      <c r="A310" s="1">
        <v>308</v>
      </c>
      <c r="B310" s="33">
        <v>43962.746817129599</v>
      </c>
      <c r="C310" s="1">
        <v>1</v>
      </c>
      <c r="E310" s="1" t="s">
        <v>443</v>
      </c>
      <c r="F310" s="1" t="s">
        <v>146</v>
      </c>
    </row>
    <row r="311" spans="1:6" x14ac:dyDescent="0.15">
      <c r="A311" s="1">
        <v>309</v>
      </c>
      <c r="B311" s="33">
        <v>43957.052870370302</v>
      </c>
      <c r="C311" s="1">
        <v>1</v>
      </c>
      <c r="E311" s="1" t="s">
        <v>444</v>
      </c>
      <c r="F311" s="1" t="s">
        <v>119</v>
      </c>
    </row>
    <row r="312" spans="1:6" x14ac:dyDescent="0.15">
      <c r="A312" s="1">
        <v>310</v>
      </c>
      <c r="B312" s="33">
        <v>43956.922511573997</v>
      </c>
      <c r="C312" s="1">
        <v>2</v>
      </c>
      <c r="E312" s="1" t="s">
        <v>445</v>
      </c>
      <c r="F312" s="1" t="s">
        <v>121</v>
      </c>
    </row>
    <row r="313" spans="1:6" x14ac:dyDescent="0.15">
      <c r="A313" s="1">
        <v>311</v>
      </c>
      <c r="B313" s="33">
        <v>43956.7480208333</v>
      </c>
      <c r="C313" s="1">
        <v>1</v>
      </c>
      <c r="E313" s="1" t="s">
        <v>446</v>
      </c>
      <c r="F313" s="1" t="s">
        <v>146</v>
      </c>
    </row>
    <row r="314" spans="1:6" x14ac:dyDescent="0.15">
      <c r="A314" s="1">
        <v>312</v>
      </c>
      <c r="B314" s="33">
        <v>43956.684085648099</v>
      </c>
      <c r="C314" s="1">
        <v>1</v>
      </c>
      <c r="E314" s="1" t="s">
        <v>447</v>
      </c>
      <c r="F314" s="1" t="s">
        <v>146</v>
      </c>
    </row>
    <row r="315" spans="1:6" x14ac:dyDescent="0.15">
      <c r="A315" s="1">
        <v>313</v>
      </c>
      <c r="B315" s="33">
        <v>43950.717546296197</v>
      </c>
      <c r="C315" s="1">
        <v>1</v>
      </c>
      <c r="E315" s="1" t="s">
        <v>448</v>
      </c>
      <c r="F315" s="1" t="s">
        <v>146</v>
      </c>
    </row>
    <row r="316" spans="1:6" x14ac:dyDescent="0.15">
      <c r="A316" s="1">
        <v>314</v>
      </c>
      <c r="B316" s="33">
        <v>43948.645798611098</v>
      </c>
      <c r="C316" s="1">
        <v>1</v>
      </c>
      <c r="E316" s="1" t="s">
        <v>449</v>
      </c>
      <c r="F316" s="1" t="s">
        <v>146</v>
      </c>
    </row>
    <row r="317" spans="1:6" x14ac:dyDescent="0.15">
      <c r="A317" s="1">
        <v>315</v>
      </c>
      <c r="B317" s="33">
        <v>43948.388668981403</v>
      </c>
      <c r="C317" s="1">
        <v>1</v>
      </c>
      <c r="E317" s="1" t="s">
        <v>450</v>
      </c>
      <c r="F317" s="1" t="s">
        <v>119</v>
      </c>
    </row>
    <row r="318" spans="1:6" x14ac:dyDescent="0.15">
      <c r="A318" s="1">
        <v>316</v>
      </c>
      <c r="B318" s="33">
        <v>43946.019131944398</v>
      </c>
      <c r="C318" s="1">
        <v>3</v>
      </c>
      <c r="E318" s="1" t="s">
        <v>451</v>
      </c>
      <c r="F318" s="1" t="s">
        <v>452</v>
      </c>
    </row>
    <row r="319" spans="1:6" x14ac:dyDescent="0.15">
      <c r="A319" s="1">
        <v>317</v>
      </c>
      <c r="B319" s="33">
        <v>43944.9909259259</v>
      </c>
      <c r="C319" s="1">
        <v>5</v>
      </c>
      <c r="E319" s="1" t="s">
        <v>453</v>
      </c>
      <c r="F319" s="1" t="s">
        <v>119</v>
      </c>
    </row>
    <row r="320" spans="1:6" x14ac:dyDescent="0.15">
      <c r="A320" s="1">
        <v>318</v>
      </c>
      <c r="B320" s="33">
        <v>43944.867175925901</v>
      </c>
      <c r="C320" s="1">
        <v>1</v>
      </c>
      <c r="E320" s="1" t="s">
        <v>454</v>
      </c>
      <c r="F320" s="1" t="s">
        <v>146</v>
      </c>
    </row>
    <row r="321" spans="1:6" x14ac:dyDescent="0.15">
      <c r="A321" s="1">
        <v>319</v>
      </c>
      <c r="B321" s="33">
        <v>43944.016342592498</v>
      </c>
      <c r="C321" s="1">
        <v>1</v>
      </c>
      <c r="E321" s="1" t="s">
        <v>455</v>
      </c>
      <c r="F321" s="1" t="s">
        <v>119</v>
      </c>
    </row>
    <row r="322" spans="1:6" x14ac:dyDescent="0.15">
      <c r="A322" s="1">
        <v>320</v>
      </c>
      <c r="B322" s="33">
        <v>43943.651134259198</v>
      </c>
      <c r="C322" s="1">
        <v>1</v>
      </c>
      <c r="E322" s="1" t="s">
        <v>456</v>
      </c>
      <c r="F322" s="1" t="s">
        <v>119</v>
      </c>
    </row>
    <row r="323" spans="1:6" x14ac:dyDescent="0.15">
      <c r="A323" s="1">
        <v>321</v>
      </c>
      <c r="B323" s="33">
        <v>43942.811990740702</v>
      </c>
      <c r="C323" s="1">
        <v>1</v>
      </c>
      <c r="E323" s="1" t="s">
        <v>457</v>
      </c>
      <c r="F323" s="1" t="s">
        <v>119</v>
      </c>
    </row>
    <row r="324" spans="1:6" x14ac:dyDescent="0.15">
      <c r="A324" s="1">
        <v>322</v>
      </c>
      <c r="B324" s="33">
        <v>43940.816944444399</v>
      </c>
      <c r="C324" s="1">
        <v>4</v>
      </c>
      <c r="E324" s="1" t="s">
        <v>458</v>
      </c>
      <c r="F324" s="1" t="s">
        <v>121</v>
      </c>
    </row>
    <row r="325" spans="1:6" x14ac:dyDescent="0.15">
      <c r="A325" s="1">
        <v>323</v>
      </c>
      <c r="B325" s="33">
        <v>43940.217743055502</v>
      </c>
      <c r="C325" s="1">
        <v>4</v>
      </c>
      <c r="E325" s="1" t="s">
        <v>459</v>
      </c>
      <c r="F325" s="1" t="s">
        <v>119</v>
      </c>
    </row>
    <row r="326" spans="1:6" x14ac:dyDescent="0.15">
      <c r="A326" s="1">
        <v>324</v>
      </c>
      <c r="B326" s="33">
        <v>43938.642627314803</v>
      </c>
      <c r="C326" s="1">
        <v>1</v>
      </c>
      <c r="E326" s="1" t="s">
        <v>460</v>
      </c>
      <c r="F326" s="1" t="s">
        <v>119</v>
      </c>
    </row>
    <row r="327" spans="1:6" x14ac:dyDescent="0.15">
      <c r="A327" s="1">
        <v>325</v>
      </c>
      <c r="B327" s="33">
        <v>43936.6046064814</v>
      </c>
      <c r="C327" s="1">
        <v>1</v>
      </c>
      <c r="E327" s="1" t="s">
        <v>461</v>
      </c>
      <c r="F327" s="1" t="s">
        <v>119</v>
      </c>
    </row>
    <row r="328" spans="1:6" x14ac:dyDescent="0.15">
      <c r="A328" s="1">
        <v>326</v>
      </c>
      <c r="B328" s="33">
        <v>43934.717245370302</v>
      </c>
      <c r="C328" s="1">
        <v>1</v>
      </c>
      <c r="E328" s="1" t="s">
        <v>462</v>
      </c>
      <c r="F328" s="1" t="s">
        <v>463</v>
      </c>
    </row>
    <row r="329" spans="1:6" x14ac:dyDescent="0.15">
      <c r="A329" s="1">
        <v>327</v>
      </c>
      <c r="B329" s="33">
        <v>43929.694270833301</v>
      </c>
      <c r="C329" s="1">
        <v>5</v>
      </c>
      <c r="E329" s="1" t="s">
        <v>464</v>
      </c>
      <c r="F329" s="1" t="s">
        <v>119</v>
      </c>
    </row>
    <row r="330" spans="1:6" x14ac:dyDescent="0.15">
      <c r="A330" s="1">
        <v>328</v>
      </c>
      <c r="B330" s="33">
        <v>43914.669618055501</v>
      </c>
      <c r="C330" s="1">
        <v>1</v>
      </c>
      <c r="E330" s="1" t="s">
        <v>465</v>
      </c>
      <c r="F330" s="1" t="s">
        <v>119</v>
      </c>
    </row>
    <row r="331" spans="1:6" x14ac:dyDescent="0.15">
      <c r="A331" s="1">
        <v>329</v>
      </c>
      <c r="B331" s="33">
        <v>43914.215752314798</v>
      </c>
      <c r="C331" s="1">
        <v>1</v>
      </c>
      <c r="E331" s="1" t="s">
        <v>466</v>
      </c>
      <c r="F331" s="1" t="s">
        <v>161</v>
      </c>
    </row>
    <row r="332" spans="1:6" x14ac:dyDescent="0.15">
      <c r="A332" s="1">
        <v>330</v>
      </c>
      <c r="B332" s="33">
        <v>43904.454490740703</v>
      </c>
      <c r="C332" s="1">
        <v>5</v>
      </c>
      <c r="E332" s="1" t="s">
        <v>467</v>
      </c>
      <c r="F332" s="1" t="s">
        <v>119</v>
      </c>
    </row>
    <row r="333" spans="1:6" x14ac:dyDescent="0.15">
      <c r="A333" s="1">
        <v>331</v>
      </c>
      <c r="B333" s="33">
        <v>43902.9948726851</v>
      </c>
      <c r="C333" s="1">
        <v>1</v>
      </c>
      <c r="E333" s="1" t="s">
        <v>468</v>
      </c>
      <c r="F333" s="1" t="s">
        <v>323</v>
      </c>
    </row>
    <row r="334" spans="1:6" x14ac:dyDescent="0.15">
      <c r="A334" s="1">
        <v>332</v>
      </c>
      <c r="B334" s="33">
        <v>43902.928796296299</v>
      </c>
      <c r="C334" s="1">
        <v>1</v>
      </c>
      <c r="E334" s="1" t="s">
        <v>469</v>
      </c>
      <c r="F334" s="1" t="s">
        <v>119</v>
      </c>
    </row>
    <row r="335" spans="1:6" x14ac:dyDescent="0.15">
      <c r="A335" s="1">
        <v>333</v>
      </c>
      <c r="B335" s="33">
        <v>43888.5957175925</v>
      </c>
      <c r="C335" s="1">
        <v>5</v>
      </c>
      <c r="E335" s="1" t="s">
        <v>470</v>
      </c>
      <c r="F335" s="1" t="s">
        <v>119</v>
      </c>
    </row>
    <row r="336" spans="1:6" x14ac:dyDescent="0.15">
      <c r="A336" s="1">
        <v>334</v>
      </c>
      <c r="B336" s="33">
        <v>43886.081053240698</v>
      </c>
      <c r="C336" s="1">
        <v>1</v>
      </c>
      <c r="E336" s="1" t="s">
        <v>471</v>
      </c>
      <c r="F336" s="1" t="s">
        <v>119</v>
      </c>
    </row>
    <row r="337" spans="1:6" x14ac:dyDescent="0.15">
      <c r="A337" s="1">
        <v>335</v>
      </c>
      <c r="B337" s="33">
        <v>43881.635370370299</v>
      </c>
      <c r="C337" s="1">
        <v>1</v>
      </c>
      <c r="E337" s="1" t="s">
        <v>472</v>
      </c>
      <c r="F337" s="1" t="s">
        <v>119</v>
      </c>
    </row>
    <row r="338" spans="1:6" x14ac:dyDescent="0.15">
      <c r="A338" s="1">
        <v>336</v>
      </c>
      <c r="B338" s="33">
        <v>43881.132430555503</v>
      </c>
      <c r="C338" s="1">
        <v>1</v>
      </c>
      <c r="E338" s="1" t="s">
        <v>473</v>
      </c>
      <c r="F338" s="1" t="s">
        <v>119</v>
      </c>
    </row>
    <row r="339" spans="1:6" x14ac:dyDescent="0.15">
      <c r="A339" s="1">
        <v>337</v>
      </c>
      <c r="B339" s="33">
        <v>43878.740335648101</v>
      </c>
      <c r="C339" s="1">
        <v>1</v>
      </c>
      <c r="E339" s="1" t="s">
        <v>474</v>
      </c>
      <c r="F339" s="1" t="s">
        <v>119</v>
      </c>
    </row>
    <row r="340" spans="1:6" x14ac:dyDescent="0.15">
      <c r="A340" s="1">
        <v>338</v>
      </c>
      <c r="B340" s="33">
        <v>43865.776203703703</v>
      </c>
      <c r="C340" s="1">
        <v>1</v>
      </c>
      <c r="E340" s="1" t="s">
        <v>475</v>
      </c>
      <c r="F340" s="1" t="s">
        <v>119</v>
      </c>
    </row>
    <row r="341" spans="1:6" x14ac:dyDescent="0.15">
      <c r="A341" s="1">
        <v>339</v>
      </c>
      <c r="B341" s="33">
        <v>43862.962048611102</v>
      </c>
      <c r="C341" s="1">
        <v>1</v>
      </c>
      <c r="E341" s="1" t="s">
        <v>476</v>
      </c>
      <c r="F341" s="1" t="s">
        <v>119</v>
      </c>
    </row>
    <row r="342" spans="1:6" x14ac:dyDescent="0.15">
      <c r="A342" s="1">
        <v>340</v>
      </c>
      <c r="B342" s="33">
        <v>43862.032812500001</v>
      </c>
      <c r="C342" s="1">
        <v>1</v>
      </c>
      <c r="E342" s="1" t="s">
        <v>477</v>
      </c>
      <c r="F342" s="1" t="s">
        <v>119</v>
      </c>
    </row>
    <row r="343" spans="1:6" x14ac:dyDescent="0.15">
      <c r="A343" s="1">
        <v>341</v>
      </c>
      <c r="B343" s="33">
        <v>43861.188101851803</v>
      </c>
      <c r="C343" s="1">
        <v>1</v>
      </c>
      <c r="E343" s="1" t="s">
        <v>478</v>
      </c>
      <c r="F343" s="1" t="s">
        <v>121</v>
      </c>
    </row>
    <row r="344" spans="1:6" x14ac:dyDescent="0.15">
      <c r="A344" s="1">
        <v>342</v>
      </c>
      <c r="B344" s="33">
        <v>43852.996226851799</v>
      </c>
      <c r="C344" s="1">
        <v>1</v>
      </c>
      <c r="E344" s="1" t="s">
        <v>479</v>
      </c>
      <c r="F344" s="1" t="s">
        <v>119</v>
      </c>
    </row>
    <row r="345" spans="1:6" x14ac:dyDescent="0.15">
      <c r="A345" s="1">
        <v>343</v>
      </c>
      <c r="B345" s="33">
        <v>43851.578298611101</v>
      </c>
      <c r="C345" s="1">
        <v>1</v>
      </c>
      <c r="E345" s="1" t="s">
        <v>480</v>
      </c>
      <c r="F345" s="1" t="s">
        <v>121</v>
      </c>
    </row>
    <row r="346" spans="1:6" x14ac:dyDescent="0.15">
      <c r="A346" s="1">
        <v>344</v>
      </c>
      <c r="B346" s="33">
        <v>43845.486111111102</v>
      </c>
      <c r="C346" s="1">
        <v>1</v>
      </c>
      <c r="E346" s="1" t="s">
        <v>481</v>
      </c>
      <c r="F346" s="1" t="s">
        <v>121</v>
      </c>
    </row>
    <row r="347" spans="1:6" x14ac:dyDescent="0.15">
      <c r="A347" s="1">
        <v>345</v>
      </c>
      <c r="B347" s="33">
        <v>43837.712615740696</v>
      </c>
      <c r="C347" s="1">
        <v>5</v>
      </c>
      <c r="E347" s="1" t="s">
        <v>482</v>
      </c>
      <c r="F347" s="1" t="s">
        <v>119</v>
      </c>
    </row>
    <row r="348" spans="1:6" x14ac:dyDescent="0.15">
      <c r="A348" s="1">
        <v>346</v>
      </c>
      <c r="B348" s="33">
        <v>43834.046851851803</v>
      </c>
      <c r="C348" s="1">
        <v>1</v>
      </c>
      <c r="E348" s="1" t="s">
        <v>483</v>
      </c>
      <c r="F348" s="1" t="s">
        <v>119</v>
      </c>
    </row>
    <row r="349" spans="1:6" x14ac:dyDescent="0.15">
      <c r="A349" s="1">
        <v>347</v>
      </c>
      <c r="B349" s="33">
        <v>43830.607465277702</v>
      </c>
      <c r="C349" s="1">
        <v>5</v>
      </c>
      <c r="E349" s="1" t="s">
        <v>484</v>
      </c>
      <c r="F349" s="1" t="s">
        <v>121</v>
      </c>
    </row>
    <row r="350" spans="1:6" x14ac:dyDescent="0.15">
      <c r="A350" s="1">
        <v>348</v>
      </c>
      <c r="B350" s="33">
        <v>43826.281967592498</v>
      </c>
      <c r="C350" s="1">
        <v>1</v>
      </c>
      <c r="E350" s="1" t="s">
        <v>485</v>
      </c>
      <c r="F350" s="1" t="s">
        <v>119</v>
      </c>
    </row>
    <row r="351" spans="1:6" x14ac:dyDescent="0.15">
      <c r="A351" s="1">
        <v>349</v>
      </c>
      <c r="B351" s="33">
        <v>43826.113888888802</v>
      </c>
      <c r="C351" s="1">
        <v>1</v>
      </c>
      <c r="E351" s="1" t="s">
        <v>486</v>
      </c>
      <c r="F351" s="1" t="s">
        <v>119</v>
      </c>
    </row>
    <row r="352" spans="1:6" x14ac:dyDescent="0.15">
      <c r="A352" s="1">
        <v>350</v>
      </c>
      <c r="B352" s="33">
        <v>43825.323993055499</v>
      </c>
      <c r="C352" s="1">
        <v>1</v>
      </c>
      <c r="E352" s="1" t="s">
        <v>487</v>
      </c>
      <c r="F352" s="1" t="s">
        <v>119</v>
      </c>
    </row>
    <row r="353" spans="1:6" x14ac:dyDescent="0.15">
      <c r="A353" s="1">
        <v>351</v>
      </c>
      <c r="B353" s="33">
        <v>43820.814178240696</v>
      </c>
      <c r="C353" s="1">
        <v>5</v>
      </c>
      <c r="E353" s="1" t="s">
        <v>488</v>
      </c>
      <c r="F353" s="1" t="s">
        <v>489</v>
      </c>
    </row>
    <row r="354" spans="1:6" x14ac:dyDescent="0.15">
      <c r="A354" s="1">
        <v>352</v>
      </c>
      <c r="B354" s="33">
        <v>43818.829618055497</v>
      </c>
      <c r="C354" s="1">
        <v>1</v>
      </c>
      <c r="E354" s="1" t="s">
        <v>490</v>
      </c>
      <c r="F354" s="1" t="s">
        <v>119</v>
      </c>
    </row>
    <row r="355" spans="1:6" x14ac:dyDescent="0.15">
      <c r="A355" s="1">
        <v>353</v>
      </c>
      <c r="B355" s="33">
        <v>43818.751250000001</v>
      </c>
      <c r="C355" s="1">
        <v>1</v>
      </c>
      <c r="E355" s="1" t="s">
        <v>491</v>
      </c>
      <c r="F355" s="1" t="s">
        <v>121</v>
      </c>
    </row>
    <row r="356" spans="1:6" x14ac:dyDescent="0.15">
      <c r="A356" s="1">
        <v>354</v>
      </c>
      <c r="B356" s="33">
        <v>43818.617233796198</v>
      </c>
      <c r="C356" s="1">
        <v>1</v>
      </c>
      <c r="E356" s="1" t="s">
        <v>492</v>
      </c>
      <c r="F356" s="1" t="s">
        <v>119</v>
      </c>
    </row>
    <row r="357" spans="1:6" x14ac:dyDescent="0.15">
      <c r="A357" s="1">
        <v>355</v>
      </c>
      <c r="B357" s="33">
        <v>43817.646562499998</v>
      </c>
      <c r="C357" s="1">
        <v>1</v>
      </c>
      <c r="E357" s="1" t="s">
        <v>493</v>
      </c>
      <c r="F357" s="1" t="s">
        <v>121</v>
      </c>
    </row>
    <row r="358" spans="1:6" x14ac:dyDescent="0.15">
      <c r="A358" s="1">
        <v>356</v>
      </c>
      <c r="B358" s="33">
        <v>43815.709606481403</v>
      </c>
      <c r="C358" s="1">
        <v>1</v>
      </c>
      <c r="E358" s="1" t="s">
        <v>494</v>
      </c>
      <c r="F358" s="1" t="s">
        <v>119</v>
      </c>
    </row>
    <row r="359" spans="1:6" x14ac:dyDescent="0.15">
      <c r="A359" s="1">
        <v>357</v>
      </c>
      <c r="B359" s="33">
        <v>43815.696817129603</v>
      </c>
      <c r="C359" s="1">
        <v>1</v>
      </c>
      <c r="E359" s="1" t="s">
        <v>495</v>
      </c>
      <c r="F359" s="1" t="s">
        <v>119</v>
      </c>
    </row>
    <row r="360" spans="1:6" x14ac:dyDescent="0.15">
      <c r="A360" s="1">
        <v>358</v>
      </c>
      <c r="B360" s="33">
        <v>43812.522337962902</v>
      </c>
      <c r="C360" s="1">
        <v>1</v>
      </c>
      <c r="E360" s="1" t="s">
        <v>496</v>
      </c>
      <c r="F360" s="1" t="s">
        <v>121</v>
      </c>
    </row>
    <row r="361" spans="1:6" x14ac:dyDescent="0.15">
      <c r="A361" s="1">
        <v>359</v>
      </c>
      <c r="B361" s="33">
        <v>43812.098993055501</v>
      </c>
      <c r="C361" s="1">
        <v>1</v>
      </c>
      <c r="E361" s="1" t="s">
        <v>497</v>
      </c>
      <c r="F361" s="1" t="s">
        <v>146</v>
      </c>
    </row>
    <row r="362" spans="1:6" x14ac:dyDescent="0.15">
      <c r="A362" s="1">
        <v>360</v>
      </c>
      <c r="B362" s="33">
        <v>43811.474432870302</v>
      </c>
      <c r="C362" s="1">
        <v>1</v>
      </c>
      <c r="E362" s="1" t="s">
        <v>498</v>
      </c>
      <c r="F362" s="1" t="s">
        <v>121</v>
      </c>
    </row>
    <row r="363" spans="1:6" x14ac:dyDescent="0.15">
      <c r="A363" s="1">
        <v>361</v>
      </c>
      <c r="B363" s="33">
        <v>43810.8855439814</v>
      </c>
      <c r="C363" s="1">
        <v>1</v>
      </c>
      <c r="E363" s="1" t="s">
        <v>499</v>
      </c>
      <c r="F363" s="1" t="s">
        <v>119</v>
      </c>
    </row>
    <row r="364" spans="1:6" x14ac:dyDescent="0.15">
      <c r="A364" s="1">
        <v>362</v>
      </c>
      <c r="B364" s="33">
        <v>43810.816643518498</v>
      </c>
      <c r="C364" s="1">
        <v>2</v>
      </c>
      <c r="E364" s="1" t="s">
        <v>500</v>
      </c>
      <c r="F364" s="1" t="s">
        <v>121</v>
      </c>
    </row>
    <row r="365" spans="1:6" x14ac:dyDescent="0.15">
      <c r="A365" s="1">
        <v>363</v>
      </c>
      <c r="B365" s="33">
        <v>43810.798587962898</v>
      </c>
      <c r="C365" s="1">
        <v>1</v>
      </c>
      <c r="E365" s="1" t="s">
        <v>501</v>
      </c>
      <c r="F365" s="1" t="s">
        <v>119</v>
      </c>
    </row>
    <row r="366" spans="1:6" x14ac:dyDescent="0.15">
      <c r="A366" s="1">
        <v>364</v>
      </c>
      <c r="B366" s="33">
        <v>43803.458310185102</v>
      </c>
      <c r="C366" s="1">
        <v>1</v>
      </c>
      <c r="E366" s="1" t="s">
        <v>502</v>
      </c>
      <c r="F366" s="1" t="s">
        <v>121</v>
      </c>
    </row>
    <row r="367" spans="1:6" x14ac:dyDescent="0.15">
      <c r="A367" s="1">
        <v>365</v>
      </c>
      <c r="B367" s="33">
        <v>43801.856469907398</v>
      </c>
      <c r="C367" s="1">
        <v>1</v>
      </c>
      <c r="E367" s="1" t="s">
        <v>503</v>
      </c>
      <c r="F367" s="1" t="s">
        <v>119</v>
      </c>
    </row>
    <row r="368" spans="1:6" x14ac:dyDescent="0.15">
      <c r="A368" s="1">
        <v>366</v>
      </c>
      <c r="B368" s="33">
        <v>43798.677824074002</v>
      </c>
      <c r="C368" s="1">
        <v>2</v>
      </c>
      <c r="E368" s="1" t="s">
        <v>504</v>
      </c>
      <c r="F368" s="1" t="s">
        <v>119</v>
      </c>
    </row>
    <row r="369" spans="1:6" x14ac:dyDescent="0.15">
      <c r="A369" s="1">
        <v>367</v>
      </c>
      <c r="B369" s="33">
        <v>43789.4397337962</v>
      </c>
      <c r="C369" s="1">
        <v>1</v>
      </c>
      <c r="E369" s="1" t="s">
        <v>505</v>
      </c>
      <c r="F369" s="1" t="s">
        <v>121</v>
      </c>
    </row>
    <row r="370" spans="1:6" x14ac:dyDescent="0.15">
      <c r="A370" s="1">
        <v>368</v>
      </c>
      <c r="B370" s="33">
        <v>43775.888136574002</v>
      </c>
      <c r="C370" s="1">
        <v>1</v>
      </c>
      <c r="E370" s="1" t="s">
        <v>506</v>
      </c>
      <c r="F370" s="1" t="s">
        <v>119</v>
      </c>
    </row>
    <row r="371" spans="1:6" x14ac:dyDescent="0.15">
      <c r="A371" s="1">
        <v>369</v>
      </c>
      <c r="B371" s="33">
        <v>43767.495775462899</v>
      </c>
      <c r="C371" s="1">
        <v>1</v>
      </c>
      <c r="E371" s="1" t="s">
        <v>507</v>
      </c>
      <c r="F371" s="1" t="s">
        <v>119</v>
      </c>
    </row>
    <row r="372" spans="1:6" x14ac:dyDescent="0.15">
      <c r="A372" s="1">
        <v>370</v>
      </c>
      <c r="B372" s="33">
        <v>43766.639884259203</v>
      </c>
      <c r="C372" s="1">
        <v>1</v>
      </c>
      <c r="E372" s="1" t="s">
        <v>508</v>
      </c>
      <c r="F372" s="1" t="s">
        <v>119</v>
      </c>
    </row>
    <row r="373" spans="1:6" x14ac:dyDescent="0.15">
      <c r="A373" s="1">
        <v>371</v>
      </c>
      <c r="B373" s="33">
        <v>43765.863773148099</v>
      </c>
      <c r="C373" s="1">
        <v>5</v>
      </c>
      <c r="E373" s="1" t="s">
        <v>509</v>
      </c>
      <c r="F373" s="1" t="s">
        <v>121</v>
      </c>
    </row>
    <row r="374" spans="1:6" x14ac:dyDescent="0.15">
      <c r="A374" s="1">
        <v>372</v>
      </c>
      <c r="B374" s="33">
        <v>43749.683842592502</v>
      </c>
      <c r="C374" s="1">
        <v>1</v>
      </c>
      <c r="E374" s="1" t="s">
        <v>510</v>
      </c>
      <c r="F374" s="1" t="s">
        <v>119</v>
      </c>
    </row>
    <row r="375" spans="1:6" x14ac:dyDescent="0.15">
      <c r="A375" s="1">
        <v>373</v>
      </c>
      <c r="B375" s="33">
        <v>43745.731469907398</v>
      </c>
      <c r="C375" s="1">
        <v>3</v>
      </c>
      <c r="E375" s="1" t="s">
        <v>511</v>
      </c>
      <c r="F375" s="1" t="s">
        <v>119</v>
      </c>
    </row>
    <row r="376" spans="1:6" x14ac:dyDescent="0.15">
      <c r="A376" s="1">
        <v>374</v>
      </c>
      <c r="B376" s="33">
        <v>43739.337175925903</v>
      </c>
      <c r="C376" s="1">
        <v>1</v>
      </c>
      <c r="E376" s="1" t="s">
        <v>512</v>
      </c>
      <c r="F376" s="1" t="s">
        <v>121</v>
      </c>
    </row>
    <row r="377" spans="1:6" x14ac:dyDescent="0.15">
      <c r="A377" s="1">
        <v>375</v>
      </c>
      <c r="B377" s="33">
        <v>43735.949247685101</v>
      </c>
      <c r="C377" s="1">
        <v>1</v>
      </c>
      <c r="E377" s="1" t="s">
        <v>513</v>
      </c>
      <c r="F377" s="1" t="s">
        <v>119</v>
      </c>
    </row>
    <row r="378" spans="1:6" x14ac:dyDescent="0.15">
      <c r="A378" s="1">
        <v>376</v>
      </c>
      <c r="B378" s="33">
        <v>43728.900428240697</v>
      </c>
      <c r="C378" s="1">
        <v>1</v>
      </c>
      <c r="E378" s="1" t="s">
        <v>514</v>
      </c>
      <c r="F378" s="1" t="s">
        <v>119</v>
      </c>
    </row>
    <row r="379" spans="1:6" x14ac:dyDescent="0.15">
      <c r="A379" s="1">
        <v>377</v>
      </c>
      <c r="B379" s="33">
        <v>43725.960787037002</v>
      </c>
      <c r="C379" s="1">
        <v>1</v>
      </c>
      <c r="E379" s="1" t="s">
        <v>515</v>
      </c>
      <c r="F379" s="1" t="s">
        <v>146</v>
      </c>
    </row>
    <row r="380" spans="1:6" x14ac:dyDescent="0.15">
      <c r="A380" s="1">
        <v>378</v>
      </c>
      <c r="B380" s="33">
        <v>43720.835694444402</v>
      </c>
      <c r="C380" s="1">
        <v>4</v>
      </c>
      <c r="E380" s="1" t="s">
        <v>516</v>
      </c>
      <c r="F380" s="1" t="s">
        <v>119</v>
      </c>
    </row>
    <row r="381" spans="1:6" x14ac:dyDescent="0.15">
      <c r="A381" s="1">
        <v>379</v>
      </c>
      <c r="B381" s="33">
        <v>43717.053854166603</v>
      </c>
      <c r="C381" s="1">
        <v>1</v>
      </c>
      <c r="E381" s="1" t="s">
        <v>517</v>
      </c>
      <c r="F381" s="1" t="s">
        <v>119</v>
      </c>
    </row>
    <row r="382" spans="1:6" x14ac:dyDescent="0.15">
      <c r="A382" s="1">
        <v>380</v>
      </c>
      <c r="B382" s="33">
        <v>43706.869884259198</v>
      </c>
      <c r="C382" s="1">
        <v>1</v>
      </c>
      <c r="E382" s="1" t="s">
        <v>518</v>
      </c>
      <c r="F382" s="1" t="s">
        <v>146</v>
      </c>
    </row>
    <row r="383" spans="1:6" x14ac:dyDescent="0.15">
      <c r="A383" s="1">
        <v>381</v>
      </c>
      <c r="B383" s="33">
        <v>43704.796747685097</v>
      </c>
      <c r="C383" s="1">
        <v>1</v>
      </c>
      <c r="E383" s="1" t="s">
        <v>519</v>
      </c>
      <c r="F383" s="1" t="s">
        <v>119</v>
      </c>
    </row>
    <row r="384" spans="1:6" x14ac:dyDescent="0.15">
      <c r="A384" s="1">
        <v>382</v>
      </c>
      <c r="B384" s="33">
        <v>43704.6089236111</v>
      </c>
      <c r="C384" s="1">
        <v>1</v>
      </c>
      <c r="E384" s="1" t="s">
        <v>520</v>
      </c>
      <c r="F384" s="1" t="s">
        <v>119</v>
      </c>
    </row>
    <row r="385" spans="1:6" x14ac:dyDescent="0.15">
      <c r="A385" s="1">
        <v>383</v>
      </c>
      <c r="B385" s="33">
        <v>43703.664953703701</v>
      </c>
      <c r="C385" s="1">
        <v>1</v>
      </c>
      <c r="E385" s="1" t="s">
        <v>521</v>
      </c>
      <c r="F385" s="1" t="s">
        <v>119</v>
      </c>
    </row>
    <row r="386" spans="1:6" x14ac:dyDescent="0.15">
      <c r="A386" s="1">
        <v>384</v>
      </c>
      <c r="B386" s="33">
        <v>43700.772453703699</v>
      </c>
      <c r="C386" s="1">
        <v>1</v>
      </c>
      <c r="E386" s="1" t="s">
        <v>522</v>
      </c>
      <c r="F386" s="1" t="s">
        <v>119</v>
      </c>
    </row>
    <row r="387" spans="1:6" x14ac:dyDescent="0.15">
      <c r="A387" s="1">
        <v>385</v>
      </c>
      <c r="B387" s="33">
        <v>43699.817824074002</v>
      </c>
      <c r="C387" s="1">
        <v>1</v>
      </c>
      <c r="E387" s="1" t="s">
        <v>523</v>
      </c>
      <c r="F387" s="1" t="s">
        <v>119</v>
      </c>
    </row>
    <row r="388" spans="1:6" x14ac:dyDescent="0.15">
      <c r="A388" s="1">
        <v>386</v>
      </c>
      <c r="B388" s="33">
        <v>43698.9760185185</v>
      </c>
      <c r="C388" s="1">
        <v>1</v>
      </c>
      <c r="E388" s="1" t="s">
        <v>524</v>
      </c>
      <c r="F388" s="1" t="s">
        <v>119</v>
      </c>
    </row>
    <row r="389" spans="1:6" x14ac:dyDescent="0.15">
      <c r="A389" s="1">
        <v>387</v>
      </c>
      <c r="B389" s="33">
        <v>43697.722395833298</v>
      </c>
      <c r="C389" s="1">
        <v>1</v>
      </c>
      <c r="E389" s="1" t="s">
        <v>525</v>
      </c>
      <c r="F389" s="1" t="s">
        <v>119</v>
      </c>
    </row>
    <row r="390" spans="1:6" x14ac:dyDescent="0.15">
      <c r="A390" s="1">
        <v>388</v>
      </c>
      <c r="B390" s="33">
        <v>43694.6921180555</v>
      </c>
      <c r="C390" s="1">
        <v>1</v>
      </c>
      <c r="E390" s="1" t="s">
        <v>526</v>
      </c>
      <c r="F390" s="1" t="s">
        <v>119</v>
      </c>
    </row>
    <row r="391" spans="1:6" x14ac:dyDescent="0.15">
      <c r="A391" s="1">
        <v>389</v>
      </c>
      <c r="B391" s="33">
        <v>43689.716469907398</v>
      </c>
      <c r="C391" s="1">
        <v>2</v>
      </c>
      <c r="E391" s="1" t="s">
        <v>527</v>
      </c>
      <c r="F391" s="1" t="s">
        <v>119</v>
      </c>
    </row>
    <row r="392" spans="1:6" x14ac:dyDescent="0.15">
      <c r="A392" s="1">
        <v>390</v>
      </c>
      <c r="B392" s="33">
        <v>43678.557835648098</v>
      </c>
      <c r="C392" s="1">
        <v>1</v>
      </c>
      <c r="E392" s="1" t="s">
        <v>528</v>
      </c>
      <c r="F392" s="1" t="s">
        <v>121</v>
      </c>
    </row>
    <row r="393" spans="1:6" x14ac:dyDescent="0.15">
      <c r="A393" s="1">
        <v>391</v>
      </c>
      <c r="B393" s="33">
        <v>43677.134641203702</v>
      </c>
      <c r="C393" s="1">
        <v>1</v>
      </c>
      <c r="E393" s="1" t="s">
        <v>529</v>
      </c>
      <c r="F393" s="1" t="s">
        <v>146</v>
      </c>
    </row>
    <row r="394" spans="1:6" x14ac:dyDescent="0.15">
      <c r="A394" s="1">
        <v>392</v>
      </c>
      <c r="B394" s="33">
        <v>43670.799942129597</v>
      </c>
      <c r="C394" s="1">
        <v>1</v>
      </c>
      <c r="E394" s="1" t="s">
        <v>530</v>
      </c>
      <c r="F394" s="1" t="s">
        <v>121</v>
      </c>
    </row>
    <row r="395" spans="1:6" x14ac:dyDescent="0.15">
      <c r="A395" s="1">
        <v>393</v>
      </c>
      <c r="B395" s="33">
        <v>43669.3508449074</v>
      </c>
      <c r="C395" s="1">
        <v>1</v>
      </c>
      <c r="E395" s="1" t="s">
        <v>531</v>
      </c>
      <c r="F395" s="1" t="s">
        <v>124</v>
      </c>
    </row>
    <row r="396" spans="1:6" x14ac:dyDescent="0.15">
      <c r="A396" s="1">
        <v>394</v>
      </c>
      <c r="B396" s="33">
        <v>43665.982268518499</v>
      </c>
      <c r="C396" s="1">
        <v>1</v>
      </c>
      <c r="E396" s="1" t="s">
        <v>532</v>
      </c>
      <c r="F396" s="1" t="s">
        <v>119</v>
      </c>
    </row>
    <row r="397" spans="1:6" x14ac:dyDescent="0.15">
      <c r="A397" s="1">
        <v>395</v>
      </c>
      <c r="B397" s="33">
        <v>43664.784467592501</v>
      </c>
      <c r="C397" s="1">
        <v>1</v>
      </c>
      <c r="E397" s="1" t="s">
        <v>533</v>
      </c>
      <c r="F397" s="1" t="s">
        <v>119</v>
      </c>
    </row>
    <row r="398" spans="1:6" x14ac:dyDescent="0.15">
      <c r="A398" s="1">
        <v>396</v>
      </c>
      <c r="B398" s="33">
        <v>43663.612094907403</v>
      </c>
      <c r="C398" s="1">
        <v>1</v>
      </c>
      <c r="E398" s="1" t="s">
        <v>534</v>
      </c>
      <c r="F398" s="1" t="s">
        <v>119</v>
      </c>
    </row>
    <row r="399" spans="1:6" x14ac:dyDescent="0.15">
      <c r="A399" s="1">
        <v>397</v>
      </c>
      <c r="B399" s="33">
        <v>43663.2964699074</v>
      </c>
      <c r="C399" s="1">
        <v>4</v>
      </c>
      <c r="E399" s="1" t="s">
        <v>535</v>
      </c>
      <c r="F399" s="1" t="s">
        <v>121</v>
      </c>
    </row>
    <row r="400" spans="1:6" x14ac:dyDescent="0.15">
      <c r="A400" s="1">
        <v>398</v>
      </c>
      <c r="B400" s="33">
        <v>44379.706863425898</v>
      </c>
      <c r="C400" s="1">
        <v>1</v>
      </c>
      <c r="E400" s="1" t="s">
        <v>536</v>
      </c>
      <c r="F400" s="1" t="s">
        <v>119</v>
      </c>
    </row>
    <row r="401" spans="1:6" x14ac:dyDescent="0.15">
      <c r="A401" s="1">
        <v>399</v>
      </c>
      <c r="B401" s="33">
        <v>43655.888668981403</v>
      </c>
      <c r="C401" s="1">
        <v>1</v>
      </c>
      <c r="E401" s="1" t="s">
        <v>537</v>
      </c>
      <c r="F401" s="1" t="s">
        <v>119</v>
      </c>
    </row>
    <row r="402" spans="1:6" x14ac:dyDescent="0.15">
      <c r="A402" s="1">
        <v>400</v>
      </c>
      <c r="B402" s="33">
        <v>43648.653668981402</v>
      </c>
      <c r="C402" s="1">
        <v>1</v>
      </c>
      <c r="E402" s="1" t="s">
        <v>538</v>
      </c>
      <c r="F402" s="1" t="s">
        <v>119</v>
      </c>
    </row>
    <row r="403" spans="1:6" x14ac:dyDescent="0.15">
      <c r="A403" s="1">
        <v>401</v>
      </c>
      <c r="B403" s="33">
        <v>43646.412233796298</v>
      </c>
      <c r="C403" s="1">
        <v>1</v>
      </c>
      <c r="E403" s="1" t="s">
        <v>539</v>
      </c>
      <c r="F403" s="1" t="s">
        <v>121</v>
      </c>
    </row>
    <row r="404" spans="1:6" x14ac:dyDescent="0.15">
      <c r="A404" s="1">
        <v>402</v>
      </c>
      <c r="B404" s="33">
        <v>43638.863125000003</v>
      </c>
      <c r="C404" s="1">
        <v>5</v>
      </c>
      <c r="E404" s="1" t="s">
        <v>540</v>
      </c>
      <c r="F404" s="1" t="s">
        <v>119</v>
      </c>
    </row>
    <row r="405" spans="1:6" x14ac:dyDescent="0.15">
      <c r="A405" s="1">
        <v>403</v>
      </c>
      <c r="B405" s="33">
        <v>43636.7963310185</v>
      </c>
      <c r="C405" s="1">
        <v>1</v>
      </c>
      <c r="E405" s="1" t="s">
        <v>541</v>
      </c>
      <c r="F405" s="1" t="s">
        <v>121</v>
      </c>
    </row>
    <row r="406" spans="1:6" x14ac:dyDescent="0.15">
      <c r="A406" s="1">
        <v>404</v>
      </c>
      <c r="B406" s="33">
        <v>43636.506712962902</v>
      </c>
      <c r="C406" s="1">
        <v>1</v>
      </c>
      <c r="E406" s="1" t="s">
        <v>542</v>
      </c>
      <c r="F406" s="1" t="s">
        <v>121</v>
      </c>
    </row>
    <row r="407" spans="1:6" x14ac:dyDescent="0.15">
      <c r="A407" s="1">
        <v>405</v>
      </c>
      <c r="B407" s="33">
        <v>43634.484085648102</v>
      </c>
      <c r="C407" s="1">
        <v>1</v>
      </c>
      <c r="E407" s="1" t="s">
        <v>543</v>
      </c>
      <c r="F407" s="1" t="s">
        <v>121</v>
      </c>
    </row>
    <row r="408" spans="1:6" x14ac:dyDescent="0.15">
      <c r="A408" s="1">
        <v>406</v>
      </c>
      <c r="B408" s="33">
        <v>43630.573831018497</v>
      </c>
      <c r="C408" s="1">
        <v>1</v>
      </c>
      <c r="E408" s="1" t="s">
        <v>544</v>
      </c>
      <c r="F408" s="1" t="s">
        <v>121</v>
      </c>
    </row>
    <row r="409" spans="1:6" x14ac:dyDescent="0.15">
      <c r="A409" s="1">
        <v>407</v>
      </c>
      <c r="B409" s="33">
        <v>43627.380185185102</v>
      </c>
      <c r="C409" s="1">
        <v>1</v>
      </c>
      <c r="E409" s="1" t="s">
        <v>545</v>
      </c>
      <c r="F409" s="1" t="s">
        <v>121</v>
      </c>
    </row>
    <row r="410" spans="1:6" x14ac:dyDescent="0.15">
      <c r="A410" s="1">
        <v>408</v>
      </c>
      <c r="B410" s="33">
        <v>43622.555081018501</v>
      </c>
      <c r="C410" s="1">
        <v>1</v>
      </c>
      <c r="E410" s="1" t="s">
        <v>546</v>
      </c>
      <c r="F410" s="1" t="s">
        <v>121</v>
      </c>
    </row>
    <row r="411" spans="1:6" x14ac:dyDescent="0.15">
      <c r="A411" s="1">
        <v>409</v>
      </c>
      <c r="B411" s="33">
        <v>43622.553483796197</v>
      </c>
      <c r="C411" s="1">
        <v>1</v>
      </c>
      <c r="E411" s="1" t="s">
        <v>547</v>
      </c>
      <c r="F411" s="1" t="s">
        <v>121</v>
      </c>
    </row>
    <row r="412" spans="1:6" x14ac:dyDescent="0.15">
      <c r="A412" s="1">
        <v>410</v>
      </c>
      <c r="B412" s="33">
        <v>43622.447615740697</v>
      </c>
      <c r="C412" s="1">
        <v>1</v>
      </c>
      <c r="E412" s="1" t="s">
        <v>548</v>
      </c>
      <c r="F412" s="1" t="s">
        <v>121</v>
      </c>
    </row>
    <row r="413" spans="1:6" x14ac:dyDescent="0.15">
      <c r="A413" s="1">
        <v>411</v>
      </c>
      <c r="B413" s="33">
        <v>43621.883912037003</v>
      </c>
      <c r="C413" s="1">
        <v>1</v>
      </c>
      <c r="E413" s="1" t="s">
        <v>549</v>
      </c>
      <c r="F413" s="1" t="s">
        <v>121</v>
      </c>
    </row>
    <row r="414" spans="1:6" x14ac:dyDescent="0.15">
      <c r="A414" s="1">
        <v>412</v>
      </c>
      <c r="B414" s="33">
        <v>43621.867395833302</v>
      </c>
      <c r="C414" s="1">
        <v>1</v>
      </c>
      <c r="E414" s="1" t="s">
        <v>550</v>
      </c>
      <c r="F414" s="1" t="s">
        <v>121</v>
      </c>
    </row>
    <row r="415" spans="1:6" x14ac:dyDescent="0.15">
      <c r="A415" s="1">
        <v>413</v>
      </c>
      <c r="B415" s="33">
        <v>43621.027418981401</v>
      </c>
      <c r="C415" s="1">
        <v>1</v>
      </c>
      <c r="E415" s="1" t="s">
        <v>551</v>
      </c>
      <c r="F415" s="1" t="s">
        <v>121</v>
      </c>
    </row>
    <row r="416" spans="1:6" x14ac:dyDescent="0.15">
      <c r="A416" s="1">
        <v>414</v>
      </c>
      <c r="B416" s="33">
        <v>43620.904236111099</v>
      </c>
      <c r="C416" s="1">
        <v>1</v>
      </c>
      <c r="E416" s="1" t="s">
        <v>552</v>
      </c>
      <c r="F416" s="1" t="s">
        <v>121</v>
      </c>
    </row>
    <row r="417" spans="1:6" x14ac:dyDescent="0.15">
      <c r="A417" s="1">
        <v>415</v>
      </c>
      <c r="B417" s="33">
        <v>43620.0183101851</v>
      </c>
      <c r="C417" s="1">
        <v>1</v>
      </c>
      <c r="E417" s="1" t="s">
        <v>553</v>
      </c>
      <c r="F417" s="1" t="s">
        <v>121</v>
      </c>
    </row>
    <row r="418" spans="1:6" x14ac:dyDescent="0.15">
      <c r="A418" s="1">
        <v>416</v>
      </c>
      <c r="B418" s="33">
        <v>43619.859513888798</v>
      </c>
      <c r="C418" s="1">
        <v>1</v>
      </c>
      <c r="E418" s="1" t="s">
        <v>554</v>
      </c>
      <c r="F418" s="1" t="s">
        <v>121</v>
      </c>
    </row>
    <row r="419" spans="1:6" x14ac:dyDescent="0.15">
      <c r="A419" s="1">
        <v>417</v>
      </c>
      <c r="B419" s="33">
        <v>43619.742268518501</v>
      </c>
      <c r="C419" s="1">
        <v>1</v>
      </c>
      <c r="E419" s="1" t="s">
        <v>555</v>
      </c>
      <c r="F419" s="1" t="s">
        <v>121</v>
      </c>
    </row>
    <row r="420" spans="1:6" x14ac:dyDescent="0.15">
      <c r="A420" s="1">
        <v>418</v>
      </c>
      <c r="B420" s="33">
        <v>43619.720358796301</v>
      </c>
      <c r="C420" s="1">
        <v>1</v>
      </c>
      <c r="E420" s="1" t="s">
        <v>556</v>
      </c>
      <c r="F420" s="1" t="s">
        <v>121</v>
      </c>
    </row>
    <row r="421" spans="1:6" x14ac:dyDescent="0.15">
      <c r="A421" s="1">
        <v>419</v>
      </c>
      <c r="B421" s="33">
        <v>43619.702893518501</v>
      </c>
      <c r="C421" s="1">
        <v>1</v>
      </c>
      <c r="E421" s="1" t="s">
        <v>557</v>
      </c>
      <c r="F421" s="1" t="s">
        <v>121</v>
      </c>
    </row>
    <row r="422" spans="1:6" x14ac:dyDescent="0.15">
      <c r="A422" s="1">
        <v>420</v>
      </c>
      <c r="B422" s="33">
        <v>43619.701782407399</v>
      </c>
      <c r="C422" s="1">
        <v>1</v>
      </c>
      <c r="E422" s="1" t="s">
        <v>558</v>
      </c>
      <c r="F422" s="1" t="s">
        <v>121</v>
      </c>
    </row>
    <row r="423" spans="1:6" x14ac:dyDescent="0.15">
      <c r="A423" s="1">
        <v>421</v>
      </c>
      <c r="B423" s="33">
        <v>43619.569131944401</v>
      </c>
      <c r="C423" s="1">
        <v>1</v>
      </c>
      <c r="E423" s="1" t="s">
        <v>559</v>
      </c>
      <c r="F423" s="1" t="s">
        <v>121</v>
      </c>
    </row>
    <row r="424" spans="1:6" x14ac:dyDescent="0.15">
      <c r="A424" s="1">
        <v>422</v>
      </c>
      <c r="B424" s="33">
        <v>43619.5664004629</v>
      </c>
      <c r="C424" s="1">
        <v>1</v>
      </c>
      <c r="E424" s="1" t="s">
        <v>560</v>
      </c>
      <c r="F424" s="1" t="s">
        <v>121</v>
      </c>
    </row>
    <row r="425" spans="1:6" x14ac:dyDescent="0.15">
      <c r="A425" s="1">
        <v>423</v>
      </c>
      <c r="B425" s="33">
        <v>43619.443414351801</v>
      </c>
      <c r="C425" s="1">
        <v>1</v>
      </c>
      <c r="E425" s="1" t="s">
        <v>561</v>
      </c>
      <c r="F425" s="1" t="s">
        <v>121</v>
      </c>
    </row>
    <row r="426" spans="1:6" x14ac:dyDescent="0.15">
      <c r="A426" s="1">
        <v>424</v>
      </c>
      <c r="B426" s="33">
        <v>43619.424791666599</v>
      </c>
      <c r="C426" s="1">
        <v>1</v>
      </c>
      <c r="E426" s="1" t="s">
        <v>562</v>
      </c>
      <c r="F426" s="1" t="s">
        <v>121</v>
      </c>
    </row>
    <row r="427" spans="1:6" x14ac:dyDescent="0.15">
      <c r="A427" s="1">
        <v>425</v>
      </c>
      <c r="B427" s="33">
        <v>43619.3001851851</v>
      </c>
      <c r="C427" s="1">
        <v>1</v>
      </c>
      <c r="E427" s="1" t="s">
        <v>563</v>
      </c>
      <c r="F427" s="1" t="s">
        <v>121</v>
      </c>
    </row>
    <row r="428" spans="1:6" x14ac:dyDescent="0.15">
      <c r="A428" s="1">
        <v>426</v>
      </c>
      <c r="B428" s="33">
        <v>43618.828587962897</v>
      </c>
      <c r="C428" s="1">
        <v>1</v>
      </c>
      <c r="E428" s="1" t="s">
        <v>564</v>
      </c>
      <c r="F428" s="1" t="s">
        <v>121</v>
      </c>
    </row>
    <row r="429" spans="1:6" x14ac:dyDescent="0.15">
      <c r="A429" s="1">
        <v>427</v>
      </c>
      <c r="B429" s="33">
        <v>43618.808645833298</v>
      </c>
      <c r="C429" s="1">
        <v>1</v>
      </c>
      <c r="E429" s="1" t="s">
        <v>565</v>
      </c>
      <c r="F429" s="1" t="s">
        <v>121</v>
      </c>
    </row>
    <row r="430" spans="1:6" x14ac:dyDescent="0.15">
      <c r="A430" s="1">
        <v>428</v>
      </c>
      <c r="B430" s="33">
        <v>43618.771643518499</v>
      </c>
      <c r="C430" s="1">
        <v>1</v>
      </c>
      <c r="E430" s="1" t="s">
        <v>566</v>
      </c>
      <c r="F430" s="1" t="s">
        <v>121</v>
      </c>
    </row>
    <row r="431" spans="1:6" x14ac:dyDescent="0.15">
      <c r="A431" s="1">
        <v>429</v>
      </c>
      <c r="B431" s="33">
        <v>43618.766238425902</v>
      </c>
      <c r="C431" s="1">
        <v>1</v>
      </c>
      <c r="E431" s="1" t="s">
        <v>567</v>
      </c>
      <c r="F431" s="1" t="s">
        <v>121</v>
      </c>
    </row>
    <row r="432" spans="1:6" x14ac:dyDescent="0.15">
      <c r="A432" s="1">
        <v>430</v>
      </c>
      <c r="B432" s="33">
        <v>43618.415335648097</v>
      </c>
      <c r="C432" s="1">
        <v>1</v>
      </c>
      <c r="E432" s="1" t="s">
        <v>568</v>
      </c>
      <c r="F432" s="1" t="s">
        <v>121</v>
      </c>
    </row>
    <row r="433" spans="1:6" x14ac:dyDescent="0.15">
      <c r="A433" s="1">
        <v>431</v>
      </c>
      <c r="B433" s="33">
        <v>43617.945752314801</v>
      </c>
      <c r="C433" s="1">
        <v>1</v>
      </c>
      <c r="E433" s="1" t="s">
        <v>569</v>
      </c>
      <c r="F433" s="1" t="s">
        <v>121</v>
      </c>
    </row>
    <row r="434" spans="1:6" x14ac:dyDescent="0.15">
      <c r="A434" s="1">
        <v>432</v>
      </c>
      <c r="B434" s="33">
        <v>43617.562222222201</v>
      </c>
      <c r="C434" s="1">
        <v>1</v>
      </c>
      <c r="E434" s="1" t="s">
        <v>570</v>
      </c>
      <c r="F434" s="1" t="s">
        <v>121</v>
      </c>
    </row>
    <row r="435" spans="1:6" x14ac:dyDescent="0.15">
      <c r="A435" s="1">
        <v>433</v>
      </c>
      <c r="B435" s="33">
        <v>43617.452465277704</v>
      </c>
      <c r="C435" s="1">
        <v>1</v>
      </c>
      <c r="E435" s="1" t="s">
        <v>571</v>
      </c>
      <c r="F435" s="1" t="s">
        <v>121</v>
      </c>
    </row>
    <row r="436" spans="1:6" x14ac:dyDescent="0.15">
      <c r="A436" s="1">
        <v>434</v>
      </c>
      <c r="B436" s="33">
        <v>43617.4335416666</v>
      </c>
      <c r="C436" s="1">
        <v>1</v>
      </c>
      <c r="E436" s="1" t="s">
        <v>572</v>
      </c>
      <c r="F436" s="1" t="s">
        <v>121</v>
      </c>
    </row>
    <row r="437" spans="1:6" x14ac:dyDescent="0.15">
      <c r="A437" s="1">
        <v>435</v>
      </c>
      <c r="B437" s="33">
        <v>43617.429062499999</v>
      </c>
      <c r="C437" s="1">
        <v>1</v>
      </c>
      <c r="E437" s="1" t="s">
        <v>573</v>
      </c>
      <c r="F437" s="1" t="s">
        <v>121</v>
      </c>
    </row>
    <row r="438" spans="1:6" x14ac:dyDescent="0.15">
      <c r="A438" s="1">
        <v>436</v>
      </c>
      <c r="B438" s="33">
        <v>43617.397685185097</v>
      </c>
      <c r="C438" s="1">
        <v>1</v>
      </c>
      <c r="E438" s="1" t="s">
        <v>574</v>
      </c>
      <c r="F438" s="1" t="s">
        <v>121</v>
      </c>
    </row>
    <row r="439" spans="1:6" x14ac:dyDescent="0.15">
      <c r="A439" s="1">
        <v>437</v>
      </c>
      <c r="B439" s="33">
        <v>43617.212997685099</v>
      </c>
      <c r="C439" s="1">
        <v>1</v>
      </c>
      <c r="E439" s="1" t="s">
        <v>575</v>
      </c>
      <c r="F439" s="1" t="s">
        <v>121</v>
      </c>
    </row>
    <row r="440" spans="1:6" x14ac:dyDescent="0.15">
      <c r="A440" s="1">
        <v>438</v>
      </c>
      <c r="B440" s="33">
        <v>43617.031643518501</v>
      </c>
      <c r="C440" s="1">
        <v>1</v>
      </c>
      <c r="E440" s="1" t="s">
        <v>576</v>
      </c>
      <c r="F440" s="1" t="s">
        <v>121</v>
      </c>
    </row>
    <row r="441" spans="1:6" x14ac:dyDescent="0.15">
      <c r="A441" s="1">
        <v>439</v>
      </c>
      <c r="B441" s="33">
        <v>43616.629629629599</v>
      </c>
      <c r="C441" s="1">
        <v>1</v>
      </c>
      <c r="E441" s="1" t="s">
        <v>577</v>
      </c>
      <c r="F441" s="1" t="s">
        <v>121</v>
      </c>
    </row>
    <row r="442" spans="1:6" x14ac:dyDescent="0.15">
      <c r="A442" s="1">
        <v>440</v>
      </c>
      <c r="B442" s="33">
        <v>43616.596226851798</v>
      </c>
      <c r="C442" s="1">
        <v>1</v>
      </c>
      <c r="E442" s="1" t="s">
        <v>578</v>
      </c>
      <c r="F442" s="1" t="s">
        <v>121</v>
      </c>
    </row>
    <row r="443" spans="1:6" x14ac:dyDescent="0.15">
      <c r="A443" s="1">
        <v>441</v>
      </c>
      <c r="B443" s="33">
        <v>43616.589756944399</v>
      </c>
      <c r="C443" s="1">
        <v>1</v>
      </c>
      <c r="E443" s="1" t="s">
        <v>579</v>
      </c>
      <c r="F443" s="1" t="s">
        <v>121</v>
      </c>
    </row>
    <row r="444" spans="1:6" x14ac:dyDescent="0.15">
      <c r="A444" s="1">
        <v>442</v>
      </c>
      <c r="B444" s="33">
        <v>43616.376805555497</v>
      </c>
      <c r="C444" s="1">
        <v>1</v>
      </c>
      <c r="E444" s="1" t="s">
        <v>580</v>
      </c>
      <c r="F444" s="1" t="s">
        <v>121</v>
      </c>
    </row>
    <row r="445" spans="1:6" x14ac:dyDescent="0.15">
      <c r="A445" s="1">
        <v>443</v>
      </c>
      <c r="B445" s="33">
        <v>43616.310960648101</v>
      </c>
      <c r="C445" s="1">
        <v>1</v>
      </c>
      <c r="E445" s="1" t="s">
        <v>581</v>
      </c>
      <c r="F445" s="1" t="s">
        <v>121</v>
      </c>
    </row>
    <row r="446" spans="1:6" x14ac:dyDescent="0.15">
      <c r="A446" s="1">
        <v>444</v>
      </c>
      <c r="B446" s="33">
        <v>43616.294849537</v>
      </c>
      <c r="C446" s="1">
        <v>1</v>
      </c>
      <c r="E446" s="1" t="s">
        <v>582</v>
      </c>
      <c r="F446" s="1" t="s">
        <v>119</v>
      </c>
    </row>
    <row r="447" spans="1:6" x14ac:dyDescent="0.15">
      <c r="A447" s="1">
        <v>445</v>
      </c>
      <c r="B447" s="33">
        <v>43616.195081018501</v>
      </c>
      <c r="C447" s="1">
        <v>1</v>
      </c>
      <c r="E447" s="1" t="s">
        <v>583</v>
      </c>
      <c r="F447" s="1" t="s">
        <v>121</v>
      </c>
    </row>
    <row r="448" spans="1:6" x14ac:dyDescent="0.15">
      <c r="A448" s="1">
        <v>446</v>
      </c>
      <c r="B448" s="33">
        <v>43615.9438310185</v>
      </c>
      <c r="C448" s="1">
        <v>1</v>
      </c>
      <c r="E448" s="1" t="s">
        <v>584</v>
      </c>
      <c r="F448" s="1" t="s">
        <v>121</v>
      </c>
    </row>
    <row r="449" spans="1:6" x14ac:dyDescent="0.15">
      <c r="A449" s="1">
        <v>447</v>
      </c>
      <c r="B449" s="33">
        <v>43615.933935185101</v>
      </c>
      <c r="C449" s="1">
        <v>1</v>
      </c>
      <c r="E449" s="1" t="s">
        <v>585</v>
      </c>
      <c r="F449" s="1" t="s">
        <v>121</v>
      </c>
    </row>
    <row r="450" spans="1:6" x14ac:dyDescent="0.15">
      <c r="A450" s="1">
        <v>448</v>
      </c>
      <c r="B450" s="33">
        <v>43615.747384259201</v>
      </c>
      <c r="C450" s="1">
        <v>1</v>
      </c>
      <c r="E450" s="1" t="s">
        <v>586</v>
      </c>
      <c r="F450" s="1" t="s">
        <v>121</v>
      </c>
    </row>
    <row r="451" spans="1:6" x14ac:dyDescent="0.15">
      <c r="A451" s="1">
        <v>449</v>
      </c>
      <c r="B451" s="33">
        <v>43615.721493055498</v>
      </c>
      <c r="C451" s="1">
        <v>1</v>
      </c>
      <c r="E451" s="1" t="s">
        <v>587</v>
      </c>
      <c r="F451" s="1" t="s">
        <v>121</v>
      </c>
    </row>
    <row r="452" spans="1:6" x14ac:dyDescent="0.15">
      <c r="A452" s="1">
        <v>450</v>
      </c>
      <c r="B452" s="33">
        <v>43615.647071759202</v>
      </c>
      <c r="C452" s="1">
        <v>1</v>
      </c>
      <c r="E452" s="1" t="s">
        <v>588</v>
      </c>
      <c r="F452" s="1" t="s">
        <v>121</v>
      </c>
    </row>
    <row r="453" spans="1:6" x14ac:dyDescent="0.15">
      <c r="A453" s="1">
        <v>451</v>
      </c>
      <c r="B453" s="33">
        <v>43615.577106481403</v>
      </c>
      <c r="C453" s="1">
        <v>1</v>
      </c>
      <c r="E453" s="1" t="s">
        <v>589</v>
      </c>
      <c r="F453" s="1" t="s">
        <v>121</v>
      </c>
    </row>
    <row r="454" spans="1:6" x14ac:dyDescent="0.15">
      <c r="A454" s="1">
        <v>452</v>
      </c>
      <c r="B454" s="33">
        <v>43615.513402777702</v>
      </c>
      <c r="C454" s="1">
        <v>1</v>
      </c>
      <c r="E454" s="1" t="s">
        <v>590</v>
      </c>
      <c r="F454" s="1" t="s">
        <v>121</v>
      </c>
    </row>
    <row r="455" spans="1:6" x14ac:dyDescent="0.15">
      <c r="A455" s="1">
        <v>453</v>
      </c>
      <c r="B455" s="33">
        <v>43615.439988425896</v>
      </c>
      <c r="C455" s="1">
        <v>1</v>
      </c>
      <c r="E455" s="1" t="s">
        <v>591</v>
      </c>
      <c r="F455" s="1" t="s">
        <v>119</v>
      </c>
    </row>
    <row r="456" spans="1:6" x14ac:dyDescent="0.15">
      <c r="A456" s="1">
        <v>454</v>
      </c>
      <c r="B456" s="33">
        <v>43615.405416666603</v>
      </c>
      <c r="C456" s="1">
        <v>1</v>
      </c>
      <c r="E456" s="1" t="s">
        <v>592</v>
      </c>
      <c r="F456" s="1" t="s">
        <v>121</v>
      </c>
    </row>
    <row r="457" spans="1:6" x14ac:dyDescent="0.15">
      <c r="A457" s="1">
        <v>455</v>
      </c>
      <c r="B457" s="33">
        <v>43615.367569444403</v>
      </c>
      <c r="C457" s="1">
        <v>1</v>
      </c>
      <c r="E457" s="1" t="s">
        <v>593</v>
      </c>
      <c r="F457" s="1" t="s">
        <v>121</v>
      </c>
    </row>
    <row r="458" spans="1:6" x14ac:dyDescent="0.15">
      <c r="A458" s="1">
        <v>456</v>
      </c>
      <c r="B458" s="33">
        <v>43614.894814814797</v>
      </c>
      <c r="C458" s="1">
        <v>1</v>
      </c>
      <c r="E458" s="1" t="s">
        <v>594</v>
      </c>
      <c r="F458" s="1" t="s">
        <v>121</v>
      </c>
    </row>
    <row r="459" spans="1:6" x14ac:dyDescent="0.15">
      <c r="A459" s="1">
        <v>457</v>
      </c>
      <c r="B459" s="33">
        <v>43628.860520833303</v>
      </c>
      <c r="C459" s="1">
        <v>1</v>
      </c>
      <c r="E459" s="1" t="s">
        <v>595</v>
      </c>
      <c r="F459" s="1" t="s">
        <v>121</v>
      </c>
    </row>
    <row r="460" spans="1:6" x14ac:dyDescent="0.15">
      <c r="A460" s="1">
        <v>458</v>
      </c>
      <c r="B460" s="33">
        <v>43614.823680555499</v>
      </c>
      <c r="C460" s="1">
        <v>1</v>
      </c>
      <c r="E460" s="1" t="s">
        <v>596</v>
      </c>
      <c r="F460" s="1" t="s">
        <v>121</v>
      </c>
    </row>
    <row r="461" spans="1:6" x14ac:dyDescent="0.15">
      <c r="A461" s="1">
        <v>459</v>
      </c>
      <c r="B461" s="33">
        <v>43628.832199074001</v>
      </c>
      <c r="C461" s="1">
        <v>1</v>
      </c>
      <c r="E461" s="1" t="s">
        <v>597</v>
      </c>
      <c r="F461" s="1" t="s">
        <v>121</v>
      </c>
    </row>
    <row r="462" spans="1:6" x14ac:dyDescent="0.15">
      <c r="A462" s="1">
        <v>460</v>
      </c>
      <c r="B462" s="33">
        <v>43614.710601851802</v>
      </c>
      <c r="C462" s="1">
        <v>1</v>
      </c>
      <c r="E462" s="1" t="s">
        <v>598</v>
      </c>
      <c r="F462" s="1" t="s">
        <v>119</v>
      </c>
    </row>
    <row r="463" spans="1:6" x14ac:dyDescent="0.15">
      <c r="A463" s="1">
        <v>461</v>
      </c>
      <c r="B463" s="33">
        <v>43614.530763888797</v>
      </c>
      <c r="C463" s="1">
        <v>1</v>
      </c>
      <c r="E463" s="1" t="s">
        <v>599</v>
      </c>
      <c r="F463" s="1" t="s">
        <v>121</v>
      </c>
    </row>
    <row r="464" spans="1:6" x14ac:dyDescent="0.15">
      <c r="A464" s="1">
        <v>462</v>
      </c>
      <c r="B464" s="33">
        <v>43614.505127314798</v>
      </c>
      <c r="C464" s="1">
        <v>1</v>
      </c>
      <c r="E464" s="1" t="s">
        <v>600</v>
      </c>
      <c r="F464" s="1" t="s">
        <v>121</v>
      </c>
    </row>
    <row r="465" spans="1:6" x14ac:dyDescent="0.15">
      <c r="A465" s="1">
        <v>463</v>
      </c>
      <c r="B465" s="33">
        <v>43614.494629629597</v>
      </c>
      <c r="C465" s="1">
        <v>1</v>
      </c>
      <c r="E465" s="1" t="s">
        <v>601</v>
      </c>
      <c r="F465" s="1" t="s">
        <v>121</v>
      </c>
    </row>
    <row r="466" spans="1:6" x14ac:dyDescent="0.15">
      <c r="A466" s="1">
        <v>464</v>
      </c>
      <c r="B466" s="33">
        <v>43614.369224536997</v>
      </c>
      <c r="C466" s="1">
        <v>1</v>
      </c>
      <c r="E466" s="1" t="s">
        <v>602</v>
      </c>
      <c r="F466" s="1" t="s">
        <v>121</v>
      </c>
    </row>
    <row r="467" spans="1:6" x14ac:dyDescent="0.15">
      <c r="A467" s="1">
        <v>465</v>
      </c>
      <c r="B467" s="33">
        <v>43614.367696759196</v>
      </c>
      <c r="C467" s="1">
        <v>1</v>
      </c>
      <c r="E467" s="1" t="s">
        <v>603</v>
      </c>
      <c r="F467" s="1" t="s">
        <v>121</v>
      </c>
    </row>
    <row r="468" spans="1:6" x14ac:dyDescent="0.15">
      <c r="A468" s="1">
        <v>466</v>
      </c>
      <c r="B468" s="33">
        <v>43614.359467592498</v>
      </c>
      <c r="C468" s="1">
        <v>1</v>
      </c>
      <c r="E468" s="1" t="s">
        <v>604</v>
      </c>
      <c r="F468" s="1" t="s">
        <v>121</v>
      </c>
    </row>
    <row r="469" spans="1:6" x14ac:dyDescent="0.15">
      <c r="A469" s="1">
        <v>467</v>
      </c>
      <c r="B469" s="33">
        <v>43614.345497685099</v>
      </c>
      <c r="C469" s="1">
        <v>1</v>
      </c>
      <c r="E469" s="1" t="s">
        <v>605</v>
      </c>
      <c r="F469" s="1" t="s">
        <v>121</v>
      </c>
    </row>
    <row r="470" spans="1:6" x14ac:dyDescent="0.15">
      <c r="A470" s="1">
        <v>468</v>
      </c>
      <c r="B470" s="33">
        <v>43613.834791666603</v>
      </c>
      <c r="C470" s="1">
        <v>1</v>
      </c>
      <c r="E470" s="1" t="s">
        <v>606</v>
      </c>
      <c r="F470" s="1" t="s">
        <v>121</v>
      </c>
    </row>
    <row r="471" spans="1:6" x14ac:dyDescent="0.15">
      <c r="A471" s="1">
        <v>469</v>
      </c>
      <c r="B471" s="33">
        <v>43613.833090277702</v>
      </c>
      <c r="C471" s="1">
        <v>1</v>
      </c>
      <c r="E471" s="1" t="s">
        <v>607</v>
      </c>
      <c r="F471" s="1" t="s">
        <v>121</v>
      </c>
    </row>
    <row r="472" spans="1:6" x14ac:dyDescent="0.15">
      <c r="A472" s="1">
        <v>470</v>
      </c>
      <c r="B472" s="33">
        <v>43613.795046296298</v>
      </c>
      <c r="C472" s="1">
        <v>1</v>
      </c>
      <c r="E472" s="1" t="s">
        <v>608</v>
      </c>
      <c r="F472" s="1" t="s">
        <v>121</v>
      </c>
    </row>
    <row r="473" spans="1:6" x14ac:dyDescent="0.15">
      <c r="A473" s="1">
        <v>471</v>
      </c>
      <c r="B473" s="33">
        <v>43613.789641203701</v>
      </c>
      <c r="C473" s="1">
        <v>1</v>
      </c>
      <c r="E473" s="1" t="s">
        <v>609</v>
      </c>
      <c r="F473" s="1" t="s">
        <v>121</v>
      </c>
    </row>
    <row r="474" spans="1:6" x14ac:dyDescent="0.15">
      <c r="A474" s="1">
        <v>472</v>
      </c>
      <c r="B474" s="33">
        <v>43613.778530092502</v>
      </c>
      <c r="C474" s="1">
        <v>1</v>
      </c>
      <c r="E474" s="1" t="s">
        <v>610</v>
      </c>
      <c r="F474" s="1" t="s">
        <v>121</v>
      </c>
    </row>
    <row r="475" spans="1:6" x14ac:dyDescent="0.15">
      <c r="A475" s="1">
        <v>473</v>
      </c>
      <c r="B475" s="33">
        <v>43613.7627893518</v>
      </c>
      <c r="C475" s="1">
        <v>1</v>
      </c>
      <c r="E475" s="1" t="s">
        <v>611</v>
      </c>
      <c r="F475" s="1" t="s">
        <v>121</v>
      </c>
    </row>
    <row r="476" spans="1:6" x14ac:dyDescent="0.15">
      <c r="A476" s="1">
        <v>474</v>
      </c>
      <c r="B476" s="33">
        <v>43613.740405092598</v>
      </c>
      <c r="C476" s="1">
        <v>1</v>
      </c>
      <c r="E476" s="1" t="s">
        <v>612</v>
      </c>
      <c r="F476" s="1" t="s">
        <v>121</v>
      </c>
    </row>
    <row r="477" spans="1:6" x14ac:dyDescent="0.15">
      <c r="A477" s="1">
        <v>475</v>
      </c>
      <c r="B477" s="33">
        <v>43613.6795486111</v>
      </c>
      <c r="C477" s="1">
        <v>1</v>
      </c>
      <c r="E477" s="1" t="s">
        <v>613</v>
      </c>
      <c r="F477" s="1" t="s">
        <v>121</v>
      </c>
    </row>
    <row r="478" spans="1:6" x14ac:dyDescent="0.15">
      <c r="A478" s="1">
        <v>476</v>
      </c>
      <c r="B478" s="33">
        <v>43612.840277777701</v>
      </c>
      <c r="C478" s="1">
        <v>1</v>
      </c>
      <c r="E478" s="1" t="s">
        <v>614</v>
      </c>
      <c r="F478" s="1" t="s">
        <v>121</v>
      </c>
    </row>
    <row r="479" spans="1:6" x14ac:dyDescent="0.15">
      <c r="A479" s="1">
        <v>477</v>
      </c>
      <c r="B479" s="33">
        <v>43612.783391203702</v>
      </c>
      <c r="C479" s="1">
        <v>1</v>
      </c>
      <c r="E479" s="1" t="s">
        <v>615</v>
      </c>
      <c r="F479" s="1" t="s">
        <v>121</v>
      </c>
    </row>
    <row r="480" spans="1:6" x14ac:dyDescent="0.15">
      <c r="A480" s="1">
        <v>478</v>
      </c>
      <c r="B480" s="33">
        <v>43612.420219907399</v>
      </c>
      <c r="C480" s="1">
        <v>1</v>
      </c>
      <c r="E480" s="1" t="s">
        <v>616</v>
      </c>
      <c r="F480" s="1" t="s">
        <v>121</v>
      </c>
    </row>
    <row r="481" spans="1:6" x14ac:dyDescent="0.15">
      <c r="A481" s="1">
        <v>479</v>
      </c>
      <c r="B481" s="33">
        <v>43612.3428935185</v>
      </c>
      <c r="C481" s="1">
        <v>1</v>
      </c>
      <c r="E481" s="1" t="s">
        <v>617</v>
      </c>
      <c r="F481" s="1" t="s">
        <v>121</v>
      </c>
    </row>
    <row r="482" spans="1:6" x14ac:dyDescent="0.15">
      <c r="A482" s="1">
        <v>480</v>
      </c>
      <c r="B482" s="33">
        <v>43611.880497685102</v>
      </c>
      <c r="C482" s="1">
        <v>1</v>
      </c>
      <c r="E482" s="1" t="s">
        <v>618</v>
      </c>
      <c r="F482" s="1" t="s">
        <v>121</v>
      </c>
    </row>
    <row r="483" spans="1:6" x14ac:dyDescent="0.15">
      <c r="A483" s="1">
        <v>481</v>
      </c>
      <c r="B483" s="33">
        <v>43611.8276273148</v>
      </c>
      <c r="C483" s="1">
        <v>1</v>
      </c>
      <c r="E483" s="1" t="s">
        <v>619</v>
      </c>
      <c r="F483" s="1" t="s">
        <v>121</v>
      </c>
    </row>
    <row r="484" spans="1:6" x14ac:dyDescent="0.15">
      <c r="A484" s="1">
        <v>482</v>
      </c>
      <c r="B484" s="33">
        <v>43611.496157407397</v>
      </c>
      <c r="C484" s="1">
        <v>1</v>
      </c>
      <c r="E484" s="1" t="s">
        <v>620</v>
      </c>
      <c r="F484" s="1" t="s">
        <v>121</v>
      </c>
    </row>
    <row r="485" spans="1:6" x14ac:dyDescent="0.15">
      <c r="A485" s="1">
        <v>483</v>
      </c>
      <c r="B485" s="33">
        <v>43611.420405092496</v>
      </c>
      <c r="C485" s="1">
        <v>1</v>
      </c>
      <c r="E485" s="1" t="s">
        <v>621</v>
      </c>
      <c r="F485" s="1" t="s">
        <v>121</v>
      </c>
    </row>
    <row r="486" spans="1:6" x14ac:dyDescent="0.15">
      <c r="A486" s="1">
        <v>484</v>
      </c>
      <c r="B486" s="33">
        <v>43610.503958333298</v>
      </c>
      <c r="C486" s="1">
        <v>1</v>
      </c>
      <c r="E486" s="1" t="s">
        <v>622</v>
      </c>
      <c r="F486" s="1" t="s">
        <v>121</v>
      </c>
    </row>
    <row r="487" spans="1:6" x14ac:dyDescent="0.15">
      <c r="A487" s="1">
        <v>485</v>
      </c>
      <c r="B487" s="33">
        <v>43610.337766203702</v>
      </c>
      <c r="C487" s="1">
        <v>1</v>
      </c>
      <c r="E487" s="1" t="s">
        <v>623</v>
      </c>
      <c r="F487" s="1" t="s">
        <v>121</v>
      </c>
    </row>
    <row r="488" spans="1:6" x14ac:dyDescent="0.15">
      <c r="A488" s="1">
        <v>486</v>
      </c>
      <c r="B488" s="33">
        <v>43610.024212962897</v>
      </c>
      <c r="C488" s="1">
        <v>1</v>
      </c>
      <c r="E488" s="1" t="s">
        <v>624</v>
      </c>
      <c r="F488" s="1" t="s">
        <v>121</v>
      </c>
    </row>
    <row r="489" spans="1:6" x14ac:dyDescent="0.15">
      <c r="A489" s="1">
        <v>487</v>
      </c>
      <c r="B489" s="33">
        <v>43609.9715277777</v>
      </c>
      <c r="C489" s="1">
        <v>1</v>
      </c>
      <c r="E489" s="1" t="s">
        <v>625</v>
      </c>
      <c r="F489" s="1" t="s">
        <v>119</v>
      </c>
    </row>
    <row r="490" spans="1:6" x14ac:dyDescent="0.15">
      <c r="A490" s="1">
        <v>488</v>
      </c>
      <c r="B490" s="33">
        <v>43609.530520833301</v>
      </c>
      <c r="C490" s="1">
        <v>1</v>
      </c>
      <c r="E490" s="1" t="s">
        <v>626</v>
      </c>
      <c r="F490" s="1" t="s">
        <v>121</v>
      </c>
    </row>
    <row r="491" spans="1:6" x14ac:dyDescent="0.15">
      <c r="A491" s="1">
        <v>489</v>
      </c>
      <c r="B491" s="33">
        <v>43609.313645833303</v>
      </c>
      <c r="C491" s="1">
        <v>1</v>
      </c>
      <c r="E491" s="1" t="s">
        <v>627</v>
      </c>
      <c r="F491" s="1" t="s">
        <v>121</v>
      </c>
    </row>
    <row r="492" spans="1:6" x14ac:dyDescent="0.15">
      <c r="A492" s="1">
        <v>490</v>
      </c>
      <c r="B492" s="33">
        <v>43609.139537037001</v>
      </c>
      <c r="C492" s="1">
        <v>1</v>
      </c>
      <c r="E492" s="1" t="s">
        <v>628</v>
      </c>
      <c r="F492" s="1" t="s">
        <v>121</v>
      </c>
    </row>
    <row r="493" spans="1:6" x14ac:dyDescent="0.15">
      <c r="A493" s="1">
        <v>491</v>
      </c>
      <c r="B493" s="33">
        <v>43608.749340277704</v>
      </c>
      <c r="C493" s="1">
        <v>1</v>
      </c>
      <c r="E493" s="1" t="s">
        <v>629</v>
      </c>
      <c r="F493" s="1" t="s">
        <v>121</v>
      </c>
    </row>
    <row r="494" spans="1:6" x14ac:dyDescent="0.15">
      <c r="A494" s="1">
        <v>492</v>
      </c>
      <c r="B494" s="33">
        <v>43608.440428240698</v>
      </c>
      <c r="C494" s="1">
        <v>1</v>
      </c>
      <c r="E494" s="1" t="s">
        <v>630</v>
      </c>
      <c r="F494" s="1" t="s">
        <v>121</v>
      </c>
    </row>
    <row r="495" spans="1:6" x14ac:dyDescent="0.15">
      <c r="A495" s="1">
        <v>493</v>
      </c>
      <c r="B495" s="33">
        <v>43608.436087962902</v>
      </c>
      <c r="C495" s="1">
        <v>1</v>
      </c>
      <c r="E495" s="1" t="s">
        <v>631</v>
      </c>
      <c r="F495" s="1" t="s">
        <v>121</v>
      </c>
    </row>
    <row r="496" spans="1:6" x14ac:dyDescent="0.15">
      <c r="A496" s="1">
        <v>494</v>
      </c>
      <c r="B496" s="33">
        <v>43622.635509259198</v>
      </c>
      <c r="C496" s="1">
        <v>1</v>
      </c>
      <c r="E496" s="1" t="s">
        <v>632</v>
      </c>
      <c r="F496" s="1" t="s">
        <v>121</v>
      </c>
    </row>
    <row r="497" spans="1:6" x14ac:dyDescent="0.15">
      <c r="A497" s="1">
        <v>495</v>
      </c>
      <c r="B497" s="33">
        <v>43607.9128009259</v>
      </c>
      <c r="C497" s="1">
        <v>1</v>
      </c>
      <c r="E497" s="1" t="s">
        <v>633</v>
      </c>
      <c r="F497" s="1" t="s">
        <v>121</v>
      </c>
    </row>
    <row r="498" spans="1:6" x14ac:dyDescent="0.15">
      <c r="A498" s="1">
        <v>496</v>
      </c>
      <c r="B498" s="33">
        <v>43607.904074074002</v>
      </c>
      <c r="C498" s="1">
        <v>1</v>
      </c>
      <c r="E498" s="1" t="s">
        <v>634</v>
      </c>
      <c r="F498" s="1" t="s">
        <v>121</v>
      </c>
    </row>
    <row r="499" spans="1:6" x14ac:dyDescent="0.15">
      <c r="A499" s="1">
        <v>497</v>
      </c>
      <c r="B499" s="33">
        <v>43607.884560185099</v>
      </c>
      <c r="C499" s="1">
        <v>1</v>
      </c>
      <c r="E499" s="1" t="s">
        <v>635</v>
      </c>
      <c r="F499" s="1" t="s">
        <v>119</v>
      </c>
    </row>
    <row r="500" spans="1:6" x14ac:dyDescent="0.15">
      <c r="A500" s="1">
        <v>498</v>
      </c>
      <c r="B500" s="33">
        <v>43607.836817129602</v>
      </c>
      <c r="C500" s="1">
        <v>1</v>
      </c>
      <c r="E500" s="1" t="s">
        <v>636</v>
      </c>
      <c r="F500" s="1" t="s">
        <v>121</v>
      </c>
    </row>
    <row r="501" spans="1:6" x14ac:dyDescent="0.15">
      <c r="A501" s="1">
        <v>499</v>
      </c>
      <c r="B501" s="33">
        <v>43607.804155092497</v>
      </c>
      <c r="C501" s="1">
        <v>1</v>
      </c>
      <c r="E501" s="1" t="s">
        <v>637</v>
      </c>
      <c r="F501" s="1" t="s">
        <v>121</v>
      </c>
    </row>
    <row r="502" spans="1:6" x14ac:dyDescent="0.15">
      <c r="A502" s="1">
        <v>500</v>
      </c>
      <c r="B502" s="33">
        <v>43607.789120370297</v>
      </c>
      <c r="C502" s="1">
        <v>1</v>
      </c>
      <c r="E502" s="1" t="s">
        <v>638</v>
      </c>
      <c r="F502" s="1" t="s">
        <v>121</v>
      </c>
    </row>
    <row r="503" spans="1:6" x14ac:dyDescent="0.15">
      <c r="A503" s="1">
        <v>501</v>
      </c>
      <c r="B503" s="33">
        <v>43607.760393518503</v>
      </c>
      <c r="C503" s="1">
        <v>1</v>
      </c>
      <c r="E503" s="1" t="s">
        <v>639</v>
      </c>
      <c r="F503" s="1" t="s">
        <v>121</v>
      </c>
    </row>
    <row r="504" spans="1:6" x14ac:dyDescent="0.15">
      <c r="A504" s="1">
        <v>502</v>
      </c>
      <c r="B504" s="33">
        <v>43607.710300925901</v>
      </c>
      <c r="C504" s="1">
        <v>1</v>
      </c>
      <c r="E504" s="1" t="s">
        <v>640</v>
      </c>
      <c r="F504" s="1" t="s">
        <v>119</v>
      </c>
    </row>
    <row r="505" spans="1:6" x14ac:dyDescent="0.15">
      <c r="A505" s="1">
        <v>503</v>
      </c>
      <c r="B505" s="33">
        <v>43607.613483796202</v>
      </c>
      <c r="C505" s="1">
        <v>1</v>
      </c>
      <c r="E505" s="1" t="s">
        <v>641</v>
      </c>
      <c r="F505" s="1" t="s">
        <v>124</v>
      </c>
    </row>
    <row r="506" spans="1:6" x14ac:dyDescent="0.15">
      <c r="A506" s="1">
        <v>504</v>
      </c>
      <c r="B506" s="33">
        <v>43607.5976041666</v>
      </c>
      <c r="C506" s="1">
        <v>1</v>
      </c>
      <c r="E506" s="1" t="s">
        <v>642</v>
      </c>
      <c r="F506" s="1" t="s">
        <v>121</v>
      </c>
    </row>
    <row r="507" spans="1:6" x14ac:dyDescent="0.15">
      <c r="A507" s="1">
        <v>505</v>
      </c>
      <c r="B507" s="33">
        <v>43607.574247685101</v>
      </c>
      <c r="C507" s="1">
        <v>1</v>
      </c>
      <c r="E507" s="1" t="s">
        <v>643</v>
      </c>
      <c r="F507" s="1" t="s">
        <v>121</v>
      </c>
    </row>
    <row r="508" spans="1:6" x14ac:dyDescent="0.15">
      <c r="A508" s="1">
        <v>506</v>
      </c>
      <c r="B508" s="33">
        <v>43607.547858796301</v>
      </c>
      <c r="C508" s="1">
        <v>1</v>
      </c>
      <c r="E508" s="1" t="s">
        <v>644</v>
      </c>
      <c r="F508" s="1" t="s">
        <v>121</v>
      </c>
    </row>
    <row r="509" spans="1:6" x14ac:dyDescent="0.15">
      <c r="A509" s="1">
        <v>507</v>
      </c>
      <c r="B509" s="33">
        <v>43607.546840277697</v>
      </c>
      <c r="C509" s="1">
        <v>1</v>
      </c>
      <c r="E509" s="1" t="s">
        <v>645</v>
      </c>
      <c r="F509" s="1" t="s">
        <v>121</v>
      </c>
    </row>
    <row r="510" spans="1:6" x14ac:dyDescent="0.15">
      <c r="A510" s="1">
        <v>508</v>
      </c>
      <c r="B510" s="33">
        <v>43607.540335648097</v>
      </c>
      <c r="C510" s="1">
        <v>1</v>
      </c>
      <c r="E510" s="1" t="s">
        <v>646</v>
      </c>
      <c r="F510" s="1" t="s">
        <v>121</v>
      </c>
    </row>
    <row r="511" spans="1:6" x14ac:dyDescent="0.15">
      <c r="A511" s="1">
        <v>509</v>
      </c>
      <c r="B511" s="33">
        <v>43607.510196759198</v>
      </c>
      <c r="C511" s="1">
        <v>1</v>
      </c>
      <c r="E511" s="1" t="s">
        <v>647</v>
      </c>
      <c r="F511" s="1" t="s">
        <v>121</v>
      </c>
    </row>
    <row r="512" spans="1:6" x14ac:dyDescent="0.15">
      <c r="A512" s="1">
        <v>510</v>
      </c>
      <c r="B512" s="33">
        <v>43607.448784722197</v>
      </c>
      <c r="C512" s="1">
        <v>1</v>
      </c>
      <c r="E512" s="1" t="s">
        <v>648</v>
      </c>
      <c r="F512" s="1" t="s">
        <v>121</v>
      </c>
    </row>
    <row r="513" spans="1:6" x14ac:dyDescent="0.15">
      <c r="A513" s="1">
        <v>511</v>
      </c>
      <c r="B513" s="33">
        <v>43607.431736111103</v>
      </c>
      <c r="C513" s="1">
        <v>1</v>
      </c>
      <c r="E513" s="1" t="s">
        <v>649</v>
      </c>
      <c r="F513" s="1" t="s">
        <v>121</v>
      </c>
    </row>
    <row r="514" spans="1:6" x14ac:dyDescent="0.15">
      <c r="A514" s="1">
        <v>512</v>
      </c>
      <c r="B514" s="33">
        <v>43607.463796296201</v>
      </c>
      <c r="C514" s="1">
        <v>1</v>
      </c>
      <c r="E514" s="1" t="s">
        <v>650</v>
      </c>
      <c r="F514" s="1" t="s">
        <v>121</v>
      </c>
    </row>
    <row r="515" spans="1:6" x14ac:dyDescent="0.15">
      <c r="A515" s="1">
        <v>513</v>
      </c>
      <c r="B515" s="33">
        <v>43607.422152777697</v>
      </c>
      <c r="C515" s="1">
        <v>1</v>
      </c>
      <c r="E515" s="1" t="s">
        <v>651</v>
      </c>
      <c r="F515" s="1" t="s">
        <v>121</v>
      </c>
    </row>
    <row r="516" spans="1:6" x14ac:dyDescent="0.15">
      <c r="A516" s="1">
        <v>514</v>
      </c>
      <c r="B516" s="33">
        <v>43607.4116319444</v>
      </c>
      <c r="C516" s="1">
        <v>1</v>
      </c>
      <c r="E516" s="1" t="s">
        <v>652</v>
      </c>
      <c r="F516" s="1" t="s">
        <v>121</v>
      </c>
    </row>
    <row r="517" spans="1:6" x14ac:dyDescent="0.15">
      <c r="A517" s="1">
        <v>515</v>
      </c>
      <c r="B517" s="33">
        <v>43607.4014351851</v>
      </c>
      <c r="C517" s="1">
        <v>1</v>
      </c>
      <c r="E517" s="1" t="s">
        <v>653</v>
      </c>
      <c r="F517" s="1" t="s">
        <v>121</v>
      </c>
    </row>
    <row r="518" spans="1:6" x14ac:dyDescent="0.15">
      <c r="A518" s="1">
        <v>516</v>
      </c>
      <c r="B518" s="33">
        <v>43607.388252314799</v>
      </c>
      <c r="C518" s="1">
        <v>1</v>
      </c>
      <c r="E518" s="1" t="s">
        <v>654</v>
      </c>
      <c r="F518" s="1" t="s">
        <v>121</v>
      </c>
    </row>
    <row r="519" spans="1:6" x14ac:dyDescent="0.15">
      <c r="A519" s="1">
        <v>517</v>
      </c>
      <c r="B519" s="33">
        <v>43607.868981481399</v>
      </c>
      <c r="C519" s="1">
        <v>1</v>
      </c>
      <c r="E519" s="1" t="s">
        <v>655</v>
      </c>
      <c r="F519" s="1" t="s">
        <v>124</v>
      </c>
    </row>
    <row r="520" spans="1:6" x14ac:dyDescent="0.15">
      <c r="A520" s="1">
        <v>518</v>
      </c>
      <c r="B520" s="33">
        <v>43607.367372685098</v>
      </c>
      <c r="C520" s="1">
        <v>1</v>
      </c>
      <c r="E520" s="1" t="s">
        <v>656</v>
      </c>
      <c r="F520" s="1" t="s">
        <v>121</v>
      </c>
    </row>
    <row r="521" spans="1:6" x14ac:dyDescent="0.15">
      <c r="A521" s="1">
        <v>519</v>
      </c>
      <c r="B521" s="33">
        <v>43607.372349537</v>
      </c>
      <c r="C521" s="1">
        <v>1</v>
      </c>
      <c r="E521" s="1" t="s">
        <v>657</v>
      </c>
      <c r="F521" s="1" t="s">
        <v>121</v>
      </c>
    </row>
    <row r="522" spans="1:6" x14ac:dyDescent="0.15">
      <c r="A522" s="1">
        <v>520</v>
      </c>
      <c r="B522" s="33">
        <v>43607.550532407397</v>
      </c>
      <c r="C522" s="1">
        <v>1</v>
      </c>
      <c r="E522" s="1" t="s">
        <v>658</v>
      </c>
      <c r="F522" s="1" t="s">
        <v>121</v>
      </c>
    </row>
    <row r="523" spans="1:6" x14ac:dyDescent="0.15">
      <c r="A523" s="1">
        <v>521</v>
      </c>
      <c r="B523" s="33">
        <v>43607.334733796197</v>
      </c>
      <c r="C523" s="1">
        <v>1</v>
      </c>
      <c r="E523" s="1" t="s">
        <v>659</v>
      </c>
      <c r="F523" s="1" t="s">
        <v>660</v>
      </c>
    </row>
    <row r="524" spans="1:6" x14ac:dyDescent="0.15">
      <c r="A524" s="1">
        <v>522</v>
      </c>
      <c r="B524" s="33">
        <v>43607.3310763888</v>
      </c>
      <c r="C524" s="1">
        <v>1</v>
      </c>
      <c r="E524" s="1" t="s">
        <v>661</v>
      </c>
      <c r="F524" s="1" t="s">
        <v>121</v>
      </c>
    </row>
    <row r="525" spans="1:6" x14ac:dyDescent="0.15">
      <c r="A525" s="1">
        <v>523</v>
      </c>
      <c r="B525" s="33">
        <v>43607.306076388799</v>
      </c>
      <c r="C525" s="1">
        <v>1</v>
      </c>
      <c r="E525" s="1" t="s">
        <v>662</v>
      </c>
      <c r="F525" s="1" t="s">
        <v>663</v>
      </c>
    </row>
    <row r="526" spans="1:6" x14ac:dyDescent="0.15">
      <c r="A526" s="1">
        <v>524</v>
      </c>
      <c r="B526" s="33">
        <v>43605.0589004629</v>
      </c>
      <c r="C526" s="1">
        <v>1</v>
      </c>
      <c r="E526" s="1" t="s">
        <v>664</v>
      </c>
      <c r="F526" s="1" t="s">
        <v>119</v>
      </c>
    </row>
    <row r="527" spans="1:6" x14ac:dyDescent="0.15">
      <c r="A527" s="1">
        <v>525</v>
      </c>
      <c r="B527" s="33">
        <v>43601.563275462897</v>
      </c>
      <c r="C527" s="1">
        <v>1</v>
      </c>
      <c r="E527" s="1" t="s">
        <v>665</v>
      </c>
      <c r="F527" s="1" t="s">
        <v>119</v>
      </c>
    </row>
    <row r="528" spans="1:6" x14ac:dyDescent="0.15">
      <c r="A528" s="1">
        <v>526</v>
      </c>
      <c r="B528" s="33">
        <v>43598.590393518498</v>
      </c>
      <c r="C528" s="1">
        <v>1</v>
      </c>
      <c r="E528" s="1" t="s">
        <v>666</v>
      </c>
      <c r="F528" s="1" t="s">
        <v>119</v>
      </c>
    </row>
    <row r="529" spans="1:6" x14ac:dyDescent="0.15">
      <c r="A529" s="1">
        <v>527</v>
      </c>
      <c r="B529" s="33">
        <v>43594.893657407403</v>
      </c>
      <c r="C529" s="1">
        <v>1</v>
      </c>
      <c r="E529" s="1" t="s">
        <v>667</v>
      </c>
      <c r="F529" s="1" t="s">
        <v>119</v>
      </c>
    </row>
    <row r="530" spans="1:6" x14ac:dyDescent="0.15">
      <c r="A530" s="1">
        <v>528</v>
      </c>
      <c r="B530" s="33">
        <v>43588.783564814803</v>
      </c>
      <c r="C530" s="1">
        <v>1</v>
      </c>
      <c r="E530" s="1" t="s">
        <v>668</v>
      </c>
      <c r="F530" s="1" t="s">
        <v>119</v>
      </c>
    </row>
    <row r="531" spans="1:6" x14ac:dyDescent="0.15">
      <c r="A531" s="1">
        <v>529</v>
      </c>
      <c r="B531" s="33">
        <v>43588.739745370302</v>
      </c>
      <c r="C531" s="1">
        <v>1</v>
      </c>
      <c r="F531" s="1" t="s">
        <v>119</v>
      </c>
    </row>
    <row r="532" spans="1:6" x14ac:dyDescent="0.15">
      <c r="A532" s="1">
        <v>530</v>
      </c>
      <c r="B532" s="33">
        <v>43579.038263888797</v>
      </c>
      <c r="C532" s="1">
        <v>4</v>
      </c>
      <c r="E532" s="1" t="s">
        <v>669</v>
      </c>
      <c r="F532" s="1" t="s">
        <v>119</v>
      </c>
    </row>
    <row r="533" spans="1:6" x14ac:dyDescent="0.15">
      <c r="A533" s="1">
        <v>531</v>
      </c>
      <c r="B533" s="33">
        <v>43578.016770833303</v>
      </c>
      <c r="C533" s="1">
        <v>1</v>
      </c>
      <c r="E533" s="1" t="s">
        <v>670</v>
      </c>
      <c r="F533" s="1" t="s">
        <v>119</v>
      </c>
    </row>
    <row r="534" spans="1:6" x14ac:dyDescent="0.15">
      <c r="A534" s="1">
        <v>532</v>
      </c>
      <c r="B534" s="33">
        <v>43577.942002314798</v>
      </c>
      <c r="C534" s="1">
        <v>5</v>
      </c>
      <c r="E534" s="1" t="s">
        <v>671</v>
      </c>
      <c r="F534" s="1" t="s">
        <v>119</v>
      </c>
    </row>
    <row r="535" spans="1:6" x14ac:dyDescent="0.15">
      <c r="A535" s="1">
        <v>533</v>
      </c>
      <c r="B535" s="33">
        <v>43574.095555555497</v>
      </c>
      <c r="C535" s="1">
        <v>1</v>
      </c>
      <c r="E535" s="1" t="s">
        <v>672</v>
      </c>
      <c r="F535" s="1" t="s">
        <v>119</v>
      </c>
    </row>
    <row r="536" spans="1:6" x14ac:dyDescent="0.15">
      <c r="A536" s="1">
        <v>534</v>
      </c>
      <c r="B536" s="33">
        <v>43571.732986111099</v>
      </c>
      <c r="C536" s="1">
        <v>1</v>
      </c>
      <c r="E536" s="1" t="s">
        <v>673</v>
      </c>
      <c r="F536" s="1" t="s">
        <v>119</v>
      </c>
    </row>
    <row r="537" spans="1:6" x14ac:dyDescent="0.15">
      <c r="A537" s="1">
        <v>535</v>
      </c>
      <c r="B537" s="33">
        <v>43570.768043981399</v>
      </c>
      <c r="C537" s="1">
        <v>1</v>
      </c>
      <c r="E537" s="1" t="s">
        <v>674</v>
      </c>
      <c r="F537" s="1" t="s">
        <v>119</v>
      </c>
    </row>
    <row r="538" spans="1:6" x14ac:dyDescent="0.15">
      <c r="A538" s="1">
        <v>536</v>
      </c>
      <c r="B538" s="33">
        <v>43568.805451388798</v>
      </c>
      <c r="C538" s="1">
        <v>1</v>
      </c>
      <c r="E538" s="1" t="s">
        <v>675</v>
      </c>
      <c r="F538" s="1" t="s">
        <v>119</v>
      </c>
    </row>
    <row r="539" spans="1:6" x14ac:dyDescent="0.15">
      <c r="A539" s="1">
        <v>537</v>
      </c>
      <c r="B539" s="33">
        <v>43561.061064814799</v>
      </c>
      <c r="C539" s="1">
        <v>2</v>
      </c>
      <c r="E539" s="1" t="s">
        <v>676</v>
      </c>
      <c r="F539" s="1" t="s">
        <v>119</v>
      </c>
    </row>
    <row r="540" spans="1:6" x14ac:dyDescent="0.15">
      <c r="A540" s="1">
        <v>538</v>
      </c>
      <c r="B540" s="33">
        <v>43567.008784722202</v>
      </c>
      <c r="C540" s="1">
        <v>1</v>
      </c>
      <c r="E540" s="1" t="s">
        <v>677</v>
      </c>
      <c r="F540" s="1" t="s">
        <v>119</v>
      </c>
    </row>
    <row r="541" spans="1:6" x14ac:dyDescent="0.15">
      <c r="A541" s="1">
        <v>539</v>
      </c>
      <c r="B541" s="33">
        <v>43549.470057870298</v>
      </c>
      <c r="C541" s="1">
        <v>1</v>
      </c>
      <c r="E541" s="1" t="s">
        <v>678</v>
      </c>
      <c r="F541" s="1" t="s">
        <v>119</v>
      </c>
    </row>
    <row r="542" spans="1:6" x14ac:dyDescent="0.15">
      <c r="A542" s="1">
        <v>540</v>
      </c>
      <c r="B542" s="33">
        <v>43535.595127314802</v>
      </c>
      <c r="C542" s="1">
        <v>1</v>
      </c>
      <c r="E542" s="1" t="s">
        <v>679</v>
      </c>
      <c r="F542" s="1" t="s">
        <v>146</v>
      </c>
    </row>
    <row r="543" spans="1:6" x14ac:dyDescent="0.15">
      <c r="A543" s="1">
        <v>541</v>
      </c>
      <c r="B543" s="33">
        <v>43532.636597222197</v>
      </c>
      <c r="C543" s="1">
        <v>1</v>
      </c>
      <c r="E543" s="1" t="s">
        <v>680</v>
      </c>
      <c r="F543" s="1" t="s">
        <v>119</v>
      </c>
    </row>
    <row r="544" spans="1:6" x14ac:dyDescent="0.15">
      <c r="A544" s="1">
        <v>542</v>
      </c>
      <c r="B544" s="33">
        <v>43532.599467592503</v>
      </c>
      <c r="C544" s="1">
        <v>1</v>
      </c>
      <c r="E544" s="1" t="s">
        <v>681</v>
      </c>
      <c r="F544" s="1" t="s">
        <v>119</v>
      </c>
    </row>
    <row r="545" spans="1:6" x14ac:dyDescent="0.15">
      <c r="A545" s="1">
        <v>543</v>
      </c>
      <c r="B545" s="33">
        <v>43530.801365740699</v>
      </c>
      <c r="C545" s="1">
        <v>2</v>
      </c>
      <c r="E545" s="1" t="s">
        <v>682</v>
      </c>
      <c r="F545" s="1" t="s">
        <v>119</v>
      </c>
    </row>
    <row r="546" spans="1:6" x14ac:dyDescent="0.15">
      <c r="A546" s="1">
        <v>544</v>
      </c>
      <c r="B546" s="33">
        <v>43529.450138888802</v>
      </c>
      <c r="C546" s="1">
        <v>1</v>
      </c>
      <c r="E546" s="1" t="s">
        <v>683</v>
      </c>
      <c r="F546" s="1" t="s">
        <v>161</v>
      </c>
    </row>
    <row r="547" spans="1:6" x14ac:dyDescent="0.15">
      <c r="A547" s="1">
        <v>545</v>
      </c>
      <c r="B547" s="33">
        <v>43524.699467592502</v>
      </c>
      <c r="C547" s="1">
        <v>3</v>
      </c>
      <c r="E547" s="1" t="s">
        <v>684</v>
      </c>
      <c r="F547" s="1" t="s">
        <v>119</v>
      </c>
    </row>
    <row r="548" spans="1:6" x14ac:dyDescent="0.15">
      <c r="A548" s="1">
        <v>546</v>
      </c>
      <c r="B548" s="33">
        <v>43502.010613425897</v>
      </c>
      <c r="C548" s="1">
        <v>1</v>
      </c>
      <c r="E548" s="1" t="s">
        <v>685</v>
      </c>
      <c r="F548" s="1" t="s">
        <v>119</v>
      </c>
    </row>
    <row r="549" spans="1:6" x14ac:dyDescent="0.15">
      <c r="A549" s="1">
        <v>547</v>
      </c>
      <c r="B549" s="33">
        <v>43496.091342592597</v>
      </c>
      <c r="C549" s="1">
        <v>1</v>
      </c>
      <c r="E549" s="1" t="s">
        <v>686</v>
      </c>
      <c r="F549" s="1" t="s">
        <v>146</v>
      </c>
    </row>
    <row r="550" spans="1:6" x14ac:dyDescent="0.15">
      <c r="A550" s="1">
        <v>548</v>
      </c>
      <c r="B550" s="33">
        <v>43486.862962962899</v>
      </c>
      <c r="C550" s="1">
        <v>2</v>
      </c>
      <c r="E550" s="1" t="s">
        <v>687</v>
      </c>
      <c r="F550" s="1" t="s">
        <v>119</v>
      </c>
    </row>
    <row r="551" spans="1:6" x14ac:dyDescent="0.15">
      <c r="A551" s="1">
        <v>549</v>
      </c>
      <c r="B551" s="33">
        <v>43479.657731481399</v>
      </c>
      <c r="C551" s="1">
        <v>1</v>
      </c>
      <c r="E551" s="1" t="s">
        <v>688</v>
      </c>
      <c r="F551" s="1" t="s">
        <v>121</v>
      </c>
    </row>
    <row r="552" spans="1:6" x14ac:dyDescent="0.15">
      <c r="A552" s="1">
        <v>550</v>
      </c>
      <c r="B552" s="33">
        <v>43468.370983796201</v>
      </c>
      <c r="C552" s="1">
        <v>1</v>
      </c>
      <c r="E552" s="1" t="s">
        <v>689</v>
      </c>
      <c r="F552" s="1" t="s">
        <v>121</v>
      </c>
    </row>
    <row r="553" spans="1:6" x14ac:dyDescent="0.15">
      <c r="A553" s="1">
        <v>551</v>
      </c>
      <c r="B553" s="33">
        <v>43464.598738425899</v>
      </c>
      <c r="C553" s="1">
        <v>1</v>
      </c>
      <c r="E553" s="1" t="s">
        <v>690</v>
      </c>
      <c r="F553" s="1" t="s">
        <v>146</v>
      </c>
    </row>
    <row r="554" spans="1:6" x14ac:dyDescent="0.15">
      <c r="A554" s="1">
        <v>552</v>
      </c>
      <c r="B554" s="33">
        <v>43456.699537036999</v>
      </c>
      <c r="C554" s="1">
        <v>1</v>
      </c>
      <c r="E554" s="1" t="s">
        <v>691</v>
      </c>
      <c r="F554" s="1" t="s">
        <v>119</v>
      </c>
    </row>
    <row r="555" spans="1:6" x14ac:dyDescent="0.15">
      <c r="A555" s="1">
        <v>553</v>
      </c>
      <c r="B555" s="33">
        <v>43497.642395833303</v>
      </c>
      <c r="C555" s="1">
        <v>2</v>
      </c>
      <c r="E555" s="1" t="s">
        <v>692</v>
      </c>
      <c r="F555" s="1" t="s">
        <v>119</v>
      </c>
    </row>
    <row r="556" spans="1:6" x14ac:dyDescent="0.15">
      <c r="A556" s="1">
        <v>554</v>
      </c>
      <c r="B556" s="33">
        <v>43454.4349768518</v>
      </c>
      <c r="C556" s="1">
        <v>1</v>
      </c>
      <c r="E556" s="1" t="s">
        <v>693</v>
      </c>
      <c r="F556" s="1" t="s">
        <v>121</v>
      </c>
    </row>
    <row r="557" spans="1:6" x14ac:dyDescent="0.15">
      <c r="A557" s="1">
        <v>555</v>
      </c>
      <c r="B557" s="33">
        <v>43451.965740740699</v>
      </c>
      <c r="C557" s="1">
        <v>1</v>
      </c>
      <c r="E557" s="1" t="s">
        <v>694</v>
      </c>
      <c r="F557" s="1" t="s">
        <v>119</v>
      </c>
    </row>
    <row r="558" spans="1:6" x14ac:dyDescent="0.15">
      <c r="A558" s="1">
        <v>556</v>
      </c>
      <c r="B558" s="33">
        <v>43447.143379629597</v>
      </c>
      <c r="C558" s="1">
        <v>4</v>
      </c>
      <c r="E558" s="1" t="s">
        <v>695</v>
      </c>
      <c r="F558" s="1" t="s">
        <v>696</v>
      </c>
    </row>
    <row r="559" spans="1:6" x14ac:dyDescent="0.15">
      <c r="A559" s="1">
        <v>557</v>
      </c>
      <c r="B559" s="33">
        <v>43438.6955787037</v>
      </c>
      <c r="C559" s="1">
        <v>5</v>
      </c>
      <c r="E559" s="1" t="s">
        <v>697</v>
      </c>
      <c r="F559" s="1" t="s">
        <v>121</v>
      </c>
    </row>
    <row r="560" spans="1:6" x14ac:dyDescent="0.15">
      <c r="A560" s="1">
        <v>558</v>
      </c>
      <c r="B560" s="33">
        <v>43438.105486111097</v>
      </c>
      <c r="C560" s="1">
        <v>1</v>
      </c>
      <c r="E560" s="1" t="s">
        <v>698</v>
      </c>
      <c r="F560" s="1" t="s">
        <v>119</v>
      </c>
    </row>
    <row r="561" spans="1:6" x14ac:dyDescent="0.15">
      <c r="A561" s="1">
        <v>559</v>
      </c>
      <c r="B561" s="33">
        <v>43433.016446759197</v>
      </c>
      <c r="C561" s="1">
        <v>1</v>
      </c>
      <c r="E561" s="1" t="s">
        <v>699</v>
      </c>
      <c r="F561" s="1" t="s">
        <v>119</v>
      </c>
    </row>
    <row r="562" spans="1:6" x14ac:dyDescent="0.15">
      <c r="A562" s="1">
        <v>560</v>
      </c>
      <c r="B562" s="33">
        <v>43432.941747685101</v>
      </c>
      <c r="C562" s="1">
        <v>1</v>
      </c>
      <c r="E562" s="1" t="s">
        <v>700</v>
      </c>
      <c r="F562" s="1" t="s">
        <v>119</v>
      </c>
    </row>
    <row r="563" spans="1:6" x14ac:dyDescent="0.15">
      <c r="A563" s="1">
        <v>561</v>
      </c>
      <c r="B563" s="33">
        <v>43424.855381944399</v>
      </c>
      <c r="C563" s="1">
        <v>1</v>
      </c>
      <c r="E563" s="1" t="s">
        <v>701</v>
      </c>
      <c r="F563" s="1" t="s">
        <v>119</v>
      </c>
    </row>
    <row r="564" spans="1:6" x14ac:dyDescent="0.15">
      <c r="A564" s="1">
        <v>562</v>
      </c>
      <c r="B564" s="33">
        <v>43418.716979166602</v>
      </c>
      <c r="C564" s="1">
        <v>1</v>
      </c>
      <c r="E564" s="1" t="s">
        <v>702</v>
      </c>
      <c r="F564" s="1" t="s">
        <v>119</v>
      </c>
    </row>
    <row r="565" spans="1:6" x14ac:dyDescent="0.15">
      <c r="A565" s="1">
        <v>563</v>
      </c>
      <c r="B565" s="33">
        <v>43409.254490740699</v>
      </c>
      <c r="C565" s="1">
        <v>1</v>
      </c>
      <c r="E565" s="1" t="s">
        <v>703</v>
      </c>
      <c r="F565" s="1" t="s">
        <v>121</v>
      </c>
    </row>
    <row r="566" spans="1:6" x14ac:dyDescent="0.15">
      <c r="A566" s="1">
        <v>564</v>
      </c>
      <c r="B566" s="33">
        <v>43403.8588773148</v>
      </c>
      <c r="C566" s="1">
        <v>3</v>
      </c>
      <c r="E566" s="1" t="s">
        <v>704</v>
      </c>
      <c r="F566" s="1" t="s">
        <v>119</v>
      </c>
    </row>
    <row r="567" spans="1:6" x14ac:dyDescent="0.15">
      <c r="A567" s="1">
        <v>565</v>
      </c>
      <c r="B567" s="33">
        <v>43402.646203703698</v>
      </c>
      <c r="C567" s="1">
        <v>5</v>
      </c>
      <c r="E567" s="1" t="s">
        <v>705</v>
      </c>
      <c r="F567" s="1" t="s">
        <v>119</v>
      </c>
    </row>
    <row r="568" spans="1:6" x14ac:dyDescent="0.15">
      <c r="A568" s="1">
        <v>566</v>
      </c>
      <c r="B568" s="33">
        <v>43381.450567129599</v>
      </c>
      <c r="C568" s="1">
        <v>1</v>
      </c>
      <c r="E568" s="1" t="s">
        <v>706</v>
      </c>
      <c r="F568" s="1" t="s">
        <v>121</v>
      </c>
    </row>
    <row r="569" spans="1:6" x14ac:dyDescent="0.15">
      <c r="A569" s="1">
        <v>567</v>
      </c>
      <c r="B569" s="33">
        <v>43377.5492476851</v>
      </c>
      <c r="C569" s="1">
        <v>5</v>
      </c>
      <c r="E569" s="1" t="s">
        <v>707</v>
      </c>
      <c r="F569" s="1" t="s">
        <v>121</v>
      </c>
    </row>
    <row r="570" spans="1:6" x14ac:dyDescent="0.15">
      <c r="A570" s="1">
        <v>568</v>
      </c>
      <c r="B570" s="33">
        <v>43375.992083333302</v>
      </c>
      <c r="C570" s="1">
        <v>1</v>
      </c>
      <c r="E570" s="1" t="s">
        <v>708</v>
      </c>
      <c r="F570" s="1" t="s">
        <v>119</v>
      </c>
    </row>
    <row r="571" spans="1:6" x14ac:dyDescent="0.15">
      <c r="A571" s="1">
        <v>569</v>
      </c>
      <c r="B571" s="33">
        <v>43368.790092592499</v>
      </c>
      <c r="C571" s="1">
        <v>1</v>
      </c>
      <c r="E571" s="1" t="s">
        <v>709</v>
      </c>
      <c r="F571" s="1" t="s">
        <v>121</v>
      </c>
    </row>
    <row r="572" spans="1:6" x14ac:dyDescent="0.15">
      <c r="A572" s="1">
        <v>570</v>
      </c>
      <c r="B572" s="33">
        <v>43364.635648148098</v>
      </c>
      <c r="C572" s="1">
        <v>1</v>
      </c>
      <c r="E572" s="1" t="s">
        <v>710</v>
      </c>
      <c r="F572" s="1" t="s">
        <v>119</v>
      </c>
    </row>
    <row r="573" spans="1:6" x14ac:dyDescent="0.15">
      <c r="A573" s="1">
        <v>571</v>
      </c>
      <c r="B573" s="33">
        <v>43360.608101851802</v>
      </c>
      <c r="C573" s="1">
        <v>1</v>
      </c>
      <c r="E573" s="1" t="s">
        <v>711</v>
      </c>
      <c r="F573" s="1" t="s">
        <v>712</v>
      </c>
    </row>
    <row r="574" spans="1:6" x14ac:dyDescent="0.15">
      <c r="A574" s="1">
        <v>572</v>
      </c>
      <c r="B574" s="33">
        <v>43373.348738425899</v>
      </c>
      <c r="C574" s="1">
        <v>1</v>
      </c>
      <c r="E574" s="1" t="s">
        <v>713</v>
      </c>
      <c r="F574" s="1" t="s">
        <v>121</v>
      </c>
    </row>
    <row r="575" spans="1:6" x14ac:dyDescent="0.15">
      <c r="A575" s="1">
        <v>573</v>
      </c>
      <c r="B575" s="33">
        <v>43329.776967592501</v>
      </c>
      <c r="C575" s="1">
        <v>1</v>
      </c>
      <c r="E575" s="1" t="s">
        <v>714</v>
      </c>
      <c r="F575" s="1" t="s">
        <v>119</v>
      </c>
    </row>
    <row r="576" spans="1:6" x14ac:dyDescent="0.15">
      <c r="A576" s="1">
        <v>574</v>
      </c>
      <c r="B576" s="33">
        <v>43322.583668981402</v>
      </c>
      <c r="C576" s="1">
        <v>1</v>
      </c>
      <c r="E576" s="1" t="s">
        <v>715</v>
      </c>
      <c r="F576" s="1" t="s">
        <v>121</v>
      </c>
    </row>
    <row r="577" spans="1:6" x14ac:dyDescent="0.15">
      <c r="A577" s="1">
        <v>575</v>
      </c>
      <c r="B577" s="33">
        <v>43303.549837962899</v>
      </c>
      <c r="C577" s="1">
        <v>1</v>
      </c>
      <c r="E577" s="1" t="s">
        <v>716</v>
      </c>
      <c r="F577" s="1" t="s">
        <v>121</v>
      </c>
    </row>
    <row r="578" spans="1:6" x14ac:dyDescent="0.15">
      <c r="A578" s="1">
        <v>576</v>
      </c>
      <c r="B578" s="33">
        <v>43294.580659722204</v>
      </c>
      <c r="C578" s="1">
        <v>1</v>
      </c>
      <c r="E578" s="1" t="s">
        <v>717</v>
      </c>
      <c r="F578" s="1" t="s">
        <v>718</v>
      </c>
    </row>
    <row r="579" spans="1:6" x14ac:dyDescent="0.15">
      <c r="A579" s="1">
        <v>577</v>
      </c>
      <c r="B579" s="33">
        <v>43293.314606481399</v>
      </c>
      <c r="C579" s="1">
        <v>1</v>
      </c>
      <c r="E579" s="1" t="s">
        <v>719</v>
      </c>
      <c r="F579" s="1" t="s">
        <v>119</v>
      </c>
    </row>
    <row r="580" spans="1:6" x14ac:dyDescent="0.15">
      <c r="A580" s="1">
        <v>578</v>
      </c>
      <c r="B580" s="33">
        <v>43272.997719907398</v>
      </c>
      <c r="C580" s="1">
        <v>1</v>
      </c>
      <c r="E580" s="1" t="s">
        <v>720</v>
      </c>
      <c r="F580" s="1" t="s">
        <v>119</v>
      </c>
    </row>
    <row r="581" spans="1:6" x14ac:dyDescent="0.15">
      <c r="A581" s="1">
        <v>579</v>
      </c>
      <c r="B581" s="33">
        <v>43247.189409722203</v>
      </c>
      <c r="C581" s="1">
        <v>1</v>
      </c>
      <c r="E581" s="1" t="s">
        <v>721</v>
      </c>
      <c r="F581" s="1" t="s">
        <v>146</v>
      </c>
    </row>
    <row r="582" spans="1:6" x14ac:dyDescent="0.15">
      <c r="A582" s="1">
        <v>580</v>
      </c>
      <c r="B582" s="33">
        <v>43211.180023148103</v>
      </c>
      <c r="C582" s="1">
        <v>1</v>
      </c>
      <c r="E582" s="1" t="s">
        <v>722</v>
      </c>
      <c r="F582" s="1" t="s">
        <v>121</v>
      </c>
    </row>
    <row r="583" spans="1:6" x14ac:dyDescent="0.15">
      <c r="A583" s="1">
        <v>581</v>
      </c>
      <c r="B583" s="33">
        <v>43208.560138888803</v>
      </c>
      <c r="C583" s="1">
        <v>1</v>
      </c>
      <c r="E583" s="1" t="s">
        <v>723</v>
      </c>
      <c r="F583" s="1" t="s">
        <v>724</v>
      </c>
    </row>
    <row r="584" spans="1:6" x14ac:dyDescent="0.15">
      <c r="A584" s="1">
        <v>582</v>
      </c>
      <c r="B584" s="33">
        <v>43164.639374999999</v>
      </c>
      <c r="C584" s="1">
        <v>1</v>
      </c>
      <c r="E584" s="1" t="s">
        <v>725</v>
      </c>
      <c r="F584" s="1" t="s">
        <v>155</v>
      </c>
    </row>
    <row r="585" spans="1:6" x14ac:dyDescent="0.15">
      <c r="A585" s="1">
        <v>583</v>
      </c>
      <c r="B585" s="33">
        <v>43129.355451388801</v>
      </c>
      <c r="C585" s="1">
        <v>1</v>
      </c>
      <c r="E585" s="1" t="s">
        <v>726</v>
      </c>
      <c r="F585" s="1" t="s">
        <v>441</v>
      </c>
    </row>
    <row r="586" spans="1:6" x14ac:dyDescent="0.15">
      <c r="A586" s="1">
        <v>584</v>
      </c>
      <c r="B586" s="33">
        <v>43125.944155092497</v>
      </c>
      <c r="C586" s="1">
        <v>5</v>
      </c>
      <c r="E586" s="1" t="s">
        <v>727</v>
      </c>
      <c r="F586" s="1" t="s">
        <v>121</v>
      </c>
    </row>
    <row r="587" spans="1:6" x14ac:dyDescent="0.15">
      <c r="A587" s="1">
        <v>585</v>
      </c>
      <c r="B587" s="33">
        <v>43112.960659722201</v>
      </c>
      <c r="C587" s="1">
        <v>1</v>
      </c>
      <c r="E587" s="1" t="s">
        <v>728</v>
      </c>
      <c r="F587" s="1" t="s">
        <v>121</v>
      </c>
    </row>
    <row r="588" spans="1:6" x14ac:dyDescent="0.15">
      <c r="A588" s="1">
        <v>586</v>
      </c>
      <c r="B588" s="33">
        <v>43096.859004629601</v>
      </c>
      <c r="C588" s="1">
        <v>1</v>
      </c>
      <c r="E588" s="1" t="s">
        <v>729</v>
      </c>
      <c r="F588" s="1" t="s">
        <v>121</v>
      </c>
    </row>
    <row r="589" spans="1:6" x14ac:dyDescent="0.15">
      <c r="A589" s="1">
        <v>587</v>
      </c>
      <c r="B589" s="33">
        <v>43085.885567129597</v>
      </c>
      <c r="C589" s="1">
        <v>5</v>
      </c>
      <c r="E589" s="1" t="s">
        <v>730</v>
      </c>
      <c r="F589" s="1" t="s">
        <v>119</v>
      </c>
    </row>
    <row r="590" spans="1:6" x14ac:dyDescent="0.15">
      <c r="A590" s="1">
        <v>588</v>
      </c>
      <c r="B590" s="33">
        <v>43085.465254629598</v>
      </c>
      <c r="C590" s="1">
        <v>1</v>
      </c>
      <c r="E590" s="1" t="s">
        <v>731</v>
      </c>
      <c r="F590" s="1" t="s">
        <v>121</v>
      </c>
    </row>
    <row r="591" spans="1:6" x14ac:dyDescent="0.15">
      <c r="A591" s="1">
        <v>589</v>
      </c>
      <c r="B591" s="33">
        <v>43058.022291666603</v>
      </c>
      <c r="C591" s="1">
        <v>2</v>
      </c>
      <c r="E591" s="1" t="s">
        <v>732</v>
      </c>
      <c r="F591" s="1" t="s">
        <v>119</v>
      </c>
    </row>
    <row r="592" spans="1:6" x14ac:dyDescent="0.15">
      <c r="A592" s="1">
        <v>590</v>
      </c>
      <c r="B592" s="33">
        <v>43054.53875</v>
      </c>
      <c r="C592" s="1">
        <v>1</v>
      </c>
      <c r="E592" s="1" t="s">
        <v>733</v>
      </c>
      <c r="F592" s="1" t="s">
        <v>257</v>
      </c>
    </row>
    <row r="593" spans="1:6" x14ac:dyDescent="0.15">
      <c r="A593" s="1">
        <v>591</v>
      </c>
      <c r="B593" s="33">
        <v>43035.581145833297</v>
      </c>
      <c r="C593" s="1">
        <v>2</v>
      </c>
      <c r="E593" s="1" t="s">
        <v>734</v>
      </c>
      <c r="F593" s="1" t="s">
        <v>119</v>
      </c>
    </row>
    <row r="594" spans="1:6" x14ac:dyDescent="0.15">
      <c r="A594" s="1">
        <v>592</v>
      </c>
      <c r="B594" s="33">
        <v>42957.655046296197</v>
      </c>
      <c r="C594" s="1">
        <v>1</v>
      </c>
      <c r="E594" s="1" t="s">
        <v>735</v>
      </c>
      <c r="F594" s="1" t="s">
        <v>121</v>
      </c>
    </row>
    <row r="595" spans="1:6" x14ac:dyDescent="0.15">
      <c r="A595" s="1">
        <v>593</v>
      </c>
      <c r="B595" s="33">
        <v>42843.648576388798</v>
      </c>
      <c r="C595" s="1">
        <v>1</v>
      </c>
      <c r="E595" s="1" t="s">
        <v>736</v>
      </c>
      <c r="F595" s="1" t="s">
        <v>119</v>
      </c>
    </row>
    <row r="596" spans="1:6" x14ac:dyDescent="0.15">
      <c r="A596" s="1">
        <v>594</v>
      </c>
      <c r="B596" s="33">
        <v>42803.893425983799</v>
      </c>
      <c r="C596" s="1">
        <v>1</v>
      </c>
      <c r="E596" s="1" t="s">
        <v>737</v>
      </c>
      <c r="F596" s="1" t="s">
        <v>119</v>
      </c>
    </row>
    <row r="597" spans="1:6" x14ac:dyDescent="0.15">
      <c r="A597" s="1">
        <v>595</v>
      </c>
      <c r="B597" s="33">
        <v>42753.643587962899</v>
      </c>
      <c r="C597" s="1">
        <v>1</v>
      </c>
      <c r="E597" s="1" t="s">
        <v>738</v>
      </c>
      <c r="F597" s="1" t="s">
        <v>119</v>
      </c>
    </row>
    <row r="598" spans="1:6" x14ac:dyDescent="0.15">
      <c r="A598" s="1">
        <v>596</v>
      </c>
      <c r="B598" s="33">
        <v>42747.428749999999</v>
      </c>
      <c r="C598" s="1">
        <v>1</v>
      </c>
      <c r="E598" s="1" t="s">
        <v>739</v>
      </c>
      <c r="F598" s="1" t="s">
        <v>121</v>
      </c>
    </row>
    <row r="599" spans="1:6" x14ac:dyDescent="0.15">
      <c r="A599" s="1">
        <v>597</v>
      </c>
      <c r="B599" s="33">
        <v>42740.615127314799</v>
      </c>
      <c r="C599" s="1">
        <v>1</v>
      </c>
      <c r="E599" s="1" t="s">
        <v>740</v>
      </c>
      <c r="F599" s="1" t="s">
        <v>119</v>
      </c>
    </row>
    <row r="600" spans="1:6" x14ac:dyDescent="0.15">
      <c r="A600" s="1">
        <v>598</v>
      </c>
      <c r="B600" s="33">
        <v>42694.916886573999</v>
      </c>
      <c r="C600" s="1">
        <v>5</v>
      </c>
      <c r="E600" s="1" t="s">
        <v>741</v>
      </c>
      <c r="F600" s="1" t="s">
        <v>121</v>
      </c>
    </row>
    <row r="601" spans="1:6" x14ac:dyDescent="0.15">
      <c r="A601" s="1">
        <v>599</v>
      </c>
      <c r="B601" s="33">
        <v>42664.529618055501</v>
      </c>
      <c r="C601" s="1">
        <v>5</v>
      </c>
      <c r="E601" s="1" t="s">
        <v>742</v>
      </c>
      <c r="F601" s="1" t="s">
        <v>119</v>
      </c>
    </row>
    <row r="602" spans="1:6" x14ac:dyDescent="0.15">
      <c r="A602" s="1">
        <v>600</v>
      </c>
      <c r="B602" s="33">
        <v>42301.862353344899</v>
      </c>
      <c r="C602" s="1">
        <v>5</v>
      </c>
      <c r="E602" s="1" t="s">
        <v>743</v>
      </c>
      <c r="F602" s="1" t="s">
        <v>146</v>
      </c>
    </row>
    <row r="603" spans="1:6" x14ac:dyDescent="0.15">
      <c r="A603" s="1">
        <v>601</v>
      </c>
      <c r="B603" s="33">
        <v>41898.810868055501</v>
      </c>
      <c r="C603" s="1">
        <v>5</v>
      </c>
      <c r="E603" s="1" t="s">
        <v>744</v>
      </c>
      <c r="F603" s="1"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vt:lpstr>
      <vt:lpstr>Financial Model</vt:lpstr>
      <vt:lpstr>Trustpilot 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Charlie George</cp:lastModifiedBy>
  <dcterms:created xsi:type="dcterms:W3CDTF">2022-07-19T17:35:43Z</dcterms:created>
  <dcterms:modified xsi:type="dcterms:W3CDTF">2022-12-07T22:19:53Z</dcterms:modified>
</cp:coreProperties>
</file>