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theme/themeOverride4.xml" ContentType="application/vnd.openxmlformats-officedocument.themeOverride+xml"/>
  <Override PartName="/xl/charts/chart6.xml" ContentType="application/vnd.openxmlformats-officedocument.drawingml.chart+xml"/>
  <Override PartName="/xl/theme/themeOverride5.xml" ContentType="application/vnd.openxmlformats-officedocument.themeOverrid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R:\CDR\2025\May 2025\PUBLIC RELEASE\"/>
    </mc:Choice>
  </mc:AlternateContent>
  <xr:revisionPtr revIDLastSave="0" documentId="13_ncr:1_{CE1BBBCF-E3EE-417F-B269-37D760CB2A55}" xr6:coauthVersionLast="47" xr6:coauthVersionMax="47" xr10:uidLastSave="{00000000-0000-0000-0000-000000000000}"/>
  <bookViews>
    <workbookView xWindow="-120" yWindow="-120" windowWidth="38640" windowHeight="15720" tabRatio="915" xr2:uid="{7FECC9BE-7412-480B-BC1D-E90A6A1016A8}"/>
  </bookViews>
  <sheets>
    <sheet name="TitlePage" sheetId="19" r:id="rId1"/>
    <sheet name="Contents" sheetId="20" r:id="rId2"/>
    <sheet name="Disclaimer" sheetId="21" r:id="rId3"/>
    <sheet name="Main Report--------&gt;" sheetId="95" r:id="rId4"/>
    <sheet name="Findings &amp; Discussion" sheetId="64" r:id="rId5"/>
    <sheet name="Load-Resource Scenarios" sheetId="98" r:id="rId6"/>
    <sheet name="Seasonal Summary" sheetId="96" r:id="rId7"/>
    <sheet name="Data Tables--------&gt;" sheetId="88" r:id="rId8"/>
    <sheet name="Unit Details" sheetId="92" r:id="rId9"/>
    <sheet name="Capacity by Resource Type" sheetId="76" r:id="rId10"/>
    <sheet name="ELCCs" sheetId="85" r:id="rId11"/>
    <sheet name="New CDR-Eligible Resources" sheetId="73" r:id="rId12"/>
    <sheet name="Documentation-----&gt;" sheetId="84" r:id="rId13"/>
    <sheet name="Acronyms" sheetId="80" r:id="rId14"/>
    <sheet name="Definitions" sheetId="22" r:id="rId15"/>
    <sheet name="Wind-Solar Region Mapping" sheetId="82" r:id="rId16"/>
    <sheet name="Background" sheetId="89" r:id="rId17"/>
  </sheets>
  <externalReferences>
    <externalReference r:id="rId18"/>
  </externalReferences>
  <definedNames>
    <definedName name="_xlnm._FilterDatabase" localSheetId="13" hidden="1">Acronyms!$B$58:$B$72</definedName>
    <definedName name="_xlnm._FilterDatabase" localSheetId="11" hidden="1">'New CDR-Eligible Resources'!$B$10:$L$65</definedName>
    <definedName name="_xlnm._FilterDatabase" localSheetId="8" hidden="1">'Unit Details'!$A$9:$AE$1702</definedName>
    <definedName name="_xlnm._FilterDatabase" localSheetId="15" hidden="1">'Wind-Solar Region Mapping'!$A$4:$E$258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13">Acronyms!$A$1:$G$72</definedName>
    <definedName name="_xlnm.Print_Area" localSheetId="16">Background!$A$1:$T$27</definedName>
    <definedName name="_xlnm.Print_Area" localSheetId="9">'Capacity by Resource Type'!$A$1:$J$64</definedName>
    <definedName name="_xlnm.Print_Area" localSheetId="1">Contents!$A$1:$C$19</definedName>
    <definedName name="_xlnm.Print_Area" localSheetId="14">Definitions!$A$1:$I$107</definedName>
    <definedName name="_xlnm.Print_Area" localSheetId="10">ELCCs!$A$1:$U$45</definedName>
    <definedName name="_xlnm.Print_Area" localSheetId="4">'Findings &amp; Discussion'!$B$1:$N$133</definedName>
    <definedName name="_xlnm.Print_Area" localSheetId="5">'Load-Resource Scenarios'!$A$1:$N$100</definedName>
    <definedName name="_xlnm.Print_Area" localSheetId="11">'New CDR-Eligible Resources'!$A$1:$L$65</definedName>
    <definedName name="_xlnm.Print_Area" localSheetId="6">'Seasonal Summary'!$B$1:$BK$61</definedName>
    <definedName name="_xlnm.Print_Area" localSheetId="0">TitlePage!$A$1:$S$45</definedName>
    <definedName name="_xlnm.Print_Area" localSheetId="8">'Unit Details'!$A$7:$AE$1702</definedName>
    <definedName name="_xlnm.Print_Area" localSheetId="15">'Wind-Solar Region Mapping'!$A$1:$E$258</definedName>
    <definedName name="_xlnm.Print_Titles" localSheetId="11">'New CDR-Eligible Resources'!$10:$10</definedName>
    <definedName name="_xlnm.Print_Titles" localSheetId="6">'Seasonal Summary'!$A:$C,'Seasonal Summary'!$1:$6</definedName>
    <definedName name="_xlnm.Print_Titles" localSheetId="8">'Unit Details'!$A:$K,'Unit Details'!$8:$9</definedName>
    <definedName name="RECOUNTY" localSheetId="5">#REF!</definedName>
    <definedName name="RECOUNTY">#REF!</definedName>
    <definedName name="TOC_2" localSheetId="5">#REF!</definedName>
    <definedName name="TOC_2" localSheetId="8">[1]Acronyms!#REF!</definedName>
    <definedName name="TOC_2">Acronyms!#REF!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45" i="96" l="1"/>
  <c r="BF45" i="96"/>
  <c r="BC45" i="96"/>
  <c r="AZ45" i="96"/>
  <c r="AW45" i="96"/>
  <c r="AT45" i="96"/>
  <c r="AQ45" i="96"/>
  <c r="AN45" i="96"/>
  <c r="AK45" i="96"/>
  <c r="AH45" i="96"/>
  <c r="AE45" i="96"/>
  <c r="AB45" i="96"/>
  <c r="Y45" i="96"/>
  <c r="V45" i="96"/>
  <c r="S45" i="96"/>
  <c r="P45" i="96"/>
  <c r="M45" i="96"/>
  <c r="J45" i="96"/>
  <c r="G45" i="96"/>
  <c r="D45" i="96"/>
  <c r="D24" i="96" l="1"/>
  <c r="G24" i="96"/>
  <c r="BI36" i="96" l="1"/>
  <c r="BI35" i="96"/>
  <c r="BI34" i="96"/>
  <c r="BI33" i="96"/>
  <c r="BI32" i="96"/>
  <c r="BI31" i="96"/>
  <c r="BF36" i="96"/>
  <c r="BF35" i="96"/>
  <c r="BF34" i="96"/>
  <c r="BF33" i="96"/>
  <c r="BF32" i="96"/>
  <c r="BF31" i="96"/>
  <c r="BC36" i="96"/>
  <c r="BC35" i="96"/>
  <c r="BC34" i="96"/>
  <c r="BC33" i="96"/>
  <c r="BC32" i="96"/>
  <c r="BC31" i="96"/>
  <c r="AZ36" i="96"/>
  <c r="AZ35" i="96"/>
  <c r="AZ34" i="96"/>
  <c r="AZ33" i="96"/>
  <c r="AZ32" i="96"/>
  <c r="AZ31" i="96"/>
  <c r="AW36" i="96"/>
  <c r="AW35" i="96"/>
  <c r="AW34" i="96"/>
  <c r="AW33" i="96"/>
  <c r="AW32" i="96"/>
  <c r="AW31" i="96"/>
  <c r="AT36" i="96"/>
  <c r="AT35" i="96"/>
  <c r="AT34" i="96"/>
  <c r="AT33" i="96"/>
  <c r="AT32" i="96"/>
  <c r="AT31" i="96"/>
  <c r="AQ36" i="96"/>
  <c r="AQ35" i="96"/>
  <c r="AQ34" i="96"/>
  <c r="AQ33" i="96"/>
  <c r="AQ32" i="96"/>
  <c r="AQ31" i="96"/>
  <c r="AN36" i="96"/>
  <c r="AN35" i="96"/>
  <c r="AN34" i="96"/>
  <c r="AN33" i="96"/>
  <c r="AN32" i="96"/>
  <c r="AN31" i="96"/>
  <c r="AK36" i="96"/>
  <c r="AK35" i="96"/>
  <c r="AK34" i="96"/>
  <c r="AK33" i="96"/>
  <c r="AK32" i="96"/>
  <c r="AK31" i="96"/>
  <c r="AH36" i="96"/>
  <c r="AH35" i="96"/>
  <c r="AH34" i="96"/>
  <c r="AH33" i="96"/>
  <c r="AH32" i="96"/>
  <c r="AH31" i="96"/>
  <c r="AF36" i="96"/>
  <c r="AF35" i="96"/>
  <c r="AF34" i="96"/>
  <c r="AF33" i="96"/>
  <c r="AF32" i="96"/>
  <c r="AF31" i="96"/>
  <c r="AE32" i="96"/>
  <c r="AE36" i="96"/>
  <c r="AE35" i="96"/>
  <c r="AE34" i="96"/>
  <c r="AE33" i="96"/>
  <c r="AE31" i="96"/>
  <c r="AC36" i="96"/>
  <c r="AC35" i="96"/>
  <c r="AC34" i="96"/>
  <c r="AC33" i="96"/>
  <c r="AC32" i="96"/>
  <c r="AC31" i="96"/>
  <c r="AB36" i="96"/>
  <c r="AB35" i="96"/>
  <c r="AB34" i="96"/>
  <c r="AB33" i="96"/>
  <c r="AB32" i="96"/>
  <c r="AB31" i="96"/>
  <c r="Z36" i="96"/>
  <c r="Z35" i="96"/>
  <c r="Z34" i="96"/>
  <c r="Z33" i="96"/>
  <c r="Z32" i="96"/>
  <c r="Z31" i="96"/>
  <c r="Y36" i="96"/>
  <c r="Y35" i="96"/>
  <c r="Y34" i="96"/>
  <c r="Y33" i="96"/>
  <c r="Y32" i="96"/>
  <c r="Y31" i="96"/>
  <c r="W36" i="96"/>
  <c r="W35" i="96"/>
  <c r="W34" i="96"/>
  <c r="W33" i="96"/>
  <c r="W32" i="96"/>
  <c r="W31" i="96"/>
  <c r="V36" i="96"/>
  <c r="V35" i="96"/>
  <c r="V34" i="96"/>
  <c r="V33" i="96"/>
  <c r="V32" i="96"/>
  <c r="V31" i="96"/>
  <c r="T36" i="96"/>
  <c r="T35" i="96"/>
  <c r="T34" i="96"/>
  <c r="T33" i="96"/>
  <c r="T32" i="96"/>
  <c r="T31" i="96"/>
  <c r="S36" i="96"/>
  <c r="S35" i="96"/>
  <c r="S34" i="96"/>
  <c r="S33" i="96"/>
  <c r="S32" i="96"/>
  <c r="S31" i="96"/>
  <c r="Q36" i="96"/>
  <c r="Q35" i="96"/>
  <c r="Q34" i="96"/>
  <c r="Q33" i="96"/>
  <c r="Q32" i="96"/>
  <c r="Q31" i="96"/>
  <c r="P36" i="96"/>
  <c r="P35" i="96"/>
  <c r="P34" i="96"/>
  <c r="P33" i="96"/>
  <c r="P32" i="96"/>
  <c r="P31" i="96"/>
  <c r="N36" i="96"/>
  <c r="N35" i="96"/>
  <c r="N34" i="96"/>
  <c r="N33" i="96"/>
  <c r="N32" i="96"/>
  <c r="N31" i="96"/>
  <c r="M36" i="96"/>
  <c r="M35" i="96"/>
  <c r="M34" i="96"/>
  <c r="M33" i="96"/>
  <c r="M32" i="96"/>
  <c r="M31" i="96"/>
  <c r="K36" i="96"/>
  <c r="K35" i="96"/>
  <c r="K34" i="96"/>
  <c r="K33" i="96"/>
  <c r="K32" i="96"/>
  <c r="K31" i="96"/>
  <c r="J36" i="96"/>
  <c r="J35" i="96"/>
  <c r="J34" i="96"/>
  <c r="J33" i="96"/>
  <c r="J32" i="96"/>
  <c r="J31" i="96"/>
  <c r="H36" i="96"/>
  <c r="H35" i="96"/>
  <c r="H34" i="96"/>
  <c r="H33" i="96"/>
  <c r="H32" i="96"/>
  <c r="H31" i="96"/>
  <c r="G36" i="96"/>
  <c r="G35" i="96"/>
  <c r="G34" i="96"/>
  <c r="G33" i="96"/>
  <c r="G32" i="96"/>
  <c r="G31" i="96"/>
  <c r="E36" i="96"/>
  <c r="E35" i="96"/>
  <c r="E34" i="96"/>
  <c r="E33" i="96"/>
  <c r="E32" i="96"/>
  <c r="E31" i="96"/>
  <c r="D36" i="96"/>
  <c r="D35" i="96"/>
  <c r="D34" i="96"/>
  <c r="D33" i="96"/>
  <c r="D32" i="96"/>
  <c r="D31" i="96"/>
  <c r="BI52" i="96"/>
  <c r="BF52" i="96"/>
  <c r="BC52" i="96"/>
  <c r="AZ52" i="96"/>
  <c r="AW52" i="96"/>
  <c r="AT52" i="96"/>
  <c r="AQ52" i="96"/>
  <c r="AN52" i="96"/>
  <c r="AK52" i="96"/>
  <c r="AH52" i="96"/>
  <c r="AF52" i="96"/>
  <c r="AE52" i="96"/>
  <c r="AC52" i="96"/>
  <c r="AB52" i="96"/>
  <c r="Z52" i="96"/>
  <c r="Y52" i="96"/>
  <c r="W52" i="96"/>
  <c r="V52" i="96"/>
  <c r="T52" i="96"/>
  <c r="S52" i="96"/>
  <c r="Q52" i="96"/>
  <c r="P52" i="96"/>
  <c r="N52" i="96"/>
  <c r="M52" i="96"/>
  <c r="K52" i="96"/>
  <c r="J52" i="96"/>
  <c r="H52" i="96"/>
  <c r="G52" i="96"/>
  <c r="E52" i="96"/>
  <c r="D52" i="96"/>
  <c r="BI51" i="96"/>
  <c r="BF51" i="96"/>
  <c r="BC51" i="96"/>
  <c r="AZ51" i="96"/>
  <c r="AW51" i="96"/>
  <c r="AT51" i="96"/>
  <c r="AQ51" i="96"/>
  <c r="AN51" i="96"/>
  <c r="AK51" i="96"/>
  <c r="AH51" i="96"/>
  <c r="AF51" i="96"/>
  <c r="AE51" i="96"/>
  <c r="AC51" i="96"/>
  <c r="AB51" i="96"/>
  <c r="Z51" i="96"/>
  <c r="Y51" i="96"/>
  <c r="W51" i="96"/>
  <c r="V51" i="96"/>
  <c r="T51" i="96"/>
  <c r="S51" i="96"/>
  <c r="Q51" i="96"/>
  <c r="P51" i="96"/>
  <c r="N51" i="96"/>
  <c r="M51" i="96"/>
  <c r="K51" i="96"/>
  <c r="J51" i="96"/>
  <c r="H51" i="96"/>
  <c r="G51" i="96"/>
  <c r="E51" i="96"/>
  <c r="D51" i="96"/>
  <c r="BI50" i="96"/>
  <c r="BF50" i="96"/>
  <c r="BC50" i="96"/>
  <c r="AZ50" i="96"/>
  <c r="AW50" i="96"/>
  <c r="AT50" i="96"/>
  <c r="AQ50" i="96"/>
  <c r="AN50" i="96"/>
  <c r="AK50" i="96"/>
  <c r="AH50" i="96"/>
  <c r="AF50" i="96"/>
  <c r="AE50" i="96"/>
  <c r="AC50" i="96"/>
  <c r="AB50" i="96"/>
  <c r="Z50" i="96"/>
  <c r="Y50" i="96"/>
  <c r="W50" i="96"/>
  <c r="V50" i="96"/>
  <c r="T50" i="96"/>
  <c r="S50" i="96"/>
  <c r="Q50" i="96"/>
  <c r="P50" i="96"/>
  <c r="N50" i="96"/>
  <c r="M50" i="96"/>
  <c r="K50" i="96"/>
  <c r="J50" i="96"/>
  <c r="H50" i="96"/>
  <c r="G50" i="96"/>
  <c r="E50" i="96"/>
  <c r="D50" i="96"/>
  <c r="BI49" i="96"/>
  <c r="BF49" i="96"/>
  <c r="BC49" i="96"/>
  <c r="AZ49" i="96"/>
  <c r="AW49" i="96"/>
  <c r="AT49" i="96"/>
  <c r="AQ49" i="96"/>
  <c r="AN49" i="96"/>
  <c r="AK49" i="96"/>
  <c r="AH49" i="96"/>
  <c r="AF49" i="96"/>
  <c r="AE49" i="96"/>
  <c r="AC49" i="96"/>
  <c r="AB49" i="96"/>
  <c r="Z49" i="96"/>
  <c r="Y49" i="96"/>
  <c r="W49" i="96"/>
  <c r="V49" i="96"/>
  <c r="T49" i="96"/>
  <c r="S49" i="96"/>
  <c r="Q49" i="96"/>
  <c r="P49" i="96"/>
  <c r="N49" i="96"/>
  <c r="M49" i="96"/>
  <c r="K49" i="96"/>
  <c r="J49" i="96"/>
  <c r="H49" i="96"/>
  <c r="G49" i="96"/>
  <c r="E49" i="96"/>
  <c r="D49" i="96"/>
  <c r="BI48" i="96"/>
  <c r="BF48" i="96"/>
  <c r="BC48" i="96"/>
  <c r="AZ48" i="96"/>
  <c r="AW48" i="96"/>
  <c r="AT48" i="96"/>
  <c r="AQ48" i="96"/>
  <c r="AN48" i="96"/>
  <c r="AK48" i="96"/>
  <c r="AH48" i="96"/>
  <c r="AF48" i="96"/>
  <c r="AE48" i="96"/>
  <c r="AC48" i="96"/>
  <c r="AB48" i="96"/>
  <c r="Z48" i="96"/>
  <c r="Y48" i="96"/>
  <c r="W48" i="96"/>
  <c r="V48" i="96"/>
  <c r="T48" i="96"/>
  <c r="S48" i="96"/>
  <c r="Q48" i="96"/>
  <c r="P48" i="96"/>
  <c r="N48" i="96"/>
  <c r="M48" i="96"/>
  <c r="K48" i="96"/>
  <c r="J48" i="96"/>
  <c r="H48" i="96"/>
  <c r="G48" i="96"/>
  <c r="E48" i="96"/>
  <c r="D48" i="96"/>
  <c r="BI47" i="96"/>
  <c r="BF47" i="96"/>
  <c r="BC47" i="96"/>
  <c r="AZ47" i="96"/>
  <c r="AW47" i="96"/>
  <c r="AT47" i="96"/>
  <c r="AQ47" i="96"/>
  <c r="AN47" i="96"/>
  <c r="AK47" i="96"/>
  <c r="AH47" i="96"/>
  <c r="AF47" i="96"/>
  <c r="AE47" i="96"/>
  <c r="AC47" i="96"/>
  <c r="AB47" i="96"/>
  <c r="Z47" i="96"/>
  <c r="Y47" i="96"/>
  <c r="W47" i="96"/>
  <c r="V47" i="96"/>
  <c r="T47" i="96"/>
  <c r="S47" i="96"/>
  <c r="Q47" i="96"/>
  <c r="P47" i="96"/>
  <c r="N47" i="96"/>
  <c r="M47" i="96"/>
  <c r="K47" i="96"/>
  <c r="J47" i="96"/>
  <c r="H47" i="96"/>
  <c r="G47" i="96"/>
  <c r="E47" i="96"/>
  <c r="D47" i="96"/>
  <c r="J6" i="76"/>
  <c r="I6" i="76"/>
  <c r="H6" i="76"/>
  <c r="G6" i="76"/>
  <c r="F6" i="76"/>
  <c r="E6" i="76"/>
  <c r="D6" i="76"/>
  <c r="C6" i="76"/>
  <c r="J7" i="76"/>
  <c r="I7" i="76"/>
  <c r="H7" i="76"/>
  <c r="G7" i="76"/>
  <c r="F7" i="76"/>
  <c r="E7" i="76"/>
  <c r="D7" i="76"/>
  <c r="C7" i="76"/>
  <c r="J8" i="76"/>
  <c r="I8" i="76"/>
  <c r="H8" i="76"/>
  <c r="G8" i="76"/>
  <c r="F8" i="76"/>
  <c r="E8" i="76"/>
  <c r="D8" i="76"/>
  <c r="C8" i="76"/>
  <c r="J10" i="76"/>
  <c r="I10" i="76"/>
  <c r="H10" i="76"/>
  <c r="G10" i="76"/>
  <c r="F10" i="76"/>
  <c r="E10" i="76"/>
  <c r="D10" i="76"/>
  <c r="C10" i="76"/>
  <c r="J9" i="76"/>
  <c r="I9" i="76"/>
  <c r="H9" i="76"/>
  <c r="G9" i="76"/>
  <c r="F9" i="76"/>
  <c r="E9" i="76"/>
  <c r="D9" i="76"/>
  <c r="C9" i="76"/>
  <c r="C24" i="76"/>
  <c r="C23" i="76"/>
  <c r="J24" i="76"/>
  <c r="I24" i="76"/>
  <c r="H24" i="76"/>
  <c r="G24" i="76"/>
  <c r="F24" i="76"/>
  <c r="E24" i="76"/>
  <c r="D24" i="76"/>
  <c r="J23" i="76"/>
  <c r="I23" i="76"/>
  <c r="H23" i="76"/>
  <c r="G23" i="76"/>
  <c r="F23" i="76"/>
  <c r="E23" i="76"/>
  <c r="D23" i="76"/>
  <c r="J21" i="76"/>
  <c r="J20" i="76"/>
  <c r="J19" i="76"/>
  <c r="J17" i="76"/>
  <c r="J16" i="76"/>
  <c r="J15" i="76"/>
  <c r="J12" i="76"/>
  <c r="I21" i="76"/>
  <c r="I20" i="76"/>
  <c r="I19" i="76"/>
  <c r="I17" i="76"/>
  <c r="I16" i="76"/>
  <c r="I15" i="76"/>
  <c r="I12" i="76"/>
  <c r="H21" i="76"/>
  <c r="H20" i="76"/>
  <c r="H19" i="76"/>
  <c r="H17" i="76"/>
  <c r="H16" i="76"/>
  <c r="H15" i="76" l="1"/>
  <c r="H12" i="76"/>
  <c r="G21" i="76"/>
  <c r="G20" i="76"/>
  <c r="G19" i="76"/>
  <c r="G17" i="76"/>
  <c r="G16" i="76"/>
  <c r="G15" i="76"/>
  <c r="G12" i="76"/>
  <c r="F21" i="76"/>
  <c r="F20" i="76"/>
  <c r="F19" i="76"/>
  <c r="F17" i="76"/>
  <c r="F16" i="76"/>
  <c r="F15" i="76"/>
  <c r="F12" i="76"/>
  <c r="E21" i="76"/>
  <c r="E20" i="76"/>
  <c r="E19" i="76"/>
  <c r="E17" i="76"/>
  <c r="E16" i="76"/>
  <c r="E15" i="76"/>
  <c r="E12" i="76"/>
  <c r="D21" i="76"/>
  <c r="D20" i="76"/>
  <c r="D19" i="76"/>
  <c r="D17" i="76"/>
  <c r="D16" i="76"/>
  <c r="D15" i="76"/>
  <c r="D12" i="76"/>
  <c r="C12" i="76"/>
  <c r="C15" i="76"/>
  <c r="C16" i="76"/>
  <c r="C17" i="76"/>
  <c r="C19" i="76"/>
  <c r="C20" i="76"/>
  <c r="C21" i="76"/>
  <c r="K33" i="64"/>
  <c r="R10" i="98"/>
  <c r="S10" i="98"/>
  <c r="T10" i="98"/>
  <c r="U10" i="98"/>
  <c r="V10" i="98"/>
  <c r="R31" i="98"/>
  <c r="S31" i="98"/>
  <c r="T31" i="98"/>
  <c r="U31" i="98"/>
  <c r="V31" i="98"/>
  <c r="BI24" i="96"/>
  <c r="S24" i="96"/>
  <c r="BF24" i="96"/>
  <c r="BC24" i="96"/>
  <c r="AZ24" i="96"/>
  <c r="AW24" i="96"/>
  <c r="AT24" i="96"/>
  <c r="AQ24" i="96"/>
  <c r="AN24" i="96"/>
  <c r="AK24" i="96"/>
  <c r="AH24" i="96"/>
  <c r="AE24" i="96"/>
  <c r="AB24" i="96"/>
  <c r="Y24" i="96"/>
  <c r="P24" i="96"/>
  <c r="M24" i="96"/>
  <c r="J24" i="96"/>
  <c r="V27" i="98" l="1"/>
  <c r="U27" i="98"/>
  <c r="U30" i="98" s="1"/>
  <c r="T27" i="98"/>
  <c r="T30" i="98" s="1"/>
  <c r="S27" i="98"/>
  <c r="S30" i="98" s="1"/>
  <c r="R27" i="98"/>
  <c r="R30" i="98" s="1"/>
  <c r="V6" i="98"/>
  <c r="V9" i="98" s="1"/>
  <c r="U6" i="98"/>
  <c r="U9" i="98" s="1"/>
  <c r="T6" i="98"/>
  <c r="T9" i="98" s="1"/>
  <c r="S6" i="98"/>
  <c r="S9" i="98" s="1"/>
  <c r="R6" i="98"/>
  <c r="R9" i="98" l="1"/>
  <c r="V30" i="98"/>
  <c r="AU52" i="96" l="1"/>
  <c r="AV52" i="96" s="1"/>
  <c r="AU51" i="96"/>
  <c r="AV51" i="96" s="1"/>
  <c r="AU50" i="96"/>
  <c r="AV50" i="96" s="1"/>
  <c r="AU49" i="96"/>
  <c r="AV49" i="96" s="1"/>
  <c r="AU48" i="96"/>
  <c r="AV48" i="96" s="1"/>
  <c r="AU36" i="96"/>
  <c r="AV36" i="96" s="1"/>
  <c r="AU35" i="96"/>
  <c r="AV35" i="96" s="1"/>
  <c r="AU34" i="96"/>
  <c r="AV34" i="96" s="1"/>
  <c r="AU33" i="96"/>
  <c r="AV33" i="96" s="1"/>
  <c r="AU32" i="96"/>
  <c r="AV32" i="96" s="1"/>
  <c r="AU31" i="96"/>
  <c r="AV31" i="96" s="1"/>
  <c r="AR52" i="96"/>
  <c r="AS52" i="96" s="1"/>
  <c r="AR51" i="96"/>
  <c r="AS51" i="96" s="1"/>
  <c r="AR50" i="96"/>
  <c r="AS50" i="96" s="1"/>
  <c r="AR49" i="96"/>
  <c r="AS49" i="96" s="1"/>
  <c r="AR48" i="96"/>
  <c r="AS48" i="96" s="1"/>
  <c r="AR47" i="96"/>
  <c r="AS47" i="96" s="1"/>
  <c r="AR36" i="96"/>
  <c r="AS36" i="96" s="1"/>
  <c r="AR34" i="96"/>
  <c r="AS34" i="96" s="1"/>
  <c r="AR33" i="96"/>
  <c r="AS33" i="96" s="1"/>
  <c r="AR32" i="96"/>
  <c r="AS32" i="96" s="1"/>
  <c r="AR31" i="96"/>
  <c r="AS31" i="96" s="1"/>
  <c r="AO52" i="96"/>
  <c r="AP52" i="96" s="1"/>
  <c r="AO51" i="96"/>
  <c r="AP51" i="96" s="1"/>
  <c r="AO50" i="96"/>
  <c r="AP50" i="96" s="1"/>
  <c r="AO49" i="96"/>
  <c r="AP49" i="96" s="1"/>
  <c r="AO48" i="96"/>
  <c r="AP48" i="96" s="1"/>
  <c r="AO47" i="96"/>
  <c r="AP47" i="96" s="1"/>
  <c r="AO36" i="96"/>
  <c r="AP36" i="96" s="1"/>
  <c r="AO35" i="96"/>
  <c r="AP35" i="96" s="1"/>
  <c r="AO34" i="96"/>
  <c r="AP34" i="96" s="1"/>
  <c r="AO33" i="96"/>
  <c r="AP33" i="96" s="1"/>
  <c r="AO32" i="96"/>
  <c r="AP32" i="96" s="1"/>
  <c r="AO31" i="96"/>
  <c r="AP31" i="96" s="1"/>
  <c r="AL52" i="96"/>
  <c r="AM52" i="96" s="1"/>
  <c r="AL51" i="96"/>
  <c r="AM51" i="96" s="1"/>
  <c r="AL50" i="96"/>
  <c r="AM50" i="96" s="1"/>
  <c r="AL48" i="96"/>
  <c r="AM48" i="96" s="1"/>
  <c r="AL47" i="96"/>
  <c r="AM47" i="96" s="1"/>
  <c r="AL36" i="96"/>
  <c r="AM36" i="96" s="1"/>
  <c r="AL34" i="96"/>
  <c r="AM34" i="96" s="1"/>
  <c r="AL33" i="96"/>
  <c r="AM33" i="96" s="1"/>
  <c r="AL31" i="96"/>
  <c r="AM31" i="96" s="1"/>
  <c r="AI52" i="96"/>
  <c r="AI51" i="96"/>
  <c r="AI50" i="96"/>
  <c r="AI49" i="96"/>
  <c r="AI48" i="96"/>
  <c r="AI47" i="96"/>
  <c r="AI36" i="96"/>
  <c r="AI35" i="96"/>
  <c r="AI34" i="96"/>
  <c r="AI33" i="96"/>
  <c r="AI32" i="96"/>
  <c r="AI31" i="96"/>
  <c r="AU47" i="96" l="1"/>
  <c r="AV47" i="96" s="1"/>
  <c r="AR35" i="96"/>
  <c r="AS35" i="96" s="1"/>
  <c r="AL49" i="96"/>
  <c r="AM49" i="96" s="1"/>
  <c r="AL35" i="96"/>
  <c r="AM35" i="96" s="1"/>
  <c r="AL32" i="96"/>
  <c r="AM32" i="96" s="1"/>
  <c r="BI28" i="96" l="1"/>
  <c r="BF28" i="96"/>
  <c r="BC28" i="96"/>
  <c r="AZ28" i="96"/>
  <c r="AW28" i="96"/>
  <c r="AT28" i="96"/>
  <c r="AQ28" i="96"/>
  <c r="AN28" i="96"/>
  <c r="AK28" i="96"/>
  <c r="AH28" i="96"/>
  <c r="AE28" i="96"/>
  <c r="AB28" i="96"/>
  <c r="Y28" i="96"/>
  <c r="V28" i="96"/>
  <c r="S28" i="96"/>
  <c r="P28" i="96"/>
  <c r="M28" i="96"/>
  <c r="J28" i="96"/>
  <c r="G28" i="96"/>
  <c r="D28" i="96"/>
  <c r="BI54" i="96"/>
  <c r="BJ54" i="96" s="1"/>
  <c r="BK54" i="96" s="1"/>
  <c r="BF54" i="96"/>
  <c r="BG54" i="96" s="1"/>
  <c r="BH54" i="96" s="1"/>
  <c r="BC54" i="96"/>
  <c r="BD54" i="96" s="1"/>
  <c r="BE54" i="96" s="1"/>
  <c r="AZ54" i="96"/>
  <c r="AT54" i="96"/>
  <c r="AQ54" i="96"/>
  <c r="AN54" i="96"/>
  <c r="AK54" i="96"/>
  <c r="AE54" i="96"/>
  <c r="AB54" i="96"/>
  <c r="Y54" i="96"/>
  <c r="V54" i="96"/>
  <c r="P54" i="96"/>
  <c r="M54" i="96"/>
  <c r="J54" i="96"/>
  <c r="G54" i="96"/>
  <c r="J11" i="76"/>
  <c r="I11" i="76"/>
  <c r="H11" i="76"/>
  <c r="G11" i="76"/>
  <c r="F11" i="76"/>
  <c r="E11" i="76"/>
  <c r="D11" i="76"/>
  <c r="C11" i="76"/>
  <c r="BI15" i="96"/>
  <c r="BF15" i="96"/>
  <c r="BC15" i="96"/>
  <c r="AN15" i="96"/>
  <c r="AQ15" i="96"/>
  <c r="AU16" i="96"/>
  <c r="AT16" i="96"/>
  <c r="AR16" i="96"/>
  <c r="AQ16" i="96"/>
  <c r="AO16" i="96"/>
  <c r="AN16" i="96"/>
  <c r="AL16" i="96"/>
  <c r="AK16" i="96"/>
  <c r="BI16" i="96"/>
  <c r="BF16" i="96"/>
  <c r="BC16" i="96"/>
  <c r="BJ16" i="96"/>
  <c r="BG16" i="96"/>
  <c r="BD16" i="96"/>
  <c r="BA16" i="96"/>
  <c r="AZ16" i="96"/>
  <c r="AZ15" i="96"/>
  <c r="AU15" i="96"/>
  <c r="AT15" i="96"/>
  <c r="AR15" i="96"/>
  <c r="AO15" i="96"/>
  <c r="AL15" i="96"/>
  <c r="AK15" i="96"/>
  <c r="AF16" i="96"/>
  <c r="AE16" i="96"/>
  <c r="AC16" i="96"/>
  <c r="AB16" i="96"/>
  <c r="Z16" i="96"/>
  <c r="Y16" i="96"/>
  <c r="AA16" i="96" s="1"/>
  <c r="W16" i="96"/>
  <c r="V16" i="96"/>
  <c r="N16" i="96"/>
  <c r="M16" i="96"/>
  <c r="Q16" i="96"/>
  <c r="P16" i="96"/>
  <c r="K16" i="96"/>
  <c r="J16" i="96"/>
  <c r="H16" i="96"/>
  <c r="G16" i="96"/>
  <c r="E16" i="96"/>
  <c r="BA54" i="96" l="1"/>
  <c r="BB54" i="96" s="1"/>
  <c r="Q15" i="96"/>
  <c r="P15" i="96"/>
  <c r="N15" i="96"/>
  <c r="M15" i="96"/>
  <c r="K15" i="96"/>
  <c r="J15" i="96"/>
  <c r="H15" i="96"/>
  <c r="G15" i="96"/>
  <c r="E15" i="96"/>
  <c r="AF15" i="96"/>
  <c r="AE15" i="96"/>
  <c r="AC15" i="96"/>
  <c r="AB15" i="96"/>
  <c r="Z15" i="96"/>
  <c r="Y15" i="96"/>
  <c r="W15" i="96"/>
  <c r="V15" i="96"/>
  <c r="T15" i="96"/>
  <c r="BK15" i="96" l="1"/>
  <c r="BH15" i="96"/>
  <c r="BE15" i="96"/>
  <c r="BB15" i="96"/>
  <c r="U16" i="96"/>
  <c r="X16" i="96"/>
  <c r="AD16" i="96"/>
  <c r="AG16" i="96"/>
  <c r="BK14" i="96"/>
  <c r="BH14" i="96"/>
  <c r="BE14" i="96"/>
  <c r="BB14" i="96"/>
  <c r="AY14" i="96"/>
  <c r="AJ14" i="96"/>
  <c r="AM14" i="96"/>
  <c r="AP14" i="96"/>
  <c r="AS14" i="96"/>
  <c r="AV14" i="96"/>
  <c r="BI10" i="96" l="1"/>
  <c r="BJ10" i="96" s="1"/>
  <c r="BI11" i="96"/>
  <c r="BJ11" i="96"/>
  <c r="BI12" i="96"/>
  <c r="BJ12" i="96"/>
  <c r="BF10" i="96"/>
  <c r="BG10" i="96" s="1"/>
  <c r="BF11" i="96"/>
  <c r="BG11" i="96"/>
  <c r="BF12" i="96"/>
  <c r="BG12" i="96"/>
  <c r="BC10" i="96"/>
  <c r="BD10" i="96"/>
  <c r="BC11" i="96"/>
  <c r="BD11" i="96"/>
  <c r="BC12" i="96"/>
  <c r="BD12" i="96"/>
  <c r="AZ10" i="96"/>
  <c r="BA10" i="96" s="1"/>
  <c r="AZ11" i="96"/>
  <c r="BA11" i="96"/>
  <c r="AZ12" i="96"/>
  <c r="BA12" i="96"/>
  <c r="AW12" i="96"/>
  <c r="AX12" i="96" s="1"/>
  <c r="AW11" i="96"/>
  <c r="AX11" i="96" s="1"/>
  <c r="AW10" i="96"/>
  <c r="AX10" i="96" s="1"/>
  <c r="AT10" i="96"/>
  <c r="AU10" i="96" s="1"/>
  <c r="AT11" i="96"/>
  <c r="AU11" i="96"/>
  <c r="AT12" i="96"/>
  <c r="AU12" i="96"/>
  <c r="AQ10" i="96"/>
  <c r="AR10" i="96" s="1"/>
  <c r="AQ11" i="96"/>
  <c r="AR11" i="96"/>
  <c r="AQ12" i="96"/>
  <c r="AR12" i="96"/>
  <c r="AN10" i="96"/>
  <c r="AO10" i="96" s="1"/>
  <c r="AN11" i="96"/>
  <c r="AO11" i="96"/>
  <c r="AN12" i="96"/>
  <c r="AO12" i="96"/>
  <c r="AK10" i="96"/>
  <c r="AL10" i="96"/>
  <c r="AK11" i="96"/>
  <c r="AL11" i="96"/>
  <c r="AK12" i="96"/>
  <c r="AL12" i="96"/>
  <c r="AH12" i="96"/>
  <c r="AI12" i="96" s="1"/>
  <c r="AH11" i="96"/>
  <c r="AH10" i="96"/>
  <c r="AI10" i="96"/>
  <c r="AI11" i="96"/>
  <c r="AE10" i="96"/>
  <c r="AF10" i="96" s="1"/>
  <c r="AE11" i="96"/>
  <c r="AF11" i="96"/>
  <c r="AE12" i="96"/>
  <c r="AF12" i="96"/>
  <c r="AB10" i="96"/>
  <c r="AC10" i="96" s="1"/>
  <c r="AB11" i="96"/>
  <c r="AC11" i="96" s="1"/>
  <c r="AB12" i="96"/>
  <c r="AC12" i="96" s="1"/>
  <c r="Y10" i="96"/>
  <c r="Z10" i="96"/>
  <c r="Y11" i="96"/>
  <c r="Z11" i="96"/>
  <c r="Y12" i="96"/>
  <c r="Z12" i="96"/>
  <c r="V10" i="96"/>
  <c r="W10" i="96"/>
  <c r="V11" i="96"/>
  <c r="W11" i="96"/>
  <c r="V12" i="96"/>
  <c r="W12" i="96" s="1"/>
  <c r="S12" i="96"/>
  <c r="S11" i="96"/>
  <c r="S10" i="96"/>
  <c r="T10" i="96" s="1"/>
  <c r="T11" i="96"/>
  <c r="T12" i="96"/>
  <c r="P10" i="96"/>
  <c r="Q10" i="96" s="1"/>
  <c r="P11" i="96"/>
  <c r="Q11" i="96" s="1"/>
  <c r="P12" i="96"/>
  <c r="Q12" i="96"/>
  <c r="M10" i="96"/>
  <c r="N10" i="96" s="1"/>
  <c r="M11" i="96"/>
  <c r="N11" i="96" s="1"/>
  <c r="M12" i="96"/>
  <c r="N12" i="96"/>
  <c r="J10" i="96"/>
  <c r="K10" i="96" s="1"/>
  <c r="J11" i="96"/>
  <c r="K11" i="96" s="1"/>
  <c r="J12" i="96"/>
  <c r="K12" i="96"/>
  <c r="G10" i="96"/>
  <c r="H10" i="96"/>
  <c r="G11" i="96"/>
  <c r="H11" i="96"/>
  <c r="G12" i="96"/>
  <c r="H12" i="96" s="1"/>
  <c r="D12" i="96"/>
  <c r="E12" i="96" s="1"/>
  <c r="D11" i="96"/>
  <c r="E11" i="96" s="1"/>
  <c r="D10" i="96"/>
  <c r="E10" i="96" s="1"/>
  <c r="J116" i="64" l="1"/>
  <c r="J115" i="64"/>
  <c r="I116" i="64"/>
  <c r="I115" i="64"/>
  <c r="H116" i="64"/>
  <c r="H115" i="64"/>
  <c r="G116" i="64"/>
  <c r="G115" i="64"/>
  <c r="F116" i="64"/>
  <c r="F115" i="64"/>
  <c r="I46" i="64"/>
  <c r="I45" i="64"/>
  <c r="I44" i="64"/>
  <c r="I43" i="64"/>
  <c r="I42" i="64"/>
  <c r="G46" i="64"/>
  <c r="G45" i="64"/>
  <c r="G44" i="64"/>
  <c r="G43" i="64"/>
  <c r="G42" i="64"/>
  <c r="BI42" i="96"/>
  <c r="BF42" i="96"/>
  <c r="BC42" i="96"/>
  <c r="AZ42" i="96"/>
  <c r="AW42" i="96"/>
  <c r="AT42" i="96"/>
  <c r="AQ42" i="96"/>
  <c r="AN42" i="96"/>
  <c r="AK42" i="96"/>
  <c r="AH42" i="96"/>
  <c r="AE42" i="96"/>
  <c r="AB42" i="96"/>
  <c r="Y42" i="96"/>
  <c r="V42" i="96"/>
  <c r="S42" i="96"/>
  <c r="BI25" i="96" l="1"/>
  <c r="BF25" i="96"/>
  <c r="BC25" i="96"/>
  <c r="AZ25" i="96"/>
  <c r="AW25" i="96"/>
  <c r="AT25" i="96"/>
  <c r="AQ25" i="96"/>
  <c r="AN25" i="96"/>
  <c r="AK25" i="96"/>
  <c r="AH25" i="96"/>
  <c r="AE25" i="96"/>
  <c r="AB25" i="96"/>
  <c r="Y25" i="96"/>
  <c r="V25" i="96"/>
  <c r="S25" i="96"/>
  <c r="P25" i="96"/>
  <c r="M25" i="96"/>
  <c r="J25" i="96"/>
  <c r="G25" i="96"/>
  <c r="D25" i="96"/>
  <c r="D17" i="96" l="1"/>
  <c r="C4" i="98" s="1"/>
  <c r="C6" i="98" l="1"/>
  <c r="C5" i="98"/>
  <c r="BJ52" i="96"/>
  <c r="BK52" i="96" s="1"/>
  <c r="BJ51" i="96"/>
  <c r="BK51" i="96" s="1"/>
  <c r="BJ50" i="96"/>
  <c r="BK50" i="96" s="1"/>
  <c r="BJ49" i="96"/>
  <c r="BK49" i="96" s="1"/>
  <c r="BJ48" i="96"/>
  <c r="BK48" i="96" s="1"/>
  <c r="BJ47" i="96"/>
  <c r="BK47" i="96" s="1"/>
  <c r="BJ36" i="96"/>
  <c r="BK36" i="96" s="1"/>
  <c r="BJ35" i="96"/>
  <c r="BK35" i="96" s="1"/>
  <c r="BJ34" i="96"/>
  <c r="BK34" i="96" s="1"/>
  <c r="BJ33" i="96"/>
  <c r="BK33" i="96" s="1"/>
  <c r="BJ32" i="96"/>
  <c r="BK32" i="96" s="1"/>
  <c r="BJ31" i="96"/>
  <c r="BK31" i="96" s="1"/>
  <c r="BI38" i="96"/>
  <c r="BJ38" i="96" s="1"/>
  <c r="BK38" i="96" s="1"/>
  <c r="BI29" i="96"/>
  <c r="BJ29" i="96" s="1"/>
  <c r="BI27" i="96"/>
  <c r="BI26" i="96"/>
  <c r="AW54" i="96"/>
  <c r="AX54" i="96" s="1"/>
  <c r="AY54" i="96" s="1"/>
  <c r="BG52" i="96"/>
  <c r="BH52" i="96" s="1"/>
  <c r="BG51" i="96"/>
  <c r="BH51" i="96" s="1"/>
  <c r="BG50" i="96"/>
  <c r="BH50" i="96" s="1"/>
  <c r="BG49" i="96"/>
  <c r="BH49" i="96" s="1"/>
  <c r="BG48" i="96"/>
  <c r="BH48" i="96" s="1"/>
  <c r="BG47" i="96"/>
  <c r="BH47" i="96" s="1"/>
  <c r="BG36" i="96"/>
  <c r="BH36" i="96" s="1"/>
  <c r="BG35" i="96"/>
  <c r="BH35" i="96" s="1"/>
  <c r="BG34" i="96"/>
  <c r="BH34" i="96" s="1"/>
  <c r="BG33" i="96"/>
  <c r="BH33" i="96" s="1"/>
  <c r="BG32" i="96"/>
  <c r="BH32" i="96" s="1"/>
  <c r="BG31" i="96"/>
  <c r="BH31" i="96" s="1"/>
  <c r="BF38" i="96"/>
  <c r="BG38" i="96" s="1"/>
  <c r="BH38" i="96" s="1"/>
  <c r="BF29" i="96"/>
  <c r="BG29" i="96" s="1"/>
  <c r="BF27" i="96"/>
  <c r="BG27" i="96" s="1"/>
  <c r="BH27" i="96" s="1"/>
  <c r="BF26" i="96"/>
  <c r="BD48" i="96"/>
  <c r="BE48" i="96" s="1"/>
  <c r="BD47" i="96"/>
  <c r="BE47" i="96" s="1"/>
  <c r="BD36" i="96"/>
  <c r="BE36" i="96" s="1"/>
  <c r="BD35" i="96"/>
  <c r="BE35" i="96" s="1"/>
  <c r="BD34" i="96"/>
  <c r="BE34" i="96" s="1"/>
  <c r="BD33" i="96"/>
  <c r="BE33" i="96" s="1"/>
  <c r="BD32" i="96"/>
  <c r="BE32" i="96" s="1"/>
  <c r="BD31" i="96"/>
  <c r="BE31" i="96" s="1"/>
  <c r="BC38" i="96"/>
  <c r="BD38" i="96" s="1"/>
  <c r="BE38" i="96" s="1"/>
  <c r="BC29" i="96"/>
  <c r="BD29" i="96" s="1"/>
  <c r="BC27" i="96"/>
  <c r="BC26" i="96"/>
  <c r="BA52" i="96"/>
  <c r="BB52" i="96" s="1"/>
  <c r="BA51" i="96"/>
  <c r="BB51" i="96" s="1"/>
  <c r="BA50" i="96"/>
  <c r="BB50" i="96" s="1"/>
  <c r="BA48" i="96"/>
  <c r="BB48" i="96" s="1"/>
  <c r="BA36" i="96"/>
  <c r="BB36" i="96" s="1"/>
  <c r="BA35" i="96"/>
  <c r="BB35" i="96" s="1"/>
  <c r="BA34" i="96"/>
  <c r="BB34" i="96" s="1"/>
  <c r="BA32" i="96"/>
  <c r="BB32" i="96" s="1"/>
  <c r="AZ38" i="96"/>
  <c r="BA38" i="96" s="1"/>
  <c r="BB38" i="96" s="1"/>
  <c r="AZ29" i="96"/>
  <c r="BA29" i="96" s="1"/>
  <c r="AZ27" i="96"/>
  <c r="AZ26" i="96"/>
  <c r="AX52" i="96"/>
  <c r="AY52" i="96" s="1"/>
  <c r="AX51" i="96"/>
  <c r="AY51" i="96" s="1"/>
  <c r="AX50" i="96"/>
  <c r="AY50" i="96" s="1"/>
  <c r="AX49" i="96"/>
  <c r="AY49" i="96" s="1"/>
  <c r="AX48" i="96"/>
  <c r="AY48" i="96" s="1"/>
  <c r="AX47" i="96"/>
  <c r="AY47" i="96" s="1"/>
  <c r="AX36" i="96"/>
  <c r="AY36" i="96" s="1"/>
  <c r="AX35" i="96"/>
  <c r="AY35" i="96" s="1"/>
  <c r="AX34" i="96"/>
  <c r="AY34" i="96" s="1"/>
  <c r="AX33" i="96"/>
  <c r="AY33" i="96" s="1"/>
  <c r="AX32" i="96"/>
  <c r="AY32" i="96" s="1"/>
  <c r="AX31" i="96"/>
  <c r="AY31" i="96" s="1"/>
  <c r="AW38" i="96"/>
  <c r="AW29" i="96"/>
  <c r="AX29" i="96" s="1"/>
  <c r="AW27" i="96"/>
  <c r="AW26" i="96"/>
  <c r="AT38" i="96"/>
  <c r="AU38" i="96" s="1"/>
  <c r="AV38" i="96" s="1"/>
  <c r="AT29" i="96"/>
  <c r="AU29" i="96" s="1"/>
  <c r="AT27" i="96"/>
  <c r="AT26" i="96"/>
  <c r="AL54" i="96"/>
  <c r="AH54" i="96"/>
  <c r="AQ38" i="96"/>
  <c r="AR38" i="96" s="1"/>
  <c r="AS38" i="96" s="1"/>
  <c r="AQ29" i="96"/>
  <c r="AR29" i="96" s="1"/>
  <c r="AQ27" i="96"/>
  <c r="AQ26" i="96"/>
  <c r="AR26" i="96" s="1"/>
  <c r="AS26" i="96" s="1"/>
  <c r="AN38" i="96"/>
  <c r="AO38" i="96" s="1"/>
  <c r="AP38" i="96" s="1"/>
  <c r="AN29" i="96"/>
  <c r="AO29" i="96" s="1"/>
  <c r="AN27" i="96"/>
  <c r="AN26" i="96"/>
  <c r="AK38" i="96"/>
  <c r="AL38" i="96" s="1"/>
  <c r="AM38" i="96" s="1"/>
  <c r="AK29" i="96"/>
  <c r="AL29" i="96" s="1"/>
  <c r="AK27" i="96"/>
  <c r="AK26" i="96"/>
  <c r="W54" i="96"/>
  <c r="S54" i="96"/>
  <c r="AE38" i="96"/>
  <c r="AE29" i="96"/>
  <c r="AF29" i="96" s="1"/>
  <c r="AE27" i="96"/>
  <c r="AE26" i="96"/>
  <c r="AB38" i="96"/>
  <c r="AC38" i="96" s="1"/>
  <c r="AD38" i="96" s="1"/>
  <c r="AB29" i="96"/>
  <c r="AC29" i="96" s="1"/>
  <c r="AB27" i="96"/>
  <c r="AC27" i="96" s="1"/>
  <c r="AD27" i="96" s="1"/>
  <c r="AB26" i="96"/>
  <c r="Y38" i="96"/>
  <c r="Y29" i="96"/>
  <c r="Z29" i="96" s="1"/>
  <c r="Y27" i="96"/>
  <c r="Y26" i="96"/>
  <c r="V38" i="96"/>
  <c r="V29" i="96"/>
  <c r="W29" i="96" s="1"/>
  <c r="V26" i="96"/>
  <c r="S38" i="96"/>
  <c r="T38" i="96" s="1"/>
  <c r="S29" i="96"/>
  <c r="T29" i="96" s="1"/>
  <c r="S27" i="96"/>
  <c r="S26" i="96"/>
  <c r="J112" i="64"/>
  <c r="J114" i="64" s="1"/>
  <c r="P42" i="96"/>
  <c r="P38" i="96"/>
  <c r="P29" i="96"/>
  <c r="Q29" i="96" s="1"/>
  <c r="P27" i="96"/>
  <c r="P26" i="96"/>
  <c r="O39" i="96"/>
  <c r="O16" i="96"/>
  <c r="O15" i="96"/>
  <c r="O14" i="96"/>
  <c r="O13" i="96"/>
  <c r="O12" i="96"/>
  <c r="O11" i="96"/>
  <c r="O10" i="96"/>
  <c r="O9" i="96"/>
  <c r="O8" i="96"/>
  <c r="N17" i="96"/>
  <c r="M4" i="98" s="1"/>
  <c r="I112" i="64"/>
  <c r="I114" i="64" s="1"/>
  <c r="M42" i="96"/>
  <c r="M38" i="96"/>
  <c r="N38" i="96" s="1"/>
  <c r="M29" i="96"/>
  <c r="N29" i="96" s="1"/>
  <c r="M27" i="96"/>
  <c r="M26" i="96"/>
  <c r="N26" i="96" s="1"/>
  <c r="O26" i="96" s="1"/>
  <c r="H112" i="64"/>
  <c r="H114" i="64" s="1"/>
  <c r="J42" i="96"/>
  <c r="J38" i="96"/>
  <c r="J29" i="96"/>
  <c r="K29" i="96" s="1"/>
  <c r="J27" i="96"/>
  <c r="J26" i="96"/>
  <c r="G112" i="64"/>
  <c r="G114" i="64" s="1"/>
  <c r="G42" i="96"/>
  <c r="G38" i="96"/>
  <c r="G29" i="96"/>
  <c r="H29" i="96" s="1"/>
  <c r="G27" i="96"/>
  <c r="G26" i="96"/>
  <c r="H54" i="96"/>
  <c r="D54" i="96"/>
  <c r="E54" i="96" s="1"/>
  <c r="F112" i="64"/>
  <c r="F114" i="64" s="1"/>
  <c r="D42" i="96"/>
  <c r="D38" i="96"/>
  <c r="D29" i="96"/>
  <c r="E29" i="96" s="1"/>
  <c r="D27" i="96"/>
  <c r="D26" i="96"/>
  <c r="AD39" i="96"/>
  <c r="AC17" i="96"/>
  <c r="M20" i="98" s="1"/>
  <c r="AB17" i="96"/>
  <c r="F20" i="98" s="1"/>
  <c r="AD15" i="96"/>
  <c r="AD14" i="96"/>
  <c r="AD13" i="96"/>
  <c r="AD12" i="96"/>
  <c r="AD11" i="96"/>
  <c r="AD10" i="96"/>
  <c r="AD9" i="96"/>
  <c r="AD8" i="96"/>
  <c r="BH39" i="96"/>
  <c r="BG17" i="96"/>
  <c r="BF17" i="96"/>
  <c r="BH16" i="96"/>
  <c r="BH13" i="96"/>
  <c r="BH12" i="96"/>
  <c r="BH11" i="96"/>
  <c r="BH10" i="96"/>
  <c r="BH9" i="96"/>
  <c r="BH8" i="96"/>
  <c r="M17" i="96"/>
  <c r="F4" i="98" s="1"/>
  <c r="AS39" i="96"/>
  <c r="AR17" i="96"/>
  <c r="AQ17" i="96"/>
  <c r="AS16" i="96"/>
  <c r="AS15" i="96"/>
  <c r="AS13" i="96"/>
  <c r="AS12" i="96"/>
  <c r="AS11" i="96"/>
  <c r="AS10" i="96"/>
  <c r="AS9" i="96"/>
  <c r="AS8" i="96"/>
  <c r="F22" i="98" l="1"/>
  <c r="F21" i="98"/>
  <c r="M21" i="98"/>
  <c r="M22" i="98"/>
  <c r="M5" i="98"/>
  <c r="M6" i="98"/>
  <c r="F5" i="98"/>
  <c r="F6" i="98"/>
  <c r="J26" i="76"/>
  <c r="I26" i="76"/>
  <c r="F26" i="76"/>
  <c r="E26" i="76"/>
  <c r="AX38" i="96"/>
  <c r="AY38" i="96" s="1"/>
  <c r="H26" i="76"/>
  <c r="G26" i="76"/>
  <c r="C26" i="76"/>
  <c r="D26" i="76"/>
  <c r="BA31" i="96"/>
  <c r="BB31" i="96" s="1"/>
  <c r="BA33" i="96"/>
  <c r="BB33" i="96" s="1"/>
  <c r="BA47" i="96"/>
  <c r="BB47" i="96" s="1"/>
  <c r="BA49" i="96"/>
  <c r="BB49" i="96" s="1"/>
  <c r="BD49" i="96"/>
  <c r="BE49" i="96" s="1"/>
  <c r="BD50" i="96"/>
  <c r="BE50" i="96" s="1"/>
  <c r="BD51" i="96"/>
  <c r="BE51" i="96" s="1"/>
  <c r="BD52" i="96"/>
  <c r="BE52" i="96" s="1"/>
  <c r="O34" i="96"/>
  <c r="O52" i="96"/>
  <c r="O35" i="96"/>
  <c r="O36" i="96"/>
  <c r="O47" i="96"/>
  <c r="O48" i="96"/>
  <c r="O32" i="96"/>
  <c r="O50" i="96"/>
  <c r="O31" i="96"/>
  <c r="O49" i="96"/>
  <c r="O51" i="96"/>
  <c r="AD17" i="96"/>
  <c r="U51" i="96"/>
  <c r="U52" i="96"/>
  <c r="O29" i="96"/>
  <c r="O38" i="96"/>
  <c r="O33" i="96"/>
  <c r="N27" i="96"/>
  <c r="O27" i="96" s="1"/>
  <c r="AD52" i="96"/>
  <c r="AD50" i="96"/>
  <c r="AB40" i="96"/>
  <c r="AD47" i="96"/>
  <c r="AD51" i="96"/>
  <c r="AB55" i="96"/>
  <c r="U34" i="98" s="1"/>
  <c r="AD33" i="96"/>
  <c r="AD36" i="96"/>
  <c r="AD48" i="96"/>
  <c r="AD34" i="96"/>
  <c r="AD49" i="96"/>
  <c r="AD31" i="96"/>
  <c r="AD35" i="96"/>
  <c r="AC26" i="96"/>
  <c r="AD26" i="96" s="1"/>
  <c r="AD32" i="96"/>
  <c r="AC24" i="96"/>
  <c r="AD29" i="96"/>
  <c r="AC25" i="96"/>
  <c r="AD25" i="96" s="1"/>
  <c r="BF55" i="96"/>
  <c r="AC28" i="96"/>
  <c r="AD28" i="96" s="1"/>
  <c r="AC42" i="96"/>
  <c r="AD42" i="96" s="1"/>
  <c r="AC54" i="96"/>
  <c r="AD54" i="96" s="1"/>
  <c r="BH17" i="96"/>
  <c r="BF40" i="96"/>
  <c r="AC45" i="96"/>
  <c r="BG26" i="96"/>
  <c r="BH26" i="96" s="1"/>
  <c r="BG24" i="96"/>
  <c r="BH29" i="96"/>
  <c r="BG25" i="96"/>
  <c r="BH25" i="96" s="1"/>
  <c r="M55" i="96"/>
  <c r="U13" i="98" s="1"/>
  <c r="BG28" i="96"/>
  <c r="BH28" i="96" s="1"/>
  <c r="BG42" i="96"/>
  <c r="BH42" i="96" s="1"/>
  <c r="O17" i="96"/>
  <c r="BG45" i="96"/>
  <c r="N24" i="96"/>
  <c r="M40" i="96"/>
  <c r="N25" i="96"/>
  <c r="O25" i="96" s="1"/>
  <c r="AQ55" i="96"/>
  <c r="N28" i="96"/>
  <c r="O28" i="96" s="1"/>
  <c r="N42" i="96"/>
  <c r="O42" i="96" s="1"/>
  <c r="N54" i="96"/>
  <c r="O54" i="96" s="1"/>
  <c r="N45" i="96"/>
  <c r="O45" i="96" s="1"/>
  <c r="AS17" i="96"/>
  <c r="AQ40" i="96"/>
  <c r="AR24" i="96"/>
  <c r="AS29" i="96"/>
  <c r="AR27" i="96"/>
  <c r="AS27" i="96" s="1"/>
  <c r="AR25" i="96"/>
  <c r="AS25" i="96" s="1"/>
  <c r="AR28" i="96"/>
  <c r="AS28" i="96" s="1"/>
  <c r="AR42" i="96"/>
  <c r="AS42" i="96" s="1"/>
  <c r="AR54" i="96"/>
  <c r="AS54" i="96" s="1"/>
  <c r="AR45" i="96"/>
  <c r="AR40" i="96" l="1"/>
  <c r="N40" i="96"/>
  <c r="N55" i="96"/>
  <c r="O24" i="96"/>
  <c r="O40" i="96" s="1"/>
  <c r="AB56" i="96"/>
  <c r="F23" i="98" s="1"/>
  <c r="AC55" i="96"/>
  <c r="BF56" i="96"/>
  <c r="BF58" i="96" s="1"/>
  <c r="AD45" i="96"/>
  <c r="AD55" i="96" s="1"/>
  <c r="M56" i="96"/>
  <c r="F7" i="98" s="1"/>
  <c r="AC40" i="96"/>
  <c r="AD24" i="96"/>
  <c r="AD40" i="96" s="1"/>
  <c r="BG55" i="96"/>
  <c r="BG40" i="96"/>
  <c r="BH24" i="96"/>
  <c r="BH40" i="96" s="1"/>
  <c r="BH45" i="96"/>
  <c r="BH55" i="96" s="1"/>
  <c r="O55" i="96"/>
  <c r="AQ56" i="96"/>
  <c r="AQ58" i="96" s="1"/>
  <c r="AR55" i="96"/>
  <c r="AS45" i="96"/>
  <c r="AS55" i="96" s="1"/>
  <c r="AS24" i="96"/>
  <c r="AS40" i="96" s="1"/>
  <c r="F13" i="98" l="1"/>
  <c r="F9" i="98"/>
  <c r="F16" i="98" s="1"/>
  <c r="F12" i="98"/>
  <c r="F8" i="98"/>
  <c r="F15" i="98" s="1"/>
  <c r="F14" i="98"/>
  <c r="F28" i="98"/>
  <c r="F24" i="98"/>
  <c r="F31" i="98" s="1"/>
  <c r="F25" i="98"/>
  <c r="F32" i="98" s="1"/>
  <c r="F30" i="98"/>
  <c r="F29" i="98"/>
  <c r="AB58" i="96"/>
  <c r="M58" i="96"/>
  <c r="N56" i="96"/>
  <c r="M7" i="98" s="1"/>
  <c r="AR56" i="96"/>
  <c r="AR58" i="96" s="1"/>
  <c r="AS58" i="96" s="1"/>
  <c r="O56" i="96"/>
  <c r="AD56" i="96"/>
  <c r="AC56" i="96"/>
  <c r="M23" i="98" s="1"/>
  <c r="BG56" i="96"/>
  <c r="BG58" i="96" s="1"/>
  <c r="BH58" i="96" s="1"/>
  <c r="BH56" i="96"/>
  <c r="AS56" i="96"/>
  <c r="M29" i="98" l="1"/>
  <c r="M30" i="98"/>
  <c r="M24" i="98"/>
  <c r="M31" i="98" s="1"/>
  <c r="M28" i="98"/>
  <c r="M25" i="98"/>
  <c r="M32" i="98" s="1"/>
  <c r="M9" i="98"/>
  <c r="M16" i="98" s="1"/>
  <c r="M8" i="98"/>
  <c r="M15" i="98" s="1"/>
  <c r="M14" i="98"/>
  <c r="M13" i="98"/>
  <c r="M12" i="98"/>
  <c r="N58" i="96"/>
  <c r="O58" i="96" s="1"/>
  <c r="AC58" i="96"/>
  <c r="AD58" i="96" s="1"/>
  <c r="AH38" i="96" l="1"/>
  <c r="AI38" i="96" s="1"/>
  <c r="AH29" i="96"/>
  <c r="AI29" i="96" s="1"/>
  <c r="AH27" i="96"/>
  <c r="AH26" i="96"/>
  <c r="G51" i="76" l="1"/>
  <c r="G50" i="76" s="1"/>
  <c r="H51" i="76"/>
  <c r="H50" i="76" s="1"/>
  <c r="I51" i="76"/>
  <c r="I50" i="76" s="1"/>
  <c r="J51" i="76"/>
  <c r="J50" i="76" s="1"/>
  <c r="G25" i="76"/>
  <c r="H25" i="76"/>
  <c r="I25" i="76"/>
  <c r="J25" i="76"/>
  <c r="C51" i="76"/>
  <c r="J49" i="76"/>
  <c r="J48" i="76"/>
  <c r="J47" i="76"/>
  <c r="J45" i="76"/>
  <c r="J44" i="76"/>
  <c r="J43" i="76"/>
  <c r="J40" i="76"/>
  <c r="J38" i="76"/>
  <c r="J37" i="76"/>
  <c r="J36" i="76"/>
  <c r="J35" i="76"/>
  <c r="J34" i="76"/>
  <c r="I49" i="76"/>
  <c r="I48" i="76"/>
  <c r="I47" i="76"/>
  <c r="I45" i="76"/>
  <c r="I44" i="76"/>
  <c r="I43" i="76"/>
  <c r="I40" i="76"/>
  <c r="I38" i="76"/>
  <c r="I37" i="76"/>
  <c r="I36" i="76"/>
  <c r="I35" i="76"/>
  <c r="I34" i="76"/>
  <c r="H49" i="76"/>
  <c r="H48" i="76"/>
  <c r="H47" i="76"/>
  <c r="H45" i="76"/>
  <c r="H44" i="76"/>
  <c r="H43" i="76"/>
  <c r="H40" i="76"/>
  <c r="H38" i="76"/>
  <c r="H37" i="76"/>
  <c r="H36" i="76"/>
  <c r="H35" i="76"/>
  <c r="H34" i="76"/>
  <c r="G49" i="76"/>
  <c r="G48" i="76"/>
  <c r="G47" i="76"/>
  <c r="G45" i="76"/>
  <c r="G44" i="76"/>
  <c r="G43" i="76"/>
  <c r="G40" i="76"/>
  <c r="G38" i="76"/>
  <c r="G37" i="76"/>
  <c r="G36" i="76"/>
  <c r="G35" i="76"/>
  <c r="G34" i="76"/>
  <c r="J31" i="76"/>
  <c r="I31" i="76"/>
  <c r="H31" i="76"/>
  <c r="G31" i="76"/>
  <c r="L65" i="73"/>
  <c r="J22" i="76" l="1"/>
  <c r="J42" i="76"/>
  <c r="I42" i="76"/>
  <c r="H46" i="76"/>
  <c r="I22" i="76"/>
  <c r="H22" i="76"/>
  <c r="H42" i="76"/>
  <c r="J18" i="76"/>
  <c r="J5" i="76"/>
  <c r="G22" i="76"/>
  <c r="I18" i="76"/>
  <c r="I33" i="76"/>
  <c r="I46" i="76"/>
  <c r="J46" i="76"/>
  <c r="G18" i="76"/>
  <c r="G14" i="76"/>
  <c r="G42" i="76"/>
  <c r="H18" i="76"/>
  <c r="H33" i="76"/>
  <c r="G46" i="76"/>
  <c r="I14" i="76"/>
  <c r="H4" i="76"/>
  <c r="I4" i="76"/>
  <c r="J14" i="76"/>
  <c r="G4" i="76"/>
  <c r="H14" i="76"/>
  <c r="J33" i="76"/>
  <c r="G33" i="76"/>
  <c r="J4" i="76"/>
  <c r="I5" i="76"/>
  <c r="H5" i="76"/>
  <c r="G5" i="76"/>
  <c r="H13" i="76" l="1"/>
  <c r="J41" i="76"/>
  <c r="I41" i="76"/>
  <c r="J13" i="76"/>
  <c r="H41" i="76"/>
  <c r="G13" i="76"/>
  <c r="I13" i="76"/>
  <c r="G41" i="76"/>
  <c r="H57" i="76" l="1"/>
  <c r="J57" i="76"/>
  <c r="I57" i="76"/>
  <c r="G57" i="76"/>
  <c r="T45" i="96" l="1"/>
  <c r="W45" i="96"/>
  <c r="Z45" i="96"/>
  <c r="U54" i="96"/>
  <c r="X54" i="96"/>
  <c r="Z54" i="96"/>
  <c r="AF54" i="96"/>
  <c r="AG54" i="96" s="1"/>
  <c r="W42" i="96"/>
  <c r="X42" i="96" s="1"/>
  <c r="Z42" i="96"/>
  <c r="AF42" i="96"/>
  <c r="AG42" i="96" s="1"/>
  <c r="AF24" i="96"/>
  <c r="W25" i="96"/>
  <c r="Z25" i="96"/>
  <c r="AF25" i="96"/>
  <c r="W26" i="96"/>
  <c r="Z26" i="96"/>
  <c r="AF26" i="96"/>
  <c r="Z27" i="96"/>
  <c r="AF27" i="96"/>
  <c r="W28" i="96"/>
  <c r="Z28" i="96"/>
  <c r="AF28" i="96"/>
  <c r="U38" i="96"/>
  <c r="Z38" i="96"/>
  <c r="AA38" i="96" s="1"/>
  <c r="AF38" i="96"/>
  <c r="AG38" i="96" s="1"/>
  <c r="T39" i="96"/>
  <c r="U39" i="96" s="1"/>
  <c r="W39" i="96"/>
  <c r="X39" i="96" s="1"/>
  <c r="AA39" i="96"/>
  <c r="AG39" i="96"/>
  <c r="U8" i="96"/>
  <c r="X8" i="96"/>
  <c r="AA8" i="96"/>
  <c r="AG8" i="96"/>
  <c r="U9" i="96"/>
  <c r="X9" i="96"/>
  <c r="AA9" i="96"/>
  <c r="AG9" i="96"/>
  <c r="U10" i="96"/>
  <c r="X10" i="96"/>
  <c r="AA10" i="96"/>
  <c r="AG10" i="96"/>
  <c r="U11" i="96"/>
  <c r="X11" i="96"/>
  <c r="AA11" i="96"/>
  <c r="AG11" i="96"/>
  <c r="U12" i="96"/>
  <c r="X12" i="96"/>
  <c r="AA12" i="96"/>
  <c r="AG12" i="96"/>
  <c r="U13" i="96"/>
  <c r="X13" i="96"/>
  <c r="AA13" i="96"/>
  <c r="AG13" i="96"/>
  <c r="U14" i="96"/>
  <c r="X14" i="96"/>
  <c r="AA14" i="96"/>
  <c r="AG14" i="96"/>
  <c r="U15" i="96"/>
  <c r="X15" i="96"/>
  <c r="AA15" i="96"/>
  <c r="AG15" i="96"/>
  <c r="S17" i="96"/>
  <c r="C20" i="98" s="1"/>
  <c r="T17" i="96"/>
  <c r="J20" i="98" s="1"/>
  <c r="V17" i="96"/>
  <c r="D20" i="98" s="1"/>
  <c r="W17" i="96"/>
  <c r="K20" i="98" s="1"/>
  <c r="Y17" i="96"/>
  <c r="E20" i="98" s="1"/>
  <c r="Z17" i="96"/>
  <c r="L20" i="98" s="1"/>
  <c r="AE17" i="96"/>
  <c r="G20" i="98" s="1"/>
  <c r="AF17" i="96"/>
  <c r="N20" i="98" s="1"/>
  <c r="AX45" i="96"/>
  <c r="BA45" i="96"/>
  <c r="BD45" i="96"/>
  <c r="BA42" i="96"/>
  <c r="BB42" i="96" s="1"/>
  <c r="BD42" i="96"/>
  <c r="BE42" i="96" s="1"/>
  <c r="BJ42" i="96"/>
  <c r="BK42" i="96" s="1"/>
  <c r="BA24" i="96"/>
  <c r="BB24" i="96" s="1"/>
  <c r="BD24" i="96"/>
  <c r="BE24" i="96" s="1"/>
  <c r="BJ24" i="96"/>
  <c r="BA25" i="96"/>
  <c r="BB25" i="96" s="1"/>
  <c r="BD25" i="96"/>
  <c r="BJ25" i="96"/>
  <c r="BA26" i="96"/>
  <c r="BB26" i="96" s="1"/>
  <c r="BD26" i="96"/>
  <c r="BJ26" i="96"/>
  <c r="BD27" i="96"/>
  <c r="BJ27" i="96"/>
  <c r="BA28" i="96"/>
  <c r="BB28" i="96" s="1"/>
  <c r="BD28" i="96"/>
  <c r="BJ28" i="96"/>
  <c r="BB29" i="96"/>
  <c r="AX39" i="96"/>
  <c r="AY39" i="96" s="1"/>
  <c r="BA39" i="96"/>
  <c r="BB39" i="96" s="1"/>
  <c r="BE39" i="96"/>
  <c r="BK39" i="96"/>
  <c r="AY8" i="96"/>
  <c r="BB8" i="96"/>
  <c r="BE8" i="96"/>
  <c r="BK8" i="96"/>
  <c r="AY9" i="96"/>
  <c r="BB9" i="96"/>
  <c r="BE9" i="96"/>
  <c r="BK9" i="96"/>
  <c r="AY10" i="96"/>
  <c r="BB10" i="96"/>
  <c r="BE10" i="96"/>
  <c r="BK10" i="96"/>
  <c r="AY11" i="96"/>
  <c r="BB11" i="96"/>
  <c r="BE11" i="96"/>
  <c r="BK11" i="96"/>
  <c r="AY12" i="96"/>
  <c r="BB12" i="96"/>
  <c r="BE12" i="96"/>
  <c r="BK12" i="96"/>
  <c r="AY13" i="96"/>
  <c r="BB13" i="96"/>
  <c r="BE13" i="96"/>
  <c r="BK13" i="96"/>
  <c r="AY15" i="96"/>
  <c r="AY16" i="96"/>
  <c r="BB16" i="96"/>
  <c r="BE16" i="96"/>
  <c r="BK16" i="96"/>
  <c r="AW17" i="96"/>
  <c r="AX17" i="96"/>
  <c r="AZ17" i="96"/>
  <c r="BA17" i="96"/>
  <c r="BC17" i="96"/>
  <c r="BD17" i="96"/>
  <c r="BI17" i="96"/>
  <c r="BJ17" i="96"/>
  <c r="E45" i="96"/>
  <c r="H45" i="96"/>
  <c r="K45" i="96"/>
  <c r="L45" i="96" s="1"/>
  <c r="Q45" i="96"/>
  <c r="F54" i="96"/>
  <c r="I54" i="96"/>
  <c r="K54" i="96"/>
  <c r="L54" i="96" s="1"/>
  <c r="Q54" i="96"/>
  <c r="R54" i="96" s="1"/>
  <c r="E42" i="96"/>
  <c r="H42" i="96"/>
  <c r="K42" i="96"/>
  <c r="L42" i="96" s="1"/>
  <c r="Q42" i="96"/>
  <c r="R42" i="96" s="1"/>
  <c r="K24" i="96"/>
  <c r="Q24" i="96"/>
  <c r="E25" i="96"/>
  <c r="H25" i="96"/>
  <c r="K25" i="96"/>
  <c r="Q25" i="96"/>
  <c r="E26" i="96"/>
  <c r="H26" i="96"/>
  <c r="K26" i="96"/>
  <c r="Q26" i="96"/>
  <c r="E27" i="96"/>
  <c r="H27" i="96"/>
  <c r="Q27" i="96"/>
  <c r="E28" i="96"/>
  <c r="H28" i="96"/>
  <c r="Q28" i="96"/>
  <c r="E38" i="96"/>
  <c r="H38" i="96"/>
  <c r="K38" i="96"/>
  <c r="Q38" i="96"/>
  <c r="R38" i="96" s="1"/>
  <c r="E39" i="96"/>
  <c r="F39" i="96" s="1"/>
  <c r="H39" i="96"/>
  <c r="I39" i="96" s="1"/>
  <c r="L39" i="96"/>
  <c r="R39" i="96"/>
  <c r="F8" i="96"/>
  <c r="I8" i="96"/>
  <c r="L8" i="96"/>
  <c r="R8" i="96"/>
  <c r="F9" i="96"/>
  <c r="I9" i="96"/>
  <c r="L9" i="96"/>
  <c r="R9" i="96"/>
  <c r="F10" i="96"/>
  <c r="I10" i="96"/>
  <c r="L10" i="96"/>
  <c r="R10" i="96"/>
  <c r="F11" i="96"/>
  <c r="I11" i="96"/>
  <c r="L11" i="96"/>
  <c r="R11" i="96"/>
  <c r="F12" i="96"/>
  <c r="I12" i="96"/>
  <c r="L12" i="96"/>
  <c r="R12" i="96"/>
  <c r="F13" i="96"/>
  <c r="I13" i="96"/>
  <c r="L13" i="96"/>
  <c r="R13" i="96"/>
  <c r="F14" i="96"/>
  <c r="I14" i="96"/>
  <c r="L14" i="96"/>
  <c r="R14" i="96"/>
  <c r="F15" i="96"/>
  <c r="I15" i="96"/>
  <c r="L15" i="96"/>
  <c r="R15" i="96"/>
  <c r="F16" i="96"/>
  <c r="I16" i="96"/>
  <c r="L16" i="96"/>
  <c r="R16" i="96"/>
  <c r="E17" i="96"/>
  <c r="J4" i="98" s="1"/>
  <c r="G17" i="96"/>
  <c r="D4" i="98" s="1"/>
  <c r="H17" i="96"/>
  <c r="K4" i="98" s="1"/>
  <c r="J17" i="96"/>
  <c r="E4" i="98" s="1"/>
  <c r="K17" i="96"/>
  <c r="L4" i="98" s="1"/>
  <c r="P17" i="96"/>
  <c r="G4" i="98" s="1"/>
  <c r="Q17" i="96"/>
  <c r="N4" i="98" s="1"/>
  <c r="AI45" i="96"/>
  <c r="AJ45" i="96" s="1"/>
  <c r="AL45" i="96"/>
  <c r="AM45" i="96" s="1"/>
  <c r="AO45" i="96"/>
  <c r="AP45" i="96" s="1"/>
  <c r="AU45" i="96"/>
  <c r="AJ54" i="96"/>
  <c r="AM54" i="96"/>
  <c r="AO54" i="96"/>
  <c r="AP54" i="96" s="1"/>
  <c r="AU54" i="96"/>
  <c r="AI42" i="96"/>
  <c r="AL42" i="96"/>
  <c r="AO42" i="96"/>
  <c r="AP42" i="96" s="1"/>
  <c r="AU42" i="96"/>
  <c r="AI24" i="96"/>
  <c r="AL24" i="96"/>
  <c r="AO24" i="96"/>
  <c r="AU24" i="96"/>
  <c r="AI25" i="96"/>
  <c r="AL25" i="96"/>
  <c r="AO25" i="96"/>
  <c r="AP25" i="96" s="1"/>
  <c r="AU25" i="96"/>
  <c r="AI26" i="96"/>
  <c r="AL26" i="96"/>
  <c r="AO26" i="96"/>
  <c r="AU26" i="96"/>
  <c r="AI27" i="96"/>
  <c r="AL27" i="96"/>
  <c r="AO27" i="96"/>
  <c r="AP27" i="96" s="1"/>
  <c r="AU27" i="96"/>
  <c r="AI28" i="96"/>
  <c r="AL28" i="96"/>
  <c r="AU28" i="96"/>
  <c r="AV28" i="96" s="1"/>
  <c r="AI39" i="96"/>
  <c r="AJ39" i="96" s="1"/>
  <c r="AL39" i="96"/>
  <c r="AM39" i="96" s="1"/>
  <c r="AP39" i="96"/>
  <c r="AV39" i="96"/>
  <c r="AJ8" i="96"/>
  <c r="AM8" i="96"/>
  <c r="AP8" i="96"/>
  <c r="AV8" i="96"/>
  <c r="AJ9" i="96"/>
  <c r="AM9" i="96"/>
  <c r="AP9" i="96"/>
  <c r="AV9" i="96"/>
  <c r="AJ10" i="96"/>
  <c r="AM10" i="96"/>
  <c r="AP10" i="96"/>
  <c r="AV10" i="96"/>
  <c r="AJ11" i="96"/>
  <c r="AM11" i="96"/>
  <c r="AP11" i="96"/>
  <c r="AV11" i="96"/>
  <c r="AJ12" i="96"/>
  <c r="AM12" i="96"/>
  <c r="AP12" i="96"/>
  <c r="AV12" i="96"/>
  <c r="AJ13" i="96"/>
  <c r="AM13" i="96"/>
  <c r="AP13" i="96"/>
  <c r="AV13" i="96"/>
  <c r="AJ15" i="96"/>
  <c r="AM15" i="96"/>
  <c r="AP15" i="96"/>
  <c r="AV15" i="96"/>
  <c r="AJ16" i="96"/>
  <c r="AM16" i="96"/>
  <c r="AP16" i="96"/>
  <c r="AV16" i="96"/>
  <c r="AH17" i="96"/>
  <c r="AI17" i="96"/>
  <c r="AK17" i="96"/>
  <c r="AL17" i="96"/>
  <c r="AN17" i="96"/>
  <c r="AO17" i="96"/>
  <c r="AT17" i="96"/>
  <c r="AU17" i="96"/>
  <c r="V24" i="96"/>
  <c r="N22" i="98" l="1"/>
  <c r="N21" i="98"/>
  <c r="G22" i="98"/>
  <c r="G21" i="98"/>
  <c r="L22" i="98"/>
  <c r="L21" i="98"/>
  <c r="E22" i="98"/>
  <c r="E21" i="98"/>
  <c r="D21" i="98"/>
  <c r="D22" i="98"/>
  <c r="K21" i="98"/>
  <c r="K22" i="98"/>
  <c r="J21" i="98"/>
  <c r="J22" i="98"/>
  <c r="C22" i="98"/>
  <c r="C21" i="98"/>
  <c r="N6" i="98"/>
  <c r="N5" i="98"/>
  <c r="G5" i="98"/>
  <c r="G6" i="98"/>
  <c r="L6" i="98"/>
  <c r="L5" i="98"/>
  <c r="E5" i="98"/>
  <c r="E6" i="98"/>
  <c r="K6" i="98"/>
  <c r="K5" i="98"/>
  <c r="D5" i="98"/>
  <c r="D6" i="98"/>
  <c r="J6" i="98"/>
  <c r="J5" i="98"/>
  <c r="V27" i="96"/>
  <c r="W27" i="96" s="1"/>
  <c r="W24" i="96"/>
  <c r="L17" i="96"/>
  <c r="I17" i="96"/>
  <c r="U17" i="96"/>
  <c r="AM17" i="96"/>
  <c r="AJ17" i="96"/>
  <c r="F17" i="96"/>
  <c r="R17" i="96"/>
  <c r="AY17" i="96"/>
  <c r="AG17" i="96"/>
  <c r="AP17" i="96"/>
  <c r="AV17" i="96"/>
  <c r="AJ26" i="96"/>
  <c r="I47" i="96"/>
  <c r="F27" i="96"/>
  <c r="F33" i="96"/>
  <c r="L34" i="96"/>
  <c r="L36" i="96"/>
  <c r="AA31" i="96"/>
  <c r="AV25" i="96"/>
  <c r="R35" i="96"/>
  <c r="I52" i="96"/>
  <c r="F36" i="96"/>
  <c r="R36" i="96"/>
  <c r="L32" i="96"/>
  <c r="AJ33" i="96"/>
  <c r="K28" i="96"/>
  <c r="L28" i="96" s="1"/>
  <c r="X48" i="96"/>
  <c r="U36" i="96"/>
  <c r="I33" i="96"/>
  <c r="AA36" i="96"/>
  <c r="AA34" i="96"/>
  <c r="X36" i="96"/>
  <c r="I29" i="96"/>
  <c r="R50" i="96"/>
  <c r="I49" i="96"/>
  <c r="F49" i="96"/>
  <c r="AJ47" i="96"/>
  <c r="L50" i="96"/>
  <c r="F32" i="96"/>
  <c r="L35" i="96"/>
  <c r="AJ34" i="96"/>
  <c r="AA33" i="96"/>
  <c r="X51" i="96"/>
  <c r="U49" i="96"/>
  <c r="X49" i="96"/>
  <c r="AA50" i="96"/>
  <c r="BA55" i="96"/>
  <c r="U34" i="96"/>
  <c r="U32" i="96"/>
  <c r="F38" i="96"/>
  <c r="Y40" i="96"/>
  <c r="AG48" i="96"/>
  <c r="L31" i="96"/>
  <c r="X47" i="96"/>
  <c r="AG35" i="96"/>
  <c r="AA48" i="96"/>
  <c r="I51" i="96"/>
  <c r="I48" i="96"/>
  <c r="AA35" i="96"/>
  <c r="AA49" i="96"/>
  <c r="F47" i="96"/>
  <c r="AA52" i="96"/>
  <c r="AJ31" i="96"/>
  <c r="AJ51" i="96"/>
  <c r="AA32" i="96"/>
  <c r="F35" i="96"/>
  <c r="I32" i="96"/>
  <c r="F51" i="96"/>
  <c r="L49" i="96"/>
  <c r="F48" i="96"/>
  <c r="X35" i="96"/>
  <c r="AG33" i="96"/>
  <c r="U31" i="96"/>
  <c r="X52" i="96"/>
  <c r="F34" i="96"/>
  <c r="L26" i="96"/>
  <c r="AJ32" i="96"/>
  <c r="AM25" i="96"/>
  <c r="R34" i="96"/>
  <c r="L33" i="96"/>
  <c r="F31" i="96"/>
  <c r="L25" i="96"/>
  <c r="F42" i="96"/>
  <c r="AX55" i="96"/>
  <c r="F45" i="96"/>
  <c r="R31" i="96"/>
  <c r="I25" i="96"/>
  <c r="X50" i="96"/>
  <c r="W55" i="96"/>
  <c r="T55" i="96"/>
  <c r="U45" i="96"/>
  <c r="Z55" i="96"/>
  <c r="AA45" i="96"/>
  <c r="BE45" i="96"/>
  <c r="BD55" i="96"/>
  <c r="AM26" i="96"/>
  <c r="AV24" i="96"/>
  <c r="AV54" i="96"/>
  <c r="R28" i="96"/>
  <c r="I27" i="96"/>
  <c r="F52" i="96"/>
  <c r="R47" i="96"/>
  <c r="BE26" i="96"/>
  <c r="U35" i="96"/>
  <c r="X31" i="96"/>
  <c r="U48" i="96"/>
  <c r="Q40" i="96"/>
  <c r="BE28" i="96"/>
  <c r="AG34" i="96"/>
  <c r="X32" i="96"/>
  <c r="AJ52" i="96"/>
  <c r="AA28" i="96"/>
  <c r="AO55" i="96"/>
  <c r="L51" i="96"/>
  <c r="H55" i="96"/>
  <c r="BD40" i="96"/>
  <c r="BB45" i="96"/>
  <c r="AA51" i="96"/>
  <c r="AA47" i="96"/>
  <c r="AJ35" i="96"/>
  <c r="AJ36" i="96"/>
  <c r="AI40" i="96"/>
  <c r="I35" i="96"/>
  <c r="R32" i="96"/>
  <c r="R29" i="96"/>
  <c r="I28" i="96"/>
  <c r="F25" i="96"/>
  <c r="I42" i="96"/>
  <c r="F50" i="96"/>
  <c r="L48" i="96"/>
  <c r="BI40" i="96"/>
  <c r="BJ40" i="96"/>
  <c r="AZ55" i="96"/>
  <c r="AY45" i="96"/>
  <c r="AE40" i="96"/>
  <c r="X33" i="96"/>
  <c r="AG52" i="96"/>
  <c r="AK55" i="96"/>
  <c r="L38" i="96"/>
  <c r="U33" i="96"/>
  <c r="AG31" i="96"/>
  <c r="AA25" i="96"/>
  <c r="U50" i="96"/>
  <c r="R51" i="96"/>
  <c r="AJ27" i="96"/>
  <c r="AH55" i="96"/>
  <c r="I36" i="96"/>
  <c r="R33" i="96"/>
  <c r="F28" i="96"/>
  <c r="R24" i="96"/>
  <c r="E55" i="96"/>
  <c r="AW55" i="96"/>
  <c r="V55" i="96"/>
  <c r="S34" i="98" s="1"/>
  <c r="X45" i="96"/>
  <c r="AV45" i="96"/>
  <c r="I50" i="96"/>
  <c r="L52" i="96"/>
  <c r="AG36" i="96"/>
  <c r="X34" i="96"/>
  <c r="AG32" i="96"/>
  <c r="Y55" i="96"/>
  <c r="T34" i="98" s="1"/>
  <c r="AP24" i="96"/>
  <c r="AN55" i="96"/>
  <c r="I34" i="96"/>
  <c r="AV26" i="96"/>
  <c r="P40" i="96"/>
  <c r="I31" i="96"/>
  <c r="L24" i="96"/>
  <c r="K55" i="96"/>
  <c r="S55" i="96"/>
  <c r="R34" i="98" s="1"/>
  <c r="U47" i="96"/>
  <c r="AJ49" i="96"/>
  <c r="AO28" i="96"/>
  <c r="AP28" i="96" s="1"/>
  <c r="AJ25" i="96"/>
  <c r="F29" i="96"/>
  <c r="K27" i="96"/>
  <c r="L27" i="96" s="1"/>
  <c r="R25" i="96"/>
  <c r="BC40" i="96"/>
  <c r="Z24" i="96"/>
  <c r="AA24" i="96" s="1"/>
  <c r="AL40" i="96"/>
  <c r="AU40" i="96"/>
  <c r="R52" i="96"/>
  <c r="R48" i="96"/>
  <c r="BK17" i="96"/>
  <c r="BE25" i="96"/>
  <c r="J40" i="96"/>
  <c r="AA17" i="96"/>
  <c r="AA26" i="96"/>
  <c r="S40" i="96"/>
  <c r="T24" i="96"/>
  <c r="U24" i="96" s="1"/>
  <c r="AG50" i="96"/>
  <c r="U29" i="96"/>
  <c r="AV29" i="96"/>
  <c r="I38" i="96"/>
  <c r="L29" i="96"/>
  <c r="D55" i="96"/>
  <c r="R13" i="98" s="1"/>
  <c r="G55" i="96"/>
  <c r="S13" i="98" s="1"/>
  <c r="I45" i="96"/>
  <c r="BE27" i="96"/>
  <c r="AX25" i="96"/>
  <c r="AY25" i="96" s="1"/>
  <c r="X17" i="96"/>
  <c r="AA54" i="96"/>
  <c r="AX42" i="96"/>
  <c r="AY42" i="96" s="1"/>
  <c r="AH40" i="96"/>
  <c r="AM27" i="96"/>
  <c r="AM42" i="96"/>
  <c r="AL55" i="96"/>
  <c r="R26" i="96"/>
  <c r="G40" i="96"/>
  <c r="R49" i="96"/>
  <c r="AZ40" i="96"/>
  <c r="T26" i="96"/>
  <c r="U26" i="96" s="1"/>
  <c r="BE29" i="96"/>
  <c r="AX27" i="96"/>
  <c r="AY27" i="96" s="1"/>
  <c r="AA42" i="96"/>
  <c r="AG51" i="96"/>
  <c r="AG47" i="96"/>
  <c r="AF45" i="96"/>
  <c r="AF55" i="96" s="1"/>
  <c r="AE55" i="96"/>
  <c r="V34" i="98" s="1"/>
  <c r="AP29" i="96"/>
  <c r="AJ42" i="96"/>
  <c r="AT55" i="96"/>
  <c r="D40" i="96"/>
  <c r="E24" i="96"/>
  <c r="BE17" i="96"/>
  <c r="W38" i="96"/>
  <c r="X38" i="96" s="1"/>
  <c r="T28" i="96"/>
  <c r="U28" i="96" s="1"/>
  <c r="AJ50" i="96"/>
  <c r="AT40" i="96"/>
  <c r="AM28" i="96"/>
  <c r="AM24" i="96"/>
  <c r="AJ48" i="96"/>
  <c r="AI55" i="96"/>
  <c r="R27" i="96"/>
  <c r="BB17" i="96"/>
  <c r="AY29" i="96"/>
  <c r="T42" i="96"/>
  <c r="U42" i="96" s="1"/>
  <c r="AK40" i="96"/>
  <c r="AJ38" i="96"/>
  <c r="AW40" i="96"/>
  <c r="AX24" i="96"/>
  <c r="AY24" i="96" s="1"/>
  <c r="AX28" i="96"/>
  <c r="AY28" i="96" s="1"/>
  <c r="AM29" i="96"/>
  <c r="AJ28" i="96"/>
  <c r="AJ24" i="96"/>
  <c r="I26" i="96"/>
  <c r="AA27" i="96"/>
  <c r="T25" i="96"/>
  <c r="U25" i="96" s="1"/>
  <c r="L47" i="96"/>
  <c r="J55" i="96"/>
  <c r="T13" i="98" s="1"/>
  <c r="AU55" i="96"/>
  <c r="Q55" i="96"/>
  <c r="AX26" i="96"/>
  <c r="AY26" i="96" s="1"/>
  <c r="BJ45" i="96"/>
  <c r="BJ55" i="96" s="1"/>
  <c r="BI55" i="96"/>
  <c r="AF40" i="96"/>
  <c r="AN40" i="96"/>
  <c r="AP26" i="96"/>
  <c r="AJ29" i="96"/>
  <c r="AV27" i="96"/>
  <c r="AV42" i="96"/>
  <c r="F26" i="96"/>
  <c r="R45" i="96"/>
  <c r="P55" i="96"/>
  <c r="V13" i="98" s="1"/>
  <c r="AA29" i="96"/>
  <c r="T27" i="96"/>
  <c r="U27" i="96" s="1"/>
  <c r="AG49" i="96"/>
  <c r="BC55" i="96"/>
  <c r="X28" i="96"/>
  <c r="X26" i="96"/>
  <c r="X25" i="96"/>
  <c r="H24" i="96"/>
  <c r="BA27" i="96"/>
  <c r="X29" i="96"/>
  <c r="BK29" i="96"/>
  <c r="BK28" i="96"/>
  <c r="BK27" i="96"/>
  <c r="BK26" i="96"/>
  <c r="BK25" i="96"/>
  <c r="BK24" i="96"/>
  <c r="AG29" i="96"/>
  <c r="AG28" i="96"/>
  <c r="AG27" i="96"/>
  <c r="AG26" i="96"/>
  <c r="AG25" i="96"/>
  <c r="AG24" i="96"/>
  <c r="G117" i="64"/>
  <c r="H117" i="64"/>
  <c r="I117" i="64"/>
  <c r="J117" i="64"/>
  <c r="F117" i="64"/>
  <c r="J35" i="64"/>
  <c r="I35" i="64"/>
  <c r="H35" i="64"/>
  <c r="G35" i="64"/>
  <c r="F35" i="64"/>
  <c r="K34" i="64"/>
  <c r="F49" i="76"/>
  <c r="E49" i="76"/>
  <c r="D49" i="76"/>
  <c r="C49" i="76"/>
  <c r="F48" i="76"/>
  <c r="E48" i="76"/>
  <c r="D48" i="76"/>
  <c r="C48" i="76"/>
  <c r="F47" i="76"/>
  <c r="E47" i="76"/>
  <c r="D47" i="76"/>
  <c r="C47" i="76"/>
  <c r="F45" i="76"/>
  <c r="E45" i="76"/>
  <c r="D45" i="76"/>
  <c r="C45" i="76"/>
  <c r="F44" i="76"/>
  <c r="E44" i="76"/>
  <c r="D44" i="76"/>
  <c r="C44" i="76"/>
  <c r="F43" i="76"/>
  <c r="E43" i="76"/>
  <c r="D43" i="76"/>
  <c r="C43" i="76"/>
  <c r="F40" i="76"/>
  <c r="E40" i="76"/>
  <c r="D40" i="76"/>
  <c r="C40" i="76"/>
  <c r="F38" i="76"/>
  <c r="E38" i="76"/>
  <c r="D38" i="76"/>
  <c r="C38" i="76"/>
  <c r="F37" i="76"/>
  <c r="E37" i="76"/>
  <c r="D37" i="76"/>
  <c r="C37" i="76"/>
  <c r="F36" i="76"/>
  <c r="E36" i="76"/>
  <c r="D36" i="76"/>
  <c r="C36" i="76"/>
  <c r="F35" i="76"/>
  <c r="E35" i="76"/>
  <c r="D35" i="76"/>
  <c r="C35" i="76"/>
  <c r="F34" i="76"/>
  <c r="E34" i="76"/>
  <c r="D34" i="76"/>
  <c r="C34" i="76"/>
  <c r="F25" i="76"/>
  <c r="E31" i="76"/>
  <c r="F31" i="76"/>
  <c r="C31" i="76"/>
  <c r="D31" i="76"/>
  <c r="D51" i="76"/>
  <c r="D50" i="76" s="1"/>
  <c r="F51" i="76"/>
  <c r="F50" i="76" s="1"/>
  <c r="E51" i="76"/>
  <c r="E50" i="76" s="1"/>
  <c r="C50" i="76"/>
  <c r="X27" i="96" l="1"/>
  <c r="X24" i="96"/>
  <c r="V40" i="96"/>
  <c r="V56" i="96" s="1"/>
  <c r="D23" i="98" s="1"/>
  <c r="P56" i="96"/>
  <c r="G7" i="98" s="1"/>
  <c r="BB55" i="96"/>
  <c r="AO40" i="96"/>
  <c r="AO56" i="96" s="1"/>
  <c r="AO58" i="96" s="1"/>
  <c r="G56" i="96"/>
  <c r="D7" i="98" s="1"/>
  <c r="AN56" i="96"/>
  <c r="AN58" i="96" s="1"/>
  <c r="Q56" i="96"/>
  <c r="N7" i="98" s="1"/>
  <c r="D56" i="96"/>
  <c r="C7" i="98" s="1"/>
  <c r="AY55" i="96"/>
  <c r="L55" i="96"/>
  <c r="U55" i="96"/>
  <c r="BE55" i="96"/>
  <c r="Y56" i="96"/>
  <c r="E23" i="98" s="1"/>
  <c r="R40" i="96"/>
  <c r="AU56" i="96"/>
  <c r="Z40" i="96"/>
  <c r="Z56" i="96" s="1"/>
  <c r="L23" i="98" s="1"/>
  <c r="AP40" i="96"/>
  <c r="X55" i="96"/>
  <c r="AH56" i="96"/>
  <c r="AH58" i="96" s="1"/>
  <c r="I55" i="96"/>
  <c r="F55" i="96"/>
  <c r="AM55" i="96"/>
  <c r="AI56" i="96"/>
  <c r="AI58" i="96" s="1"/>
  <c r="AX40" i="96"/>
  <c r="AX56" i="96" s="1"/>
  <c r="AX58" i="96" s="1"/>
  <c r="AJ55" i="96"/>
  <c r="BI56" i="96"/>
  <c r="BC56" i="96"/>
  <c r="BC58" i="96" s="1"/>
  <c r="BJ56" i="96"/>
  <c r="K40" i="96"/>
  <c r="K56" i="96" s="1"/>
  <c r="L7" i="98" s="1"/>
  <c r="AY40" i="96"/>
  <c r="AP55" i="96"/>
  <c r="BK45" i="96"/>
  <c r="BK55" i="96" s="1"/>
  <c r="AV55" i="96"/>
  <c r="AW56" i="96"/>
  <c r="AW58" i="96" s="1"/>
  <c r="L40" i="96"/>
  <c r="AK56" i="96"/>
  <c r="BE40" i="96"/>
  <c r="AV40" i="96"/>
  <c r="AT56" i="96"/>
  <c r="AZ56" i="96"/>
  <c r="BD56" i="96"/>
  <c r="BD58" i="96" s="1"/>
  <c r="AA55" i="96"/>
  <c r="S56" i="96"/>
  <c r="C23" i="98" s="1"/>
  <c r="BK40" i="96"/>
  <c r="AE56" i="96"/>
  <c r="G23" i="98" s="1"/>
  <c r="AG45" i="96"/>
  <c r="AG55" i="96" s="1"/>
  <c r="BB27" i="96"/>
  <c r="BB40" i="96" s="1"/>
  <c r="BA40" i="96"/>
  <c r="BA56" i="96" s="1"/>
  <c r="AJ40" i="96"/>
  <c r="W40" i="96"/>
  <c r="W56" i="96" s="1"/>
  <c r="K23" i="98" s="1"/>
  <c r="U40" i="96"/>
  <c r="I24" i="96"/>
  <c r="I40" i="96" s="1"/>
  <c r="H40" i="96"/>
  <c r="H56" i="96" s="1"/>
  <c r="K7" i="98" s="1"/>
  <c r="F24" i="96"/>
  <c r="F40" i="96" s="1"/>
  <c r="E40" i="96"/>
  <c r="E56" i="96" s="1"/>
  <c r="J7" i="98" s="1"/>
  <c r="T40" i="96"/>
  <c r="T56" i="96" s="1"/>
  <c r="J23" i="98" s="1"/>
  <c r="AM40" i="96"/>
  <c r="AA40" i="96"/>
  <c r="AG40" i="96"/>
  <c r="R55" i="96"/>
  <c r="AF56" i="96"/>
  <c r="N23" i="98" s="1"/>
  <c r="J56" i="96"/>
  <c r="E7" i="98" s="1"/>
  <c r="AL56" i="96"/>
  <c r="D5" i="76"/>
  <c r="E42" i="76"/>
  <c r="E46" i="76"/>
  <c r="C46" i="76"/>
  <c r="G118" i="64"/>
  <c r="K35" i="64"/>
  <c r="F18" i="76"/>
  <c r="D46" i="76"/>
  <c r="C22" i="76"/>
  <c r="D22" i="76"/>
  <c r="E14" i="76"/>
  <c r="D42" i="76"/>
  <c r="F42" i="76"/>
  <c r="I118" i="64"/>
  <c r="H118" i="64"/>
  <c r="J118" i="64"/>
  <c r="F118" i="64"/>
  <c r="F22" i="76"/>
  <c r="C33" i="76"/>
  <c r="C42" i="76"/>
  <c r="D33" i="76"/>
  <c r="F14" i="76"/>
  <c r="E18" i="76"/>
  <c r="E22" i="76"/>
  <c r="F33" i="76"/>
  <c r="E33" i="76"/>
  <c r="C14" i="76"/>
  <c r="D18" i="76"/>
  <c r="C4" i="76"/>
  <c r="E5" i="76"/>
  <c r="F46" i="76"/>
  <c r="E25" i="76"/>
  <c r="D14" i="76"/>
  <c r="E4" i="76"/>
  <c r="F4" i="76"/>
  <c r="C5" i="76"/>
  <c r="C18" i="76"/>
  <c r="C25" i="76"/>
  <c r="D25" i="76"/>
  <c r="F5" i="76"/>
  <c r="N29" i="98" l="1"/>
  <c r="N24" i="98"/>
  <c r="N31" i="98" s="1"/>
  <c r="N30" i="98"/>
  <c r="N28" i="98"/>
  <c r="N25" i="98"/>
  <c r="N32" i="98" s="1"/>
  <c r="G24" i="98"/>
  <c r="G31" i="98" s="1"/>
  <c r="G28" i="98"/>
  <c r="G30" i="98"/>
  <c r="G29" i="98"/>
  <c r="G25" i="98"/>
  <c r="G32" i="98" s="1"/>
  <c r="L14" i="98"/>
  <c r="L8" i="98"/>
  <c r="L15" i="98" s="1"/>
  <c r="L9" i="98"/>
  <c r="L16" i="98" s="1"/>
  <c r="L12" i="98"/>
  <c r="L13" i="98"/>
  <c r="E25" i="98"/>
  <c r="E32" i="98" s="1"/>
  <c r="E28" i="98"/>
  <c r="E24" i="98"/>
  <c r="E31" i="98" s="1"/>
  <c r="E30" i="98"/>
  <c r="E29" i="98"/>
  <c r="C24" i="98"/>
  <c r="C31" i="98" s="1"/>
  <c r="C28" i="98"/>
  <c r="C25" i="98"/>
  <c r="C32" i="98" s="1"/>
  <c r="C29" i="98"/>
  <c r="C30" i="98"/>
  <c r="K24" i="98"/>
  <c r="K31" i="98" s="1"/>
  <c r="K25" i="98"/>
  <c r="K32" i="98" s="1"/>
  <c r="K28" i="98"/>
  <c r="K30" i="98"/>
  <c r="K29" i="98"/>
  <c r="E8" i="98"/>
  <c r="E15" i="98" s="1"/>
  <c r="E12" i="98"/>
  <c r="E9" i="98"/>
  <c r="E16" i="98" s="1"/>
  <c r="E13" i="98"/>
  <c r="E14" i="98"/>
  <c r="J24" i="98"/>
  <c r="J31" i="98" s="1"/>
  <c r="J25" i="98"/>
  <c r="J32" i="98" s="1"/>
  <c r="J28" i="98"/>
  <c r="J30" i="98"/>
  <c r="J29" i="98"/>
  <c r="C14" i="98"/>
  <c r="C8" i="98"/>
  <c r="C15" i="98" s="1"/>
  <c r="C12" i="98"/>
  <c r="C9" i="98"/>
  <c r="C16" i="98" s="1"/>
  <c r="C13" i="98"/>
  <c r="J9" i="98"/>
  <c r="J16" i="98" s="1"/>
  <c r="J8" i="98"/>
  <c r="J15" i="98" s="1"/>
  <c r="J12" i="98"/>
  <c r="J14" i="98"/>
  <c r="J13" i="98"/>
  <c r="N8" i="98"/>
  <c r="N15" i="98" s="1"/>
  <c r="N12" i="98"/>
  <c r="N9" i="98"/>
  <c r="N16" i="98" s="1"/>
  <c r="N14" i="98"/>
  <c r="N13" i="98"/>
  <c r="K12" i="98"/>
  <c r="K8" i="98"/>
  <c r="K15" i="98" s="1"/>
  <c r="K13" i="98"/>
  <c r="K9" i="98"/>
  <c r="K16" i="98" s="1"/>
  <c r="K14" i="98"/>
  <c r="D9" i="98"/>
  <c r="D16" i="98" s="1"/>
  <c r="D14" i="98"/>
  <c r="D13" i="98"/>
  <c r="D8" i="98"/>
  <c r="D15" i="98" s="1"/>
  <c r="D12" i="98"/>
  <c r="G8" i="98"/>
  <c r="G15" i="98" s="1"/>
  <c r="G9" i="98"/>
  <c r="G16" i="98" s="1"/>
  <c r="G13" i="98"/>
  <c r="G14" i="98"/>
  <c r="G12" i="98"/>
  <c r="D28" i="98"/>
  <c r="D24" i="98"/>
  <c r="D31" i="98" s="1"/>
  <c r="D25" i="98"/>
  <c r="D32" i="98" s="1"/>
  <c r="D29" i="98"/>
  <c r="D30" i="98"/>
  <c r="L25" i="98"/>
  <c r="L32" i="98" s="1"/>
  <c r="L28" i="98"/>
  <c r="L24" i="98"/>
  <c r="L31" i="98" s="1"/>
  <c r="L30" i="98"/>
  <c r="L29" i="98"/>
  <c r="Y58" i="96"/>
  <c r="S58" i="96"/>
  <c r="BK56" i="96"/>
  <c r="J58" i="96"/>
  <c r="D58" i="96"/>
  <c r="X40" i="96"/>
  <c r="X56" i="96" s="1"/>
  <c r="T58" i="96"/>
  <c r="E58" i="96"/>
  <c r="Z58" i="96"/>
  <c r="K58" i="96"/>
  <c r="AU58" i="96"/>
  <c r="H58" i="96"/>
  <c r="P58" i="96"/>
  <c r="AT58" i="96"/>
  <c r="AL58" i="96"/>
  <c r="Q58" i="96"/>
  <c r="AF58" i="96"/>
  <c r="BJ58" i="96"/>
  <c r="W58" i="96"/>
  <c r="BA58" i="96"/>
  <c r="AE58" i="96"/>
  <c r="BI58" i="96"/>
  <c r="G58" i="96"/>
  <c r="AK58" i="96"/>
  <c r="V58" i="96"/>
  <c r="AZ58" i="96"/>
  <c r="BB56" i="96"/>
  <c r="AV56" i="96"/>
  <c r="AM56" i="96"/>
  <c r="BE58" i="96"/>
  <c r="AP58" i="96"/>
  <c r="U56" i="96"/>
  <c r="AP56" i="96"/>
  <c r="AY56" i="96"/>
  <c r="AJ56" i="96"/>
  <c r="AJ58" i="96"/>
  <c r="BE56" i="96"/>
  <c r="R56" i="96"/>
  <c r="L56" i="96"/>
  <c r="AY58" i="96"/>
  <c r="F56" i="96"/>
  <c r="I56" i="96"/>
  <c r="AA56" i="96"/>
  <c r="AG56" i="96"/>
  <c r="D4" i="76"/>
  <c r="E41" i="76"/>
  <c r="C41" i="76"/>
  <c r="F13" i="76"/>
  <c r="D41" i="76"/>
  <c r="F41" i="76"/>
  <c r="E13" i="76"/>
  <c r="C13" i="76"/>
  <c r="D13" i="76"/>
  <c r="F58" i="96" l="1"/>
  <c r="U58" i="96"/>
  <c r="AA58" i="96"/>
  <c r="L58" i="96"/>
  <c r="AM58" i="96"/>
  <c r="AV58" i="96"/>
  <c r="R58" i="96"/>
  <c r="I58" i="96"/>
  <c r="X58" i="96"/>
  <c r="AG58" i="96"/>
  <c r="BB58" i="96"/>
  <c r="BK58" i="96"/>
  <c r="E57" i="76"/>
  <c r="C57" i="76"/>
  <c r="D57" i="76"/>
  <c r="F57" i="7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F9" authorId="0" shapeId="0" xr:uid="{5DC37270-D568-457D-A773-6361E7D2110B}">
      <text>
        <r>
          <rPr>
            <sz val="14"/>
            <color indexed="81"/>
            <rFont val="Arial"/>
            <family val="2"/>
            <scheme val="major"/>
          </rPr>
          <t>EXT-OUT = Extended outage 
MOTH-IND = Indefinitely mothballed
MOTH-SEA = Seasonal mothballed (operating under a seasonal availability schedule)
OPER = Operational
OPER-SYN = Operational, Synchronized but not Approved for Commercial Operations
OPER-UNR = Unconfirmed Planned Retirement
OPER-UNFC = Unconfirmed Fuel Conversion
PLAN = Planned
PLAN-RPR = An existing unit being repowered
RMR = Reliability Must-Run</t>
        </r>
      </text>
    </comment>
    <comment ref="G9" authorId="0" shapeId="0" xr:uid="{35CE1C73-A539-498C-B25D-EC39FE6DD2DF}">
      <text>
        <r>
          <rPr>
            <sz val="14"/>
            <color indexed="81"/>
            <rFont val="Arial"/>
            <family val="2"/>
            <scheme val="major"/>
          </rPr>
          <t>CONV = Conventional generation unit
CONV-DGR = Conventional, Distributed Generation Resource unit
CONV-SODG = Conventional, Settlement Only Distribution Generator unit
CONV-TGR = Conventional, Transmission Generation Resource unit
DC-TIE = Direct Current Asynchronous Tie
DGR = Distributed Generation Resource
PUN = Private Use Network generator
PUN-AGR = Aggregate PUN resource, used for reporting the aggregate PUN capacity contribution
SWGR-AVA = Switchable Generation Resource, Available
SWGR-UNA = Switchable Generation Resource, Unavailable</t>
        </r>
        <r>
          <rPr>
            <sz val="9"/>
            <color indexed="81"/>
            <rFont val="Tahoma"/>
            <family val="2"/>
          </rPr>
          <t xml:space="preserve">
</t>
        </r>
      </text>
    </comment>
    <comment ref="Q274" authorId="0" shapeId="0" xr:uid="{ACDB9739-6D98-4652-B200-A43496A678FE}">
      <text>
        <r>
          <rPr>
            <sz val="9"/>
            <color indexed="81"/>
            <rFont val="Tahoma"/>
            <family val="2"/>
          </rPr>
          <t>not available during non-summer seasons</t>
        </r>
      </text>
    </comment>
    <comment ref="R274" authorId="0" shapeId="0" xr:uid="{896EB81C-3456-426B-AA32-6893338DF7A5}">
      <text>
        <r>
          <rPr>
            <sz val="9"/>
            <color indexed="81"/>
            <rFont val="Tahoma"/>
            <family val="2"/>
          </rPr>
          <t>not available during non-summer seasons</t>
        </r>
      </text>
    </comment>
    <comment ref="S274" authorId="0" shapeId="0" xr:uid="{28A071CC-B7A7-4047-ABA4-90443E5EACE9}">
      <text>
        <r>
          <rPr>
            <sz val="9"/>
            <color indexed="81"/>
            <rFont val="Tahoma"/>
            <family val="2"/>
          </rPr>
          <t>not available during non-summer seasons</t>
        </r>
      </text>
    </comment>
    <comment ref="T274" authorId="0" shapeId="0" xr:uid="{8ECB3330-1A5B-48B3-9A9F-7A2375D77CD1}">
      <text>
        <r>
          <rPr>
            <sz val="9"/>
            <color indexed="81"/>
            <rFont val="Tahoma"/>
            <family val="2"/>
          </rPr>
          <t>not available during non-summer seasons</t>
        </r>
      </text>
    </comment>
    <comment ref="U274" authorId="0" shapeId="0" xr:uid="{FBAF8FDE-3D07-4814-9DBA-9588AD5909E9}">
      <text>
        <r>
          <rPr>
            <sz val="9"/>
            <color indexed="81"/>
            <rFont val="Tahoma"/>
            <family val="2"/>
          </rPr>
          <t>not available during non-summer seasons</t>
        </r>
      </text>
    </comment>
    <comment ref="V274" authorId="0" shapeId="0" xr:uid="{CFDF617E-C3F0-4684-A464-B6F43A8D679B}">
      <text>
        <r>
          <rPr>
            <sz val="9"/>
            <color indexed="81"/>
            <rFont val="Tahoma"/>
            <family val="2"/>
          </rPr>
          <t>not available during non-summer seasons</t>
        </r>
      </text>
    </comment>
    <comment ref="W274" authorId="0" shapeId="0" xr:uid="{983CC65E-F1B7-4611-99FD-378F028E7E45}">
      <text>
        <r>
          <rPr>
            <sz val="9"/>
            <color indexed="81"/>
            <rFont val="Tahoma"/>
            <family val="2"/>
          </rPr>
          <t>not available during non-summer seasons</t>
        </r>
      </text>
    </comment>
    <comment ref="X274" authorId="0" shapeId="0" xr:uid="{883826CA-9F95-4036-BC52-DBEA2EDF85E3}">
      <text>
        <r>
          <rPr>
            <sz val="9"/>
            <color indexed="81"/>
            <rFont val="Tahoma"/>
            <family val="2"/>
          </rPr>
          <t>not available during non-summer seasons</t>
        </r>
      </text>
    </comment>
    <comment ref="Y274" authorId="0" shapeId="0" xr:uid="{24E565AE-6007-4DB1-9DA6-4BBF5FC7BA41}">
      <text>
        <r>
          <rPr>
            <sz val="9"/>
            <color indexed="81"/>
            <rFont val="Tahoma"/>
            <family val="2"/>
          </rPr>
          <t>not available during non-summer seasons</t>
        </r>
      </text>
    </comment>
    <comment ref="Z274" authorId="0" shapeId="0" xr:uid="{DF99C1C4-3AD3-4813-80F2-08CA2FA63EA9}">
      <text>
        <r>
          <rPr>
            <sz val="9"/>
            <color indexed="81"/>
            <rFont val="Tahoma"/>
            <family val="2"/>
          </rPr>
          <t>not available during non-summer seasons</t>
        </r>
      </text>
    </comment>
    <comment ref="AA274" authorId="0" shapeId="0" xr:uid="{C363C530-BA92-40AB-9253-7BB7BEFF8803}">
      <text>
        <r>
          <rPr>
            <sz val="9"/>
            <color indexed="81"/>
            <rFont val="Tahoma"/>
            <family val="2"/>
          </rPr>
          <t>not available during non-summer seasons</t>
        </r>
      </text>
    </comment>
    <comment ref="AB274" authorId="0" shapeId="0" xr:uid="{2382E68D-7E01-460D-9501-6C0A10BA6445}">
      <text>
        <r>
          <rPr>
            <sz val="9"/>
            <color indexed="81"/>
            <rFont val="Tahoma"/>
            <family val="2"/>
          </rPr>
          <t>not available during non-summer seasons</t>
        </r>
      </text>
    </comment>
    <comment ref="AC274" authorId="0" shapeId="0" xr:uid="{92214BAB-F500-4EF5-A74D-3908DCAE0226}">
      <text>
        <r>
          <rPr>
            <sz val="9"/>
            <color indexed="81"/>
            <rFont val="Tahoma"/>
            <family val="2"/>
          </rPr>
          <t>not available during non-summer seasons</t>
        </r>
      </text>
    </comment>
    <comment ref="AD274" authorId="0" shapeId="0" xr:uid="{3DE9E9D2-8C8D-4627-861D-88E0042BB33A}">
      <text>
        <r>
          <rPr>
            <sz val="9"/>
            <color indexed="81"/>
            <rFont val="Tahoma"/>
            <family val="2"/>
          </rPr>
          <t>not available during non-summer seasons</t>
        </r>
      </text>
    </comment>
    <comment ref="AE274" authorId="0" shapeId="0" xr:uid="{EF75BE4D-836A-4F6C-9074-AD4C98E30D92}">
      <text>
        <r>
          <rPr>
            <sz val="9"/>
            <color indexed="81"/>
            <rFont val="Tahoma"/>
            <family val="2"/>
          </rPr>
          <t>not available during non-summer seasons</t>
        </r>
      </text>
    </comment>
    <comment ref="Q337" authorId="0" shapeId="0" xr:uid="{10E74E0D-99FC-4A91-A23C-B1A7CED501D9}">
      <text>
        <r>
          <rPr>
            <sz val="9"/>
            <color indexed="81"/>
            <rFont val="Tahoma"/>
            <family val="2"/>
          </rPr>
          <t>not available during winter seasons</t>
        </r>
      </text>
    </comment>
    <comment ref="R337" authorId="0" shapeId="0" xr:uid="{CFC4CE37-1907-44BB-A0B3-C96B64824ADC}">
      <text>
        <r>
          <rPr>
            <sz val="9"/>
            <color indexed="81"/>
            <rFont val="Tahoma"/>
            <family val="2"/>
          </rPr>
          <t>not available during winter seasons</t>
        </r>
      </text>
    </comment>
    <comment ref="S337" authorId="0" shapeId="0" xr:uid="{D02E6604-A318-48A0-A811-56DF739C6C55}">
      <text>
        <r>
          <rPr>
            <sz val="9"/>
            <color indexed="81"/>
            <rFont val="Tahoma"/>
            <family val="2"/>
          </rPr>
          <t>not available during winter seasons</t>
        </r>
      </text>
    </comment>
    <comment ref="T337" authorId="0" shapeId="0" xr:uid="{DE232F81-231F-4EAB-B50B-81FAB663E499}">
      <text>
        <r>
          <rPr>
            <sz val="9"/>
            <color indexed="81"/>
            <rFont val="Tahoma"/>
            <family val="2"/>
          </rPr>
          <t>not available during winter seasons</t>
        </r>
      </text>
    </comment>
    <comment ref="U337" authorId="0" shapeId="0" xr:uid="{29359DE8-E32D-4A3B-9CB5-65F203F31928}">
      <text>
        <r>
          <rPr>
            <sz val="9"/>
            <color indexed="81"/>
            <rFont val="Tahoma"/>
            <family val="2"/>
          </rPr>
          <t>not available during winter seasons</t>
        </r>
      </text>
    </comment>
    <comment ref="Q338" authorId="0" shapeId="0" xr:uid="{D9463B8E-0208-418B-8893-DC99055A2A46}">
      <text>
        <r>
          <rPr>
            <sz val="9"/>
            <color indexed="81"/>
            <rFont val="Tahoma"/>
            <family val="2"/>
          </rPr>
          <t>not available during winter seasons</t>
        </r>
      </text>
    </comment>
    <comment ref="R338" authorId="0" shapeId="0" xr:uid="{78821D1C-F226-4B0F-B4A8-33BAB3D127E1}">
      <text>
        <r>
          <rPr>
            <sz val="9"/>
            <color indexed="81"/>
            <rFont val="Tahoma"/>
            <family val="2"/>
          </rPr>
          <t>not available during winter seasons</t>
        </r>
      </text>
    </comment>
    <comment ref="S338" authorId="0" shapeId="0" xr:uid="{843DE333-2F57-493C-AE74-34C9B519A7D4}">
      <text>
        <r>
          <rPr>
            <sz val="9"/>
            <color indexed="81"/>
            <rFont val="Tahoma"/>
            <family val="2"/>
          </rPr>
          <t>not available during winter seasons</t>
        </r>
      </text>
    </comment>
    <comment ref="T338" authorId="0" shapeId="0" xr:uid="{1562E3FA-6A79-41CE-AFAC-1F8FF45D932B}">
      <text>
        <r>
          <rPr>
            <sz val="9"/>
            <color indexed="81"/>
            <rFont val="Tahoma"/>
            <family val="2"/>
          </rPr>
          <t>not available during winter seasons</t>
        </r>
      </text>
    </comment>
    <comment ref="U338" authorId="0" shapeId="0" xr:uid="{D7E7CDEC-AFD6-4237-9AF4-493B82B7AB66}">
      <text>
        <r>
          <rPr>
            <sz val="9"/>
            <color indexed="81"/>
            <rFont val="Tahoma"/>
            <family val="2"/>
          </rPr>
          <t>not available during winter seasons</t>
        </r>
      </text>
    </comment>
    <comment ref="L1179" authorId="0" shapeId="0" xr:uid="{C08EE050-2758-4B07-824F-1966548EA36F}">
      <text>
        <r>
          <rPr>
            <sz val="9"/>
            <color indexed="81"/>
            <rFont val="Tahoma"/>
            <family val="2"/>
          </rPr>
          <t>Unit will be unavailable until 12/16/28</t>
        </r>
      </text>
    </comment>
    <comment ref="M1179" authorId="0" shapeId="0" xr:uid="{F7A74128-D65E-48D5-88A2-213A277EC7AA}">
      <text>
        <r>
          <rPr>
            <sz val="9"/>
            <color indexed="81"/>
            <rFont val="Tahoma"/>
            <family val="2"/>
          </rPr>
          <t>Unit will be unavailable until 12/16/28</t>
        </r>
      </text>
    </comment>
    <comment ref="N1179" authorId="0" shapeId="0" xr:uid="{7CA04A65-D93C-4B6E-8F31-A840D86B55FF}">
      <text>
        <r>
          <rPr>
            <sz val="9"/>
            <color indexed="81"/>
            <rFont val="Tahoma"/>
            <family val="2"/>
          </rPr>
          <t>Unit will be unavailable until 12/16/28</t>
        </r>
      </text>
    </comment>
    <comment ref="Q1179" authorId="0" shapeId="0" xr:uid="{A296501C-D180-4416-BA09-F3A324FD4C8D}">
      <text>
        <r>
          <rPr>
            <sz val="9"/>
            <color indexed="81"/>
            <rFont val="Tahoma"/>
            <family val="2"/>
          </rPr>
          <t>Unit will be unavailable until 12/16/28</t>
        </r>
      </text>
    </comment>
    <comment ref="R1179" authorId="0" shapeId="0" xr:uid="{0113F736-25D3-4E93-80D8-ED40F954F168}">
      <text>
        <r>
          <rPr>
            <sz val="9"/>
            <color indexed="81"/>
            <rFont val="Tahoma"/>
            <family val="2"/>
          </rPr>
          <t>Unit will be unavailable until 12/16/28</t>
        </r>
      </text>
    </comment>
    <comment ref="S1179" authorId="0" shapeId="0" xr:uid="{FFE54BA8-642F-42F4-BED1-296DB63C2054}">
      <text>
        <r>
          <rPr>
            <sz val="9"/>
            <color indexed="81"/>
            <rFont val="Tahoma"/>
            <family val="2"/>
          </rPr>
          <t>Unit will be unavailable until 12/16/28</t>
        </r>
      </text>
    </comment>
    <comment ref="V1179" authorId="0" shapeId="0" xr:uid="{F5FBC27D-9CEB-41CB-B5AE-D9077D26DD2A}">
      <text>
        <r>
          <rPr>
            <sz val="9"/>
            <color indexed="81"/>
            <rFont val="Tahoma"/>
            <family val="2"/>
          </rPr>
          <t>Unit will be unavailable until 12/16/28</t>
        </r>
      </text>
    </comment>
    <comment ref="W1179" authorId="0" shapeId="0" xr:uid="{C7FBA289-68FA-498E-A467-39F6CD15698E}">
      <text>
        <r>
          <rPr>
            <sz val="9"/>
            <color indexed="81"/>
            <rFont val="Tahoma"/>
            <family val="2"/>
          </rPr>
          <t>Unit will be unavailable until 12/16/28</t>
        </r>
      </text>
    </comment>
    <comment ref="X1179" authorId="0" shapeId="0" xr:uid="{AEE2C6E8-1224-41B1-9CFA-89A434B86F1A}">
      <text>
        <r>
          <rPr>
            <sz val="9"/>
            <color indexed="81"/>
            <rFont val="Tahoma"/>
            <family val="2"/>
          </rPr>
          <t>Unit will be unavailable until 12/16/28</t>
        </r>
      </text>
    </comment>
    <comment ref="AA1179" authorId="0" shapeId="0" xr:uid="{90EB5977-8C1E-4484-B07C-4F5005C309FC}">
      <text>
        <r>
          <rPr>
            <sz val="9"/>
            <color indexed="81"/>
            <rFont val="Tahoma"/>
            <family val="2"/>
          </rPr>
          <t>Unit will be unavailable until 12/16/28</t>
        </r>
      </text>
    </comment>
    <comment ref="AB1179" authorId="0" shapeId="0" xr:uid="{B2374534-9C30-4A52-94A1-CA376E72169A}">
      <text>
        <r>
          <rPr>
            <sz val="9"/>
            <color indexed="81"/>
            <rFont val="Tahoma"/>
            <family val="2"/>
          </rPr>
          <t>Unit will be unavailable until 12/16/28</t>
        </r>
      </text>
    </comment>
    <comment ref="AC1179" authorId="0" shapeId="0" xr:uid="{271DD420-3366-4C76-B683-83ED695E01B7}">
      <text>
        <r>
          <rPr>
            <sz val="9"/>
            <color indexed="81"/>
            <rFont val="Tahoma"/>
            <family val="2"/>
          </rPr>
          <t>Unit will be unavailable until 12/16/28</t>
        </r>
      </text>
    </comment>
  </commentList>
</comments>
</file>

<file path=xl/sharedStrings.xml><?xml version="1.0" encoding="utf-8"?>
<sst xmlns="http://schemas.openxmlformats.org/spreadsheetml/2006/main" count="15883" uniqueCount="4492">
  <si>
    <t xml:space="preserve">    </t>
  </si>
  <si>
    <t xml:space="preserve"> Table of Contents </t>
  </si>
  <si>
    <t>Tab</t>
  </si>
  <si>
    <t>Notes</t>
  </si>
  <si>
    <t>Disclaimer</t>
  </si>
  <si>
    <t>Please read</t>
  </si>
  <si>
    <t>MAIN REPORT</t>
  </si>
  <si>
    <t>Findings &amp; Discussion</t>
  </si>
  <si>
    <t>Overview and highlights of the CDR</t>
  </si>
  <si>
    <t>Load-Resource Scenarios</t>
  </si>
  <si>
    <t>Presents condensed demand-resource summaries for the summer and winter seasons based on alternative peak demand and/or resource scenarios</t>
  </si>
  <si>
    <t>Seasonal Summary</t>
  </si>
  <si>
    <t>Shows load forecasts, resource capacities and reserve margins for the next five summer, winter, spring, fall seasons, for both the expected Peak Load hour and Peak Net Load Hour</t>
  </si>
  <si>
    <t>DATA TABLES</t>
  </si>
  <si>
    <t>Unit Details</t>
  </si>
  <si>
    <t>List of registered resources and capabilities used in determining the capacity contributions by Season</t>
  </si>
  <si>
    <t>Capacity by Resource Type</t>
  </si>
  <si>
    <t>A table that lists installed capacities by fuel/technology type categories</t>
  </si>
  <si>
    <t>ELCCs</t>
  </si>
  <si>
    <t>Background on Effective Load Carrying Capabilities (ELCCs) for Inverter Based Resources, along with table that lists the ELCC values used for Planning Reserve Margin calculation</t>
  </si>
  <si>
    <t>New CDR-Eligible Resources</t>
  </si>
  <si>
    <t>A table listing those planned resources that have meet the criteria to be included in the CDR since the last CDR release</t>
  </si>
  <si>
    <t>DOCUMENTATION</t>
  </si>
  <si>
    <t>Acronyms</t>
  </si>
  <si>
    <t>Definitions</t>
  </si>
  <si>
    <t>Definitions of terms used in the CDR</t>
  </si>
  <si>
    <t>Wind-Solar Region Mapping</t>
  </si>
  <si>
    <t>Tables that list the counties in the ERCOT region assigned to the CDR Wind and Solar Regions</t>
  </si>
  <si>
    <t>Background</t>
  </si>
  <si>
    <t>An overview of the CDR's purpose and key concepts needed to interpret results</t>
  </si>
  <si>
    <t>FOR PLANNING PURPOSES ONLY</t>
  </si>
  <si>
    <t>This CDR report has been prepared using data provided by ERCOT and Market Participants. The data may contain errors or become obsolete and thereby affect the accuracy of report results.  ERCOT MAKES NO WARRANTY, EXPRESS OR IMPLIED, INCLUDING ANY WARRANTY OF MERCHANTABILITY OR FITNESS FOR ANY PARTICULAR PURPOSE, AND DISCLAIMS ANY AND ALL LIABILITY WITH RESPECT TO THE ACCURACY OF SAME OR THE FITNESS OR APPROPRIATENESS OF SAME FOR ANY PARTICULAR USE.  THIS ERCOT REPORT IS SUPPLIED WITH ALL FAULTS.  The specific suitability for any use of the CDR report and its accuracy should be confirmed by each ERCOT Market Participant that contributed data.</t>
  </si>
  <si>
    <t>Peak Load Hour:</t>
  </si>
  <si>
    <t xml:space="preserve"> Peak Net Load Hour:</t>
  </si>
  <si>
    <t>Difference
[1] less [2]</t>
  </si>
  <si>
    <t>Difference
[4] less [5]</t>
  </si>
  <si>
    <t>Difference
[7] less [8]</t>
  </si>
  <si>
    <t>Difference
[10] less [11]</t>
  </si>
  <si>
    <t>Difference
[13] less [14]</t>
  </si>
  <si>
    <t>[1]</t>
  </si>
  <si>
    <t>[2]</t>
  </si>
  <si>
    <t>[3]</t>
  </si>
  <si>
    <t>[4]</t>
  </si>
  <si>
    <t>[5]</t>
  </si>
  <si>
    <t>[6]</t>
  </si>
  <si>
    <t>[7]</t>
  </si>
  <si>
    <t>[8]</t>
  </si>
  <si>
    <t>[9]</t>
  </si>
  <si>
    <t>[10]</t>
  </si>
  <si>
    <t>[11]</t>
  </si>
  <si>
    <t>[12]</t>
  </si>
  <si>
    <t>[13]</t>
  </si>
  <si>
    <t>[14]</t>
  </si>
  <si>
    <t>[15]</t>
  </si>
  <si>
    <t>Load Forecast and Adjustments, MW:</t>
  </si>
  <si>
    <t xml:space="preserve">   less:  Incremental Rooftop PV Forecast</t>
  </si>
  <si>
    <t xml:space="preserve">   less:  Load Resources providing Responsive Reserves</t>
  </si>
  <si>
    <t xml:space="preserve">   less:  Load Resources providing Non-Spinning Reserves</t>
  </si>
  <si>
    <t xml:space="preserve">   less:  Load Resources providing ERCOT Contingency Reserve Service (ECRS)</t>
  </si>
  <si>
    <t xml:space="preserve">   less:  Controllable Load Resources not included in other adjustments</t>
  </si>
  <si>
    <t xml:space="preserve">   less:  Emergency Response Service (10- and 30-min ramp products)</t>
  </si>
  <si>
    <t xml:space="preserve">   less:  TDSP Standard Offer Load Management Programs</t>
  </si>
  <si>
    <t xml:space="preserve">   less:  Distribution Voltage Reduction</t>
  </si>
  <si>
    <t>Firm Peak Load, MW</t>
  </si>
  <si>
    <t>Energy Efficiency Program Savings Forecast, included in the Base Load Forecast</t>
  </si>
  <si>
    <t>Expected Resource Capacity Available by Period, MW:</t>
  </si>
  <si>
    <t>Operational Generation Capacity</t>
  </si>
  <si>
    <t>Hydroelectric, Peak Average Capacity Contribution</t>
  </si>
  <si>
    <t>Switchable Capacity</t>
  </si>
  <si>
    <t xml:space="preserve">   less: Switchable Capacity Unavailable to ERCOT</t>
  </si>
  <si>
    <t>Inverter-Based Resources, Capacity Contribution based on Effective Load Carrying Capabilities (ELCCs)</t>
  </si>
  <si>
    <t xml:space="preserve">     Coastal Wind</t>
  </si>
  <si>
    <t xml:space="preserve">     Panhandle Wind</t>
  </si>
  <si>
    <t xml:space="preserve">     Other Wind</t>
  </si>
  <si>
    <t xml:space="preserve">     Far West Solar Utility-Scale</t>
  </si>
  <si>
    <t xml:space="preserve">     West Solar Utility-Scale</t>
  </si>
  <si>
    <t xml:space="preserve">     Other Solar Utility-Scale</t>
  </si>
  <si>
    <t xml:space="preserve">     Energy Storage</t>
  </si>
  <si>
    <t>RMR Capacity to be under Contract</t>
  </si>
  <si>
    <t>Capacity Pending Retirement</t>
  </si>
  <si>
    <t>Operational Generation Capacity, Total</t>
  </si>
  <si>
    <t>Planned Resource Additions (with Signed IA and Proof of Financial Commitment) and Retirements</t>
  </si>
  <si>
    <t>Unconfirmed Planned Retirements</t>
  </si>
  <si>
    <t>Planned Generation Capacity Total, Net of Unconfirmed Planned Retirements</t>
  </si>
  <si>
    <t>Total Capacity</t>
  </si>
  <si>
    <t xml:space="preserve">Reserve Margin </t>
  </si>
  <si>
    <t xml:space="preserve">(Total Resources - Firm Load Forecast) / Firm Load Forecast </t>
  </si>
  <si>
    <t>2026/27</t>
  </si>
  <si>
    <t>2027/28</t>
  </si>
  <si>
    <t>2028/29</t>
  </si>
  <si>
    <t>2029/30</t>
  </si>
  <si>
    <t>Peak Load Hour Scenarios: Summer and Winter</t>
  </si>
  <si>
    <t>Peak Load Hour</t>
  </si>
  <si>
    <t>Peak Net Load Hour</t>
  </si>
  <si>
    <t>Table 1: Summer Load and Resource Scenarios</t>
  </si>
  <si>
    <t>CDR - Findings &amp; Discussion</t>
  </si>
  <si>
    <t>Overview</t>
  </si>
  <si>
    <t>●</t>
  </si>
  <si>
    <t>‒</t>
  </si>
  <si>
    <t>CDR Methodology Changes</t>
  </si>
  <si>
    <t>Background tab</t>
  </si>
  <si>
    <t>CDR Load Forecast</t>
  </si>
  <si>
    <t>The following table shows the amount of new planned loads, by type, included in the ERCOT Adjusted Forecast update for summer 2026-2030. The last column indicates the average annual growth rate.</t>
  </si>
  <si>
    <t>Summer
2026</t>
  </si>
  <si>
    <t>Summer
2027</t>
  </si>
  <si>
    <t>Summer
2028</t>
  </si>
  <si>
    <t>Summer
2029</t>
  </si>
  <si>
    <t>Total</t>
  </si>
  <si>
    <t>The following table shows the summer peak Load and peak Net Load forecasts for 2026-2030, along with the associated peak load hours:</t>
  </si>
  <si>
    <t>Load for the peak Load hour</t>
  </si>
  <si>
    <t>Load for the peak Net Load hour
(Load minus wind and solar generation)</t>
  </si>
  <si>
    <t>Year</t>
  </si>
  <si>
    <t>Base Summer Forecast</t>
  </si>
  <si>
    <t>Summer Peak Load Hour
(Hour Ending)</t>
  </si>
  <si>
    <t>Summer Peak Net Load Hour
(Hour Ending)</t>
  </si>
  <si>
    <t>5:00 p.m.</t>
  </si>
  <si>
    <t>9:00 p.m.</t>
  </si>
  <si>
    <t>Planning Reserve Margins for the Peak Load and Peak Net Load Hours</t>
  </si>
  <si>
    <t>Planned Resource Trends</t>
  </si>
  <si>
    <t>Summer
2030</t>
  </si>
  <si>
    <t>Trend</t>
  </si>
  <si>
    <t>Thermal (Natural Gas and Diesel)</t>
  </si>
  <si>
    <t>Battery Energy Storage</t>
  </si>
  <si>
    <t>Dispatchable Total</t>
  </si>
  <si>
    <t>Solar</t>
  </si>
  <si>
    <t>Wind</t>
  </si>
  <si>
    <t>Non-Dispatchable Total</t>
  </si>
  <si>
    <t>Significant Resource Status Changes</t>
  </si>
  <si>
    <t>Load/Resource Forecast Uncertainty</t>
  </si>
  <si>
    <t>ERCOT Adjusted Officer Letter Loads</t>
  </si>
  <si>
    <t>Scenario 1: 50% of TSP Officer Letter Loads Included in the Forecast</t>
  </si>
  <si>
    <t>Scenario 2: 100% of TSP Officer Letter Loads Included in the Forecast</t>
  </si>
  <si>
    <t>Scenario 3: Includes all Texas Energy Fund (TEF) projects not already in the CDR</t>
  </si>
  <si>
    <t>Summer table inputs</t>
  </si>
  <si>
    <t>Firm Peak Load -- ERCOT Adjusted, MW</t>
  </si>
  <si>
    <t>Load Forecast Scenarios</t>
  </si>
  <si>
    <t>Total Capacity -- Protocol Prescribed, MW</t>
  </si>
  <si>
    <t>Differences, ERCOT Adjusted and 50% TSP Officer Letter Load</t>
  </si>
  <si>
    <t>Differences, ERCOT Adjusted and 100% TSP Officer Letter Load</t>
  </si>
  <si>
    <t>Reserve Margins (%)</t>
  </si>
  <si>
    <t>Protocol-prescribed</t>
  </si>
  <si>
    <t>Resource Forecast Scenarios</t>
  </si>
  <si>
    <t>ERCOT Proscribed Planned Resource Forecast</t>
  </si>
  <si>
    <t>for peak load hour view only</t>
  </si>
  <si>
    <t>Table 2: Winter Load and Resource Scenarios</t>
  </si>
  <si>
    <t>2030/31</t>
  </si>
  <si>
    <t>Winter table inputs</t>
  </si>
  <si>
    <t>Summer</t>
  </si>
  <si>
    <t>Winter</t>
  </si>
  <si>
    <t>2026/2027</t>
  </si>
  <si>
    <t>2027/2028</t>
  </si>
  <si>
    <t>2028/2029</t>
  </si>
  <si>
    <t>2029/2030</t>
  </si>
  <si>
    <t>2030/2031</t>
  </si>
  <si>
    <t>Difference
[16] less [17]</t>
  </si>
  <si>
    <t>Difference
[19] less [20]</t>
  </si>
  <si>
    <t>Difference
[22] less [23]</t>
  </si>
  <si>
    <t>Difference
[25] less [26]</t>
  </si>
  <si>
    <t>Difference
[28] less [29]</t>
  </si>
  <si>
    <t>Difference
[31] less [32]</t>
  </si>
  <si>
    <t>Difference
[34] less [35]</t>
  </si>
  <si>
    <t>Difference
[37] less [38]</t>
  </si>
  <si>
    <t>Difference
[40] less [41]</t>
  </si>
  <si>
    <t>Difference
[43] less [44]</t>
  </si>
  <si>
    <t>Difference
[46] less [47]</t>
  </si>
  <si>
    <t>Difference
[49] less [50]</t>
  </si>
  <si>
    <t>Difference
[52] less [53]</t>
  </si>
  <si>
    <t>Difference
[55] less [56]</t>
  </si>
  <si>
    <t>Difference
[58] less [59]</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</si>
  <si>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</si>
  <si>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</si>
  <si>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</si>
  <si>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</si>
  <si>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</si>
  <si>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</si>
  <si>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</si>
  <si>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</si>
  <si>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</si>
  <si>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</si>
  <si>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</si>
  <si>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</si>
  <si>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</si>
  <si>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</si>
  <si>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</si>
  <si>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</si>
  <si>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</si>
  <si>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</si>
  <si>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</si>
  <si>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</si>
  <si>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</si>
  <si>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</si>
  <si>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</si>
  <si>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</si>
  <si>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</si>
  <si>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</si>
  <si>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</si>
  <si>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</si>
  <si>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</si>
  <si>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</si>
  <si>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</si>
  <si>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</si>
  <si>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</si>
  <si>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</si>
  <si>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</si>
  <si>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</si>
  <si>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</si>
  <si>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</si>
  <si>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</si>
  <si>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</si>
  <si>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</si>
  <si>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</si>
  <si>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</si>
  <si>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</si>
  <si>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</si>
  <si>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Available Mothballed Capacity (Units with reported return probabilities ≥ 75%)</t>
  </si>
  <si>
    <t xml:space="preserve">Capacity from Private Use Networks </t>
  </si>
  <si>
    <t>NOTES</t>
  </si>
  <si>
    <t>See the Acronym tab for terms associated with the Technology, Fuel, Status and CDR Resource Attribute columns below.</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</si>
  <si>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Resources Services (RIOO-RS) system.</t>
  </si>
  <si>
    <t xml:space="preserve">Seasonal Capabilities are based on the reported Seasonal Net Sustained Capabilities in RIOO-RS. For planned projects, if Net Sustained Capabilities are not available, then the maximum capacities reported in the RIOO-Information Services (RIOO-RS) system are used. </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</si>
  <si>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</si>
  <si>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The capacities of planned projects that have been approved for Initial Synchronization at the time of report creation are assumed to be available for the season regardless of their projected Commercial Operations Dates.</t>
  </si>
  <si>
    <t>HIGHEST-RISK SEASONS</t>
  </si>
  <si>
    <t>SHOULDER SEASONS</t>
  </si>
  <si>
    <t>Summer Capabilities, MW
(As of the Season Start Date, June 1)</t>
  </si>
  <si>
    <t>Winter Capabilities, MW
(As of the Season Start Date, December 1)</t>
  </si>
  <si>
    <t>Spring Capabilities, MW
(As of the Season Start Date, March 1)</t>
  </si>
  <si>
    <t>Fall Capabilities, MW
(As of the Season Start Date, October 1)</t>
  </si>
  <si>
    <t>UNIT NAME</t>
  </si>
  <si>
    <t>INTERCONNECTION REQUEST
 NUMBER (INR)</t>
  </si>
  <si>
    <t>UNIT CODE</t>
  </si>
  <si>
    <t>TECHNOLOGY</t>
  </si>
  <si>
    <t>FUEL</t>
  </si>
  <si>
    <t>CDR STATUS</t>
  </si>
  <si>
    <t xml:space="preserve">CDR RESOURCE ATTRIBUTE </t>
  </si>
  <si>
    <t>COUNTY</t>
  </si>
  <si>
    <t>ZONE</t>
  </si>
  <si>
    <t>IN-SERVICE
DATE</t>
  </si>
  <si>
    <t>INSTALLED CAPACITY
(MW)</t>
  </si>
  <si>
    <t>COMANCHE PEAK U1</t>
  </si>
  <si>
    <t>CPSES_UNIT1</t>
  </si>
  <si>
    <t>ST</t>
  </si>
  <si>
    <t>NUCLEAR</t>
  </si>
  <si>
    <t>OPER</t>
  </si>
  <si>
    <t>CONV</t>
  </si>
  <si>
    <t>SOMERVELL</t>
  </si>
  <si>
    <t>NORTH</t>
  </si>
  <si>
    <t>COMANCHE PEAK U2</t>
  </si>
  <si>
    <t>CPSES_UNIT2</t>
  </si>
  <si>
    <t>SOUTH TEXAS U1</t>
  </si>
  <si>
    <t>STP_STP_G1</t>
  </si>
  <si>
    <t>MATAGORDA</t>
  </si>
  <si>
    <t>COASTAL</t>
  </si>
  <si>
    <t>SOUTH TEXAS U2</t>
  </si>
  <si>
    <t>STP_STP_G2</t>
  </si>
  <si>
    <t>COLETO CREEK</t>
  </si>
  <si>
    <t>COLETO_COLETOG1</t>
  </si>
  <si>
    <t>COAL</t>
  </si>
  <si>
    <t>OPER-UNFC</t>
  </si>
  <si>
    <t>GOLIAD</t>
  </si>
  <si>
    <t>SOUTH</t>
  </si>
  <si>
    <t>GAS</t>
  </si>
  <si>
    <t>FAYETTE POWER U1</t>
  </si>
  <si>
    <t>FPPYD1_FPP_G1</t>
  </si>
  <si>
    <t>FAYETTE</t>
  </si>
  <si>
    <t>FAYETTE POWER U2</t>
  </si>
  <si>
    <t>FPPYD1_FPP_G2</t>
  </si>
  <si>
    <t>FAYETTE POWER U3</t>
  </si>
  <si>
    <t>FPPYD2_FPP_G3</t>
  </si>
  <si>
    <t>J K SPRUCE U1</t>
  </si>
  <si>
    <t>CALAVERS_JKS1</t>
  </si>
  <si>
    <t>OPER-UNR</t>
  </si>
  <si>
    <t>BEXAR</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</si>
  <si>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</si>
  <si>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</si>
  <si>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</si>
  <si>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</si>
  <si>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</si>
  <si>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</si>
  <si>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</si>
  <si>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</si>
  <si>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</si>
  <si>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</si>
  <si>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</si>
  <si>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</si>
  <si>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</si>
  <si>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</si>
  <si>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</si>
  <si>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</si>
  <si>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</si>
  <si>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</si>
  <si>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</si>
  <si>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SAN MIGUEL U1</t>
  </si>
  <si>
    <t>SANMIGL_G1</t>
  </si>
  <si>
    <t>ATASCOSA</t>
  </si>
  <si>
    <t>SANDY CREEK U1</t>
  </si>
  <si>
    <t>SCES_UNIT1</t>
  </si>
  <si>
    <t>MCLENNAN</t>
  </si>
  <si>
    <t>TWIN OAKS U1</t>
  </si>
  <si>
    <t>TNP_ONE_TNP_O_1</t>
  </si>
  <si>
    <t>TWIN OAKS U2</t>
  </si>
  <si>
    <t>TNP_ONE_TNP_O_2</t>
  </si>
  <si>
    <t>W A PARISH U5</t>
  </si>
  <si>
    <t>WAP_WAP_G5</t>
  </si>
  <si>
    <t>FORT BEND</t>
  </si>
  <si>
    <t>HOUSTON</t>
  </si>
  <si>
    <t>W A PARISH U6</t>
  </si>
  <si>
    <t>WAP_WAP_G6</t>
  </si>
  <si>
    <t>W A PARISH U7</t>
  </si>
  <si>
    <t>WAP_WAP_G7</t>
  </si>
  <si>
    <t>W A PARISH U8</t>
  </si>
  <si>
    <t>WAP_WAP_G8</t>
  </si>
  <si>
    <t>ARTHUR VON ROSENBERG 1 CTG 1</t>
  </si>
  <si>
    <t>BRAUNIG_AVR1_CT1</t>
  </si>
  <si>
    <t>CC</t>
  </si>
  <si>
    <t>ARTHUR VON ROSENBERG 1 CTG 2</t>
  </si>
  <si>
    <t>BRAUNIG_AVR1_CT2</t>
  </si>
  <si>
    <t>ARTHUR VON ROSENBERG 1 STG</t>
  </si>
  <si>
    <t>BRAUNIG_AVR1_ST</t>
  </si>
  <si>
    <t>ATKINS CTG 7</t>
  </si>
  <si>
    <t>ATKINS_ATKINSG7</t>
  </si>
  <si>
    <t>GT</t>
  </si>
  <si>
    <t>BRAZOS</t>
  </si>
  <si>
    <t>BARNEY M DAVIS CTG 3</t>
  </si>
  <si>
    <t>B_DAVIS_B_DAVIG3</t>
  </si>
  <si>
    <t>NUECES</t>
  </si>
  <si>
    <t>BARNEY M DAVIS CTG 4</t>
  </si>
  <si>
    <t>B_DAVIS_B_DAVIG4</t>
  </si>
  <si>
    <t>BARNEY M DAVIS STG 1</t>
  </si>
  <si>
    <t>B_DAVIS_B_DAVIG1</t>
  </si>
  <si>
    <t>BARNEY M DAVIS STG 2</t>
  </si>
  <si>
    <t>B_DAVIS_B_DAVIG2</t>
  </si>
  <si>
    <t>BASTROP ENERGY CENTER CTG 1</t>
  </si>
  <si>
    <t>BASTEN_GTG1100</t>
  </si>
  <si>
    <t>BASTROP</t>
  </si>
  <si>
    <t>BASTROP ENERGY CENTER CTG 2</t>
  </si>
  <si>
    <t>BASTEN_GTG2100</t>
  </si>
  <si>
    <t>BASTROP ENERGY CENTER STG</t>
  </si>
  <si>
    <t>BASTEN_ST0100</t>
  </si>
  <si>
    <t>BEACHWOOD POWER STATION U1</t>
  </si>
  <si>
    <t>BCH_UNIT1</t>
  </si>
  <si>
    <t>BRAZORIA</t>
  </si>
  <si>
    <t>BEACHWOOD POWER STATION U2</t>
  </si>
  <si>
    <t>BCH_UNIT2</t>
  </si>
  <si>
    <t>BEACHWOOD POWER STATION U3</t>
  </si>
  <si>
    <t>BCH_UNIT3</t>
  </si>
  <si>
    <t>BEACHWOOD POWER STATION U4</t>
  </si>
  <si>
    <t>BCH_UNIT4</t>
  </si>
  <si>
    <t>BEACHWOOD POWER STATION U5</t>
  </si>
  <si>
    <t>BCH_UNIT5</t>
  </si>
  <si>
    <t>BEACHWOOD POWER STATION U6</t>
  </si>
  <si>
    <t>BCH_UNIT6</t>
  </si>
  <si>
    <t>BEACHWOOD POWER STATION U7</t>
  </si>
  <si>
    <t>BCH_UNIT7</t>
  </si>
  <si>
    <t>BEACHWOOD POWER STATION U8</t>
  </si>
  <si>
    <t>BCH_UNIT8</t>
  </si>
  <si>
    <t>BOSQUE ENERGY CENTER CTG 1</t>
  </si>
  <si>
    <t>BOSQUESW_BSQSU_1</t>
  </si>
  <si>
    <t>BOSQUE</t>
  </si>
  <si>
    <t>BOSQUE ENERGY CENTER CTG 2</t>
  </si>
  <si>
    <t>BOSQUESW_BSQSU_2</t>
  </si>
  <si>
    <t>BOSQUE ENERGY CENTER CTG 3</t>
  </si>
  <si>
    <t>BOSQUESW_BSQSU_3</t>
  </si>
  <si>
    <t>BOSQUE ENERGY CENTER STG 4</t>
  </si>
  <si>
    <t>BOSQUESW_BSQSU_4</t>
  </si>
  <si>
    <t>BOSQUE ENERGY CENTER STG 5</t>
  </si>
  <si>
    <t>BOSQUESW_BSQSU_5</t>
  </si>
  <si>
    <t>BRAZOS VALLEY CTG 1</t>
  </si>
  <si>
    <t>BVE_UNIT1</t>
  </si>
  <si>
    <t>BRAZOS VALLEY CTG 2</t>
  </si>
  <si>
    <t>BVE_UNIT2</t>
  </si>
  <si>
    <t>BRAZOS VALLEY STG 3</t>
  </si>
  <si>
    <t>BVE_UNIT3</t>
  </si>
  <si>
    <t>BROTMAN POWER STATION U1</t>
  </si>
  <si>
    <t>BTM_UNIT1</t>
  </si>
  <si>
    <t>BROTMAN POWER STATION U2</t>
  </si>
  <si>
    <t>BTM_UNIT2</t>
  </si>
  <si>
    <t>BROTMAN POWER STATION U3</t>
  </si>
  <si>
    <t>BTM_UNIT3</t>
  </si>
  <si>
    <t>BROTMAN POWER STATION U4</t>
  </si>
  <si>
    <t>BTM_UNIT4</t>
  </si>
  <si>
    <t>BROTMAN POWER STATION U5</t>
  </si>
  <si>
    <t>BTM_UNIT5</t>
  </si>
  <si>
    <t>BROTMAN POWER STATION U6</t>
  </si>
  <si>
    <t>BTM_UNIT6</t>
  </si>
  <si>
    <t>BROTMAN POWER STATION U7</t>
  </si>
  <si>
    <t>BTM_UNIT7</t>
  </si>
  <si>
    <t>BROTMAN POWER STATION U8</t>
  </si>
  <si>
    <t>BTM_UNIT8</t>
  </si>
  <si>
    <t>CALENERGY-FALCON SEABOARD CTG 1</t>
  </si>
  <si>
    <t>FLCNS_UNIT1</t>
  </si>
  <si>
    <t>HOWARD</t>
  </si>
  <si>
    <t>WEST</t>
  </si>
  <si>
    <t>CALENERGY-FALCON SEABOARD CTG 2</t>
  </si>
  <si>
    <t>FLCNS_UNIT2</t>
  </si>
  <si>
    <t>CALHOUN (PORT COMFORT) CTG 1</t>
  </si>
  <si>
    <t>CALHOUN_UNIT1</t>
  </si>
  <si>
    <t>CALHOUN</t>
  </si>
  <si>
    <t>CALHOUN (PORT COMFORT) CTG 2</t>
  </si>
  <si>
    <t>CALHOUN_UNIT2</t>
  </si>
  <si>
    <t>CASTLEMAN CHAMON CTG 1</t>
  </si>
  <si>
    <t>CHAMON_CTG_0101</t>
  </si>
  <si>
    <t>HARRIS</t>
  </si>
  <si>
    <t>CASTLEMAN CHAMON CTG 2</t>
  </si>
  <si>
    <t>CHAMON_CTG_0301</t>
  </si>
  <si>
    <t>CEDAR BAYOU 4 CTG 1</t>
  </si>
  <si>
    <t>CBY4_CT41</t>
  </si>
  <si>
    <t>CHAMBERS</t>
  </si>
  <si>
    <t>CEDAR BAYOU 4 CTG 2</t>
  </si>
  <si>
    <t>CBY4_CT42</t>
  </si>
  <si>
    <t>CEDAR BAYOU 4 STG</t>
  </si>
  <si>
    <t>CBY4_ST04</t>
  </si>
  <si>
    <t>CEDAR BAYOU STG 1</t>
  </si>
  <si>
    <t>CBY_CBY_G1</t>
  </si>
  <si>
    <t>CEDAR BAYOU STG 2</t>
  </si>
  <si>
    <t>CBY_CBY_G2</t>
  </si>
  <si>
    <t>COLORADO BEND ENERGY CENTER CTG 1</t>
  </si>
  <si>
    <t>CBEC_GT1</t>
  </si>
  <si>
    <t>WHARTON</t>
  </si>
  <si>
    <t>COLORADO BEND ENERGY CENTER CTG 2</t>
  </si>
  <si>
    <t>CBEC_GT2</t>
  </si>
  <si>
    <t>COLORADO BEND ENERGY CENTER CTG 3</t>
  </si>
  <si>
    <t>CBEC_GT3</t>
  </si>
  <si>
    <t>COLORADO BEND ENERGY CENTER CTG 4</t>
  </si>
  <si>
    <t>CBEC_GT4</t>
  </si>
  <si>
    <t>COLORADO BEND ENERGY CENTER STG 1</t>
  </si>
  <si>
    <t>CBEC_STG1</t>
  </si>
  <si>
    <t>COLORADO BEND ENERGY CENTER STG 2</t>
  </si>
  <si>
    <t>CBEC_STG2</t>
  </si>
  <si>
    <t>COLORADO BEND II CTG 7</t>
  </si>
  <si>
    <t>CBECII_CT7</t>
  </si>
  <si>
    <t>COLORADO BEND II CTG 8</t>
  </si>
  <si>
    <t>CBECII_CT8</t>
  </si>
  <si>
    <t>COLORADO BEND II STG 9</t>
  </si>
  <si>
    <t>CBECII_STG9</t>
  </si>
  <si>
    <t>COLORADO BEND ENERGY CENTER CTG 11</t>
  </si>
  <si>
    <t>CBEC_GT11</t>
  </si>
  <si>
    <t>COLORADO BEND ENERGY CENTER CTG 12</t>
  </si>
  <si>
    <t>CBEC_GT12</t>
  </si>
  <si>
    <t>CVC CHANNELVIEW CTG 1</t>
  </si>
  <si>
    <t>CVC_CVC_G1</t>
  </si>
  <si>
    <t>CVC CHANNELVIEW CTG 2</t>
  </si>
  <si>
    <t>CVC_CVC_G2</t>
  </si>
  <si>
    <t>CVC CHANNELVIEW CTG 3</t>
  </si>
  <si>
    <t>CVC_CVC_G3</t>
  </si>
  <si>
    <t>CVC CHANNELVIEW STG 5</t>
  </si>
  <si>
    <t>CVC_CVC_G5</t>
  </si>
  <si>
    <t>DANSBY CTG 2</t>
  </si>
  <si>
    <t>DANSBY_DANSBYG2</t>
  </si>
  <si>
    <t>DANSBY CTG 3</t>
  </si>
  <si>
    <t>DANSBY_DANSBYG3</t>
  </si>
  <si>
    <t>DANSBY STG 1</t>
  </si>
  <si>
    <t>DANSBY_DANSBYG1</t>
  </si>
  <si>
    <t>DECKER CREEK CTG 1</t>
  </si>
  <si>
    <t>DECKER_DPGT_1</t>
  </si>
  <si>
    <t>TRAVIS</t>
  </si>
  <si>
    <t>DECKER CREEK CTG 2</t>
  </si>
  <si>
    <t>DECKER_DPGT_2</t>
  </si>
  <si>
    <t>DECKER CREEK CTG 3</t>
  </si>
  <si>
    <t>DECKER_DPGT_3</t>
  </si>
  <si>
    <t>DECKER CREEK CTG 4</t>
  </si>
  <si>
    <t>DECKER_DPGT_4</t>
  </si>
  <si>
    <t>DECORDOVA CTG 1</t>
  </si>
  <si>
    <t>DCSES_CT10</t>
  </si>
  <si>
    <t>HOOD</t>
  </si>
  <si>
    <t>DECORDOVA CTG 2</t>
  </si>
  <si>
    <t>DCSES_CT20</t>
  </si>
  <si>
    <t>DECORDOVA CTG 3</t>
  </si>
  <si>
    <t>DCSES_CT30</t>
  </si>
  <si>
    <t>DECORDOVA CTG 4</t>
  </si>
  <si>
    <t>DCSES_CT40</t>
  </si>
  <si>
    <t>DEER PARK ENERGY CENTER CTG 1</t>
  </si>
  <si>
    <t>DDPEC_GT1</t>
  </si>
  <si>
    <t>DEER PARK ENERGY CENTER CTG 2</t>
  </si>
  <si>
    <t>DDPEC_GT2</t>
  </si>
  <si>
    <t>DEER PARK ENERGY CENTER CTG 3</t>
  </si>
  <si>
    <t>DDPEC_GT3</t>
  </si>
  <si>
    <t>DEER PARK ENERGY CENTER CTG 4</t>
  </si>
  <si>
    <t>DDPEC_GT4</t>
  </si>
  <si>
    <t>DEER PARK ENERGY CENTER CTG 6</t>
  </si>
  <si>
    <t>DDPEC_GT6</t>
  </si>
  <si>
    <t>DEER PARK ENERGY CENTER STG 1</t>
  </si>
  <si>
    <t>DDPEC_ST1</t>
  </si>
  <si>
    <t>DENTON ENERGY CENTER IC A</t>
  </si>
  <si>
    <t>DEC_AGR_A</t>
  </si>
  <si>
    <t>IC</t>
  </si>
  <si>
    <t>DENTON</t>
  </si>
  <si>
    <t>DENTON ENERGY CENTER IC B</t>
  </si>
  <si>
    <t>DEC_AGR_B</t>
  </si>
  <si>
    <t>DENTON ENERGY CENTER IC C</t>
  </si>
  <si>
    <t>DEC_AGR_C</t>
  </si>
  <si>
    <t>DENTON ENERGY CENTER IC D</t>
  </si>
  <si>
    <t>DEC_AGR_D</t>
  </si>
  <si>
    <t>ECTOR COUNTY ENERGY CTG 1</t>
  </si>
  <si>
    <t>ECEC_G1</t>
  </si>
  <si>
    <t>ECTOR</t>
  </si>
  <si>
    <t>ECTOR COUNTY ENERGY CTG 2</t>
  </si>
  <si>
    <t>ECEC_G2</t>
  </si>
  <si>
    <t>ENNIS POWER STATION CTG 2</t>
  </si>
  <si>
    <t>ETCCS_CT1</t>
  </si>
  <si>
    <t>ELLIS</t>
  </si>
  <si>
    <t>ENNIS POWER STATION STG 1</t>
  </si>
  <si>
    <t>ETCCS_UNIT1</t>
  </si>
  <si>
    <t>EXTEX LAPORTE GEN STN CTG 1</t>
  </si>
  <si>
    <t>AZ_AZ_G1</t>
  </si>
  <si>
    <t>EXTEX LAPORTE GEN STN CTG 2</t>
  </si>
  <si>
    <t>AZ_AZ_G2</t>
  </si>
  <si>
    <t>EXTEX LAPORTE GEN STN CTG 3</t>
  </si>
  <si>
    <t>AZ_AZ_G3</t>
  </si>
  <si>
    <t>EXTEX LAPORTE GEN STN CTG 4</t>
  </si>
  <si>
    <t>AZ_AZ_G4</t>
  </si>
  <si>
    <t>FERGUSON REPLACEMENT CTG 1</t>
  </si>
  <si>
    <t>FERGCC_FERGGT1</t>
  </si>
  <si>
    <t>LLANO</t>
  </si>
  <si>
    <t>FERGUSON REPLACEMENT CTG 2</t>
  </si>
  <si>
    <t>FERGCC_FERGGT2</t>
  </si>
  <si>
    <t>FERGUSON REPLACEMENT STG 1</t>
  </si>
  <si>
    <t>FERGCC_FERGST1</t>
  </si>
  <si>
    <t>FORNEY ENERGY CENTER CTG 11</t>
  </si>
  <si>
    <t>FRNYPP_GT11</t>
  </si>
  <si>
    <t>KAUFMAN</t>
  </si>
  <si>
    <t>FORNEY ENERGY CENTER CTG 12</t>
  </si>
  <si>
    <t>FRNYPP_GT12</t>
  </si>
  <si>
    <t>FORNEY ENERGY CENTER CTG 13</t>
  </si>
  <si>
    <t>FRNYPP_GT13</t>
  </si>
  <si>
    <t>FORNEY ENERGY CENTER CTG 21</t>
  </si>
  <si>
    <t>FRNYPP_GT21</t>
  </si>
  <si>
    <t>FORNEY ENERGY CENTER CTG 22</t>
  </si>
  <si>
    <t>FRNYPP_GT22</t>
  </si>
  <si>
    <t>FORNEY ENERGY CENTER CTG 23</t>
  </si>
  <si>
    <t>FRNYPP_GT23</t>
  </si>
  <si>
    <t>FORNEY ENERGY CENTER STG 10</t>
  </si>
  <si>
    <t>FRNYPP_ST10</t>
  </si>
  <si>
    <t>FORNEY ENERGY CENTER STG 20</t>
  </si>
  <si>
    <t>FRNYPP_ST20</t>
  </si>
  <si>
    <t>FREESTONE ENERGY CENTER CTG 1</t>
  </si>
  <si>
    <t>FREC_GT1</t>
  </si>
  <si>
    <t>FREESTONE</t>
  </si>
  <si>
    <t>FREESTONE ENERGY CENTER CTG 2</t>
  </si>
  <si>
    <t>FREC_GT2</t>
  </si>
  <si>
    <t>FREESTONE ENERGY CENTER CTG 4</t>
  </si>
  <si>
    <t>FREC_GT4</t>
  </si>
  <si>
    <t>FREESTONE ENERGY CENTER CTG 5</t>
  </si>
  <si>
    <t>FREC_GT5</t>
  </si>
  <si>
    <t>FREESTONE ENERGY CENTER STG 3</t>
  </si>
  <si>
    <t>FREC_ST3</t>
  </si>
  <si>
    <t>FREESTONE ENERGY CENTER STG 6</t>
  </si>
  <si>
    <t>FREC_ST6</t>
  </si>
  <si>
    <t>FRIENDSWOOD G CTG 1 (FORMERLY TEJAS POWER GENERATION)</t>
  </si>
  <si>
    <t>FEGC_UNIT1</t>
  </si>
  <si>
    <t>FRONTERA ENERGY CENTER CTG 1</t>
  </si>
  <si>
    <t>FRONT_EC_CT1</t>
  </si>
  <si>
    <t>HIDALGO</t>
  </si>
  <si>
    <t>FRONTERA ENERGY CENTER CTG 2</t>
  </si>
  <si>
    <t>FRONT_EC_CT2</t>
  </si>
  <si>
    <t>FRONTERA ENERGY CENTER STG</t>
  </si>
  <si>
    <t>FRONT_EC_ST</t>
  </si>
  <si>
    <t>GRAHAM STG 1</t>
  </si>
  <si>
    <t>GRSES_UNIT1</t>
  </si>
  <si>
    <t>YOUNG</t>
  </si>
  <si>
    <t>GRAHAM STG 2</t>
  </si>
  <si>
    <t>GRSES_UNIT2</t>
  </si>
  <si>
    <t>GREENS BAYOU CTG 73</t>
  </si>
  <si>
    <t>GBY_GBYGT73</t>
  </si>
  <si>
    <t>GREENS BAYOU CTG 74</t>
  </si>
  <si>
    <t>GBY_GBYGT74</t>
  </si>
  <si>
    <t>GREENS BAYOU CTG 81</t>
  </si>
  <si>
    <t>GBY_GBYGT81</t>
  </si>
  <si>
    <t>GREENS BAYOU CTG 82</t>
  </si>
  <si>
    <t>GBY_GBYGT82</t>
  </si>
  <si>
    <t>GREENS BAYOU CTG 83</t>
  </si>
  <si>
    <t>GBY_GBYGT83</t>
  </si>
  <si>
    <t>GREENS BAYOU CTG 84</t>
  </si>
  <si>
    <t>GBY_GBYGT84</t>
  </si>
  <si>
    <t>GREENVILLE IC ENGINE PLANT IC 1</t>
  </si>
  <si>
    <t>STEAM_ENGINE_1</t>
  </si>
  <si>
    <t>HUNT</t>
  </si>
  <si>
    <t>GREENVILLE IC ENGINE PLANT IC 2</t>
  </si>
  <si>
    <t>STEAM_ENGINE_2</t>
  </si>
  <si>
    <t>GREENVILLE IC ENGINE PLANT IC 3</t>
  </si>
  <si>
    <t>STEAM_ENGINE_3</t>
  </si>
  <si>
    <t>GREGORY POWER PARTNERS GT1</t>
  </si>
  <si>
    <t>LGE_LGE_GT1</t>
  </si>
  <si>
    <t>SAN PATRICIO</t>
  </si>
  <si>
    <t>GREGORY POWER PARTNERS GT2</t>
  </si>
  <si>
    <t>LGE_LGE_GT2</t>
  </si>
  <si>
    <t>GREGORY POWER PARTNERS STG</t>
  </si>
  <si>
    <t>LGE_LGE_STG</t>
  </si>
  <si>
    <t>GUADALUPE ENERGY CENTER CTG 1</t>
  </si>
  <si>
    <t>GUADG_GAS1</t>
  </si>
  <si>
    <t>GUADALUPE</t>
  </si>
  <si>
    <t>GUADALUPE ENERGY CENTER CTG 2</t>
  </si>
  <si>
    <t>GUADG_GAS2</t>
  </si>
  <si>
    <t>GUADALUPE ENERGY CENTER CTG 3</t>
  </si>
  <si>
    <t>GUADG_GAS3</t>
  </si>
  <si>
    <t>GUADALUPE ENERGY CENTER CTG 4</t>
  </si>
  <si>
    <t>GUADG_GAS4</t>
  </si>
  <si>
    <t>GUADALUPE ENERGY CENTER STG 5</t>
  </si>
  <si>
    <t>GUADG_STM5</t>
  </si>
  <si>
    <t>GUADALUPE ENERGY CENTER STG 6</t>
  </si>
  <si>
    <t>GUADG_STM6</t>
  </si>
  <si>
    <t>HANDLEY STG 3</t>
  </si>
  <si>
    <t>HLSES_UNIT3</t>
  </si>
  <si>
    <t>TARRANT</t>
  </si>
  <si>
    <t>HANDLEY STG 4</t>
  </si>
  <si>
    <t>HLSES_UNIT4</t>
  </si>
  <si>
    <t>HANDLEY STG 5</t>
  </si>
  <si>
    <t>HLSES_UNIT5</t>
  </si>
  <si>
    <t>HAYS ENERGY FACILITY CSG 1</t>
  </si>
  <si>
    <t>HAYSEN_HAYSENG1</t>
  </si>
  <si>
    <t>HAYS</t>
  </si>
  <si>
    <t>HAYS ENERGY FACILITY CSG 2</t>
  </si>
  <si>
    <t>HAYSEN_HAYSENG2</t>
  </si>
  <si>
    <t>HAYS ENERGY FACILITY CSG 3</t>
  </si>
  <si>
    <t>HAYSEN_HAYSENG3</t>
  </si>
  <si>
    <t>HAYS ENERGY FACILITY CSG 4</t>
  </si>
  <si>
    <t>HAYSEN_HAYSENG4</t>
  </si>
  <si>
    <t>HIDALGO ENERGY CENTER CTG 1</t>
  </si>
  <si>
    <t>DUKE_DUKE_GT1</t>
  </si>
  <si>
    <t>HIDALGO ENERGY CENTER CTG 2</t>
  </si>
  <si>
    <t>DUKE_DUKE_GT2</t>
  </si>
  <si>
    <t>HIDALGO ENERGY CENTER STG 1</t>
  </si>
  <si>
    <t>DUKE_DUKE_ST1</t>
  </si>
  <si>
    <t>JACK COUNTY GEN FACILITY CTG 1</t>
  </si>
  <si>
    <t>JACKCNTY_CT1</t>
  </si>
  <si>
    <t>JACK</t>
  </si>
  <si>
    <t>JACK COUNTY GEN FACILITY CTG 2</t>
  </si>
  <si>
    <t>JACKCNTY_CT2</t>
  </si>
  <si>
    <t>JACK COUNTY GEN FACILITY CTG 3</t>
  </si>
  <si>
    <t>JCKCNTY2_CT3</t>
  </si>
  <si>
    <t>JACK COUNTY GEN FACILITY CTG 4</t>
  </si>
  <si>
    <t>JCKCNTY2_CT4</t>
  </si>
  <si>
    <t>JACK COUNTY GEN FACILITY STG 1</t>
  </si>
  <si>
    <t>JACKCNTY_STG</t>
  </si>
  <si>
    <t>JACK COUNTY GEN FACILITY STG 2</t>
  </si>
  <si>
    <t>JCKCNTY2_ST2</t>
  </si>
  <si>
    <t>JOHNSON COUNTY GEN FACILITY CTG 1</t>
  </si>
  <si>
    <t>TEN_CT1</t>
  </si>
  <si>
    <t>JOHNSON</t>
  </si>
  <si>
    <t>JOHNSON COUNTY GEN FACILITY STG 1</t>
  </si>
  <si>
    <t>TEN_STG</t>
  </si>
  <si>
    <t>LAKE HUBBARD STG 1</t>
  </si>
  <si>
    <t>LHSES_UNIT1</t>
  </si>
  <si>
    <t>DALLAS</t>
  </si>
  <si>
    <t>LAKE HUBBARD STG 2</t>
  </si>
  <si>
    <t>LHSES_UNIT2A</t>
  </si>
  <si>
    <t>LAMAR ENERGY CENTER CTG 11</t>
  </si>
  <si>
    <t>LPCCS_CT11</t>
  </si>
  <si>
    <t>LAMAR</t>
  </si>
  <si>
    <t>LAMAR ENERGY CENTER CTG 12</t>
  </si>
  <si>
    <t>LPCCS_CT12</t>
  </si>
  <si>
    <t>LAMAR ENERGY CENTER CTG 21</t>
  </si>
  <si>
    <t>LPCCS_CT21</t>
  </si>
  <si>
    <t>LAMAR ENERGY CENTER CTG 22</t>
  </si>
  <si>
    <t>LPCCS_CT22</t>
  </si>
  <si>
    <t>LAMAR ENERGY CENTER STG 1</t>
  </si>
  <si>
    <t>LPCCS_UNIT1</t>
  </si>
  <si>
    <t>LAMAR ENERGY CENTER STG 2</t>
  </si>
  <si>
    <t>LPCCS_UNIT2</t>
  </si>
  <si>
    <t>LAREDO CTG 4</t>
  </si>
  <si>
    <t>LARDVFTN_G4</t>
  </si>
  <si>
    <t>WEBB</t>
  </si>
  <si>
    <t>LAREDO CTG 5</t>
  </si>
  <si>
    <t>LARDVFTN_G5</t>
  </si>
  <si>
    <t>LEON CREEK PEAKER CTG 1</t>
  </si>
  <si>
    <t>LEON_CRK_LCPCT1</t>
  </si>
  <si>
    <t>LEON CREEK PEAKER CTG 2</t>
  </si>
  <si>
    <t>LEON_CRK_LCPCT2</t>
  </si>
  <si>
    <t>LEON CREEK PEAKER CTG 3</t>
  </si>
  <si>
    <t>LEON_CRK_LCPCT3</t>
  </si>
  <si>
    <t>LEON CREEK PEAKER CTG 4</t>
  </si>
  <si>
    <t>LEON_CRK_LCPCT4</t>
  </si>
  <si>
    <t>LIGNIN (CHAMON 2) U1</t>
  </si>
  <si>
    <t>LIG_UNIT1</t>
  </si>
  <si>
    <t>LIGNIN (CHAMON 2) U2</t>
  </si>
  <si>
    <t>LIG_UNIT2</t>
  </si>
  <si>
    <t>LOST PINES POWER CTG 1</t>
  </si>
  <si>
    <t>LOSTPI_LOSTPGT1</t>
  </si>
  <si>
    <t>LOST PINES POWER CTG 2</t>
  </si>
  <si>
    <t>LOSTPI_LOSTPGT2</t>
  </si>
  <si>
    <t>LOST PINES POWER STG 1</t>
  </si>
  <si>
    <t>LOSTPI_LOSTPST1</t>
  </si>
  <si>
    <t>MAGIC VALLEY STATION CTG 1</t>
  </si>
  <si>
    <t>NEDIN_NEDIN_G1</t>
  </si>
  <si>
    <t>MAGIC VALLEY STATION CTG 2</t>
  </si>
  <si>
    <t>NEDIN_NEDIN_G2</t>
  </si>
  <si>
    <t>MAGIC VALLEY STATION STG 3</t>
  </si>
  <si>
    <t>NEDIN_NEDIN_G3</t>
  </si>
  <si>
    <t>MIDLOTHIAN ENERGY FACILITY CTG 1</t>
  </si>
  <si>
    <t>MDANP_CT1</t>
  </si>
  <si>
    <t>MIDLOTHIAN ENERGY FACILITY CTG 2</t>
  </si>
  <si>
    <t>MDANP_CT2</t>
  </si>
  <si>
    <t>MIDLOTHIAN ENERGY FACILITY CTG 3</t>
  </si>
  <si>
    <t>MDANP_CT3</t>
  </si>
  <si>
    <t>MIDLOTHIAN ENERGY FACILITY CTG 4</t>
  </si>
  <si>
    <t>MDANP_CT4</t>
  </si>
  <si>
    <t>MIDLOTHIAN ENERGY FACILITY CTG 5</t>
  </si>
  <si>
    <t>MDANP_CT5</t>
  </si>
  <si>
    <t>MIDLOTHIAN ENERGY FACILITY CTG 6</t>
  </si>
  <si>
    <t>MDANP_CT6</t>
  </si>
  <si>
    <t>MORGAN CREEK CTG 1</t>
  </si>
  <si>
    <t>MGSES_CT1</t>
  </si>
  <si>
    <t>MITCHELL</t>
  </si>
  <si>
    <t>MORGAN CREEK CTG 2</t>
  </si>
  <si>
    <t>MGSES_CT2</t>
  </si>
  <si>
    <t>MORGAN CREEK CTG 3</t>
  </si>
  <si>
    <t>MGSES_CT3</t>
  </si>
  <si>
    <t>MORGAN CREEK CTG 4</t>
  </si>
  <si>
    <t>MGSES_CT4</t>
  </si>
  <si>
    <t>MORGAN CREEK CTG 5</t>
  </si>
  <si>
    <t>MGSES_CT5</t>
  </si>
  <si>
    <t>MORGAN CREEK CTG 6</t>
  </si>
  <si>
    <t>MGSES_CT6</t>
  </si>
  <si>
    <t>MOUNTAIN CREEK STG 6</t>
  </si>
  <si>
    <t>MCSES_UNIT6</t>
  </si>
  <si>
    <t>MOUNTAIN CREEK STG 7</t>
  </si>
  <si>
    <t>MCSES_UNIT7</t>
  </si>
  <si>
    <t>MOUNTAIN CREEK STG 8</t>
  </si>
  <si>
    <t>MCSES_UNIT8</t>
  </si>
  <si>
    <t>NUECES BAY CTG 8</t>
  </si>
  <si>
    <t>NUECES_B_NUECESG8</t>
  </si>
  <si>
    <t>NUECES BAY CTG 9</t>
  </si>
  <si>
    <t>NUECES_B_NUECESG9</t>
  </si>
  <si>
    <t>NUECES BAY STG 7</t>
  </si>
  <si>
    <t>NUECES_B_NUECESG7</t>
  </si>
  <si>
    <t>O W SOMMERS STG 1</t>
  </si>
  <si>
    <t>CALAVERS_OWS1</t>
  </si>
  <si>
    <t>O W SOMMERS STG 2</t>
  </si>
  <si>
    <t>CALAVERS_OWS2</t>
  </si>
  <si>
    <t>ODESSA-ECTOR POWER CTG 11</t>
  </si>
  <si>
    <t>OECCS_CT11</t>
  </si>
  <si>
    <t>ODESSA-ECTOR POWER CTG 12</t>
  </si>
  <si>
    <t>OECCS_CT12</t>
  </si>
  <si>
    <t>ODESSA-ECTOR POWER CTG 21</t>
  </si>
  <si>
    <t>OECCS_CT21</t>
  </si>
  <si>
    <t>ODESSA-ECTOR POWER CTG 22</t>
  </si>
  <si>
    <t>OECCS_CT22</t>
  </si>
  <si>
    <t>ODESSA-ECTOR POWER STG 1</t>
  </si>
  <si>
    <t>OECCS_UNIT1</t>
  </si>
  <si>
    <t>ODESSA-ECTOR POWER STG 2</t>
  </si>
  <si>
    <t>OECCS_UNIT2</t>
  </si>
  <si>
    <t>OLD BLOOMINGTON ROAD CTG 1 (VICTORIA PORT 2)</t>
  </si>
  <si>
    <t>VICTPRT2_UNIT1</t>
  </si>
  <si>
    <t>VICTORIA</t>
  </si>
  <si>
    <t>OLD BLOOMINGTON ROAD CTG 2 (VICTORIA PORT 2)</t>
  </si>
  <si>
    <t>VICTPRT2_UNIT2</t>
  </si>
  <si>
    <t>PANDA SHERMAN POWER CTG 1</t>
  </si>
  <si>
    <t>PANDA_S_SHER1CT1</t>
  </si>
  <si>
    <t>GRAYSON</t>
  </si>
  <si>
    <t>PANDA SHERMAN POWER CTG 2</t>
  </si>
  <si>
    <t>PANDA_S_SHER1CT2</t>
  </si>
  <si>
    <t>PANDA SHERMAN POWER STG 1</t>
  </si>
  <si>
    <t>PANDA_S_SHER1ST1</t>
  </si>
  <si>
    <t>PANDA TEMPLE I POWER CTG 1</t>
  </si>
  <si>
    <t>PANDA_T1_TMPL1CT1</t>
  </si>
  <si>
    <t>BELL</t>
  </si>
  <si>
    <t>PANDA TEMPLE I POWER CTG 2</t>
  </si>
  <si>
    <t>PANDA_T1_TMPL1CT2</t>
  </si>
  <si>
    <t>PANDA TEMPLE I POWER STG 1</t>
  </si>
  <si>
    <t>PANDA_T1_TMPL1ST1</t>
  </si>
  <si>
    <t>PANDA TEMPLE II POWER CTG 1</t>
  </si>
  <si>
    <t>PANDA_T2_TMPL2CT1</t>
  </si>
  <si>
    <t>PANDA TEMPLE II POWER CTG 2</t>
  </si>
  <si>
    <t>PANDA_T2_TMPL2CT2</t>
  </si>
  <si>
    <t>PANDA TEMPLE II POWER STG 1</t>
  </si>
  <si>
    <t>PANDA_T2_TMPL2ST1</t>
  </si>
  <si>
    <t>PARIS ENERGY CENTER CTG 1</t>
  </si>
  <si>
    <t>TNSKA_GT1</t>
  </si>
  <si>
    <t>PARIS ENERGY CENTER CTG 2</t>
  </si>
  <si>
    <t>TNSKA_GT2</t>
  </si>
  <si>
    <t>PARIS ENERGY CENTER STG 1</t>
  </si>
  <si>
    <t>TNSKA_STG</t>
  </si>
  <si>
    <t>PASADENA COGEN FACILITY CTG 2</t>
  </si>
  <si>
    <t>PSG_PSG_GT2</t>
  </si>
  <si>
    <t>PASADENA COGEN FACILITY CTG 3</t>
  </si>
  <si>
    <t>PSG_PSG_GT3</t>
  </si>
  <si>
    <t>PASADENA COGEN FACILITY STG 2</t>
  </si>
  <si>
    <t>PSG_PSG_ST2</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</si>
  <si>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</si>
  <si>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</si>
  <si>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</si>
  <si>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</si>
  <si>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</si>
  <si>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</si>
  <si>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</si>
  <si>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</si>
  <si>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</si>
  <si>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</si>
  <si>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</si>
  <si>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</si>
  <si>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</si>
  <si>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</si>
  <si>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</si>
  <si>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</si>
  <si>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</si>
  <si>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</si>
  <si>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</si>
  <si>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</si>
  <si>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PROENERGY SOUTH 1 (PES1) CTG 1</t>
  </si>
  <si>
    <t>PRO_UNIT1</t>
  </si>
  <si>
    <t>PROENERGY SOUTH 1 (PES1) CTG 2</t>
  </si>
  <si>
    <t>PRO_UNIT2</t>
  </si>
  <si>
    <t>PROENERGY SOUTH 1 (PES1) CTG 3</t>
  </si>
  <si>
    <t>PRO_UNIT3</t>
  </si>
  <si>
    <t>PROENERGY SOUTH 1 (PES1) CTG 4</t>
  </si>
  <si>
    <t>PRO_UNIT4</t>
  </si>
  <si>
    <t>PROENERGY SOUTH 1 (PES1) CTG 5</t>
  </si>
  <si>
    <t>PRO_UNIT5</t>
  </si>
  <si>
    <t>PROENERGY SOUTH 1 (PES1) CTG 6</t>
  </si>
  <si>
    <t>PRO_UNIT6</t>
  </si>
  <si>
    <t>PROENERGY SOUTH 2 (PES2) CTG 7</t>
  </si>
  <si>
    <t>PRO_UNIT7</t>
  </si>
  <si>
    <t>PROENERGY SOUTH 2 (PES2) CTG 8</t>
  </si>
  <si>
    <t>PRO_UNIT8</t>
  </si>
  <si>
    <t>PHR PEAKERS (BAC) CTG 1</t>
  </si>
  <si>
    <t>BAC_CTG1</t>
  </si>
  <si>
    <t>GALVESTON</t>
  </si>
  <si>
    <t>PHR PEAKERS (BAC) CTG 2</t>
  </si>
  <si>
    <t>BAC_CTG2</t>
  </si>
  <si>
    <t>PHR PEAKERS (BAC) CTG 3</t>
  </si>
  <si>
    <t>BAC_CTG3</t>
  </si>
  <si>
    <t>PHR PEAKERS (BAC) CTG 4</t>
  </si>
  <si>
    <t>BAC_CTG4</t>
  </si>
  <si>
    <t>PHR PEAKERS (BAC) CTG 5</t>
  </si>
  <si>
    <t>BAC_CTG5</t>
  </si>
  <si>
    <t>PHR PEAKERS (BAC) CTG 6</t>
  </si>
  <si>
    <t>BAC_CTG6</t>
  </si>
  <si>
    <t>POWERLANE PLANT STG 1 (AS OF 10/1/2022, AVAILABLE 5/1 THROUGH 9/30)</t>
  </si>
  <si>
    <t>STEAM1A_STEAM_1</t>
  </si>
  <si>
    <t>MOTH-SEA</t>
  </si>
  <si>
    <t>POWERLANE PLANT STG 2</t>
  </si>
  <si>
    <t>STEAM_STEAM_2</t>
  </si>
  <si>
    <t>POWERLANE PLANT STG 3</t>
  </si>
  <si>
    <t>STEAM_STEAM_3</t>
  </si>
  <si>
    <t>QUAIL RUN ENERGY CTG 1</t>
  </si>
  <si>
    <t>QALSW_GT1</t>
  </si>
  <si>
    <t>QUAIL RUN ENERGY CTG 2</t>
  </si>
  <si>
    <t>QALSW_GT2</t>
  </si>
  <si>
    <t>QUAIL RUN ENERGY CTG 3</t>
  </si>
  <si>
    <t>QALSW_GT3</t>
  </si>
  <si>
    <t>QUAIL RUN ENERGY CTG 4</t>
  </si>
  <si>
    <t>QALSW_GT4</t>
  </si>
  <si>
    <t>QUAIL RUN ENERGY STG 1</t>
  </si>
  <si>
    <t>QALSW_STG1</t>
  </si>
  <si>
    <t>QUAIL RUN ENERGY STG 2</t>
  </si>
  <si>
    <t>QALSW_STG2</t>
  </si>
  <si>
    <t>R W MILLER CTG 4</t>
  </si>
  <si>
    <t>MIL_MILLERG4</t>
  </si>
  <si>
    <t>PALO PINTO</t>
  </si>
  <si>
    <t>R W MILLER CTG 5</t>
  </si>
  <si>
    <t>MIL_MILLERG5</t>
  </si>
  <si>
    <t>R W MILLER STG 1</t>
  </si>
  <si>
    <t>MIL_MILLERG1</t>
  </si>
  <si>
    <t>MOTH-IND</t>
  </si>
  <si>
    <t>R W MILLER STG 2</t>
  </si>
  <si>
    <t>MIL_MILLERG2</t>
  </si>
  <si>
    <t>R W MILLER STG 3</t>
  </si>
  <si>
    <t>MIL_MILLERG3</t>
  </si>
  <si>
    <t>RAY OLINGER CTG 4</t>
  </si>
  <si>
    <t>OLINGR_OLING_4</t>
  </si>
  <si>
    <t>COLLIN</t>
  </si>
  <si>
    <t>RAY OLINGER STG 2</t>
  </si>
  <si>
    <t>OLINGR_OLING_2</t>
  </si>
  <si>
    <t>RAY OLINGER STG 3</t>
  </si>
  <si>
    <t>OLINGR_OLING_3</t>
  </si>
  <si>
    <t>RABBS POWER STATION U1</t>
  </si>
  <si>
    <t>RAB_UNIT1</t>
  </si>
  <si>
    <t>RABBS POWER STATION U2</t>
  </si>
  <si>
    <t>RAB_UNIT2</t>
  </si>
  <si>
    <t>RABBS POWER STATION U3</t>
  </si>
  <si>
    <t>RAB_UNIT3</t>
  </si>
  <si>
    <t>RABBS POWER STATION U4</t>
  </si>
  <si>
    <t>RAB_UNIT4</t>
  </si>
  <si>
    <t>RABBS POWER STATION U5</t>
  </si>
  <si>
    <t>RAB_UNIT5</t>
  </si>
  <si>
    <t>RABBS POWER STATION U6</t>
  </si>
  <si>
    <t>RAB_UNIT6</t>
  </si>
  <si>
    <t>RABBS POWER STATION U7</t>
  </si>
  <si>
    <t>RAB_UNIT7</t>
  </si>
  <si>
    <t>RABBS POWER STATION U8</t>
  </si>
  <si>
    <t>RAB_UNIT8</t>
  </si>
  <si>
    <t>REDGATE IC A</t>
  </si>
  <si>
    <t>REDGATE_AGR_A</t>
  </si>
  <si>
    <t>REDGATE IC B</t>
  </si>
  <si>
    <t>REDGATE_AGR_B</t>
  </si>
  <si>
    <t>REDGATE IC C</t>
  </si>
  <si>
    <t>REDGATE_AGR_C</t>
  </si>
  <si>
    <t>REDGATE IC D</t>
  </si>
  <si>
    <t>REDGATE_AGR_D</t>
  </si>
  <si>
    <t>REMY JADE POWER STATION U1</t>
  </si>
  <si>
    <t>JAD_UNIT1</t>
  </si>
  <si>
    <t>REMY JADE POWER STATION U2</t>
  </si>
  <si>
    <t>JAD_UNIT2</t>
  </si>
  <si>
    <t>REMY JADE POWER STATION U3</t>
  </si>
  <si>
    <t>JAD_UNIT3</t>
  </si>
  <si>
    <t>REMY JADE POWER STATION U4</t>
  </si>
  <si>
    <t>JAD_UNIT4</t>
  </si>
  <si>
    <t>REMY JADE POWER STATION U5</t>
  </si>
  <si>
    <t>JAD_UNIT5</t>
  </si>
  <si>
    <t>REMY JADE POWER STATION U6</t>
  </si>
  <si>
    <t>JAD_UNIT6</t>
  </si>
  <si>
    <t>REMY JADE POWER STATION U7</t>
  </si>
  <si>
    <t>JAD_UNIT7</t>
  </si>
  <si>
    <t>REMY JADE POWER STATION U8</t>
  </si>
  <si>
    <t>JAD_UNIT8</t>
  </si>
  <si>
    <t>RIO NOGALES POWER CTG 1</t>
  </si>
  <si>
    <t>RIONOG_CT1</t>
  </si>
  <si>
    <t>RIO NOGALES POWER CTG 2</t>
  </si>
  <si>
    <t>RIONOG_CT2</t>
  </si>
  <si>
    <t>RIO NOGALES POWER CTG 3</t>
  </si>
  <si>
    <t>RIONOG_CT3</t>
  </si>
  <si>
    <t>RIO NOGALES POWER STG 4</t>
  </si>
  <si>
    <t>RIONOG_ST1</t>
  </si>
  <si>
    <t>SAM RAYBURN POWER CTG 7</t>
  </si>
  <si>
    <t>RAYBURN_RAYBURG7</t>
  </si>
  <si>
    <t>SAM RAYBURN POWER CTG 8</t>
  </si>
  <si>
    <t>RAYBURN_RAYBURG8</t>
  </si>
  <si>
    <t>SAM RAYBURN POWER CTG 9</t>
  </si>
  <si>
    <t>RAYBURN_RAYBURG9</t>
  </si>
  <si>
    <t>SAM RAYBURN POWER STG 10</t>
  </si>
  <si>
    <t>RAYBURN_RAYBURG10</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</si>
  <si>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</si>
  <si>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</si>
  <si>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</si>
  <si>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</si>
  <si>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</si>
  <si>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</si>
  <si>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</si>
  <si>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</si>
  <si>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</si>
  <si>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</si>
  <si>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</si>
  <si>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</si>
  <si>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5A</t>
  </si>
  <si>
    <t>SANDHSYD_SH_5A</t>
  </si>
  <si>
    <t>SANDHILL ENERGY CENTER CTG 6</t>
  </si>
  <si>
    <t>SANDHSYD_SH6</t>
  </si>
  <si>
    <t>SANDHILL ENERGY CENTER CTG 7</t>
  </si>
  <si>
    <t>SANDHSYD_SH7</t>
  </si>
  <si>
    <t>SANDHILL ENERGY CENTER STG 5C</t>
  </si>
  <si>
    <t>SANDHSYD_SH_5C</t>
  </si>
  <si>
    <t>SILAS RAY CTG 10</t>
  </si>
  <si>
    <t>SILASRAY_SILAS_10</t>
  </si>
  <si>
    <t>CAMERON</t>
  </si>
  <si>
    <t>SILAS RAY POWER CTG 9</t>
  </si>
  <si>
    <t>SILASRAY_SILAS_9</t>
  </si>
  <si>
    <t>SILAS RAY POWER STG 6</t>
  </si>
  <si>
    <t>SILASRAY_SILAS_6</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</si>
  <si>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</si>
  <si>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</si>
  <si>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</si>
  <si>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</si>
  <si>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</si>
  <si>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</si>
  <si>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</si>
  <si>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</si>
  <si>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</si>
  <si>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</si>
  <si>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</si>
  <si>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SPENCER STG U4 (AS OF 10/24/2022, AVAILABLE 3/1 THROUGH 11/30)</t>
  </si>
  <si>
    <t>SPNCER_SPNCE_4</t>
  </si>
  <si>
    <t>SPENCER STG U5 (AS OF 10/24/2022, AVAILABLE 3/1 THROUGH 11/30)</t>
  </si>
  <si>
    <t>SPNCER_SPNCE_5</t>
  </si>
  <si>
    <t>STRYKER CREEK STG 1</t>
  </si>
  <si>
    <t>SCSES_UNIT1A</t>
  </si>
  <si>
    <t>CHEROKEE</t>
  </si>
  <si>
    <t>STRYKER CREEK STG 2</t>
  </si>
  <si>
    <t>SCSES_UNIT2</t>
  </si>
  <si>
    <t>T H WHARTON CTG 1</t>
  </si>
  <si>
    <t>THW_THWGT_1</t>
  </si>
  <si>
    <t>T H WHARTON POWER CTG 31</t>
  </si>
  <si>
    <t>THW_THWGT31</t>
  </si>
  <si>
    <t>T H WHARTON POWER CTG 32</t>
  </si>
  <si>
    <t>THW_THWGT32</t>
  </si>
  <si>
    <t>T H WHARTON POWER CTG 33</t>
  </si>
  <si>
    <t>THW_THWGT33</t>
  </si>
  <si>
    <t>T H WHARTON POWER CTG 34</t>
  </si>
  <si>
    <t>THW_THWGT34</t>
  </si>
  <si>
    <t>T H WHARTON POWER CTG 41</t>
  </si>
  <si>
    <t>THW_THWGT41</t>
  </si>
  <si>
    <t>T H WHARTON POWER CTG 42</t>
  </si>
  <si>
    <t>THW_THWGT42</t>
  </si>
  <si>
    <t>T H WHARTON POWER CTG 43</t>
  </si>
  <si>
    <t>THW_THWGT43</t>
  </si>
  <si>
    <t>T H WHARTON POWER CTG 44</t>
  </si>
  <si>
    <t>THW_THWGT44</t>
  </si>
  <si>
    <t>T H WHARTON POWER CTG 51</t>
  </si>
  <si>
    <t>THW_THWGT51</t>
  </si>
  <si>
    <t>T H WHARTON POWER CTG 52</t>
  </si>
  <si>
    <t>THW_THWGT52</t>
  </si>
  <si>
    <t>T H WHARTON POWER CTG 53</t>
  </si>
  <si>
    <t>THW_THWGT53</t>
  </si>
  <si>
    <t>T H WHARTON POWER CTG 54</t>
  </si>
  <si>
    <t>THW_THWGT54</t>
  </si>
  <si>
    <t>T H WHARTON POWER CTG 55</t>
  </si>
  <si>
    <t>THW_THWGT55</t>
  </si>
  <si>
    <t>T H WHARTON POWER CTG 56</t>
  </si>
  <si>
    <t>THW_THWGT56</t>
  </si>
  <si>
    <t>T H WHARTON POWER STG 3</t>
  </si>
  <si>
    <t>THW_THWST_3</t>
  </si>
  <si>
    <t>T H WHARTON POWER STG 4</t>
  </si>
  <si>
    <t>THW_THWST_4</t>
  </si>
  <si>
    <t>TEXAS CITY POWER CTG A</t>
  </si>
  <si>
    <t>TXCTY_CTA</t>
  </si>
  <si>
    <t>TEXAS CITY POWER CTG B</t>
  </si>
  <si>
    <t>TXCTY_CTB</t>
  </si>
  <si>
    <t>TEXAS CITY POWER CTG C</t>
  </si>
  <si>
    <t>TXCTY_CTC</t>
  </si>
  <si>
    <t>TEXAS CITY POWER STG</t>
  </si>
  <si>
    <t>TXCTY_ST</t>
  </si>
  <si>
    <t>TEXAS GULF SULPHUR CTG 1</t>
  </si>
  <si>
    <t>TGS_GT01</t>
  </si>
  <si>
    <t>TRINIDAD STG 6</t>
  </si>
  <si>
    <t>TRSES_UNIT6</t>
  </si>
  <si>
    <t>HENDERSON</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</si>
  <si>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</si>
  <si>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</si>
  <si>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</si>
  <si>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</si>
  <si>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</si>
  <si>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</si>
  <si>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</si>
  <si>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</si>
  <si>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</si>
  <si>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</si>
  <si>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</si>
  <si>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</si>
  <si>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</si>
  <si>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</si>
  <si>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</si>
  <si>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</si>
  <si>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</si>
  <si>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</si>
  <si>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</si>
  <si>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</si>
  <si>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V H BRAUNIG CTG 5</t>
  </si>
  <si>
    <t>BRAUNIG_VHB6CT5</t>
  </si>
  <si>
    <t>V H BRAUNIG CTG 6</t>
  </si>
  <si>
    <t>BRAUNIG_VHB6CT6</t>
  </si>
  <si>
    <t>V H BRAUNIG CTG 7</t>
  </si>
  <si>
    <t>BRAUNIG_VHB6CT7</t>
  </si>
  <si>
    <t>V H BRAUNIG CTG 8</t>
  </si>
  <si>
    <t>BRAUNIG_VHB6CT8</t>
  </si>
  <si>
    <t>V H BRAUNIG STG 3 (RMR FROM 3/1/25 TO 3/1/27)</t>
  </si>
  <si>
    <t>BRAUNIG_VHB3</t>
  </si>
  <si>
    <t>RMR</t>
  </si>
  <si>
    <t>VICTORIA CITY (CITYVICT) CTG 1</t>
  </si>
  <si>
    <t>CITYVICT_CTG01</t>
  </si>
  <si>
    <t>VICTORIA CITY (CITYVICT) CTG 2</t>
  </si>
  <si>
    <t>CITYVICT_CTG02</t>
  </si>
  <si>
    <t>VICTORIA PORT (VICTPORT) CTG 1</t>
  </si>
  <si>
    <t>VICTPORT_CTG01</t>
  </si>
  <si>
    <t>VICTORIA PORT (VICTPORT) CTG 2</t>
  </si>
  <si>
    <t>VICTPORT_CTG02</t>
  </si>
  <si>
    <t>VICTORIA POWER CTG 6</t>
  </si>
  <si>
    <t>VICTORIA_VICTORG6</t>
  </si>
  <si>
    <t>VICTORIA POWER STG 5</t>
  </si>
  <si>
    <t>VICTORIA_VICTORG5</t>
  </si>
  <si>
    <t>W A PARISH CTG 1</t>
  </si>
  <si>
    <t>WAP_WAPGT_1</t>
  </si>
  <si>
    <t>W A PARISH STG 1</t>
  </si>
  <si>
    <t>WAP_WAP_G1</t>
  </si>
  <si>
    <t>W A PARISH STG 2</t>
  </si>
  <si>
    <t>WAP_WAP_G2</t>
  </si>
  <si>
    <t>W A PARISH STG 3</t>
  </si>
  <si>
    <t>WAP_WAP_G3</t>
  </si>
  <si>
    <t>W A PARISH STG 4</t>
  </si>
  <si>
    <t>WAP_WAP_G4</t>
  </si>
  <si>
    <t>WICHITA FALLS CTG 1</t>
  </si>
  <si>
    <t>WFCOGEN_UNIT1</t>
  </si>
  <si>
    <t>WICHITA</t>
  </si>
  <si>
    <t>WICHITA FALLS CTG 2</t>
  </si>
  <si>
    <t>WFCOGEN_UNIT2</t>
  </si>
  <si>
    <t>WICHITA FALLS CTG 3</t>
  </si>
  <si>
    <t>WFCOGEN_UNIT3</t>
  </si>
  <si>
    <t>WINCHESTER POWER PARK CTG 1</t>
  </si>
  <si>
    <t>WIPOPA_WPP_G1</t>
  </si>
  <si>
    <t>WINCHESTER POWER PARK CTG 2</t>
  </si>
  <si>
    <t>WIPOPA_WPP_G2</t>
  </si>
  <si>
    <t>WINCHESTER POWER PARK CTG 3</t>
  </si>
  <si>
    <t>WIPOPA_WPP_G3</t>
  </si>
  <si>
    <t>WINCHESTER POWER PARK CTG 4</t>
  </si>
  <si>
    <t>WIPOPA_WPP_G4</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</si>
  <si>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</si>
  <si>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</si>
  <si>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</si>
  <si>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</si>
  <si>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</si>
  <si>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</si>
  <si>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</si>
  <si>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</si>
  <si>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</si>
  <si>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</si>
  <si>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</si>
  <si>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</si>
  <si>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</si>
  <si>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WOLF HOLLOW 2 CTG 4</t>
  </si>
  <si>
    <t>WHCCS2_CT4</t>
  </si>
  <si>
    <t>WOLF HOLLOW 2 CTG 5</t>
  </si>
  <si>
    <t>WHCCS2_CT5</t>
  </si>
  <si>
    <t>WOLF HOLLOW 2 STG 6</t>
  </si>
  <si>
    <t>WHCCS2_STG6</t>
  </si>
  <si>
    <t>NACOGDOCHES POWER</t>
  </si>
  <si>
    <t>NACPW_UNIT1</t>
  </si>
  <si>
    <t>BIOMASS</t>
  </si>
  <si>
    <t>NACOGDOCHES</t>
  </si>
  <si>
    <t>FARMERS BRANCH LANDFILL GAS TO ENERGY</t>
  </si>
  <si>
    <t>HBR_2UNITS</t>
  </si>
  <si>
    <t>CONV-SODG</t>
  </si>
  <si>
    <t>GRAND PRAIRIE LFG</t>
  </si>
  <si>
    <t>TRIRA_1UNIT</t>
  </si>
  <si>
    <t>NELSON GARDENS LFG</t>
  </si>
  <si>
    <t>78252_4UNITS</t>
  </si>
  <si>
    <t>WM RENEWABLE-AUSTIN LFG</t>
  </si>
  <si>
    <t>SPRIN_4UNITS</t>
  </si>
  <si>
    <t>WM RENEWABLE-MESQUITE CREEK LFG</t>
  </si>
  <si>
    <t>FREIH_2UNITS</t>
  </si>
  <si>
    <t>COMAL</t>
  </si>
  <si>
    <t>WM RENEWABLE-WESTSIDE LFG</t>
  </si>
  <si>
    <t>WSTHL_3UNITS</t>
  </si>
  <si>
    <t>PARKER</t>
  </si>
  <si>
    <t>AMISTAD HYDRO 1</t>
  </si>
  <si>
    <t>AMISTAD_AMISTAG1</t>
  </si>
  <si>
    <t>HY</t>
  </si>
  <si>
    <t>HYDRO</t>
  </si>
  <si>
    <t>VAL VERDE</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</si>
  <si>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</si>
  <si>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</si>
  <si>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</si>
  <si>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</si>
  <si>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</si>
  <si>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</si>
  <si>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</si>
  <si>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</si>
  <si>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</si>
  <si>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</si>
  <si>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</si>
  <si>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</si>
  <si>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</si>
  <si>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</si>
  <si>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</si>
  <si>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</si>
  <si>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</si>
  <si>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</si>
  <si>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CONV-TGR</t>
  </si>
  <si>
    <t>MAVERICK</t>
  </si>
  <si>
    <t>FALCON HYDRO 1</t>
  </si>
  <si>
    <t>FALCON_FALCONG1</t>
  </si>
  <si>
    <t>STARR</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</si>
  <si>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</si>
  <si>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</si>
  <si>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</si>
  <si>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</si>
  <si>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</si>
  <si>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</si>
  <si>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</si>
  <si>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</si>
  <si>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</si>
  <si>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</si>
  <si>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</si>
  <si>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</si>
  <si>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</si>
  <si>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</si>
  <si>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</si>
  <si>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</si>
  <si>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</si>
  <si>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</si>
  <si>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</si>
  <si>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</si>
  <si>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</si>
  <si>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</si>
  <si>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</si>
  <si>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</si>
  <si>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</si>
  <si>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</si>
  <si>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</si>
  <si>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ARLINGTON OUTLET HYDROELECTRIC FACILITY</t>
  </si>
  <si>
    <t>OAKHL_1UNIT</t>
  </si>
  <si>
    <t>GUADALUPE BLANCO RIVER AUTH-MCQUEENEY</t>
  </si>
  <si>
    <t>MCQUE_5UNITS</t>
  </si>
  <si>
    <t>GUADALUPE BLANCO RIVER AUTH-SCHUMANSVILLE</t>
  </si>
  <si>
    <t>SCHUM_2UNITS</t>
  </si>
  <si>
    <t>ANTELOPE IC 1</t>
  </si>
  <si>
    <t>AEEC_ANTLP_1</t>
  </si>
  <si>
    <t>SWGR-AVA</t>
  </si>
  <si>
    <t>HALE</t>
  </si>
  <si>
    <t>PANHANDLE</t>
  </si>
  <si>
    <t>ANTELOPE IC 2</t>
  </si>
  <si>
    <t>AEEC_ANTLP_2</t>
  </si>
  <si>
    <t>ANTELOPE IC 3</t>
  </si>
  <si>
    <t>AEEC_ANTLP_3</t>
  </si>
  <si>
    <t>ELK STATION CTG 1</t>
  </si>
  <si>
    <t>AEEC_ELK_1</t>
  </si>
  <si>
    <t>ELK STATION CTG 2</t>
  </si>
  <si>
    <t>AEEC_ELK_2</t>
  </si>
  <si>
    <t>ELK STATION CTG 3</t>
  </si>
  <si>
    <t>AEEC_ELK_3</t>
  </si>
  <si>
    <t>TENASKA FRONTIER STATION CTG 1</t>
  </si>
  <si>
    <t>FTR_FTR_G1</t>
  </si>
  <si>
    <t>GRIMES</t>
  </si>
  <si>
    <t>TENASKA FRONTIER STATION CTG 2</t>
  </si>
  <si>
    <t>FTR_FTR_G2</t>
  </si>
  <si>
    <t>TENASKA FRONTIER STATION CTG 3</t>
  </si>
  <si>
    <t>FTR_FTR_G3</t>
  </si>
  <si>
    <t>TENASKA FRONTIER STATION STG 4</t>
  </si>
  <si>
    <t>FTR_FTR_G4</t>
  </si>
  <si>
    <t>TENASKA GATEWAY STATION CTG 1</t>
  </si>
  <si>
    <t>TGCCS_CT1</t>
  </si>
  <si>
    <t>TENASKA GATEWAY STATION CTG 2</t>
  </si>
  <si>
    <t>TGCCS_CT2</t>
  </si>
  <si>
    <t>TENASKA GATEWAY STATION CTG 3</t>
  </si>
  <si>
    <t>TGCCS_CT3</t>
  </si>
  <si>
    <t>TENASKA GATEWAY STATION STG 4</t>
  </si>
  <si>
    <t>TGCCS_UNIT4</t>
  </si>
  <si>
    <t>TENASKA KIAMICHI STATION 1CT101</t>
  </si>
  <si>
    <t>KMCHI_1CT101</t>
  </si>
  <si>
    <t>FANNIN</t>
  </si>
  <si>
    <t>TENASKA KIAMICHI STATION 1CT201</t>
  </si>
  <si>
    <t>KMCHI_1CT201</t>
  </si>
  <si>
    <t>TENASKA KIAMICHI STATION 1ST</t>
  </si>
  <si>
    <t>KMCHI_1ST</t>
  </si>
  <si>
    <t>TENASKA KIAMICHI STATION 2CT101</t>
  </si>
  <si>
    <t>KMCHI_2CT101</t>
  </si>
  <si>
    <t>TENASKA KIAMICHI STATION 2CT201</t>
  </si>
  <si>
    <t>KMCHI_2CT201</t>
  </si>
  <si>
    <t>TENASKA KIAMICHI STATION 2ST</t>
  </si>
  <si>
    <t>KMCHI_2ST</t>
  </si>
  <si>
    <t>AEEC_ANTLP_1_UNAVAIL</t>
  </si>
  <si>
    <t>SWGR-UNA</t>
  </si>
  <si>
    <t>AEEC_ANTLP_2_UNAVAIL</t>
  </si>
  <si>
    <t>AEEC_ANTLP_3_UNAVAIL</t>
  </si>
  <si>
    <t>AEEC_ELK_1_UNAVAIL</t>
  </si>
  <si>
    <t>AEEC_ELK_2_UNAVAIL</t>
  </si>
  <si>
    <t>AEEC_ELK_3_UNAVAIL</t>
  </si>
  <si>
    <t>TGCCS_CT2_UNAVAIL</t>
  </si>
  <si>
    <t>TGCCS_CT3_UNAVAIL</t>
  </si>
  <si>
    <t>KMCHI_2CT101_UNAVAIL</t>
  </si>
  <si>
    <t>KMCHI_2CT201_UNAVAIL</t>
  </si>
  <si>
    <t>KMCHI_2ST_UNAVAIL</t>
  </si>
  <si>
    <t>KMCHI_1CT101_UNAVAIL</t>
  </si>
  <si>
    <t>AGUAYO WIND U1</t>
  </si>
  <si>
    <t>AGUAYO_UNIT1</t>
  </si>
  <si>
    <t>WT</t>
  </si>
  <si>
    <t>WIND-O</t>
  </si>
  <si>
    <t>MILLS</t>
  </si>
  <si>
    <t>AMADEUS WIND 1 U1</t>
  </si>
  <si>
    <t>AMADEUS1_UNIT1</t>
  </si>
  <si>
    <t>FISHER</t>
  </si>
  <si>
    <t>AMADEUS WIND 1 U2</t>
  </si>
  <si>
    <t>AMADEUS1_UNIT2</t>
  </si>
  <si>
    <t>AMADEUS WIND 2 U1</t>
  </si>
  <si>
    <t>AMADEUS2_UNIT3</t>
  </si>
  <si>
    <t>ANACACHO WIND</t>
  </si>
  <si>
    <t>ANACACHO_ANA</t>
  </si>
  <si>
    <t>KINNEY</t>
  </si>
  <si>
    <t>ANCHOR WIND U2</t>
  </si>
  <si>
    <t>ANCHOR_WIND2</t>
  </si>
  <si>
    <t>CALLAHAN</t>
  </si>
  <si>
    <t>ANCHOR WIND U3</t>
  </si>
  <si>
    <t>ANCHOR_WIND3</t>
  </si>
  <si>
    <t>ANCHOR WIND U4</t>
  </si>
  <si>
    <t>ANCHOR_WIND4</t>
  </si>
  <si>
    <t>ANCHOR WIND U5</t>
  </si>
  <si>
    <t>ANCHOR_WIND5</t>
  </si>
  <si>
    <t>APOGEE WIND U1</t>
  </si>
  <si>
    <t>APOGEE_UNIT1</t>
  </si>
  <si>
    <t>THROCKMORTON</t>
  </si>
  <si>
    <t>APOGEE WIND U2</t>
  </si>
  <si>
    <t>APOGEE_UNIT2</t>
  </si>
  <si>
    <t>APOGEE WIND U3</t>
  </si>
  <si>
    <t>APOGEE_UNIT3</t>
  </si>
  <si>
    <t>APOGEE WIND U4</t>
  </si>
  <si>
    <t>APOGEE_UNIT4</t>
  </si>
  <si>
    <t>APOGEE WIND U5</t>
  </si>
  <si>
    <t>APOGEE_UNIT5</t>
  </si>
  <si>
    <t>APOGEE WIND U6</t>
  </si>
  <si>
    <t>APOGEE_UNIT6</t>
  </si>
  <si>
    <t>APOGEE WIND U7</t>
  </si>
  <si>
    <t>APOGEE_UNIT7</t>
  </si>
  <si>
    <t>APPALOOSA RUN WIND U1</t>
  </si>
  <si>
    <t>APPALOSA_UNIT1</t>
  </si>
  <si>
    <t>UPTON</t>
  </si>
  <si>
    <t>APPALOOSA RUN WIND U2</t>
  </si>
  <si>
    <t>APPALOSA_UNIT2</t>
  </si>
  <si>
    <t>AQUILLA LAKE WIND U1</t>
  </si>
  <si>
    <t>AQUILLA_U1_23</t>
  </si>
  <si>
    <t>HILL &amp; LIMESTONE</t>
  </si>
  <si>
    <t>AQUILLA LAKE WIND U2</t>
  </si>
  <si>
    <t>AQUILLA_U1_28</t>
  </si>
  <si>
    <t>AQUILLA LAKE 2 WIND U1</t>
  </si>
  <si>
    <t>AQUILLA_U2_23</t>
  </si>
  <si>
    <t>AQUILLA LAKE 2 WIND U2</t>
  </si>
  <si>
    <t>AQUILLA_U2_28</t>
  </si>
  <si>
    <t>AVIATOR WIND U1</t>
  </si>
  <si>
    <t>AVIATOR_UNIT1</t>
  </si>
  <si>
    <t>COKE</t>
  </si>
  <si>
    <t>AVIATOR WIND U2</t>
  </si>
  <si>
    <t>AVIATOR_UNIT2</t>
  </si>
  <si>
    <t>AVIATOR WIND U3</t>
  </si>
  <si>
    <t>DEWOLF_UNIT1</t>
  </si>
  <si>
    <t>BLACKJACK CREEK WIND U1</t>
  </si>
  <si>
    <t>BLACKJAK_UNIT1</t>
  </si>
  <si>
    <t>BEE</t>
  </si>
  <si>
    <t>BLACKJACK CREEK WIND U2</t>
  </si>
  <si>
    <t>BLACKJAK_UNIT2</t>
  </si>
  <si>
    <t>BAFFIN WIND UNIT1</t>
  </si>
  <si>
    <t>BAFFIN_UNIT1</t>
  </si>
  <si>
    <t>WIND-C</t>
  </si>
  <si>
    <t>KENEDY</t>
  </si>
  <si>
    <t>BAFFIN WIND UNIT2</t>
  </si>
  <si>
    <t>BAFFIN_UNIT2</t>
  </si>
  <si>
    <t>BARROW RANCH (JUMBO HILL WIND) 1</t>
  </si>
  <si>
    <t>BARROW_UNIT1</t>
  </si>
  <si>
    <t>ANDREWS</t>
  </si>
  <si>
    <t>BARROW RANCH (JUMBO HILL WIND) 2</t>
  </si>
  <si>
    <t>BARROW_UNIT2</t>
  </si>
  <si>
    <t>BARTON CHAPEL WIND</t>
  </si>
  <si>
    <t>BRTSW_BCW1</t>
  </si>
  <si>
    <t>BLUE SUMMIT WIND 1 A</t>
  </si>
  <si>
    <t>BLSUMMIT_BLSMT1_5</t>
  </si>
  <si>
    <t>WILBARGER</t>
  </si>
  <si>
    <t>BLUE SUMMIT WIND 1 B</t>
  </si>
  <si>
    <t>BLSUMMIT_BLSMT1_6</t>
  </si>
  <si>
    <t>BLUE SUMMIT WIND 2 A</t>
  </si>
  <si>
    <t>BLSUMMIT_UNIT2_25</t>
  </si>
  <si>
    <t>BLUE SUMMIT WIND 2 B</t>
  </si>
  <si>
    <t>BLSUMMIT_UNIT2_17</t>
  </si>
  <si>
    <t>BLUE SUMMIT WIND 3 A</t>
  </si>
  <si>
    <t>BLSUMIT3_UNIT_17</t>
  </si>
  <si>
    <t>BLUE SUMMIT WIND 3 B</t>
  </si>
  <si>
    <t>BLSUMIT3_UNIT_25</t>
  </si>
  <si>
    <t>BOBCAT BLUFF WIND</t>
  </si>
  <si>
    <t>BCATWIND_WIND_1</t>
  </si>
  <si>
    <t>ARCHER</t>
  </si>
  <si>
    <t>BRISCOE WIND</t>
  </si>
  <si>
    <t>BRISCOE_WIND</t>
  </si>
  <si>
    <t>WIND-P</t>
  </si>
  <si>
    <t>BRISCOE</t>
  </si>
  <si>
    <t>BRUENNING'S BREEZE A</t>
  </si>
  <si>
    <t>BBREEZE_UNIT1</t>
  </si>
  <si>
    <t>WILLACY</t>
  </si>
  <si>
    <t>BRUENNING'S BREEZE B</t>
  </si>
  <si>
    <t>BBREEZE_UNIT2</t>
  </si>
  <si>
    <t>BUCKTHORN WIND 1 A</t>
  </si>
  <si>
    <t>BUCKTHRN_UNIT1</t>
  </si>
  <si>
    <t>ERATH</t>
  </si>
  <si>
    <t>BUCKTHORN WIND 1 B</t>
  </si>
  <si>
    <t>BUCKTHRN_UNIT2</t>
  </si>
  <si>
    <t>BUFFALO GAP WIND 1</t>
  </si>
  <si>
    <t>BUFF_GAP_UNIT1</t>
  </si>
  <si>
    <t>TAYLOR</t>
  </si>
  <si>
    <t>BUFFALO GAP WIND 2_1</t>
  </si>
  <si>
    <t>BUFF_GAP_UNIT2_1</t>
  </si>
  <si>
    <t>BUFFALO GAP WIND 2_2</t>
  </si>
  <si>
    <t>BUFF_GAP_UNIT2_2</t>
  </si>
  <si>
    <t>BUFFALO GAP WIND 3</t>
  </si>
  <si>
    <t>BUFF_GAP_UNIT3</t>
  </si>
  <si>
    <t>BULL CREEK WIND U1</t>
  </si>
  <si>
    <t>BULLCRK_WND1</t>
  </si>
  <si>
    <t>BORDEN</t>
  </si>
  <si>
    <t>BULL CREEK WIND U2</t>
  </si>
  <si>
    <t>BULLCRK_WND2</t>
  </si>
  <si>
    <t>CABEZON WIND (RIO BRAVO I WIND) 1 A</t>
  </si>
  <si>
    <t>CABEZON_WIND1</t>
  </si>
  <si>
    <t>CABEZON WIND (RIO BRAVO I WIND) 1 B</t>
  </si>
  <si>
    <t>CABEZON_WIND2</t>
  </si>
  <si>
    <t>CACTUS FLATS WIND U1</t>
  </si>
  <si>
    <t>CFLATS_U1</t>
  </si>
  <si>
    <t>CONCHO</t>
  </si>
  <si>
    <t>CALLAHAN WIND</t>
  </si>
  <si>
    <t>CALLAHAN_WND1</t>
  </si>
  <si>
    <t>CAMERON COUNTY WIND</t>
  </si>
  <si>
    <t>CAMWIND_UNIT1</t>
  </si>
  <si>
    <t>CAMP SPRINGS WIND 1</t>
  </si>
  <si>
    <t>CSEC_CSECG1</t>
  </si>
  <si>
    <t>SCURRY</t>
  </si>
  <si>
    <t>CAMP SPRINGS WIND 2</t>
  </si>
  <si>
    <t>CSEC_CSECG2</t>
  </si>
  <si>
    <t>CANADIAN BREAKS WIND</t>
  </si>
  <si>
    <t>CN_BRKS_UNIT_1</t>
  </si>
  <si>
    <t>OLDHAM</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</si>
  <si>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</si>
  <si>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</si>
  <si>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</si>
  <si>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</si>
  <si>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</si>
  <si>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</si>
  <si>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</si>
  <si>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</si>
  <si>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</si>
  <si>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</si>
  <si>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</si>
  <si>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</si>
  <si>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</si>
  <si>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CHALUPA WIND</t>
  </si>
  <si>
    <t>CHALUPA_UNIT1</t>
  </si>
  <si>
    <t>CHAMPION WIND</t>
  </si>
  <si>
    <t>CHAMPION_UNIT1</t>
  </si>
  <si>
    <t>NOLAN</t>
  </si>
  <si>
    <t>CHAPMAN RANCH WIND IA (SANTA CRUZ)</t>
  </si>
  <si>
    <t>SANTACRU_UNIT1</t>
  </si>
  <si>
    <t>CHAPMAN RANCH WIND IB (SANTA CRUZ)</t>
  </si>
  <si>
    <t>SANTACRU_UNIT2</t>
  </si>
  <si>
    <t>COTTON PLAINS WIND</t>
  </si>
  <si>
    <t>COTPLNS_COTTONPL</t>
  </si>
  <si>
    <t>FLOYD</t>
  </si>
  <si>
    <t>CRANELL WIND</t>
  </si>
  <si>
    <t>CRANELL_UNIT1</t>
  </si>
  <si>
    <t>REFUGIO</t>
  </si>
  <si>
    <t>DERMOTT WIND 1_1</t>
  </si>
  <si>
    <t>DERMOTT_UNIT1</t>
  </si>
  <si>
    <t>DERMOTT WIND 1_2</t>
  </si>
  <si>
    <t>DERMOTT_UNIT2</t>
  </si>
  <si>
    <t>DESERT SKY WIND 1 A</t>
  </si>
  <si>
    <t>DSKYWND1_UNIT_1A</t>
  </si>
  <si>
    <t>PECOS</t>
  </si>
  <si>
    <t>DESERT SKY WIND 1 B</t>
  </si>
  <si>
    <t>DSKYWND2_UNIT_2A</t>
  </si>
  <si>
    <t>DESERT SKY WIND 2 A</t>
  </si>
  <si>
    <t>DSKYWND1_UNIT_1B</t>
  </si>
  <si>
    <t>DESERT SKY WIND 2 B</t>
  </si>
  <si>
    <t>DSKYWND2_UNIT_2B</t>
  </si>
  <si>
    <t>DOUG COLBECK'S CORNER (CONWAY) A</t>
  </si>
  <si>
    <t>GRANDVW1_COLA</t>
  </si>
  <si>
    <t>CARSON</t>
  </si>
  <si>
    <t>DOUG COLBECK'S CORNER (CONWAY) B</t>
  </si>
  <si>
    <t>GRANDVW1_COLB</t>
  </si>
  <si>
    <t>EAST RAYMOND WIND (EL RAYO) U1</t>
  </si>
  <si>
    <t>EL_RAYO_UNIT1</t>
  </si>
  <si>
    <t>EAST RAYMOND WIND (EL RAYO) U2</t>
  </si>
  <si>
    <t>EL_RAYO_UNIT2</t>
  </si>
  <si>
    <t>ELBOW CREEK WIND</t>
  </si>
  <si>
    <t>ELB_ELBCREEK</t>
  </si>
  <si>
    <t>ELECTRA WIND 1</t>
  </si>
  <si>
    <t>DIGBY_UNIT1</t>
  </si>
  <si>
    <t>ELECTRA WIND 2</t>
  </si>
  <si>
    <t>DIGBY_UNIT2</t>
  </si>
  <si>
    <t>EL ALGODON ALTO W U1</t>
  </si>
  <si>
    <t>ALGODON_UNIT1</t>
  </si>
  <si>
    <t>EL ALGODON ALTO W U2</t>
  </si>
  <si>
    <t>ALGODON_UNIT2</t>
  </si>
  <si>
    <t>ESPIRITU WIND</t>
  </si>
  <si>
    <t>CHALUPA_UNIT2</t>
  </si>
  <si>
    <t>FALVEZ ASTRA WIND</t>
  </si>
  <si>
    <t>ASTRA_UNIT1</t>
  </si>
  <si>
    <t>RANDALL</t>
  </si>
  <si>
    <t>FLAT TOP WIND I</t>
  </si>
  <si>
    <t>FTWIND_UNIT_1</t>
  </si>
  <si>
    <t>FLUVANNA RENEWABLE 1 A</t>
  </si>
  <si>
    <t>FLUVANNA_UNIT1</t>
  </si>
  <si>
    <t>FLUVANNA RENEWABLE 1 B</t>
  </si>
  <si>
    <t>FLUVANNA_UNIT2</t>
  </si>
  <si>
    <t>FOARD CITY WIND 1 A</t>
  </si>
  <si>
    <t>FOARDCTY_UNIT1</t>
  </si>
  <si>
    <t>FOARD</t>
  </si>
  <si>
    <t>FOARD CITY WIND 1 B</t>
  </si>
  <si>
    <t>FOARDCTY_UNIT2</t>
  </si>
  <si>
    <t>FOREST CREEK WIND</t>
  </si>
  <si>
    <t>MCDLD_FCW1</t>
  </si>
  <si>
    <t>GLASSCOCK</t>
  </si>
  <si>
    <t>GOAT WIND</t>
  </si>
  <si>
    <t>GOAT_GOATWIND</t>
  </si>
  <si>
    <t>GOAT WIND 2</t>
  </si>
  <si>
    <t>GOAT_GOATWIN2</t>
  </si>
  <si>
    <t>GOLDTHWAITE WIND 1</t>
  </si>
  <si>
    <t>GWEC_GWEC_G1</t>
  </si>
  <si>
    <t>GOODNIGHT WIND U1</t>
  </si>
  <si>
    <t>GOODNIT1_UNIT1</t>
  </si>
  <si>
    <t>ARMSTRONG</t>
  </si>
  <si>
    <t>GOODNIGHT WIND U2</t>
  </si>
  <si>
    <t>GOODNIT1_UNIT2</t>
  </si>
  <si>
    <t>GOPHER CREEK WIND 1</t>
  </si>
  <si>
    <t>GOPHER_UNIT1</t>
  </si>
  <si>
    <t>GOPHER CREEK WIND 2</t>
  </si>
  <si>
    <t>GOPHER_UNIT2</t>
  </si>
  <si>
    <t>GRANDVIEW WIND 1 (CONWAY) GV1A</t>
  </si>
  <si>
    <t>GRANDVW1_GV1A</t>
  </si>
  <si>
    <t>GRANDVIEW WIND 1 (CONWAY) GV1B</t>
  </si>
  <si>
    <t>GRANDVW1_GV1B</t>
  </si>
  <si>
    <t>GREEN MOUNTAIN WIND (BRAZOS) U1</t>
  </si>
  <si>
    <t>BRAZ_WND_BRAZ_WND1</t>
  </si>
  <si>
    <t>GREEN MOUNTAIN WIND (BRAZOS) U2</t>
  </si>
  <si>
    <t>BRAZ_WND_BRAZ_WND2</t>
  </si>
  <si>
    <t>GREEN PASTURES WIND I</t>
  </si>
  <si>
    <t>GPASTURE_WIND_I</t>
  </si>
  <si>
    <t>BAYLOR</t>
  </si>
  <si>
    <t>GRIFFIN TRAIL WIND U1</t>
  </si>
  <si>
    <t>GRIF_TRL_UNIT1</t>
  </si>
  <si>
    <t>KNOX</t>
  </si>
  <si>
    <t>GRIFFIN TRAIL WIND U2</t>
  </si>
  <si>
    <t>GRIF_TRL_UNIT2</t>
  </si>
  <si>
    <t>GULF WIND I</t>
  </si>
  <si>
    <t>TGW_T1</t>
  </si>
  <si>
    <t>GULF WIND II</t>
  </si>
  <si>
    <t>TGW_T2</t>
  </si>
  <si>
    <t>GUNSIGHT MOUNTAIN WIND</t>
  </si>
  <si>
    <t>GUNMTN_G1</t>
  </si>
  <si>
    <t>HACKBERRY WIND</t>
  </si>
  <si>
    <t>HWF_HWFG1</t>
  </si>
  <si>
    <t>SHACKELFORD</t>
  </si>
  <si>
    <t>HEREFORD WIND G</t>
  </si>
  <si>
    <t>HRFDWIND_WIND_G</t>
  </si>
  <si>
    <t>DEAF SMITH</t>
  </si>
  <si>
    <t>HEREFORD WIND V</t>
  </si>
  <si>
    <t>HRFDWIND_WIND_V</t>
  </si>
  <si>
    <t>HICKMAN (SANTA RITA WIND) 1</t>
  </si>
  <si>
    <t>HICKMAN_G1</t>
  </si>
  <si>
    <t>REAGAN</t>
  </si>
  <si>
    <t>HICKMAN (SANTA RITA WIND) 2</t>
  </si>
  <si>
    <t>HICKMAN_G2</t>
  </si>
  <si>
    <t>HIDALGO &amp; STARR WIND 11</t>
  </si>
  <si>
    <t>MIRASOLE_MIR11</t>
  </si>
  <si>
    <t>HIDALGO &amp; STARR WIND 12</t>
  </si>
  <si>
    <t>MIRASOLE_MIR12</t>
  </si>
  <si>
    <t>HIDALGO &amp; STARR WIND 21</t>
  </si>
  <si>
    <t>MIRASOLE_MIR21</t>
  </si>
  <si>
    <t>HIDALGO II WIND</t>
  </si>
  <si>
    <t>MIRASOLE_MIR13</t>
  </si>
  <si>
    <t>HIGH LONESOME W 1A</t>
  </si>
  <si>
    <t>HI_LONE_WGR1A</t>
  </si>
  <si>
    <t>CROCKETT</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</si>
  <si>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</si>
  <si>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</si>
  <si>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</si>
  <si>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</si>
  <si>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</si>
  <si>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</si>
  <si>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</si>
  <si>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</si>
  <si>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</si>
  <si>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</si>
  <si>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</si>
  <si>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</si>
  <si>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</si>
  <si>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</si>
  <si>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</si>
  <si>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</si>
  <si>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</si>
  <si>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</si>
  <si>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</si>
  <si>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</si>
  <si>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</si>
  <si>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</si>
  <si>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</si>
  <si>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</si>
  <si>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</si>
  <si>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INADALE WIND 1</t>
  </si>
  <si>
    <t>INDL_INADALE1</t>
  </si>
  <si>
    <t>INADALE WIND 2</t>
  </si>
  <si>
    <t>INDL_INADALE2</t>
  </si>
  <si>
    <t>INDIAN MESA WIND</t>
  </si>
  <si>
    <t>INDNNWP_INDNNWP2</t>
  </si>
  <si>
    <t>INERTIA WIND U1</t>
  </si>
  <si>
    <t>INRT_W_UNIT1</t>
  </si>
  <si>
    <t>INERTIA WIND U2</t>
  </si>
  <si>
    <t>INRT_W_UNIT2</t>
  </si>
  <si>
    <t>INERTIA WIND U3</t>
  </si>
  <si>
    <t>INRT_W_UNIT3</t>
  </si>
  <si>
    <t>JAVELINA I WIND 18</t>
  </si>
  <si>
    <t>BORDAS_JAVEL18</t>
  </si>
  <si>
    <t>JAVELINA I WIND 20</t>
  </si>
  <si>
    <t>BORDAS_JAVEL20</t>
  </si>
  <si>
    <t>JAVELINA II WIND 1</t>
  </si>
  <si>
    <t>BORDAS2_JAVEL2_A</t>
  </si>
  <si>
    <t>JAVELINA II WIND 2</t>
  </si>
  <si>
    <t>BORDAS2_JAVEL2_B</t>
  </si>
  <si>
    <t>JAVELINA II WIND 3</t>
  </si>
  <si>
    <t>BORDAS2_JAVEL2_C</t>
  </si>
  <si>
    <t>JUMBO ROAD WIND 1</t>
  </si>
  <si>
    <t>HRFDWIND_JRDWIND1</t>
  </si>
  <si>
    <t>JUMBO ROAD WIND 2</t>
  </si>
  <si>
    <t>HRFDWIND_JRDWIND2</t>
  </si>
  <si>
    <t>KARANKAWA WIND 1A</t>
  </si>
  <si>
    <t>KARAKAW1_UNIT1</t>
  </si>
  <si>
    <t>KARANKAWA WIND 1B</t>
  </si>
  <si>
    <t>KARAKAW1_UNIT2</t>
  </si>
  <si>
    <t>KARANKAWA WIND 2</t>
  </si>
  <si>
    <t>KARAKAW2_UNIT3</t>
  </si>
  <si>
    <t>KEECHI WIND</t>
  </si>
  <si>
    <t>KEECHI_U1</t>
  </si>
  <si>
    <t>KING MOUNTAIN WIND (NE)</t>
  </si>
  <si>
    <t>KING_NE_KINGNE</t>
  </si>
  <si>
    <t>KING MOUNTAIN WIND (NW)</t>
  </si>
  <si>
    <t>KING_NW_KINGNW</t>
  </si>
  <si>
    <t>KING MOUNTAIN WIND (SE)</t>
  </si>
  <si>
    <t>KING_SE_KINGSE</t>
  </si>
  <si>
    <t>KING MOUNTAIN WIND (SW)</t>
  </si>
  <si>
    <t>KING_SW_KINGSW</t>
  </si>
  <si>
    <t>LANGFORD WIND POWER</t>
  </si>
  <si>
    <t>LGD_LANGFORD</t>
  </si>
  <si>
    <t>TOM GREEN</t>
  </si>
  <si>
    <t>LACY CREEK WIND U1</t>
  </si>
  <si>
    <t>LACY_CRK_UNIT1</t>
  </si>
  <si>
    <t>LACY CREEK WIND U2</t>
  </si>
  <si>
    <t>LACY_CRK_UNIT2</t>
  </si>
  <si>
    <t>LACY CREEK WIND U3</t>
  </si>
  <si>
    <t>LACY_CRK_UNIT3</t>
  </si>
  <si>
    <t>LACY CREEK WIND U4</t>
  </si>
  <si>
    <t>LACY_CRK_UNIT4</t>
  </si>
  <si>
    <t>LAS MAJADAS WIND U1</t>
  </si>
  <si>
    <t>LMAJADAS_UNIT1</t>
  </si>
  <si>
    <t>LAS MAJADAS WIND U2</t>
  </si>
  <si>
    <t>LMAJADAS_UNIT2</t>
  </si>
  <si>
    <t>LAS MAJADAS WIND U3</t>
  </si>
  <si>
    <t>LMAJADAS_UNIT3</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</si>
  <si>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</si>
  <si>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</si>
  <si>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</si>
  <si>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</si>
  <si>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</si>
  <si>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</si>
  <si>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</si>
  <si>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</si>
  <si>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</si>
  <si>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</si>
  <si>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</si>
  <si>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</si>
  <si>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</si>
  <si>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LONGHORN WIND NORTH U1</t>
  </si>
  <si>
    <t>LHORN_N_UNIT1</t>
  </si>
  <si>
    <t>LONGHORN WIND NORTH U2</t>
  </si>
  <si>
    <t>LHORN_N_UNIT2</t>
  </si>
  <si>
    <t>LORAINE WINDPARK I</t>
  </si>
  <si>
    <t>LONEWOLF_G1</t>
  </si>
  <si>
    <t>LORAINE WINDPARK II</t>
  </si>
  <si>
    <t>LONEWOLF_G2</t>
  </si>
  <si>
    <t>LORAINE WINDPARK III</t>
  </si>
  <si>
    <t>LONEWOLF_G3</t>
  </si>
  <si>
    <t>LORAINE WINDPARK IV</t>
  </si>
  <si>
    <t>LONEWOLF_G4</t>
  </si>
  <si>
    <t>LOS VIENTOS III WIND</t>
  </si>
  <si>
    <t>LV3_UNIT_1</t>
  </si>
  <si>
    <t>LOS VIENTOS IV WIND</t>
  </si>
  <si>
    <t>LV4_UNIT_1</t>
  </si>
  <si>
    <t>LOS VIENTOS V WIND</t>
  </si>
  <si>
    <t>LV5_UNIT_1</t>
  </si>
  <si>
    <t>LOS VIENTOS WIND I</t>
  </si>
  <si>
    <t>LV1_LV1A</t>
  </si>
  <si>
    <t>LOS VIENTOS WIND II</t>
  </si>
  <si>
    <t>LV2_LV2</t>
  </si>
  <si>
    <t>MAGIC VALLEY WIND (REDFISH) 1A</t>
  </si>
  <si>
    <t>REDFISH_MV1A</t>
  </si>
  <si>
    <t>MAGIC VALLEY WIND (REDFISH) 1B</t>
  </si>
  <si>
    <t>REDFISH_MV1B</t>
  </si>
  <si>
    <t>MARIAH DEL NORTE 1</t>
  </si>
  <si>
    <t>MARIAH_NORTE1</t>
  </si>
  <si>
    <t>PARMER</t>
  </si>
  <si>
    <t>MARIAH DEL NORTE 2</t>
  </si>
  <si>
    <t>MARIAH_NORTE2</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</si>
  <si>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</si>
  <si>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</si>
  <si>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</si>
  <si>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</si>
  <si>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</si>
  <si>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</si>
  <si>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</si>
  <si>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</si>
  <si>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</si>
  <si>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</si>
  <si>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</si>
  <si>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</si>
  <si>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</si>
  <si>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</si>
  <si>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</si>
  <si>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</si>
  <si>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</si>
  <si>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</si>
  <si>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MCADOO WIND</t>
  </si>
  <si>
    <t>MWEC_G1</t>
  </si>
  <si>
    <t>DICKENS</t>
  </si>
  <si>
    <t>MESQUITE CREEK WIND 1</t>
  </si>
  <si>
    <t>MESQCRK_WND1</t>
  </si>
  <si>
    <t>DAWSON</t>
  </si>
  <si>
    <t>MESQUITE CREEK WIND 2</t>
  </si>
  <si>
    <t>MESQCRK_WND2</t>
  </si>
  <si>
    <t>MIAMI WIND G1</t>
  </si>
  <si>
    <t>MIAM1_G1</t>
  </si>
  <si>
    <t>ROBERTS</t>
  </si>
  <si>
    <t>MIAMI WIND G2</t>
  </si>
  <si>
    <t>MIAM1_G2</t>
  </si>
  <si>
    <t>MIDWAY WIND</t>
  </si>
  <si>
    <t>MIDWIND_UNIT1</t>
  </si>
  <si>
    <t>MONTGOMERY RANCH WIND U1</t>
  </si>
  <si>
    <t>MONT_WND_UNIT1</t>
  </si>
  <si>
    <t>MONTGOMERY RANCH WIND U2</t>
  </si>
  <si>
    <t>MONT_WND_UNIT2</t>
  </si>
  <si>
    <t>NIELS BOHR WIND A (BEARKAT WIND A)</t>
  </si>
  <si>
    <t>NBOHR_UNIT1</t>
  </si>
  <si>
    <t>NOTREES WIND 1</t>
  </si>
  <si>
    <t>NWF_NWF1</t>
  </si>
  <si>
    <t>WINKLER</t>
  </si>
  <si>
    <t>NOTREES WIND 2</t>
  </si>
  <si>
    <t>NWF_NWF2</t>
  </si>
  <si>
    <t>OCOTILLO WIND</t>
  </si>
  <si>
    <t>OWF_OWF</t>
  </si>
  <si>
    <t>OLD SETTLER WIND</t>
  </si>
  <si>
    <t>COTPLNS_OLDSETLR</t>
  </si>
  <si>
    <t>OVEJA WIND U1</t>
  </si>
  <si>
    <t>OVEJA_G1</t>
  </si>
  <si>
    <t>IRION</t>
  </si>
  <si>
    <t>OVEJA WIND U2</t>
  </si>
  <si>
    <t>OVEJA_G2</t>
  </si>
  <si>
    <t>PALMAS ALTAS WIND</t>
  </si>
  <si>
    <t>PALMWIND_UNIT1</t>
  </si>
  <si>
    <t>PANHANDLE WIND 1 U1</t>
  </si>
  <si>
    <t>PH1_UNIT1</t>
  </si>
  <si>
    <t>PANHANDLE WIND 1 U2</t>
  </si>
  <si>
    <t>PH1_UNIT2</t>
  </si>
  <si>
    <t>PANHANDLE WIND 2 U1</t>
  </si>
  <si>
    <t>PH2_UNIT1</t>
  </si>
  <si>
    <t>PANHANDLE WIND 2 U2</t>
  </si>
  <si>
    <t>PH2_UNIT2</t>
  </si>
  <si>
    <t>PANTHER CREEK WIND 1</t>
  </si>
  <si>
    <t>PC_NORTH_PANTHER1</t>
  </si>
  <si>
    <t>PANTHER CREEK WIND 2</t>
  </si>
  <si>
    <t>PC_SOUTH_PANTHER2</t>
  </si>
  <si>
    <t>PANTHER CREEK WIND 3 A</t>
  </si>
  <si>
    <t>PC_SOUTH_PANTH31</t>
  </si>
  <si>
    <t>PANTHER CREEK WIND 3 B</t>
  </si>
  <si>
    <t>PC_SOUTH_PANTH32</t>
  </si>
  <si>
    <t>PAPALOTE CREEK WIND</t>
  </si>
  <si>
    <t>PAP1_PAP1</t>
  </si>
  <si>
    <t>PAPALOTE CREEK WIND II</t>
  </si>
  <si>
    <t>COTTON_PAP2</t>
  </si>
  <si>
    <t>PECOS WIND 1 (WOODWARD)</t>
  </si>
  <si>
    <t>WOODWRD1_WOODWRD1</t>
  </si>
  <si>
    <t>PECOS WIND 2 (WOODWARD)</t>
  </si>
  <si>
    <t>WOODWRD2_WOODWRD2</t>
  </si>
  <si>
    <t>PENASCAL WIND 1</t>
  </si>
  <si>
    <t>PENA_UNIT1</t>
  </si>
  <si>
    <t>PENASCAL WIND 2</t>
  </si>
  <si>
    <t>PENA_UNIT2</t>
  </si>
  <si>
    <t>PENASCAL WIND 3</t>
  </si>
  <si>
    <t>PENA3_UNIT3</t>
  </si>
  <si>
    <t>PEYTON CREEK WIND</t>
  </si>
  <si>
    <t>PEY_UNIT1</t>
  </si>
  <si>
    <t>PIONEER DJ WIND U1</t>
  </si>
  <si>
    <t>PIONR_DJ_UNIT1</t>
  </si>
  <si>
    <t>MIDLAND</t>
  </si>
  <si>
    <t>PIONEER DJ WIND U2</t>
  </si>
  <si>
    <t>PIONR_DJ_UNIT2</t>
  </si>
  <si>
    <t>PYRON WIND 1</t>
  </si>
  <si>
    <t>PYR_PYRON1</t>
  </si>
  <si>
    <t>PYRON WIND 2</t>
  </si>
  <si>
    <t>PYR_PYRON2</t>
  </si>
  <si>
    <t>RANCHERO WIND U1</t>
  </si>
  <si>
    <t>RANCHERO_UNIT1</t>
  </si>
  <si>
    <t>RANCHERO WIND U2</t>
  </si>
  <si>
    <t>RANCHERO_UNIT2</t>
  </si>
  <si>
    <t>RATTLESNAKE I WIND ENERGY CENTER G1</t>
  </si>
  <si>
    <t>RSNAKE_G1</t>
  </si>
  <si>
    <t>RATTLESNAKE I WIND ENERGY CENTER G2</t>
  </si>
  <si>
    <t>RSNAKE_G2</t>
  </si>
  <si>
    <t>RED CANYON WIND</t>
  </si>
  <si>
    <t>RDCANYON_RDCNY1</t>
  </si>
  <si>
    <t>RELOJ DEL SOL WIND U1</t>
  </si>
  <si>
    <t>RELOJ_UNIT1</t>
  </si>
  <si>
    <t>ZAPATA</t>
  </si>
  <si>
    <t>RELOJ DEL SOL WIND U2</t>
  </si>
  <si>
    <t>RELOJ_UNIT2</t>
  </si>
  <si>
    <t>RELOJ DEL SOL WIND U3</t>
  </si>
  <si>
    <t>RELOJ_UNIT3</t>
  </si>
  <si>
    <t>RELOJ DEL SOL WIND U4</t>
  </si>
  <si>
    <t>RELOJ_UNIT4</t>
  </si>
  <si>
    <t>ROCK SPRINGS VAL VERDE WIND (FERMI) 1</t>
  </si>
  <si>
    <t>FERMI_WIND1</t>
  </si>
  <si>
    <t>ROCK SPRINGS VAL VERDE WIND (FERMI) 2</t>
  </si>
  <si>
    <t>FERMI_WIND2</t>
  </si>
  <si>
    <t>ROSCOE WIND</t>
  </si>
  <si>
    <t>TKWSW1_ROSCOE</t>
  </si>
  <si>
    <t>ROSCOE WIND 2A</t>
  </si>
  <si>
    <t>TKWSW1_ROSCOE2A</t>
  </si>
  <si>
    <t>ROUTE 66 WIND</t>
  </si>
  <si>
    <t>ROUTE_66_WIND1</t>
  </si>
  <si>
    <t>RTS 2 WIND (HEART OF TEXAS WIND) U1</t>
  </si>
  <si>
    <t>RTS2_U1</t>
  </si>
  <si>
    <t>MCCULLOCH</t>
  </si>
  <si>
    <t>RTS 2 WIND (HEART OF TEXAS WIND) U2</t>
  </si>
  <si>
    <t>RTS2_U2</t>
  </si>
  <si>
    <t>RTS WIND</t>
  </si>
  <si>
    <t>RTS_U1</t>
  </si>
  <si>
    <t>SAGE DRAW WIND U1</t>
  </si>
  <si>
    <t>SAGEDRAW_UNIT1</t>
  </si>
  <si>
    <t>LYNN</t>
  </si>
  <si>
    <t>SAGE DRAW WIND U2</t>
  </si>
  <si>
    <t>SAGEDRAW_UNIT2</t>
  </si>
  <si>
    <t>SALT FORK 1 WIND U1</t>
  </si>
  <si>
    <t>SALTFORK_UNIT1</t>
  </si>
  <si>
    <t>DONLEY</t>
  </si>
  <si>
    <t>SALT FORK 1 WIND U2</t>
  </si>
  <si>
    <t>SALTFORK_UNIT2</t>
  </si>
  <si>
    <t>SAN ROMAN WIND</t>
  </si>
  <si>
    <t>SANROMAN_WIND_1</t>
  </si>
  <si>
    <t>SAND BLUFF WIND U1</t>
  </si>
  <si>
    <t>MCDLD_SB1_2</t>
  </si>
  <si>
    <t>SAND BLUFF WIND U2</t>
  </si>
  <si>
    <t>MCDLD_SB3_282</t>
  </si>
  <si>
    <t>SAND BLUFF WIND U3</t>
  </si>
  <si>
    <t>MCDLD_SB4_G87</t>
  </si>
  <si>
    <t>SENATE WIND</t>
  </si>
  <si>
    <t>SENATEWD_UNIT1</t>
  </si>
  <si>
    <t>SENDERO WIND ENERGY</t>
  </si>
  <si>
    <t>EXGNSND_WIND_1</t>
  </si>
  <si>
    <t>JIM HOGG</t>
  </si>
  <si>
    <t>SEYMOUR HILLS WIND (S_HILLS WIND)</t>
  </si>
  <si>
    <t>S_HILLS_UNIT1</t>
  </si>
  <si>
    <t>SHAFFER (PATRIOT WIND/PETRONILLA)</t>
  </si>
  <si>
    <t>SHAFFER_UNIT1</t>
  </si>
  <si>
    <t>SHAMROCK WIND U1</t>
  </si>
  <si>
    <t>SHAMROCK_UNIT1</t>
  </si>
  <si>
    <t>SHAMROCK WIND U2</t>
  </si>
  <si>
    <t>SHAMROCK_UNIT2</t>
  </si>
  <si>
    <t>SHANNON WIND</t>
  </si>
  <si>
    <t>SHANNONW_UNIT_1</t>
  </si>
  <si>
    <t>CLAY</t>
  </si>
  <si>
    <t>SHEEP CREEK WIND</t>
  </si>
  <si>
    <t>SHEEPCRK_UNIT1</t>
  </si>
  <si>
    <t>EASTLAND</t>
  </si>
  <si>
    <t>SHERBINO 2 WIND</t>
  </si>
  <si>
    <t>KEO_SHRBINO2</t>
  </si>
  <si>
    <t>SILVER STAR WIND</t>
  </si>
  <si>
    <t>FLTCK_SSI</t>
  </si>
  <si>
    <t>SOUTH PLAINS WIND 1 U1</t>
  </si>
  <si>
    <t>SPLAIN1_WIND1</t>
  </si>
  <si>
    <t>SOUTH PLAINS WIND 1 U2</t>
  </si>
  <si>
    <t>SPLAIN1_WIND2</t>
  </si>
  <si>
    <t>SOUTH PLAINS WIND 2 U1</t>
  </si>
  <si>
    <t>SPLAIN2_WIND21</t>
  </si>
  <si>
    <t>SOUTH PLAINS WIND 2 U2</t>
  </si>
  <si>
    <t>SPLAIN2_WIND22</t>
  </si>
  <si>
    <t>SOUTH TRENT WIND</t>
  </si>
  <si>
    <t>STWF_T1</t>
  </si>
  <si>
    <t>SPINNING SPUR WIND TWO A</t>
  </si>
  <si>
    <t>SSPURTWO_WIND_1</t>
  </si>
  <si>
    <t>SPINNING SPUR WIND TWO B</t>
  </si>
  <si>
    <t>SSPURTWO_SS3WIND2</t>
  </si>
  <si>
    <t>SPINNING SPUR WIND TWO C</t>
  </si>
  <si>
    <t>SSPURTWO_SS3WIND1</t>
  </si>
  <si>
    <t>STANTON WIND ENERGY</t>
  </si>
  <si>
    <t>SWEC_G1</t>
  </si>
  <si>
    <t>MARTIN</t>
  </si>
  <si>
    <t>STELLA WIND</t>
  </si>
  <si>
    <t>STELLA_UNIT1</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</si>
  <si>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</si>
  <si>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</si>
  <si>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</si>
  <si>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</si>
  <si>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</si>
  <si>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</si>
  <si>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</si>
  <si>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</si>
  <si>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</si>
  <si>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</si>
  <si>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</si>
  <si>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</si>
  <si>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</si>
  <si>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</si>
  <si>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4-4A</t>
  </si>
  <si>
    <t>SWEETWN4_WND4A</t>
  </si>
  <si>
    <t>SWEETWATER WIND 4-4B</t>
  </si>
  <si>
    <t>SWEETWN4_WND4B</t>
  </si>
  <si>
    <t>SWEETWATER WIND 4-5</t>
  </si>
  <si>
    <t>SWEETWN5_WND5</t>
  </si>
  <si>
    <t>TAHOKA WIND 1</t>
  </si>
  <si>
    <t>TAHOKA_UNIT_1</t>
  </si>
  <si>
    <t>TAHOKA WIND 2</t>
  </si>
  <si>
    <t>TAHOKA_UNIT_2</t>
  </si>
  <si>
    <t>TEXAS BIG SPRING WIND A</t>
  </si>
  <si>
    <t>SGMTN_SIGNALMT</t>
  </si>
  <si>
    <t>TG EAST WIND U1</t>
  </si>
  <si>
    <t>TRUSGILL_UNIT1</t>
  </si>
  <si>
    <t>TG EAST WIND U2</t>
  </si>
  <si>
    <t>TRUSGILL_UNIT2</t>
  </si>
  <si>
    <t>TG EAST WIND U3</t>
  </si>
  <si>
    <t>TRUSGILL_UNIT3</t>
  </si>
  <si>
    <t>TG EAST WIND U4</t>
  </si>
  <si>
    <t>TRUSGILL_UNIT4</t>
  </si>
  <si>
    <t>TORRECILLAS WIND 1</t>
  </si>
  <si>
    <t>TORR_UNIT1_25</t>
  </si>
  <si>
    <t>TORRECILLAS WIND 2</t>
  </si>
  <si>
    <t>TORR_UNIT2_23</t>
  </si>
  <si>
    <t>TORRECILLAS WIND 3</t>
  </si>
  <si>
    <t>TORR_UNIT2_25</t>
  </si>
  <si>
    <t>TRENT WIND 1 A</t>
  </si>
  <si>
    <t>TRENT_TRENT</t>
  </si>
  <si>
    <t>TRENT WIND 1 B</t>
  </si>
  <si>
    <t>TRENT_UNIT_1B</t>
  </si>
  <si>
    <t>TRENT WIND 2</t>
  </si>
  <si>
    <t>TRENT_UNIT_2</t>
  </si>
  <si>
    <t>TRENT WIND 3 A</t>
  </si>
  <si>
    <t>TRENT_UNIT_3A</t>
  </si>
  <si>
    <t>TRENT WIND 3 B</t>
  </si>
  <si>
    <t>TRENT_UNIT_3B</t>
  </si>
  <si>
    <t>TRINITY HILLS WIND 1</t>
  </si>
  <si>
    <t>TRINITY_TH1_BUS1</t>
  </si>
  <si>
    <t>TRINITY HILLS WIND 2</t>
  </si>
  <si>
    <t>TRINITY_TH1_BUS2</t>
  </si>
  <si>
    <t>TSTC WEST TEXAS WIND</t>
  </si>
  <si>
    <t>ROSC2_1UNIT</t>
  </si>
  <si>
    <t>TURKEY TRACK WIND</t>
  </si>
  <si>
    <t>TTWEC_G1</t>
  </si>
  <si>
    <t>TYLER BLUFF WIND</t>
  </si>
  <si>
    <t>TYLRWIND_UNIT1</t>
  </si>
  <si>
    <t>COOKE</t>
  </si>
  <si>
    <t>VENADO WIND U1</t>
  </si>
  <si>
    <t>VENADO_UNIT1</t>
  </si>
  <si>
    <t>VENADO WIND U2</t>
  </si>
  <si>
    <t>VENADO_UNIT2</t>
  </si>
  <si>
    <t>VERA WIND 1</t>
  </si>
  <si>
    <t>VERAWIND_UNIT1</t>
  </si>
  <si>
    <t>VERA WIND 2</t>
  </si>
  <si>
    <t>VERAWIND_UNIT2</t>
  </si>
  <si>
    <t>VERA WIND 3</t>
  </si>
  <si>
    <t>VERAWIND_UNIT3</t>
  </si>
  <si>
    <t>VERA WIND 4</t>
  </si>
  <si>
    <t>VERAWIND_UNIT4</t>
  </si>
  <si>
    <t>VERA WIND 5</t>
  </si>
  <si>
    <t>VERAWIND_UNIT5</t>
  </si>
  <si>
    <t>VERTIGO WIND (FORMERLY GREEN PASTURES WIND 2)</t>
  </si>
  <si>
    <t>VERTIGO_WIND_I</t>
  </si>
  <si>
    <t>VORTEX WIND U1</t>
  </si>
  <si>
    <t>VORTEX_WIND1</t>
  </si>
  <si>
    <t>VORTEX WIND U2</t>
  </si>
  <si>
    <t>VORTEX_WIND2</t>
  </si>
  <si>
    <t>VORTEX WIND U3</t>
  </si>
  <si>
    <t>VORTEX_WIND3</t>
  </si>
  <si>
    <t>VORTEX WIND U4</t>
  </si>
  <si>
    <t>VORTEX_WIND4</t>
  </si>
  <si>
    <t>WAKE WIND 1</t>
  </si>
  <si>
    <t>WAKEWE_G1</t>
  </si>
  <si>
    <t>WAKE WIND 2</t>
  </si>
  <si>
    <t>WAKEWE_G2</t>
  </si>
  <si>
    <t>WEST RAYMOND (EL TRUENO) WIND U1</t>
  </si>
  <si>
    <t>TRUENO_UNIT1</t>
  </si>
  <si>
    <t>WEST RAYMOND (EL TRUENO) WIND U2</t>
  </si>
  <si>
    <t>TRUENO_UNIT2</t>
  </si>
  <si>
    <t>WESTERN TRAIL WIND (AJAX WIND) U1</t>
  </si>
  <si>
    <t>AJAXWIND_UNIT1</t>
  </si>
  <si>
    <t>WESTERN TRAIL WIND (AJAX WIND) U2</t>
  </si>
  <si>
    <t>AJAXWIND_UNIT2</t>
  </si>
  <si>
    <t>WHIRLWIND ENERGY</t>
  </si>
  <si>
    <t>WEC_WECG1</t>
  </si>
  <si>
    <t>WHITETAIL WIND</t>
  </si>
  <si>
    <t>EXGNWTL_WIND_1</t>
  </si>
  <si>
    <t>WHITE MESA WIND U1</t>
  </si>
  <si>
    <t>WHMESA_UNIT1</t>
  </si>
  <si>
    <t>WHITE MESA 2 WIND U1</t>
  </si>
  <si>
    <t>WHMESA_UNIT2_23</t>
  </si>
  <si>
    <t>WHITE MESA 2 WIND U2</t>
  </si>
  <si>
    <t>WHMESA_UNIT2_28</t>
  </si>
  <si>
    <t>WHITE MESA 2 WIND U3</t>
  </si>
  <si>
    <t>WHMESA_UNIT3_23</t>
  </si>
  <si>
    <t>WHITE MESA 2 WIND U4</t>
  </si>
  <si>
    <t>WHMESA_UNIT3_28</t>
  </si>
  <si>
    <t>WILLOW SPRINGS WIND A</t>
  </si>
  <si>
    <t>SALVTION_UNIT1</t>
  </si>
  <si>
    <t>WILLOW SPRINGS WIND B</t>
  </si>
  <si>
    <t>SALVTION_UNIT2</t>
  </si>
  <si>
    <t>WILSON RANCH (INFINITY LIVE OAK WIND)</t>
  </si>
  <si>
    <t>WL_RANCH_UNIT1</t>
  </si>
  <si>
    <t>SCHLEICHER</t>
  </si>
  <si>
    <t>WINDTHORST 2 WIND</t>
  </si>
  <si>
    <t>WNDTHST2_UNIT1</t>
  </si>
  <si>
    <t>WKN MOZART WIND</t>
  </si>
  <si>
    <t>MOZART_WIND_1</t>
  </si>
  <si>
    <t>KENT</t>
  </si>
  <si>
    <t>WOLF RIDGE WIND</t>
  </si>
  <si>
    <t>WHTTAIL_WR1</t>
  </si>
  <si>
    <t>ANCHOR WIND U1</t>
  </si>
  <si>
    <t>21INR0546</t>
  </si>
  <si>
    <t>ANCHOR_WIND1</t>
  </si>
  <si>
    <t>OPER-SYN</t>
  </si>
  <si>
    <t>BAIRD NORTH WIND U1</t>
  </si>
  <si>
    <t>20INR0083</t>
  </si>
  <si>
    <t>BAIRDWND_UNIT1</t>
  </si>
  <si>
    <t>BAIRD NORTH WIND U2</t>
  </si>
  <si>
    <t>BAIRDWND_UNIT2</t>
  </si>
  <si>
    <t>BOARD CREEK WP U1</t>
  </si>
  <si>
    <t>21INR0324</t>
  </si>
  <si>
    <t>BOARDCRK_UNIT1</t>
  </si>
  <si>
    <t>NAVARRO</t>
  </si>
  <si>
    <t>BOARD CREEK WP U2</t>
  </si>
  <si>
    <t>BOARDCRK_UNIT2</t>
  </si>
  <si>
    <t>CANYON WIND U1</t>
  </si>
  <si>
    <t>18INR0030</t>
  </si>
  <si>
    <t>CANYONWD_UNIT1</t>
  </si>
  <si>
    <t>CANYON WIND U2</t>
  </si>
  <si>
    <t>CANYONWD_UNIT2</t>
  </si>
  <si>
    <t>CANYON WIND U3</t>
  </si>
  <si>
    <t>CANYONWD_UNIT3</t>
  </si>
  <si>
    <t>CANYON WIND U4</t>
  </si>
  <si>
    <t>CANYONWD_UNIT4</t>
  </si>
  <si>
    <t>CANYON WIND U5</t>
  </si>
  <si>
    <t>CANYONWD_UNIT5</t>
  </si>
  <si>
    <t>CANYON WIND U6</t>
  </si>
  <si>
    <t>CANYONWD_UNIT6</t>
  </si>
  <si>
    <t>COYOTE WIND U1</t>
  </si>
  <si>
    <t>17INR0027b</t>
  </si>
  <si>
    <t>COYOTE_W_UNIT1</t>
  </si>
  <si>
    <t>COYOTE WIND U2</t>
  </si>
  <si>
    <t>COYOTE_W_UNIT2</t>
  </si>
  <si>
    <t>COYOTE WIND U3</t>
  </si>
  <si>
    <t>COYOTE_W_UNIT3</t>
  </si>
  <si>
    <t>CRAWFISH U1</t>
  </si>
  <si>
    <t>19INR0177</t>
  </si>
  <si>
    <t>CRAWFISH_UNIT1</t>
  </si>
  <si>
    <t>EL SUAZ RANCH U1</t>
  </si>
  <si>
    <t>20INR0097</t>
  </si>
  <si>
    <t>ELSAUZ_UNIT1</t>
  </si>
  <si>
    <t>EL SUAZ RANCH U2</t>
  </si>
  <si>
    <t>ELSAUZ_UNIT2</t>
  </si>
  <si>
    <t>FOXTROT WIND U1</t>
  </si>
  <si>
    <t>20INR0129</t>
  </si>
  <si>
    <t>FOXTROT_UNIT1</t>
  </si>
  <si>
    <t>FOXTROT WIND U2</t>
  </si>
  <si>
    <t>FOXTROT_UNIT2</t>
  </si>
  <si>
    <t>FOXTROT WIND U3</t>
  </si>
  <si>
    <t>FOXTROT_UNIT3</t>
  </si>
  <si>
    <t>HARALD (BEARKAT WIND B)</t>
  </si>
  <si>
    <t>15INR0064b</t>
  </si>
  <si>
    <t>HARALD_UNIT1</t>
  </si>
  <si>
    <t>MARYNEAL WINDPOWER</t>
  </si>
  <si>
    <t>18INR0031</t>
  </si>
  <si>
    <t>MARYNEAL_UNIT1</t>
  </si>
  <si>
    <t>MESTENO WIND</t>
  </si>
  <si>
    <t>16INR0081</t>
  </si>
  <si>
    <t>MESTENO_UNIT_1</t>
  </si>
  <si>
    <t>PEYTON CREEK WIND II</t>
  </si>
  <si>
    <t>20INR0155</t>
  </si>
  <si>
    <t>PCT_UNIT1</t>
  </si>
  <si>
    <t>PRAIRIE HILL WIND U1</t>
  </si>
  <si>
    <t>19INR0100</t>
  </si>
  <si>
    <t>PHILLWND_UNIT1</t>
  </si>
  <si>
    <t>PRAIRIE HILL WIND U2</t>
  </si>
  <si>
    <t>PHILLWND_UNIT2</t>
  </si>
  <si>
    <t>PRIDDY WIND U1</t>
  </si>
  <si>
    <t>16INR0085</t>
  </si>
  <si>
    <t>PRIDDY_UNIT1</t>
  </si>
  <si>
    <t>PRIDDY WIND U2</t>
  </si>
  <si>
    <t>PRIDDY_UNIT2</t>
  </si>
  <si>
    <t>ROADRUNNER CROSSING WIND II</t>
  </si>
  <si>
    <t>21INR0515</t>
  </si>
  <si>
    <t>RRC_WIND_UNIT1</t>
  </si>
  <si>
    <t>ROADRUNNER CROSSING WIND U2</t>
  </si>
  <si>
    <t>RRC_WIND_UNIT2</t>
  </si>
  <si>
    <t>ROADRUNNER CROSSING WIND 1</t>
  </si>
  <si>
    <t>19INR0117</t>
  </si>
  <si>
    <t>RRC_WIND_UNIT3</t>
  </si>
  <si>
    <t>WHITEHORSE WIND U1</t>
  </si>
  <si>
    <t>19INR0080</t>
  </si>
  <si>
    <t>WH_WIND_UNIT1</t>
  </si>
  <si>
    <t>WHITEHORSE WIND U2</t>
  </si>
  <si>
    <t>WH_WIND_UNIT2</t>
  </si>
  <si>
    <t>WILDWIND U1</t>
  </si>
  <si>
    <t>20INR0033</t>
  </si>
  <si>
    <t>WILDWIND_UNIT1</t>
  </si>
  <si>
    <t>WILDWIND U2</t>
  </si>
  <si>
    <t>WILDWIND_UNIT2</t>
  </si>
  <si>
    <t>WILDWIND U3</t>
  </si>
  <si>
    <t>WILDWIND_UNIT3</t>
  </si>
  <si>
    <t>WILDWIND U4</t>
  </si>
  <si>
    <t>WILDWIND_UNIT4</t>
  </si>
  <si>
    <t>WILDWIND U5</t>
  </si>
  <si>
    <t>WILDWIND_UNIT5</t>
  </si>
  <si>
    <t>YOUNG WIND U1</t>
  </si>
  <si>
    <t>21INR0401</t>
  </si>
  <si>
    <t>YNG_WND_UNIT1</t>
  </si>
  <si>
    <t>YOUNG WIND U2</t>
  </si>
  <si>
    <t>YNG_WND_UNIT2</t>
  </si>
  <si>
    <t>YOUNG WIND U3</t>
  </si>
  <si>
    <t>YNG_WND_UNIT3</t>
  </si>
  <si>
    <t>7V SOLAR</t>
  </si>
  <si>
    <t>7RNCHSLR_UNIT1</t>
  </si>
  <si>
    <t>PV</t>
  </si>
  <si>
    <t>SOLAR-O</t>
  </si>
  <si>
    <t>7V SOLAR U2</t>
  </si>
  <si>
    <t>7RNCHSLR_UNIT2</t>
  </si>
  <si>
    <t>7V SOLAR U3</t>
  </si>
  <si>
    <t>7RNCHSLR_UNIT3</t>
  </si>
  <si>
    <t>ACACIA SOLAR</t>
  </si>
  <si>
    <t>ACACIA_UNIT_1</t>
  </si>
  <si>
    <t>SOLAR-FW</t>
  </si>
  <si>
    <t>PRESIDIO</t>
  </si>
  <si>
    <t>AIRPORT ROAD LONEWOLFE PHASE ONE</t>
  </si>
  <si>
    <t>AIRPRTRD_LONEWOLFE</t>
  </si>
  <si>
    <t>SOLAR-W</t>
  </si>
  <si>
    <t>ALEXIS SOLAR</t>
  </si>
  <si>
    <t>ALEXIS_ALEXIS</t>
  </si>
  <si>
    <t>BROOKS</t>
  </si>
  <si>
    <t>ANDROMEDA SOLAR U1</t>
  </si>
  <si>
    <t>ANDMDSLR_UNIT1</t>
  </si>
  <si>
    <t>ANDROMEDA SOLAR U2</t>
  </si>
  <si>
    <t>ANDMDSLR_UNIT2</t>
  </si>
  <si>
    <t>ANSON SOLAR U1</t>
  </si>
  <si>
    <t>ANSON1_UNIT1</t>
  </si>
  <si>
    <t>JONES</t>
  </si>
  <si>
    <t>ANSON SOLAR U2</t>
  </si>
  <si>
    <t>ANSON1_UNIT2</t>
  </si>
  <si>
    <t>ARAGORN SOLAR</t>
  </si>
  <si>
    <t>ARAGORN_UNIT1</t>
  </si>
  <si>
    <t>CULBERSON</t>
  </si>
  <si>
    <t>AUREOLA SOLAR U1</t>
  </si>
  <si>
    <t>AURO_SLR_UNIT1</t>
  </si>
  <si>
    <t>MILAM</t>
  </si>
  <si>
    <t>AZURE SKY SOLAR U1</t>
  </si>
  <si>
    <t>AZURE_SOLAR1</t>
  </si>
  <si>
    <t>AZURE SKY SOLAR U2</t>
  </si>
  <si>
    <t>AZURE_SOLAR2</t>
  </si>
  <si>
    <t>BECK 1</t>
  </si>
  <si>
    <t>CECSOLAR_BECK1</t>
  </si>
  <si>
    <t>BHE SOLAR PEARL PROJECT (SIRIUS 2)</t>
  </si>
  <si>
    <t>SIRIUS_UNIT2</t>
  </si>
  <si>
    <t>BKVSOLAR_BKVSOLAR1</t>
  </si>
  <si>
    <t>BLUE WING 1 SOLAR</t>
  </si>
  <si>
    <t>BROOK_1UNIT</t>
  </si>
  <si>
    <t>BLUE WING 2 SOLAR</t>
  </si>
  <si>
    <t>ELMEN_1UNIT</t>
  </si>
  <si>
    <t>BLUEBELL SOLAR (CAPRICORN RIDGE SOLAR)</t>
  </si>
  <si>
    <t>CAPRIDG4_BB_PV</t>
  </si>
  <si>
    <t>BLUEBELL SOLAR II 1 (CAPRICORN RIDGE 4)</t>
  </si>
  <si>
    <t>CAPRIDG4_BB2_PV1</t>
  </si>
  <si>
    <t>BLUEBELL SOLAR II 2 (CAPRICORN RIDGE 4)</t>
  </si>
  <si>
    <t>CAPRIDG4_BB2_PV2</t>
  </si>
  <si>
    <t>BNB LAMESA SOLAR (PHASE I)</t>
  </si>
  <si>
    <t>LMESASLR_UNIT1</t>
  </si>
  <si>
    <t>BNB LAMESA SOLAR (PHASE II)</t>
  </si>
  <si>
    <t>LMESASLR_IVORY</t>
  </si>
  <si>
    <t>BOVINE SOLAR LLC</t>
  </si>
  <si>
    <t>BOVINE_BOVINE</t>
  </si>
  <si>
    <t>AUSTIN</t>
  </si>
  <si>
    <t>BOVINE2_BOVINE2</t>
  </si>
  <si>
    <t>BPL FILES SOLAR</t>
  </si>
  <si>
    <t>FILESSLR_PV1</t>
  </si>
  <si>
    <t>HILL</t>
  </si>
  <si>
    <t>BRIGHTSIDE SOLAR</t>
  </si>
  <si>
    <t>BRIGHTSD_UNIT1</t>
  </si>
  <si>
    <t>BRONSON SOLAR I</t>
  </si>
  <si>
    <t>BRNSN_BRNSN</t>
  </si>
  <si>
    <t>BRONSON SOLAR II</t>
  </si>
  <si>
    <t>BRNSN2_BRNSN2</t>
  </si>
  <si>
    <t>CASCADE SOLAR I</t>
  </si>
  <si>
    <t>CASCADE_CASCADE</t>
  </si>
  <si>
    <t>CASCADE SOLAR II</t>
  </si>
  <si>
    <t>CASCADE2_CASCADE2</t>
  </si>
  <si>
    <t>CASTLE GAP SOLAR</t>
  </si>
  <si>
    <t>CASL_GAP_UNIT1</t>
  </si>
  <si>
    <t>CATAN SOLAR</t>
  </si>
  <si>
    <t>CS10_CATAN</t>
  </si>
  <si>
    <t>KARNES</t>
  </si>
  <si>
    <t>CHISUM SOLAR</t>
  </si>
  <si>
    <t>CHISUM_CHISUM</t>
  </si>
  <si>
    <t>COMMERCE_SOLAR</t>
  </si>
  <si>
    <t>X443PV1_SWRI_PV1</t>
  </si>
  <si>
    <t>CONIGLIO SOLAR</t>
  </si>
  <si>
    <t>CONIGLIO_UNIT1</t>
  </si>
  <si>
    <t>CORAL SOLAR U1</t>
  </si>
  <si>
    <t>CORALSLR_SOLAR1</t>
  </si>
  <si>
    <t>FALLS</t>
  </si>
  <si>
    <t>CORAL SOLAR U2</t>
  </si>
  <si>
    <t>CORALSLR_SOLAR2</t>
  </si>
  <si>
    <t>CORAZON SOLAR PHASE I</t>
  </si>
  <si>
    <t>CORAZON_UNIT1</t>
  </si>
  <si>
    <t>CROWN SOLAR</t>
  </si>
  <si>
    <t>CRWN_SLR_UNIT1</t>
  </si>
  <si>
    <t>DANCIGER SOLAR U1</t>
  </si>
  <si>
    <t>DAG_UNIT1</t>
  </si>
  <si>
    <t>DANCIGER SOLAR U2</t>
  </si>
  <si>
    <t>DAG_UNIT2</t>
  </si>
  <si>
    <t>DILEO SOLAR</t>
  </si>
  <si>
    <t>DILEOSLR_UNIT1</t>
  </si>
  <si>
    <t>EAST BLACKLAND SOLAR (PFLUGERVILLE SOLAR)</t>
  </si>
  <si>
    <t>E_BLACK_UNIT_1</t>
  </si>
  <si>
    <t>EDDY SOLAR II</t>
  </si>
  <si>
    <t>EDDYII_EDDYII</t>
  </si>
  <si>
    <t>EIFFEL SOLAR</t>
  </si>
  <si>
    <t>EIFSLR_UNIT1</t>
  </si>
  <si>
    <t>ELARA SOLAR</t>
  </si>
  <si>
    <t>ELARA_SL_UNIT1</t>
  </si>
  <si>
    <t>ELLIS SOLAR</t>
  </si>
  <si>
    <t>ELLISSLR_UNIT1</t>
  </si>
  <si>
    <t>EMERALD GROVE SOLAR (PECOS SOLAR POWER I)</t>
  </si>
  <si>
    <t>EGROVESL_UNIT1</t>
  </si>
  <si>
    <t>CRANE</t>
  </si>
  <si>
    <t>EUNICE SOLAR U1</t>
  </si>
  <si>
    <t>EUNICE_PV1</t>
  </si>
  <si>
    <t>EUNICE SOLAR U2</t>
  </si>
  <si>
    <t>EUNICE_PV2</t>
  </si>
  <si>
    <t>FENCE POST SOLAR U1</t>
  </si>
  <si>
    <t>FENCESLR_SOLAR1</t>
  </si>
  <si>
    <t>FENCE POST SOLAR U2</t>
  </si>
  <si>
    <t>FENCESLR_SOLAR2</t>
  </si>
  <si>
    <t>FIFTH GENERATION SOLAR 1</t>
  </si>
  <si>
    <t>FIFTHGS1_FGSOLAR1</t>
  </si>
  <si>
    <t>FIVE WELLS SOLAR U1</t>
  </si>
  <si>
    <t>FIVEWSLR_UNIT1</t>
  </si>
  <si>
    <t>FIVE WELLS SOLAR U2</t>
  </si>
  <si>
    <t>FIVEWSLR_UNIT2</t>
  </si>
  <si>
    <t>FOWLER RANCH</t>
  </si>
  <si>
    <t>FWLR_SLR_UNIT1</t>
  </si>
  <si>
    <t>FRFWS_FAIRFIELD</t>
  </si>
  <si>
    <t>FRYE SOLAR U1</t>
  </si>
  <si>
    <t>FRYE_SLR_UNIT1</t>
  </si>
  <si>
    <t>SWISHER</t>
  </si>
  <si>
    <t>FRYE SOLAR U2</t>
  </si>
  <si>
    <t>FRYE_SLR_UNIT2</t>
  </si>
  <si>
    <t>FS BARILLA SOLAR-PECOS</t>
  </si>
  <si>
    <t>HOVEY_UNIT1</t>
  </si>
  <si>
    <t>FS EAST PECOS SOLAR</t>
  </si>
  <si>
    <t>BOOTLEG_UNIT1</t>
  </si>
  <si>
    <t>GALLOWAY 1 SOLAR</t>
  </si>
  <si>
    <t>GALLOWAY_SOLAR1</t>
  </si>
  <si>
    <t>GALLOWAY 2 SOLAR</t>
  </si>
  <si>
    <t>GALLOWAY_SOLAR2</t>
  </si>
  <si>
    <t>GOLINDA SOLAR</t>
  </si>
  <si>
    <t>GOLINDA_UNIT1</t>
  </si>
  <si>
    <t>GREASEWOOD SOLAR 1</t>
  </si>
  <si>
    <t>GREASWOD_UNIT1</t>
  </si>
  <si>
    <t>GREASEWOOD SOLAR 2</t>
  </si>
  <si>
    <t>GREASWOD_UNIT2</t>
  </si>
  <si>
    <t>GRIFFIN SOLAR</t>
  </si>
  <si>
    <t>GRIFFIN_GRIFFIN</t>
  </si>
  <si>
    <t>GRIZZLY RIDGE SOLAR</t>
  </si>
  <si>
    <t>GRIZZLY_SOLAR1</t>
  </si>
  <si>
    <t>HAMILTON</t>
  </si>
  <si>
    <t>HALO SOLAR</t>
  </si>
  <si>
    <t>HALO_SLR_UNIT1</t>
  </si>
  <si>
    <t>HIGHWAY 56</t>
  </si>
  <si>
    <t>HWY56_HWY56</t>
  </si>
  <si>
    <t>HM SEALY SOLAR 1</t>
  </si>
  <si>
    <t>SEALY_1UNIT</t>
  </si>
  <si>
    <t>HOLLYWOOD SOLAR U1</t>
  </si>
  <si>
    <t>HOL_UNIT1</t>
  </si>
  <si>
    <t>HOLLYWOOD SOLAR U2</t>
  </si>
  <si>
    <t>HOL_UNIT2</t>
  </si>
  <si>
    <t>HOLSTEIN SOLAR 1</t>
  </si>
  <si>
    <t>HOLSTEIN_SOLAR1</t>
  </si>
  <si>
    <t>HOLSTEIN SOLAR 2</t>
  </si>
  <si>
    <t>HOLSTEIN_SOLAR2</t>
  </si>
  <si>
    <t>HOPKINS SOLAR U1</t>
  </si>
  <si>
    <t>HOPKNSLR_UNIT1</t>
  </si>
  <si>
    <t>HOPKINS</t>
  </si>
  <si>
    <t>HOPKINS SOLAR U2</t>
  </si>
  <si>
    <t>HOPKNSLR_UNIT2</t>
  </si>
  <si>
    <t>HORIZON SOLAR</t>
  </si>
  <si>
    <t>HRZN_SLR_UNIT1</t>
  </si>
  <si>
    <t>HPWHSOL_WILDHORSESOLAR</t>
  </si>
  <si>
    <t>IMPACT SOLAR</t>
  </si>
  <si>
    <t>IMPACT_UNIT1</t>
  </si>
  <si>
    <t>JADE SOLAR U1</t>
  </si>
  <si>
    <t>JADE_SLR_UNIT1</t>
  </si>
  <si>
    <t>JADE SOLAR U2</t>
  </si>
  <si>
    <t>JADE_SLR_UNIT2</t>
  </si>
  <si>
    <t>JUNO SOLAR PHASE I</t>
  </si>
  <si>
    <t>JUNO_UNIT1</t>
  </si>
  <si>
    <t>JUNO SOLAR PHASE II</t>
  </si>
  <si>
    <t>JUNO_UNIT2</t>
  </si>
  <si>
    <t>KELLAM SOLAR</t>
  </si>
  <si>
    <t>KELAM_SL_UNIT1</t>
  </si>
  <si>
    <t>VAN ZANDT</t>
  </si>
  <si>
    <t>LAMPWICK SOLAR</t>
  </si>
  <si>
    <t>LAMPWICK_LAMPWICK</t>
  </si>
  <si>
    <t>MENARD</t>
  </si>
  <si>
    <t>LAMPASAS_HIGHWAY183LAMPASAS</t>
  </si>
  <si>
    <t>LAMPASAS_HIGHWAY183</t>
  </si>
  <si>
    <t>LAPETUS SOLAR</t>
  </si>
  <si>
    <t>LAPETUS_UNIT_1</t>
  </si>
  <si>
    <t>LEON</t>
  </si>
  <si>
    <t>LEON_LEON</t>
  </si>
  <si>
    <t>LILY SOLAR</t>
  </si>
  <si>
    <t>LILY_SOLAR1</t>
  </si>
  <si>
    <t>LONG DRAW SOLAR U1</t>
  </si>
  <si>
    <t>LGDRAW_S_UNIT1_1</t>
  </si>
  <si>
    <t>LONG DRAW SOLAR U2</t>
  </si>
  <si>
    <t>LGDRAW_S_UNIT1_2</t>
  </si>
  <si>
    <t>LONGBOW SOLAR</t>
  </si>
  <si>
    <t>LON_SOLAR1</t>
  </si>
  <si>
    <t>LSSEALY_LOCALSUNSEALY</t>
  </si>
  <si>
    <t>MALAKOFF</t>
  </si>
  <si>
    <t>MANDORLA SOLAR</t>
  </si>
  <si>
    <t>MAND_SLR_UNIT1</t>
  </si>
  <si>
    <t>MARLIN</t>
  </si>
  <si>
    <t>MARLIN_MARLIN</t>
  </si>
  <si>
    <t>MARS SOLAR (DG)</t>
  </si>
  <si>
    <t>MARS_MARS</t>
  </si>
  <si>
    <t>MCLEAN (SHAKES) SOLAR</t>
  </si>
  <si>
    <t>MCLNSLR_UNIT1</t>
  </si>
  <si>
    <t>DIMMIT</t>
  </si>
  <si>
    <t>MEXIA_MEXIA</t>
  </si>
  <si>
    <t>MEXIA1_MEXIA1</t>
  </si>
  <si>
    <t>MEXIA2_MEXIA2</t>
  </si>
  <si>
    <t>MISAE SOLAR U1</t>
  </si>
  <si>
    <t>MISAE_UNIT1</t>
  </si>
  <si>
    <t>CHILDRESS</t>
  </si>
  <si>
    <t>MISAE SOLAR U2</t>
  </si>
  <si>
    <t>MISAE_UNIT2</t>
  </si>
  <si>
    <t>MLKF1_MALAKOFF1</t>
  </si>
  <si>
    <t>MLKF2_MALAKOFF2</t>
  </si>
  <si>
    <t>MUSTANG CREEK SOLAR U1</t>
  </si>
  <si>
    <t>MUSTNGCK_SOLAR1</t>
  </si>
  <si>
    <t>JACKSON</t>
  </si>
  <si>
    <t>MUSTANG CREEK SOLAR U2</t>
  </si>
  <si>
    <t>MUSTNGCK_SOLAR2</t>
  </si>
  <si>
    <t>NEBULA SOLAR (RAYOS DEL SOL) U1</t>
  </si>
  <si>
    <t>NEBULA_UNIT1</t>
  </si>
  <si>
    <t>NOBLE SOLAR U1</t>
  </si>
  <si>
    <t>NOBLESLR_SOLAR1</t>
  </si>
  <si>
    <t>NOBLE SOLAR U2</t>
  </si>
  <si>
    <t>NOBLESLR_SOLAR2</t>
  </si>
  <si>
    <t>NORTH GAINESVILLE</t>
  </si>
  <si>
    <t>NGNSVL_NGAINESV</t>
  </si>
  <si>
    <t>OBERON SOLAR</t>
  </si>
  <si>
    <t>OBERON_UNIT_1</t>
  </si>
  <si>
    <t>OCI ALAMO 1 SOLAR</t>
  </si>
  <si>
    <t>OCI_ALM1_UNIT1</t>
  </si>
  <si>
    <t>OCI ALAMO 2 SOLAR-ST. HEDWIG</t>
  </si>
  <si>
    <t>STHWG_UNIT1</t>
  </si>
  <si>
    <t>OCI ALAMO 3-WALZEM SOLAR</t>
  </si>
  <si>
    <t>WALZM_UNIT1</t>
  </si>
  <si>
    <t>OCI ALAMO 4 SOLAR-BRACKETVILLE</t>
  </si>
  <si>
    <t>ECLIPSE_UNIT1</t>
  </si>
  <si>
    <t>OCI ALAMO 5 (DOWNIE RANCH)</t>
  </si>
  <si>
    <t>HELIOS_UNIT1</t>
  </si>
  <si>
    <t>UVALDE</t>
  </si>
  <si>
    <t>OCI ALAMO 6 (SIRIUS/WEST TEXAS)</t>
  </si>
  <si>
    <t>SIRIUS_UNIT1</t>
  </si>
  <si>
    <t>OCI ALAMO 7 (PAINT CREEK)</t>
  </si>
  <si>
    <t>SOLARA_UNIT1</t>
  </si>
  <si>
    <t>PEGASUS_PEGASUS</t>
  </si>
  <si>
    <t>PHOEBE SOLAR 1</t>
  </si>
  <si>
    <t>PHOEBE_UNIT1</t>
  </si>
  <si>
    <t>PHOEBE SOLAR 2</t>
  </si>
  <si>
    <t>PHOEBE_UNIT2</t>
  </si>
  <si>
    <t>PHOENIX SOLAR</t>
  </si>
  <si>
    <t>PHOENIX_UNIT1</t>
  </si>
  <si>
    <t>PISGAH RIDGE SOLAR U1</t>
  </si>
  <si>
    <t>PISGAH_SOLAR1</t>
  </si>
  <si>
    <t>PISGAH RIDGE SOLAR U2</t>
  </si>
  <si>
    <t>PISGAH_SOLAR2</t>
  </si>
  <si>
    <t>PITTS DUDIK SOLAR U1</t>
  </si>
  <si>
    <t>PITTSDDK_UNIT1</t>
  </si>
  <si>
    <t>PORTER SOLAR U1</t>
  </si>
  <si>
    <t>PORT_SLR_UNIT1</t>
  </si>
  <si>
    <t>POWERFIN KINGSBERY</t>
  </si>
  <si>
    <t>PFK_PFKPV</t>
  </si>
  <si>
    <t>PROSPERO SOLAR 1 U1</t>
  </si>
  <si>
    <t>PROSPERO_UNIT1</t>
  </si>
  <si>
    <t>PROSPERO SOLAR 1 U2</t>
  </si>
  <si>
    <t>PROSPERO_UNIT2</t>
  </si>
  <si>
    <t>PROSPERO SOLAR 2 U1</t>
  </si>
  <si>
    <t>PRSPERO2_UNIT1</t>
  </si>
  <si>
    <t>PROSPERO SOLAR 2 U2</t>
  </si>
  <si>
    <t>PRSPERO2_UNIT2</t>
  </si>
  <si>
    <t>QUEEN SOLAR U1</t>
  </si>
  <si>
    <t>QUEEN_SL_SOLAR1</t>
  </si>
  <si>
    <t>QUEEN SOLAR U2</t>
  </si>
  <si>
    <t>QUEEN_SL_SOLAR2</t>
  </si>
  <si>
    <t>QUEEN SOLAR U3</t>
  </si>
  <si>
    <t>QUEEN_SL_SOLAR3</t>
  </si>
  <si>
    <t>QUEEN SOLAR U4</t>
  </si>
  <si>
    <t>QUEEN_SL_SOLAR4</t>
  </si>
  <si>
    <t>RADIAN SOLAR U1</t>
  </si>
  <si>
    <t>RADN_SLR_UNIT1</t>
  </si>
  <si>
    <t>BROWN</t>
  </si>
  <si>
    <t>RADIAN SOLAR U2</t>
  </si>
  <si>
    <t>RADN_SLR_UNIT2</t>
  </si>
  <si>
    <t>RAMBLER SOLAR</t>
  </si>
  <si>
    <t>RAMBLER_UNIT1</t>
  </si>
  <si>
    <t>RATLIFF SOLAR (CONCHO VALLEY SOLAR)</t>
  </si>
  <si>
    <t>RATLIFF_SOLAR1</t>
  </si>
  <si>
    <t>RE ROSEROCK SOLAR 1</t>
  </si>
  <si>
    <t>REROCK_UNIT1</t>
  </si>
  <si>
    <t>RE ROSEROCK SOLAR 2</t>
  </si>
  <si>
    <t>REROCK_UNIT2</t>
  </si>
  <si>
    <t>REDBARN SOLAR 1 (RE MAPLEWOOD 2A SOLAR)</t>
  </si>
  <si>
    <t>REDBARN_UNIT_1</t>
  </si>
  <si>
    <t>REDBARN SOLAR 2 (RE MAPLEWOOD 2B SOLAR)</t>
  </si>
  <si>
    <t>REDBARN_UNIT_2</t>
  </si>
  <si>
    <t>RENEWABLE ENERGY ALTERNATIVES-CCS1</t>
  </si>
  <si>
    <t>COSERVSS_CSS1</t>
  </si>
  <si>
    <t>RETAMADG</t>
  </si>
  <si>
    <t>DP24X001_RETAMADG</t>
  </si>
  <si>
    <t>RIGGINS (SE BUCKTHORN WESTEX SOLAR)</t>
  </si>
  <si>
    <t>RIGGINS_UNIT1</t>
  </si>
  <si>
    <t>RIPPEY SOLAR</t>
  </si>
  <si>
    <t>RIPPEY_UNIT1</t>
  </si>
  <si>
    <t>ROWLAND SOLAR I</t>
  </si>
  <si>
    <t>ROW_UNIT1</t>
  </si>
  <si>
    <t>ROWLAND SOLAR II</t>
  </si>
  <si>
    <t>ROW_UNIT2</t>
  </si>
  <si>
    <t>SOLAIREHOLMAN 1</t>
  </si>
  <si>
    <t>LASSO_UNIT1</t>
  </si>
  <si>
    <t>BREWSTER</t>
  </si>
  <si>
    <t>SPARTA SOLAR U1</t>
  </si>
  <si>
    <t>SPARTA_UNIT1</t>
  </si>
  <si>
    <t>SPARTA SOLAR U2</t>
  </si>
  <si>
    <t>SPARTA_UNIT2</t>
  </si>
  <si>
    <t>SP-TX-12-PHASE B</t>
  </si>
  <si>
    <t>SPTX12B_UNIT1</t>
  </si>
  <si>
    <t>STRLING_STRLING</t>
  </si>
  <si>
    <t>STRATEGIC SOLAR 1</t>
  </si>
  <si>
    <t>STRATEGC_UNIT1</t>
  </si>
  <si>
    <t>SUN VALLEY U1</t>
  </si>
  <si>
    <t>SUNVASLR_UNIT1</t>
  </si>
  <si>
    <t>SUN VALLEY U2</t>
  </si>
  <si>
    <t>SUNVASLR_UNIT2</t>
  </si>
  <si>
    <t>SUNEDISON CPS3 SOMERSET 1 SOLAR</t>
  </si>
  <si>
    <t>SOME1_1UNIT</t>
  </si>
  <si>
    <t>SUNEDISON RABEL ROAD SOLAR</t>
  </si>
  <si>
    <t>VALL1_1UNIT</t>
  </si>
  <si>
    <t>SUNEDISON SOMERSET 2 SOLAR</t>
  </si>
  <si>
    <t>SOME2_1UNIT</t>
  </si>
  <si>
    <t>SUNEDISON VALLEY ROAD SOLAR</t>
  </si>
  <si>
    <t>VALL2_1UNIT</t>
  </si>
  <si>
    <t>SUNRAY</t>
  </si>
  <si>
    <t>SUN_SLR_UNIT_1</t>
  </si>
  <si>
    <t>TALCOWST_TALCO</t>
  </si>
  <si>
    <t>TITUS</t>
  </si>
  <si>
    <t>TAVENER U1 (FORT BEND SOLAR)                                                                                                                                                                                                                                   </t>
  </si>
  <si>
    <t>TAV_UNIT1</t>
  </si>
  <si>
    <t>TAVENER U2 (FORT BEND SOLAR)                                                                                                                                                                                                                                   </t>
  </si>
  <si>
    <t>TAV_UNIT2</t>
  </si>
  <si>
    <t>TAYGETE SOLAR 1 U1</t>
  </si>
  <si>
    <t>TAYGETE_UNIT1</t>
  </si>
  <si>
    <t>TAYGETE SOLAR 1 U2</t>
  </si>
  <si>
    <t>TAYGETE_UNIT2</t>
  </si>
  <si>
    <t>TAYGETE SOLAR 2 U1</t>
  </si>
  <si>
    <t>TAYGETE2_UNIT1</t>
  </si>
  <si>
    <t>TAYGETE SOLAR 2 U2</t>
  </si>
  <si>
    <t>TAYGETE2_UNIT2</t>
  </si>
  <si>
    <t>TEXAS SOLAR NOVA U1</t>
  </si>
  <si>
    <t>NOVA1SLR_UNIT1</t>
  </si>
  <si>
    <t>TEXAS SOLAR NOVA U2</t>
  </si>
  <si>
    <t>NOVA1SLR_UNIT2</t>
  </si>
  <si>
    <t>TIERRA BONITA SOLAR U1</t>
  </si>
  <si>
    <t>TRBT_SLR_PV1</t>
  </si>
  <si>
    <t>TIERRA BONITA SOLAR U2</t>
  </si>
  <si>
    <t>TRBT_SLR_PV2</t>
  </si>
  <si>
    <t>TITAN SOLAR (IP TITAN) U1</t>
  </si>
  <si>
    <t>TI_SOLAR_UNIT1</t>
  </si>
  <si>
    <t>TITAN SOLAR (IP TITAN) U2</t>
  </si>
  <si>
    <t>TI_SOLAR_UNIT2</t>
  </si>
  <si>
    <t>TPE ERATH SOLAR</t>
  </si>
  <si>
    <t>ERATH_ERATH21</t>
  </si>
  <si>
    <t>TRN_TRINITYBAY</t>
  </si>
  <si>
    <t>TRUE NORTH SOLAR U1</t>
  </si>
  <si>
    <t>TNS_SLR_UNIT1</t>
  </si>
  <si>
    <t>TRUE NORTH SOLAR U2</t>
  </si>
  <si>
    <t>TNS_SLR_UNIT2</t>
  </si>
  <si>
    <t>VANCOURT SOLAR</t>
  </si>
  <si>
    <t>VANCOURT_UNIT1</t>
  </si>
  <si>
    <t>VISION SOLAR 1</t>
  </si>
  <si>
    <t>VISION_UNIT1</t>
  </si>
  <si>
    <t>WAGYU SOLAR</t>
  </si>
  <si>
    <t>WGU_UNIT1</t>
  </si>
  <si>
    <t>WALNUT SPRINGS</t>
  </si>
  <si>
    <t>WLNTSPRG_1UNIT</t>
  </si>
  <si>
    <t>WAYMARK SOLAR</t>
  </si>
  <si>
    <t>WAYMARK_UNIT1</t>
  </si>
  <si>
    <t>WEBBERVILLE SOLAR</t>
  </si>
  <si>
    <t>WEBBER_S_WSP1</t>
  </si>
  <si>
    <t>WEST MOORE II</t>
  </si>
  <si>
    <t>WMOOREII_WMOOREII</t>
  </si>
  <si>
    <t>WEST OF PECOS SOLAR</t>
  </si>
  <si>
    <t>W_PECOS_UNIT1</t>
  </si>
  <si>
    <t>REEVES</t>
  </si>
  <si>
    <t>WESTORIA SOLAR U1</t>
  </si>
  <si>
    <t>WES_UNIT1</t>
  </si>
  <si>
    <t>WESTORIA SOLAR U2</t>
  </si>
  <si>
    <t>WES_UNIT2</t>
  </si>
  <si>
    <t>WHITESBORO</t>
  </si>
  <si>
    <t>WBORO_WHTSBORO</t>
  </si>
  <si>
    <t>WHITESBORO II</t>
  </si>
  <si>
    <t>WBOROII_WHBOROII</t>
  </si>
  <si>
    <t>WHITEWRIGHT</t>
  </si>
  <si>
    <t>WHTRT_WHTRGHT</t>
  </si>
  <si>
    <t>WHSOLAR_WILDHORSE_SOLAR</t>
  </si>
  <si>
    <t>YELLOW JACKET SOLAR</t>
  </si>
  <si>
    <t>YLWJACKET_YLWJACKET</t>
  </si>
  <si>
    <t>ZIER SOLAR</t>
  </si>
  <si>
    <t>ZIER_SLR_PV1</t>
  </si>
  <si>
    <t>ANGELO SOLAR</t>
  </si>
  <si>
    <t>19INR0203</t>
  </si>
  <si>
    <t>ANG_SLR_UNIT1</t>
  </si>
  <si>
    <t>ASH CREEK SOLAR U1</t>
  </si>
  <si>
    <t>21INR0379</t>
  </si>
  <si>
    <t>ASCK_SLR_SOLAR1</t>
  </si>
  <si>
    <t>ASH CREEK SOLAR U2</t>
  </si>
  <si>
    <t>ASCK_SLR_SOLAR2</t>
  </si>
  <si>
    <t>AZALEA SPRINGS SOLAR</t>
  </si>
  <si>
    <t>19INR0110</t>
  </si>
  <si>
    <t>AZSP_SLR_SOLAR1</t>
  </si>
  <si>
    <t>ANGELINA</t>
  </si>
  <si>
    <t>BAKER BRANCH SOLAR U1</t>
  </si>
  <si>
    <t>23INR0026</t>
  </si>
  <si>
    <t>BAKE_SLR_UNIT1</t>
  </si>
  <si>
    <t>BAKER BRANCH SOLAR U2</t>
  </si>
  <si>
    <t>BAKE_SLR_UNIT2</t>
  </si>
  <si>
    <t>BIG ELM SOLAR</t>
  </si>
  <si>
    <t>21INR0353</t>
  </si>
  <si>
    <t>BELM_SLR_UNIT1</t>
  </si>
  <si>
    <t>BIG STAR SOLAR U1</t>
  </si>
  <si>
    <t>21INR0413</t>
  </si>
  <si>
    <t>BIG_STAR_UNIT1</t>
  </si>
  <si>
    <t>BIG STAR SOLAR U2</t>
  </si>
  <si>
    <t>BIG_STAR_UNIT2</t>
  </si>
  <si>
    <t>BLUE JAY SOLAR I</t>
  </si>
  <si>
    <t>21INR0538</t>
  </si>
  <si>
    <t>BLUEJAY_UNIT1</t>
  </si>
  <si>
    <t>BLUE JAY SOLAR II</t>
  </si>
  <si>
    <t>19INR0085</t>
  </si>
  <si>
    <t>BLUEJAY_UNIT2</t>
  </si>
  <si>
    <t>BRIGHT ARROW SOLAR U1</t>
  </si>
  <si>
    <t>22INR0242</t>
  </si>
  <si>
    <t>BR_ARROW_UNIT1</t>
  </si>
  <si>
    <t>BRIGHT ARROW SOLAR U2</t>
  </si>
  <si>
    <t>BR_ARROW_UNIT2</t>
  </si>
  <si>
    <t>BUFFALO CREEK (OLD 300 SOLAR CENTER) U1</t>
  </si>
  <si>
    <t>21INR0406</t>
  </si>
  <si>
    <t>BCK_UNIT1</t>
  </si>
  <si>
    <t>BUFFALO CREEK (OLD 300 SOLAR CENTER) U2</t>
  </si>
  <si>
    <t>BCK_UNIT2</t>
  </si>
  <si>
    <t>CHEVRON ALLEN SOLAR (HAYHURST TEXAS SOLAR)</t>
  </si>
  <si>
    <t>22INR0363</t>
  </si>
  <si>
    <t>CHAL_SLR_SOLAR1</t>
  </si>
  <si>
    <t>CHILLINGHAM SOLAR U1</t>
  </si>
  <si>
    <t>23INR0070</t>
  </si>
  <si>
    <t>CHIL_SLR_SOLAR1</t>
  </si>
  <si>
    <t>CHILLINGHAM SOLAR U2</t>
  </si>
  <si>
    <t>CHIL_SLR_SOLAR2</t>
  </si>
  <si>
    <t>COMPADRE SOLAR U1</t>
  </si>
  <si>
    <t>24INR0023</t>
  </si>
  <si>
    <t>CMPD_SLR_SOLAR1</t>
  </si>
  <si>
    <t>COMPADRE SOLAR U2</t>
  </si>
  <si>
    <t>CMPD_SLR_SOLAR2</t>
  </si>
  <si>
    <t>COTTONWOOD BAYOU SOLAR I U1</t>
  </si>
  <si>
    <t>19INR0134</t>
  </si>
  <si>
    <t>CTW_SOLAR1</t>
  </si>
  <si>
    <t>COTTONWOOD BAYOU SOLAR I U2</t>
  </si>
  <si>
    <t>CTW_SOLAR2</t>
  </si>
  <si>
    <t>DAMAZO (SECOND DIVISION) SOLAR</t>
  </si>
  <si>
    <t>20INR0248</t>
  </si>
  <si>
    <t>DMA_SOLAR1</t>
  </si>
  <si>
    <t>DANISH FIELDS SOLAR U1</t>
  </si>
  <si>
    <t>20INR0069</t>
  </si>
  <si>
    <t>DAN_UNIT1</t>
  </si>
  <si>
    <t>DANISH FIELDS SOLAR U2</t>
  </si>
  <si>
    <t>DAN_UNIT2</t>
  </si>
  <si>
    <t>DANISH FIELDS SOLAR U3</t>
  </si>
  <si>
    <t>DAN_UNIT3</t>
  </si>
  <si>
    <t>DELILAH SOLAR 1 U1</t>
  </si>
  <si>
    <t>22INR0202</t>
  </si>
  <si>
    <t>DELILA_1_G1</t>
  </si>
  <si>
    <t>DELILAH SOLAR 1 U2</t>
  </si>
  <si>
    <t>DELILA_1_G2</t>
  </si>
  <si>
    <t>DELILAH SOLAR 2 U1</t>
  </si>
  <si>
    <t>22INR0203</t>
  </si>
  <si>
    <t>DELILA_2_G1</t>
  </si>
  <si>
    <t>RED RIVER</t>
  </si>
  <si>
    <t>DELILAH SOLAR 2 U2</t>
  </si>
  <si>
    <t>DELILA_2_G2</t>
  </si>
  <si>
    <t>DELILAH SOLAR 2 U3</t>
  </si>
  <si>
    <t>DELILA_2_G3</t>
  </si>
  <si>
    <t>EASTBELL MILAM SOLAR</t>
  </si>
  <si>
    <t>21INR0203</t>
  </si>
  <si>
    <t>EBELLSLR_UNIT1</t>
  </si>
  <si>
    <t>EASTBELL MILAM SOLAR II</t>
  </si>
  <si>
    <t>24INR0208</t>
  </si>
  <si>
    <t>EBELLSL2_UNIT1</t>
  </si>
  <si>
    <t>ELIZA SOLAR</t>
  </si>
  <si>
    <t>21INR0368</t>
  </si>
  <si>
    <t>ELZA_SLR_SOLAR1</t>
  </si>
  <si>
    <t>ESTONIAN SOLAR FARM U1</t>
  </si>
  <si>
    <t>22INR0335</t>
  </si>
  <si>
    <t>ESTONIAN_SOLAR1</t>
  </si>
  <si>
    <t>DELTA</t>
  </si>
  <si>
    <t>ESTONIAN SOLAR FARM U2</t>
  </si>
  <si>
    <t>ESTONIAN_SOLAR2</t>
  </si>
  <si>
    <t>FIGHTING JAYS SOLAR U1</t>
  </si>
  <si>
    <t>21INR0278</t>
  </si>
  <si>
    <t>JAY_UNIT1</t>
  </si>
  <si>
    <t>FIGHTING JAYS SOLAR U2</t>
  </si>
  <si>
    <t>JAY_UNIT2</t>
  </si>
  <si>
    <t>GRANSOLAR TEXAS ONE</t>
  </si>
  <si>
    <t>22INR0511</t>
  </si>
  <si>
    <t>GRAN_SLR_UNIT1</t>
  </si>
  <si>
    <t>GRIMES COUNTY SOLAR U1</t>
  </si>
  <si>
    <t>23INR0160</t>
  </si>
  <si>
    <t>GRIM_SLR_UNIT1</t>
  </si>
  <si>
    <t>GRIMES COUNTY SOLAR U2</t>
  </si>
  <si>
    <t>GRIM_SLR_UNIT2</t>
  </si>
  <si>
    <t>GRIMES COUNTY SOLAR U3</t>
  </si>
  <si>
    <t>GRIM_SLR_UNIT3</t>
  </si>
  <si>
    <t>HORNET SOLAR U1</t>
  </si>
  <si>
    <t>23INR0021</t>
  </si>
  <si>
    <t>HRNT_SLR_UNIT1</t>
  </si>
  <si>
    <t>HORNET SOLAR U2</t>
  </si>
  <si>
    <t>HRNT_SLR_UNIT2</t>
  </si>
  <si>
    <t>HORNET SOLAR U3</t>
  </si>
  <si>
    <t>HRNT_SLR_UNIT3</t>
  </si>
  <si>
    <t>HOVEY (BARILLA SOLAR 1B)</t>
  </si>
  <si>
    <t>12INR0059b</t>
  </si>
  <si>
    <t>HOVEY_UNIT2</t>
  </si>
  <si>
    <t>JUNGMANN SOLAR</t>
  </si>
  <si>
    <t>22INR0356</t>
  </si>
  <si>
    <t>JUNG_SLR_UNIT1</t>
  </si>
  <si>
    <t>MARKUM SOLAR</t>
  </si>
  <si>
    <t>20INR0230</t>
  </si>
  <si>
    <t>MRKM_SLR_PV1</t>
  </si>
  <si>
    <t>MERCURY SOLAR U1</t>
  </si>
  <si>
    <t>21INR0257</t>
  </si>
  <si>
    <t>MERCURY_PV1</t>
  </si>
  <si>
    <t>MERCURY SOLAR U2</t>
  </si>
  <si>
    <t>23INR0153</t>
  </si>
  <si>
    <t>MERCURY_PV2</t>
  </si>
  <si>
    <t>MORROW LAKE SOLAR</t>
  </si>
  <si>
    <t>19INR0155</t>
  </si>
  <si>
    <t>MROW_SLR_SOLAR1</t>
  </si>
  <si>
    <t>MYRTLE SOLAR U1</t>
  </si>
  <si>
    <t>19INR0041</t>
  </si>
  <si>
    <t>MYR_UNIT1</t>
  </si>
  <si>
    <t>MYRTLE SOLAR U2</t>
  </si>
  <si>
    <t>MYR_UNIT2</t>
  </si>
  <si>
    <t>OUTPOST SOLAR U1</t>
  </si>
  <si>
    <t>23INR0007</t>
  </si>
  <si>
    <t>OUTP_SLR_UNIT1</t>
  </si>
  <si>
    <t>OUTPOST SOLAR U2</t>
  </si>
  <si>
    <t>OUTP_SLR_UNIT2</t>
  </si>
  <si>
    <t>PEREGRINE SOLAR U1</t>
  </si>
  <si>
    <t>22INR0283</t>
  </si>
  <si>
    <t>PERE_SLR_UNIT1</t>
  </si>
  <si>
    <t>PEREGRINE SOLAR U2</t>
  </si>
  <si>
    <t>PERE_SLR_UNIT2</t>
  </si>
  <si>
    <t>PHOTON SOLAR U1</t>
  </si>
  <si>
    <t>25INR0493</t>
  </si>
  <si>
    <t>PHO_SOLAR1</t>
  </si>
  <si>
    <t>PHOTON SOLAR U2</t>
  </si>
  <si>
    <t>PHO_SOLAR2</t>
  </si>
  <si>
    <t>PHOTON SOLAR U3</t>
  </si>
  <si>
    <t>23INR0111</t>
  </si>
  <si>
    <t>PHO_SOLAR3</t>
  </si>
  <si>
    <t>PHOTON SOLAR U4</t>
  </si>
  <si>
    <t>25INR0673</t>
  </si>
  <si>
    <t>PHO_SOLAR4</t>
  </si>
  <si>
    <t>PLAINVIEW SOLAR (RAMSEY SOLAR) U1</t>
  </si>
  <si>
    <t>20INR0130</t>
  </si>
  <si>
    <t>PLN_UNIT1</t>
  </si>
  <si>
    <t>PLAINVIEW SOLAR (RAMSEY SOLAR) U2</t>
  </si>
  <si>
    <t>PLN_UNIT2</t>
  </si>
  <si>
    <t>ROSELAND SOLAR U1</t>
  </si>
  <si>
    <t>20INR0205</t>
  </si>
  <si>
    <t>ROSELAND_SOLAR1</t>
  </si>
  <si>
    <t>ROSELAND SOLAR U2</t>
  </si>
  <si>
    <t>ROSELAND_SOLAR2</t>
  </si>
  <si>
    <t>ROSELAND SOLAR U3</t>
  </si>
  <si>
    <t>22INR0506</t>
  </si>
  <si>
    <t>ROSELAND_SOLAR3</t>
  </si>
  <si>
    <t>SAMSON SOLAR 1 U1</t>
  </si>
  <si>
    <t>21INR0221</t>
  </si>
  <si>
    <t>SAMSON_1_G1</t>
  </si>
  <si>
    <t>SAMSON SOLAR 1 U2</t>
  </si>
  <si>
    <t>SAMSON_1_G2</t>
  </si>
  <si>
    <t>SAMSON SOLAR 2 U1</t>
  </si>
  <si>
    <t>21INR0490</t>
  </si>
  <si>
    <t>SAMSON_1_G3</t>
  </si>
  <si>
    <t>SAMSON SOLAR 2 U2</t>
  </si>
  <si>
    <t>SAMSON_1_G4</t>
  </si>
  <si>
    <t>SAMSON SOLAR 3 U1</t>
  </si>
  <si>
    <t>21INR0491</t>
  </si>
  <si>
    <t>SAMSON_3_G1</t>
  </si>
  <si>
    <t>SAMSON SOLAR 3 U2</t>
  </si>
  <si>
    <t>SAMSON_3_G2</t>
  </si>
  <si>
    <t>SBRANCH SOLAR PROJECT</t>
  </si>
  <si>
    <t>22INR0205</t>
  </si>
  <si>
    <t>SBE_UNIT1</t>
  </si>
  <si>
    <t>SIGNAL SOLAR</t>
  </si>
  <si>
    <t>20INR0208</t>
  </si>
  <si>
    <t>SIG_SLR_UNIT1</t>
  </si>
  <si>
    <t>STAMPEDE SOLAR U1</t>
  </si>
  <si>
    <t>22INR0409</t>
  </si>
  <si>
    <t>STAM_SLR_SOLAR1</t>
  </si>
  <si>
    <t>STAMPEDE SOLAR U2</t>
  </si>
  <si>
    <t>STAM_SLR_SOLAR2</t>
  </si>
  <si>
    <t>STARR SOLAR RANCH U1</t>
  </si>
  <si>
    <t>20INR0216</t>
  </si>
  <si>
    <t>STAR_SLR_UNIT1</t>
  </si>
  <si>
    <t>STARR SOLAR RANCH U2</t>
  </si>
  <si>
    <t>STAR_SLR_UNIT2</t>
  </si>
  <si>
    <t>STONERIDGE SOLAR U1</t>
  </si>
  <si>
    <t>24INR0031</t>
  </si>
  <si>
    <t>STRG_SLR_UNIT1</t>
  </si>
  <si>
    <t>STONERIDGE SOLAR U2</t>
  </si>
  <si>
    <t>STRG_SLR_UNIT2</t>
  </si>
  <si>
    <t>SWIFT AIR SOLAR</t>
  </si>
  <si>
    <t>24INR0421</t>
  </si>
  <si>
    <t>SWFT_SLR_UNIT1</t>
  </si>
  <si>
    <t>TEXAS SOLAR NOVA 2 U1</t>
  </si>
  <si>
    <t>20INR0269</t>
  </si>
  <si>
    <t>NOVA2SLR_UNIT1</t>
  </si>
  <si>
    <t>TRES BAHIAS SOLAR</t>
  </si>
  <si>
    <t>20INR0266</t>
  </si>
  <si>
    <t>TREB_SLR_SOLAR1</t>
  </si>
  <si>
    <t>TULSITA SOLAR U1</t>
  </si>
  <si>
    <t>21INR0223</t>
  </si>
  <si>
    <t>TUL_SLR_UNIT1</t>
  </si>
  <si>
    <t>TULSITA SOLAR U2</t>
  </si>
  <si>
    <t>TUL_SLR_UNIT2</t>
  </si>
  <si>
    <t>XE MURAT [ADLONG] SOLAR</t>
  </si>
  <si>
    <t>22INR0354</t>
  </si>
  <si>
    <t>ADL_SOLAR1</t>
  </si>
  <si>
    <t>AE-TELVIEW ESS</t>
  </si>
  <si>
    <t>TV_BESS</t>
  </si>
  <si>
    <t>BA</t>
  </si>
  <si>
    <t>STORAGE</t>
  </si>
  <si>
    <t>CONV-DGR</t>
  </si>
  <si>
    <t>AL PASTOR BESS</t>
  </si>
  <si>
    <t>ALP_BESS_BESS1</t>
  </si>
  <si>
    <t>ANCHOR BESS U1</t>
  </si>
  <si>
    <t>ANCHOR_BESS1</t>
  </si>
  <si>
    <t>ANCHOR BESS U2</t>
  </si>
  <si>
    <t>ANCHOR_BESS2</t>
  </si>
  <si>
    <t>ANEMOI ENERGY STORAGE</t>
  </si>
  <si>
    <t>ANEM_ESS_BESS1</t>
  </si>
  <si>
    <t>ANGLETON BESS</t>
  </si>
  <si>
    <t>AE_BESS</t>
  </si>
  <si>
    <t>AZURE SKY BESS</t>
  </si>
  <si>
    <t>AZURE_BESS1</t>
  </si>
  <si>
    <t>BAT CAVE</t>
  </si>
  <si>
    <t>BATCAVE_BES1</t>
  </si>
  <si>
    <t>MASON</t>
  </si>
  <si>
    <t>BAY CITY BESS</t>
  </si>
  <si>
    <t>BAY_CITY_BESS</t>
  </si>
  <si>
    <t>BELDING TNP (TRIPLE BUTTE BATTERY)</t>
  </si>
  <si>
    <t>BELD_BELU1</t>
  </si>
  <si>
    <t>BLUE JAY BESS</t>
  </si>
  <si>
    <t>BLUEJAY_BESS1</t>
  </si>
  <si>
    <t>BLUE SUMMIT BATTERY</t>
  </si>
  <si>
    <t>BLSUMMIT_BATTERY</t>
  </si>
  <si>
    <t>BOCO BESS</t>
  </si>
  <si>
    <t>BOCO_ESS_ESS1</t>
  </si>
  <si>
    <t>BRP ALVIN</t>
  </si>
  <si>
    <t>ALVIN_UNIT1</t>
  </si>
  <si>
    <t>BRP ANGLETON</t>
  </si>
  <si>
    <t>ANGLETON_UNIT1</t>
  </si>
  <si>
    <t>BRP BRAZORIA</t>
  </si>
  <si>
    <t>BRAZORIA_UNIT1</t>
  </si>
  <si>
    <t>BRP DICKINSON</t>
  </si>
  <si>
    <t>DICKNSON_UNIT1</t>
  </si>
  <si>
    <t>BRP DICKENS BESS U1</t>
  </si>
  <si>
    <t>DKNS_ESS_BES1</t>
  </si>
  <si>
    <t>BRP DICKENS BESS U2</t>
  </si>
  <si>
    <t>DKNS_ESS_BES2</t>
  </si>
  <si>
    <t>BRP DICKENS BESS U3</t>
  </si>
  <si>
    <t>DKNS_ESS_BES3</t>
  </si>
  <si>
    <t>BRP DICKENS BESS U4</t>
  </si>
  <si>
    <t>DKNS_ESS_BES4</t>
  </si>
  <si>
    <t>BRP HEIGHTS</t>
  </si>
  <si>
    <t>HEIGHTTN_UNIT1</t>
  </si>
  <si>
    <t>BRP HYDRA BESS</t>
  </si>
  <si>
    <t>HYDR_ESS_BES1</t>
  </si>
  <si>
    <t>BRP LIBRA BESS</t>
  </si>
  <si>
    <t>LBRA_ESS_BES1</t>
  </si>
  <si>
    <t>BRP LOOP 463</t>
  </si>
  <si>
    <t>L_463S_UNIT1</t>
  </si>
  <si>
    <t>BRP LOPENO</t>
  </si>
  <si>
    <t>LOPENO_UNIT1</t>
  </si>
  <si>
    <t>BRP MAGNOLIA</t>
  </si>
  <si>
    <t>MAGNO_TN_UNIT1</t>
  </si>
  <si>
    <t>BRP ODESSA SW</t>
  </si>
  <si>
    <t>ODESW_UNIT1</t>
  </si>
  <si>
    <t>BRP PALEO BESS</t>
  </si>
  <si>
    <t>PALE_ESS_BES1</t>
  </si>
  <si>
    <t>BRP PAVO BESS U1</t>
  </si>
  <si>
    <t>PAVO_ESS_BESS1</t>
  </si>
  <si>
    <t>BRP PAVO BESS U2</t>
  </si>
  <si>
    <t>PAVO_ESS_BESS2</t>
  </si>
  <si>
    <t>BRP PUEBLO I</t>
  </si>
  <si>
    <t>BRP_PBL1_UNIT1</t>
  </si>
  <si>
    <t>BRP PUEBLO II</t>
  </si>
  <si>
    <t>BRP_PBL2_UNIT1</t>
  </si>
  <si>
    <t>BRP RANCHTOWN</t>
  </si>
  <si>
    <t>K0_UNIT1</t>
  </si>
  <si>
    <t>BRP SWEENY</t>
  </si>
  <si>
    <t>SWEENY_UNIT1</t>
  </si>
  <si>
    <t>BRP TORTOLAS BESS</t>
  </si>
  <si>
    <t>TORT_ESS_BESS1</t>
  </si>
  <si>
    <t>BRP ZAPATA I</t>
  </si>
  <si>
    <t>BRP_ZPT1_UNIT1</t>
  </si>
  <si>
    <t>BRP ZAPATA II</t>
  </si>
  <si>
    <t>BRP_ZPT2_UNIT1</t>
  </si>
  <si>
    <t>BURKSOL BESS (DONEGAL BESS)</t>
  </si>
  <si>
    <t>BKSL_ESS_BESS1</t>
  </si>
  <si>
    <t>BYRD RANCH STORAGE</t>
  </si>
  <si>
    <t>BYRDR_ES_BESS1</t>
  </si>
  <si>
    <t>CALLISTO I ENERGY CENTER U1</t>
  </si>
  <si>
    <t>CLO_BESS1</t>
  </si>
  <si>
    <t>CALLISTO I ENERGY CENTER U2</t>
  </si>
  <si>
    <t>CLO_BESS2</t>
  </si>
  <si>
    <t>CAMERON STORAGE (SABAL STORAGE)</t>
  </si>
  <si>
    <t>CAMWIND_BESS1</t>
  </si>
  <si>
    <t>CASTLE GAP BATTERY</t>
  </si>
  <si>
    <t>CASL_GAP_BATTERY1</t>
  </si>
  <si>
    <t>CATARINA BESS</t>
  </si>
  <si>
    <t>CATARINA_BESS</t>
  </si>
  <si>
    <t>CENTURY BESS</t>
  </si>
  <si>
    <t>CNTRY_BESS1</t>
  </si>
  <si>
    <t>CEDARVALE BESS</t>
  </si>
  <si>
    <t>CEDRVALE_BESS</t>
  </si>
  <si>
    <t>CHISHOLM GRID</t>
  </si>
  <si>
    <t>CHISMGRD_BES1</t>
  </si>
  <si>
    <t>EXT-OUT</t>
  </si>
  <si>
    <t>CISCO BESS</t>
  </si>
  <si>
    <t>CISC_BESS</t>
  </si>
  <si>
    <t>CONTINENTAL BESS</t>
  </si>
  <si>
    <t>CONTINEN_BESS1</t>
  </si>
  <si>
    <t>COMMERCE ST ESS</t>
  </si>
  <si>
    <t>X4_SWRI</t>
  </si>
  <si>
    <t>CONNOLLY STORAGE</t>
  </si>
  <si>
    <t>CNLY_ESS_BESS_1</t>
  </si>
  <si>
    <t>CORAL STORAGE U1</t>
  </si>
  <si>
    <t>CORALSLR_BESS1</t>
  </si>
  <si>
    <t>CORAL STORAGE U2</t>
  </si>
  <si>
    <t>CORALSLR_BESS2</t>
  </si>
  <si>
    <t>COYOTE SPRINGS BESS</t>
  </si>
  <si>
    <t>COYOTSPR_BESS</t>
  </si>
  <si>
    <t>CROCKETT BESS</t>
  </si>
  <si>
    <t>CR_BESS1</t>
  </si>
  <si>
    <t>CROSBY BESS</t>
  </si>
  <si>
    <t>CS_BESS</t>
  </si>
  <si>
    <t>CROSSETT POWER U1</t>
  </si>
  <si>
    <t>CROSSETT_BES1</t>
  </si>
  <si>
    <t>CROSSETT POWER U2</t>
  </si>
  <si>
    <t>CROSSETT_BES2</t>
  </si>
  <si>
    <t>DAMON STORAGE</t>
  </si>
  <si>
    <t>DA_BESS</t>
  </si>
  <si>
    <t>DECORDOVA BESS U1</t>
  </si>
  <si>
    <t>DCSES_BES1</t>
  </si>
  <si>
    <t>DECORDOVA BESS U2</t>
  </si>
  <si>
    <t>DCSES_BES2</t>
  </si>
  <si>
    <t>DECORDOVA BESS U3</t>
  </si>
  <si>
    <t>DCSES_BES3</t>
  </si>
  <si>
    <t>DECORDOVA BESS U4</t>
  </si>
  <si>
    <t>DCSES_BES4</t>
  </si>
  <si>
    <t>DIBOLL BESS</t>
  </si>
  <si>
    <t>DIBOL_BESS</t>
  </si>
  <si>
    <t>EBONY ENERGY STORAGE</t>
  </si>
  <si>
    <t>EBNY_ESS_BESS1</t>
  </si>
  <si>
    <t>ENDURANCE PARK STORAGE</t>
  </si>
  <si>
    <t>ENDPARKS_ESS1</t>
  </si>
  <si>
    <t>ESTONIAN ENERGY STORAGE</t>
  </si>
  <si>
    <t>ESTONIAN_BES1</t>
  </si>
  <si>
    <t>EUNICE STORAGE</t>
  </si>
  <si>
    <t>EUNICE_BES1</t>
  </si>
  <si>
    <t>FALFURRIAS BESS</t>
  </si>
  <si>
    <t>FALFUR1_BESS1</t>
  </si>
  <si>
    <t>FARMERSVILLE BESS</t>
  </si>
  <si>
    <t>FRMRSVLW_BESS</t>
  </si>
  <si>
    <t>FARMERSVILLE WEST BESS 2</t>
  </si>
  <si>
    <t>FRMRSVL1_BES2</t>
  </si>
  <si>
    <t>FAULKNER BESS</t>
  </si>
  <si>
    <t>FAULKNER_BESS</t>
  </si>
  <si>
    <t>FENCE POST BESS U1</t>
  </si>
  <si>
    <t>FENCESLR_BESS1</t>
  </si>
  <si>
    <t>FIVE WELLS STORAGE</t>
  </si>
  <si>
    <t>FIVEWSLR_BESS1</t>
  </si>
  <si>
    <t>FLAT TOP BATTERY</t>
  </si>
  <si>
    <t>FLAT_TOP_FLATU1</t>
  </si>
  <si>
    <t>FLOWER VALLEY II BATT</t>
  </si>
  <si>
    <t>FLOWERII_BESS1</t>
  </si>
  <si>
    <t>GAMBIT BATTERY</t>
  </si>
  <si>
    <t>GAMBIT_BESS1</t>
  </si>
  <si>
    <t>GARDEN CITY EAST BESS</t>
  </si>
  <si>
    <t>GRDNE_BESS</t>
  </si>
  <si>
    <t>GEORGETOWN SOUTH (RABBIT HILL ESS)</t>
  </si>
  <si>
    <t>GEORSO_ESS_1</t>
  </si>
  <si>
    <t>WILLIAMSON</t>
  </si>
  <si>
    <t>GIGA TEXAS ENERGY STORAGE</t>
  </si>
  <si>
    <t>GIGA_ESS_BESS_1</t>
  </si>
  <si>
    <t>GOMEZ BESS</t>
  </si>
  <si>
    <t>GOMZ_BESS</t>
  </si>
  <si>
    <t>GREAT KISKADEE STORAGE</t>
  </si>
  <si>
    <t>GKS_BESS_BESS1</t>
  </si>
  <si>
    <t>GREGORY BESS</t>
  </si>
  <si>
    <t>GREGORY_BESS1</t>
  </si>
  <si>
    <t>HAMILTON BESS  U1</t>
  </si>
  <si>
    <t>HAMILTON_BESS</t>
  </si>
  <si>
    <t>HIGH LONESOME BESS</t>
  </si>
  <si>
    <t>HI_LONEB_BESS1</t>
  </si>
  <si>
    <t>HOEFSROAD BESS</t>
  </si>
  <si>
    <t>HRBESS_BESS</t>
  </si>
  <si>
    <t>HOLCOMB BESS</t>
  </si>
  <si>
    <t>HOLCOMB_BESS</t>
  </si>
  <si>
    <t>LA SALLE</t>
  </si>
  <si>
    <t>HOLY ESS U1</t>
  </si>
  <si>
    <t>HLY_BESS1</t>
  </si>
  <si>
    <t>HOLY ESS U2</t>
  </si>
  <si>
    <t>HLY_BESS2</t>
  </si>
  <si>
    <t>HOUSE MOUNTAIN BESS</t>
  </si>
  <si>
    <t>HOUSEMTN_BESS1</t>
  </si>
  <si>
    <t>HUMMINGBIRD STORAGE</t>
  </si>
  <si>
    <t>HMNG_ESS_BESS1</t>
  </si>
  <si>
    <t>INADALE ESS</t>
  </si>
  <si>
    <t>INDL_ESS</t>
  </si>
  <si>
    <t>JOHNSON CITY BESS</t>
  </si>
  <si>
    <t>JOHNCI_UNIT_1</t>
  </si>
  <si>
    <t>BLANCO</t>
  </si>
  <si>
    <t>JUDKINS BESS</t>
  </si>
  <si>
    <t>JDKNS_BESS</t>
  </si>
  <si>
    <t>JUNCTION BESS</t>
  </si>
  <si>
    <t>JUNCTION_BESS</t>
  </si>
  <si>
    <t>KIMBLE</t>
  </si>
  <si>
    <t>JUNCTION NORTH BESS</t>
  </si>
  <si>
    <t>JUNORTH1_BES1</t>
  </si>
  <si>
    <t>KINGSBERY ENERGY STORAGE SYSTEM</t>
  </si>
  <si>
    <t>KB_ESS_KB_ESS</t>
  </si>
  <si>
    <t>LIGGETT SWITCH BESS</t>
  </si>
  <si>
    <t>LIGSW_BESS1</t>
  </si>
  <si>
    <t>LILY STORAGE</t>
  </si>
  <si>
    <t>LILY_BESS1</t>
  </si>
  <si>
    <t>LIMOUSIN OAK STORAGE</t>
  </si>
  <si>
    <t>LMO_BESS1</t>
  </si>
  <si>
    <t>LONESTAR BESS</t>
  </si>
  <si>
    <t>LONESTAR_BESS</t>
  </si>
  <si>
    <t>LUFKIN SOUTH BESS</t>
  </si>
  <si>
    <t>LFSTH_BESS</t>
  </si>
  <si>
    <t>MADERO GRID U1</t>
  </si>
  <si>
    <t>MADERO_UNIT1</t>
  </si>
  <si>
    <t>MADERO GRID U2 (IGNACIO GRID)</t>
  </si>
  <si>
    <t>MADERO_UNIT2</t>
  </si>
  <si>
    <t>MAINLAND BESS</t>
  </si>
  <si>
    <t>MAINLAND_BESS</t>
  </si>
  <si>
    <t>MAYBERRY II BESS</t>
  </si>
  <si>
    <t>MAYBERRY_BESS2</t>
  </si>
  <si>
    <t>MINERAL WELLS EAST BESS</t>
  </si>
  <si>
    <t>MNWLE_BESS</t>
  </si>
  <si>
    <t>MU ENERGY STORAGE SYSTEM</t>
  </si>
  <si>
    <t>MU_ESS_MU_ESS</t>
  </si>
  <si>
    <t>MUSTANG CREEK STORAGE</t>
  </si>
  <si>
    <t>MUSTNGCK_BES1</t>
  </si>
  <si>
    <t>MYRTLE STORAGE U1</t>
  </si>
  <si>
    <t>MYR_BES1</t>
  </si>
  <si>
    <t>MYRTLE STORAGE U2</t>
  </si>
  <si>
    <t>MYR_BES2</t>
  </si>
  <si>
    <t>NOBLE STORAGE U1</t>
  </si>
  <si>
    <t>NOBLESLR_BESS1</t>
  </si>
  <si>
    <t>NOBLE STORAGE U2</t>
  </si>
  <si>
    <t>NOBLESLR_BESS2</t>
  </si>
  <si>
    <t>NORTH ALAMO BESS</t>
  </si>
  <si>
    <t>N_ALAMO_BESS</t>
  </si>
  <si>
    <t>NORTH COLUMBIA (ROUGHNECK STORAGE)</t>
  </si>
  <si>
    <t>NCO_ESS1</t>
  </si>
  <si>
    <t>NORTH FORK</t>
  </si>
  <si>
    <t>NF_BRP_BES1</t>
  </si>
  <si>
    <t>NORTH MERCEDES BESS</t>
  </si>
  <si>
    <t>N_MERCED_BESS</t>
  </si>
  <si>
    <t>NOTREES BATTERY FACILITY</t>
  </si>
  <si>
    <t>NWF_NBS</t>
  </si>
  <si>
    <t>OLNEY BESS</t>
  </si>
  <si>
    <t>OLNEYTN_BESS</t>
  </si>
  <si>
    <t>PAULINE BESS</t>
  </si>
  <si>
    <t>PAULN_BESS</t>
  </si>
  <si>
    <t>PAVLOV BESS</t>
  </si>
  <si>
    <t>PAVLOV_BESS</t>
  </si>
  <si>
    <t>PORT LAVACA BATTERY</t>
  </si>
  <si>
    <t>PRTLAVS_BESS1</t>
  </si>
  <si>
    <t>PYOTE TNP (SWOOSE BATTERY)</t>
  </si>
  <si>
    <t>PYOTE_SWOOSEU1</t>
  </si>
  <si>
    <t>PYRON BESS 2A</t>
  </si>
  <si>
    <t>PYR_ESS2A</t>
  </si>
  <si>
    <t>PYRON BESS 2B</t>
  </si>
  <si>
    <t>PYR_ESS2B</t>
  </si>
  <si>
    <t>PYRON ESS</t>
  </si>
  <si>
    <t>PYR_ESS</t>
  </si>
  <si>
    <t>QUEEN BESS</t>
  </si>
  <si>
    <t>QUEEN_BA_BESS1</t>
  </si>
  <si>
    <t>RATTLESNAKE BESS</t>
  </si>
  <si>
    <t>RTLSNAKE_BESS</t>
  </si>
  <si>
    <t>REGIS MOORE FIELD BESS</t>
  </si>
  <si>
    <t>MOORE_FL_BESS1</t>
  </si>
  <si>
    <t>REGIS PALACIOS BESS</t>
  </si>
  <si>
    <t>PALACIOS_BESS1</t>
  </si>
  <si>
    <t>REPUBLIC ROAD STORAGE</t>
  </si>
  <si>
    <t>RPUBRDS_ESS1</t>
  </si>
  <si>
    <t>RIVER BEND (BRAZOS BEND BESS)</t>
  </si>
  <si>
    <t>RBN_BESS1</t>
  </si>
  <si>
    <t>RIVER VALLEY STORAGE U1</t>
  </si>
  <si>
    <t>RVRVLYS_ESS1</t>
  </si>
  <si>
    <t>RIVER VALLEY STORAGE U2</t>
  </si>
  <si>
    <t>RVRVLYS_ESS2</t>
  </si>
  <si>
    <t>RODEO RANCH ENERGY STORAGE U1</t>
  </si>
  <si>
    <t>RRANCHES_UNIT1</t>
  </si>
  <si>
    <t>RODEO RANCH ENERGY STORAGE U2</t>
  </si>
  <si>
    <t>RRANCHES_UNIT2</t>
  </si>
  <si>
    <t>ROSELAND STORAGE</t>
  </si>
  <si>
    <t>ROSELAND_BESS1</t>
  </si>
  <si>
    <t>RUSSEK STREET BESS</t>
  </si>
  <si>
    <t>RUSSEKST_BESS</t>
  </si>
  <si>
    <t>SADDLEBACK BESS</t>
  </si>
  <si>
    <t>SADLBACK_BESS</t>
  </si>
  <si>
    <t>SANDLAKE BESS</t>
  </si>
  <si>
    <t>SANDLAK1_BESS</t>
  </si>
  <si>
    <t>SARAGOSA BESS</t>
  </si>
  <si>
    <t>SGSA_BESS1</t>
  </si>
  <si>
    <t>SCREWBEAN BESS</t>
  </si>
  <si>
    <t>SBEAN_BESS</t>
  </si>
  <si>
    <t>SHEEP CREEK STORAGE</t>
  </si>
  <si>
    <t>SHEEPCRK_BESS1</t>
  </si>
  <si>
    <t>SILICON HILL STORAGE U1</t>
  </si>
  <si>
    <t>SLCNHLS_ESS1</t>
  </si>
  <si>
    <t>SILICON HILL STORAGE U2</t>
  </si>
  <si>
    <t>SLCNHLS_ESS2</t>
  </si>
  <si>
    <t>SMT ELSA</t>
  </si>
  <si>
    <t>ELSA_BESS</t>
  </si>
  <si>
    <t>SMT GARCENO BESS</t>
  </si>
  <si>
    <t>GARCENO_BESS</t>
  </si>
  <si>
    <t>SMT LOS FRESNOS</t>
  </si>
  <si>
    <t>L_FRESNO_BESS</t>
  </si>
  <si>
    <t>SMT MAYBERRY BESS</t>
  </si>
  <si>
    <t>MAYBERRY_BESS</t>
  </si>
  <si>
    <t>SMT RIO GRANDE CITY BESS</t>
  </si>
  <si>
    <t>RIO_GRAN_BESS</t>
  </si>
  <si>
    <t>SMT SANTA ROSA</t>
  </si>
  <si>
    <t>S_SNROSA_BESS</t>
  </si>
  <si>
    <t>SNYDER</t>
  </si>
  <si>
    <t>DPCRK_UNIT1</t>
  </si>
  <si>
    <t>SP TX-12B BESS</t>
  </si>
  <si>
    <t>SPTX12B_BES1</t>
  </si>
  <si>
    <t>STAMPEDE BESS U1</t>
  </si>
  <si>
    <t>STAM_SLR_BESS1</t>
  </si>
  <si>
    <t>ST. GALL I ENERGY STORAGE</t>
  </si>
  <si>
    <t>SGAL_BES_BESS1</t>
  </si>
  <si>
    <t>SUN VALLEY BESS U1</t>
  </si>
  <si>
    <t>SUNVASLR_BESS1</t>
  </si>
  <si>
    <t>SUN VALLEY BESS U2</t>
  </si>
  <si>
    <t>SUNVASLR_BESS2</t>
  </si>
  <si>
    <t>SWEETWATER BESS</t>
  </si>
  <si>
    <t>SWTWR_UNIT1</t>
  </si>
  <si>
    <t>SWOOSE II</t>
  </si>
  <si>
    <t>SWOOSEII_BESS1</t>
  </si>
  <si>
    <t>TIMBERWOLF BESS</t>
  </si>
  <si>
    <t>TBWF_ESS_BES1</t>
  </si>
  <si>
    <t>TOYAH POWER STATION</t>
  </si>
  <si>
    <t>TOYAH_BESS</t>
  </si>
  <si>
    <t>TURQUOISE STORAGE                                                                                                                                                                                                                                              </t>
  </si>
  <si>
    <t>TURQBESS_BESS1</t>
  </si>
  <si>
    <t>VAL VERDE BESS</t>
  </si>
  <si>
    <t>MV_VALV4_BESS</t>
  </si>
  <si>
    <t>VORTEX BESS</t>
  </si>
  <si>
    <t>VORTEX_BESS1</t>
  </si>
  <si>
    <t>WEST COLUMBIA (PROSPECT STORAGE)</t>
  </si>
  <si>
    <t>WCOLLOCL_BSS_U1</t>
  </si>
  <si>
    <t>WEST HARLINGEN BESS</t>
  </si>
  <si>
    <t>W_HARLIN_BESS</t>
  </si>
  <si>
    <t>WESTOVER BESS</t>
  </si>
  <si>
    <t>WOV_BESS_UNIT1</t>
  </si>
  <si>
    <t>WEIL TRACT BESS</t>
  </si>
  <si>
    <t>WEIL_TRC_BESS</t>
  </si>
  <si>
    <t>WIGEON WHISTLE BESS</t>
  </si>
  <si>
    <t>WIG_ESS_BES1</t>
  </si>
  <si>
    <t>WOLF TANK STORAGE</t>
  </si>
  <si>
    <t>WFTANK_ESS1</t>
  </si>
  <si>
    <t>WORSHAM BATTERY</t>
  </si>
  <si>
    <t>WORSHAM_BESS1</t>
  </si>
  <si>
    <t>ZIER STORAGE U1</t>
  </si>
  <si>
    <t>ZIER_SLR_BES1</t>
  </si>
  <si>
    <t>XE MURAT [ADLONG] STORAGE</t>
  </si>
  <si>
    <t>24INR0329</t>
  </si>
  <si>
    <t>ADL1_BESS1</t>
  </si>
  <si>
    <t>ANGELO STORAGE</t>
  </si>
  <si>
    <t>23INR0418</t>
  </si>
  <si>
    <t>ANG_SLR_BESS1</t>
  </si>
  <si>
    <t>ANTLIA BESS</t>
  </si>
  <si>
    <t>22INR0349</t>
  </si>
  <si>
    <t>ANTL_ESS_BES1</t>
  </si>
  <si>
    <t>BIG STAR STORAGE</t>
  </si>
  <si>
    <t>21INR0469</t>
  </si>
  <si>
    <t>BIG_STAR_BESS</t>
  </si>
  <si>
    <t>BRIGHT ARROW STORAGE U1</t>
  </si>
  <si>
    <t>22INR0302</t>
  </si>
  <si>
    <t>BR_ARROW_BESS1</t>
  </si>
  <si>
    <t>BRIGHT ARROW STORAGE U2</t>
  </si>
  <si>
    <t>BR_ARROW_BESS2</t>
  </si>
  <si>
    <t>CARINA BESS</t>
  </si>
  <si>
    <t>22INR0353</t>
  </si>
  <si>
    <t>CARN_ESS_BES1</t>
  </si>
  <si>
    <t>CHILLINGHAM STORAGE</t>
  </si>
  <si>
    <t>23INR0079</t>
  </si>
  <si>
    <t>CHIL_SL1_BESS1</t>
  </si>
  <si>
    <t>CITRUS CITY BESS</t>
  </si>
  <si>
    <t>24INR0591</t>
  </si>
  <si>
    <t>CITRUSCY_BESS1</t>
  </si>
  <si>
    <t>CROSS TRAILS STORAGE</t>
  </si>
  <si>
    <t>23INR0372</t>
  </si>
  <si>
    <t>CROSSTRL_BESS1</t>
  </si>
  <si>
    <t>DANISH FIELDS STORAGE U1</t>
  </si>
  <si>
    <t>21INR0450</t>
  </si>
  <si>
    <t>DAN_BESS1</t>
  </si>
  <si>
    <t>DANISH FIELDS STORAGE U2</t>
  </si>
  <si>
    <t>DAN_BESS2</t>
  </si>
  <si>
    <t>DESERT WILLOW BESS</t>
  </si>
  <si>
    <t>23INR0195</t>
  </si>
  <si>
    <t>DSWL_ESS_BES1</t>
  </si>
  <si>
    <t>DOGFISH BESS</t>
  </si>
  <si>
    <t>23INR0219</t>
  </si>
  <si>
    <t>DGFS_ESR_BESS1</t>
  </si>
  <si>
    <t>ELIZA STORAGE</t>
  </si>
  <si>
    <t>22INR0260</t>
  </si>
  <si>
    <t>ELZA_SLR_BES1</t>
  </si>
  <si>
    <t>FALFUR BESS</t>
  </si>
  <si>
    <t>24INR0593</t>
  </si>
  <si>
    <t>FALFUR_BESS</t>
  </si>
  <si>
    <t>FORT DUNCAN BESS</t>
  </si>
  <si>
    <t>23INR0350</t>
  </si>
  <si>
    <t>FTDUNCAN_BESS_GEN</t>
  </si>
  <si>
    <t>FORT MASON BESS</t>
  </si>
  <si>
    <t>23INR0500</t>
  </si>
  <si>
    <t>FORTMA_BESS1</t>
  </si>
  <si>
    <t>HEARN ROAD BESS</t>
  </si>
  <si>
    <t>24INR0596</t>
  </si>
  <si>
    <t>HEARN_RD_BESS1</t>
  </si>
  <si>
    <t>IEP ORCHARD BESS</t>
  </si>
  <si>
    <t>23INR0556</t>
  </si>
  <si>
    <t>OR_BESS</t>
  </si>
  <si>
    <t>INERTIA BESS</t>
  </si>
  <si>
    <t>22INR0328</t>
  </si>
  <si>
    <t>INRT_W_BESS_1</t>
  </si>
  <si>
    <t>JADE STORAGE U1</t>
  </si>
  <si>
    <t>24INR0629</t>
  </si>
  <si>
    <t>JADE_SLR_BESS1</t>
  </si>
  <si>
    <t>JADE STORAGE U2</t>
  </si>
  <si>
    <t>JADE_SLR_BESS2</t>
  </si>
  <si>
    <t>JARVIS BESS U1</t>
  </si>
  <si>
    <t>24INR0265</t>
  </si>
  <si>
    <t>JAR_BES1</t>
  </si>
  <si>
    <t>JARVIS BESS U2</t>
  </si>
  <si>
    <t>JAR_BES2</t>
  </si>
  <si>
    <t>LONGBOW BESS</t>
  </si>
  <si>
    <t>25INR0328</t>
  </si>
  <si>
    <t>LON_BES1</t>
  </si>
  <si>
    <t>MEDINA LAKE BESS</t>
  </si>
  <si>
    <t>24INR0499</t>
  </si>
  <si>
    <t>MEDILA_BESS1</t>
  </si>
  <si>
    <t>BANDERA</t>
  </si>
  <si>
    <t>MIDWAY BESS U1</t>
  </si>
  <si>
    <t>23INR0688</t>
  </si>
  <si>
    <t>MIDWY_BESS1</t>
  </si>
  <si>
    <t>MUENSTER BESS</t>
  </si>
  <si>
    <t>22INR0590</t>
  </si>
  <si>
    <t>MUENSTER_BESS1</t>
  </si>
  <si>
    <t>PADUA GRID BESS</t>
  </si>
  <si>
    <t>22INR0368</t>
  </si>
  <si>
    <t>PAD1_ESS_BESS1</t>
  </si>
  <si>
    <t>PEARSALL BESS</t>
  </si>
  <si>
    <t>24INR0560</t>
  </si>
  <si>
    <t>PEARSAL3_BES1</t>
  </si>
  <si>
    <t>PHOTON STORAGE U1</t>
  </si>
  <si>
    <t>23INR0460</t>
  </si>
  <si>
    <t>PHO_BES1</t>
  </si>
  <si>
    <t>PHOTON STORAGE U2</t>
  </si>
  <si>
    <t>25INR0691</t>
  </si>
  <si>
    <t>PHO_BES2</t>
  </si>
  <si>
    <t>PIRATE BESS</t>
  </si>
  <si>
    <t>24INR0597</t>
  </si>
  <si>
    <t>PIRATE1_BESS1</t>
  </si>
  <si>
    <t>SHAMROCK ENERGY STORAGE (SLF)</t>
  </si>
  <si>
    <t>24INR0568</t>
  </si>
  <si>
    <t>SHAMROCK_BESS1</t>
  </si>
  <si>
    <t>TANZANITE STORAGE U1</t>
  </si>
  <si>
    <t>22INR0549</t>
  </si>
  <si>
    <t>TANZ_ESS_BES1</t>
  </si>
  <si>
    <t>TANZANITE STORAGE U2</t>
  </si>
  <si>
    <t>TANZ_ESS_BES2</t>
  </si>
  <si>
    <t>TYNAN BESS</t>
  </si>
  <si>
    <t>24INR0759</t>
  </si>
  <si>
    <t>TYNAN01_BESS1</t>
  </si>
  <si>
    <t>EAST TIE</t>
  </si>
  <si>
    <t>DC_E</t>
  </si>
  <si>
    <t>MWH</t>
  </si>
  <si>
    <t>DC-TIE</t>
  </si>
  <si>
    <t>NORTH TIE</t>
  </si>
  <si>
    <t>DC_N</t>
  </si>
  <si>
    <t>LAREDO VFT TIE</t>
  </si>
  <si>
    <t>DC_L</t>
  </si>
  <si>
    <t>SHARYLAND RAILROAD TIE</t>
  </si>
  <si>
    <t>DC_R</t>
  </si>
  <si>
    <t>CALPINE FREESTONE PEAKER 1 (TEF)</t>
  </si>
  <si>
    <t>26INR0049</t>
  </si>
  <si>
    <t>PLAN</t>
  </si>
  <si>
    <t>CALPINE FREESTONE PEAKER 2 (TEF)</t>
  </si>
  <si>
    <t>26INR0109</t>
  </si>
  <si>
    <t>CEDAR BAYOU5 (TEF)</t>
  </si>
  <si>
    <t>23INR0029</t>
  </si>
  <si>
    <t>COYOTE SPRINGS AGR1</t>
  </si>
  <si>
    <t>24INR0645</t>
  </si>
  <si>
    <t>DIESEL</t>
  </si>
  <si>
    <t>ENCHANTED ROCK NEWPP</t>
  </si>
  <si>
    <t>22INR0546</t>
  </si>
  <si>
    <t>FRIENDSWOOD G CTG 2</t>
  </si>
  <si>
    <t>24INR0456</t>
  </si>
  <si>
    <t>NRG THW GT 345 (TEF)</t>
  </si>
  <si>
    <t>24INR0482</t>
  </si>
  <si>
    <t>OLNEY AGR1</t>
  </si>
  <si>
    <t>24INR0647</t>
  </si>
  <si>
    <t>SADDLEBACK AGR1</t>
  </si>
  <si>
    <t>24INR0646</t>
  </si>
  <si>
    <t>UHLAND MAXWELL (TIMMERMAN POWER PLANT)</t>
  </si>
  <si>
    <t>25INR0223</t>
  </si>
  <si>
    <t>CALDWELL</t>
  </si>
  <si>
    <t>AQUILLA LAKE 3 WIND</t>
  </si>
  <si>
    <t>22INR0499</t>
  </si>
  <si>
    <t>BIG SAMPSON WIND</t>
  </si>
  <si>
    <t>16INR0104</t>
  </si>
  <si>
    <t>CAROL WIND</t>
  </si>
  <si>
    <t>20INR0217</t>
  </si>
  <si>
    <t>POTTER</t>
  </si>
  <si>
    <t>DUNDEE NORTH WIND</t>
  </si>
  <si>
    <t>27INR0004</t>
  </si>
  <si>
    <t>DUNDEE SOUTH A WIND</t>
  </si>
  <si>
    <t>27INR0005</t>
  </si>
  <si>
    <t>DUNDEE SOUTH B WIND</t>
  </si>
  <si>
    <t>27INR0011</t>
  </si>
  <si>
    <t>GOODNIGHT WIND II</t>
  </si>
  <si>
    <t>23INR0637</t>
  </si>
  <si>
    <t>HART  WIND 2</t>
  </si>
  <si>
    <t>24INR0116</t>
  </si>
  <si>
    <t>CASTRO</t>
  </si>
  <si>
    <t>HONEY MESQUITE WIND FARM</t>
  </si>
  <si>
    <t>26INR0447</t>
  </si>
  <si>
    <t>LA CASA WIND</t>
  </si>
  <si>
    <t>21INR0240</t>
  </si>
  <si>
    <t>STEPHENS</t>
  </si>
  <si>
    <t>LAUREL WIND ENERGY CENTER</t>
  </si>
  <si>
    <t>27INR0056</t>
  </si>
  <si>
    <t>MONTE ALTO I WIND</t>
  </si>
  <si>
    <t>19INR0022</t>
  </si>
  <si>
    <t>MONTE ALTO 2 WIND</t>
  </si>
  <si>
    <t>19INR0023</t>
  </si>
  <si>
    <t>MONTE CRISTO 1 WIND</t>
  </si>
  <si>
    <t>19INR0054</t>
  </si>
  <si>
    <t>RAY GULF WIND</t>
  </si>
  <si>
    <t>22INR0517</t>
  </si>
  <si>
    <t>RUBICON ALPHA WIND</t>
  </si>
  <si>
    <t>24INR0291</t>
  </si>
  <si>
    <t>SIETE</t>
  </si>
  <si>
    <t>20INR0047</t>
  </si>
  <si>
    <t>YELLOW CAT WIND</t>
  </si>
  <si>
    <t>25INR0018</t>
  </si>
  <si>
    <t>ALILA SOLAR</t>
  </si>
  <si>
    <t>23INR0093</t>
  </si>
  <si>
    <t>ANGUS SOLAR</t>
  </si>
  <si>
    <t>20INR0035</t>
  </si>
  <si>
    <t>ANSON SOLAR CENTER, PHASE II</t>
  </si>
  <si>
    <t>20INR0242</t>
  </si>
  <si>
    <t>ARGENTA SOLAR</t>
  </si>
  <si>
    <t>25INR0060</t>
  </si>
  <si>
    <t>ARMADILLO SOLAR</t>
  </si>
  <si>
    <t>21INR0421</t>
  </si>
  <si>
    <t>ARROYO SOLAR</t>
  </si>
  <si>
    <t>20INR0086</t>
  </si>
  <si>
    <t>AUSTIN BAYOU SOLAR</t>
  </si>
  <si>
    <t>25INR0102</t>
  </si>
  <si>
    <t>BARRETT SOLAR</t>
  </si>
  <si>
    <t>24INR0477</t>
  </si>
  <si>
    <t>RAINS</t>
  </si>
  <si>
    <t>BIGWAY SOLAR I</t>
  </si>
  <si>
    <t>27INR0127</t>
  </si>
  <si>
    <t>KING</t>
  </si>
  <si>
    <t>BIGWAY SOLAR II</t>
  </si>
  <si>
    <t>27INR0128</t>
  </si>
  <si>
    <t>BLEVINS SOLAR</t>
  </si>
  <si>
    <t>23INR0118</t>
  </si>
  <si>
    <t>BLUE SKY SOL</t>
  </si>
  <si>
    <t>22INR0455</t>
  </si>
  <si>
    <t>BRIGGS SOLAR</t>
  </si>
  <si>
    <t>23INR0059</t>
  </si>
  <si>
    <t>BUZIOS SOLAR</t>
  </si>
  <si>
    <t>24INR0399</t>
  </si>
  <si>
    <t>MOTLEY</t>
  </si>
  <si>
    <t>CACHENA SOLAR SLF</t>
  </si>
  <si>
    <t>23INR0027</t>
  </si>
  <si>
    <t>WILSON</t>
  </si>
  <si>
    <t>CALICHE MOUND SOLAR</t>
  </si>
  <si>
    <t>23INR0056</t>
  </si>
  <si>
    <t>CANNIBAL DRAW SOLAR</t>
  </si>
  <si>
    <t>26INR0452</t>
  </si>
  <si>
    <t>CANTALOUPE SOLAR</t>
  </si>
  <si>
    <t>23INR0116</t>
  </si>
  <si>
    <t>CASCADE SOLAR</t>
  </si>
  <si>
    <t>23INR0091</t>
  </si>
  <si>
    <t>CHARGER SOLAR</t>
  </si>
  <si>
    <t>23INR0047</t>
  </si>
  <si>
    <t>CRADLE SOLAR</t>
  </si>
  <si>
    <t>23INR0150</t>
  </si>
  <si>
    <t>CROWDED STAR SOLAR</t>
  </si>
  <si>
    <t>20INR0241</t>
  </si>
  <si>
    <t>CROWDED STAR SOLAR II</t>
  </si>
  <si>
    <t>22INR0274</t>
  </si>
  <si>
    <t>CUCHILLAS SOLAR</t>
  </si>
  <si>
    <t>24INR0059</t>
  </si>
  <si>
    <t>DESERT VINE SOLAR</t>
  </si>
  <si>
    <t>22INR0307</t>
  </si>
  <si>
    <t>DIAMONDBACK SOLAR</t>
  </si>
  <si>
    <t>20INR0162</t>
  </si>
  <si>
    <t>DIVER SOLAR</t>
  </si>
  <si>
    <t>25INR0105</t>
  </si>
  <si>
    <t>DONEGAL SOLAR</t>
  </si>
  <si>
    <t>23INR0089</t>
  </si>
  <si>
    <t>DORADO SOLAR</t>
  </si>
  <si>
    <t>22INR0261</t>
  </si>
  <si>
    <t>DOVE RUN SOLAR</t>
  </si>
  <si>
    <t>21INR0326</t>
  </si>
  <si>
    <t>DUVAL</t>
  </si>
  <si>
    <t>DR SOLAR</t>
  </si>
  <si>
    <t>22INR0454</t>
  </si>
  <si>
    <t>DRY CREEK SOLAR I</t>
  </si>
  <si>
    <t>23INR0286</t>
  </si>
  <si>
    <t>DUFFY SOLAR</t>
  </si>
  <si>
    <t>23INR0057</t>
  </si>
  <si>
    <t>ELDORA SOLAR</t>
  </si>
  <si>
    <t>24INR0337</t>
  </si>
  <si>
    <t>ERATH COUNTY SOLAR</t>
  </si>
  <si>
    <t>23INR0202</t>
  </si>
  <si>
    <t>FAGUS SOLAR PARK 1 SLF</t>
  </si>
  <si>
    <t>20INR0091</t>
  </si>
  <si>
    <t>FAGUS SOLAR PARK 2 SLF</t>
  </si>
  <si>
    <t>25INR0672</t>
  </si>
  <si>
    <t>FAGUS SOLAR PARK 3 SLF</t>
  </si>
  <si>
    <t>26INR0524</t>
  </si>
  <si>
    <t>FELIX EAST SOLAR</t>
  </si>
  <si>
    <t>27INR0007</t>
  </si>
  <si>
    <t>FELIX NORTH SOLAR</t>
  </si>
  <si>
    <t>22INR0209</t>
  </si>
  <si>
    <t>FELIX WEST SOLAR</t>
  </si>
  <si>
    <t>27INR0012</t>
  </si>
  <si>
    <t>FEWELL SOLAR</t>
  </si>
  <si>
    <t>23INR0367</t>
  </si>
  <si>
    <t>FUNSTON SOLAR (ALTERNATIVE POI LONE STAR)</t>
  </si>
  <si>
    <t>29INR0015</t>
  </si>
  <si>
    <t>GAIA SOLAR</t>
  </si>
  <si>
    <t>24INR0141</t>
  </si>
  <si>
    <t>GARCITAS CREEK SOLAR</t>
  </si>
  <si>
    <t>23INR0223</t>
  </si>
  <si>
    <t>GLASGOW SOLAR</t>
  </si>
  <si>
    <t>24INR0206</t>
  </si>
  <si>
    <t>GP SOLAR</t>
  </si>
  <si>
    <t>23INR0045</t>
  </si>
  <si>
    <t>GREYHOUND SOLAR</t>
  </si>
  <si>
    <t>21INR0268</t>
  </si>
  <si>
    <t>HANSON SOLAR</t>
  </si>
  <si>
    <t>23INR0086</t>
  </si>
  <si>
    <t>COLEMAN</t>
  </si>
  <si>
    <t>HICKERSON SOLAR</t>
  </si>
  <si>
    <t>21INR0359</t>
  </si>
  <si>
    <t>HIGH CHAP SOLAR</t>
  </si>
  <si>
    <t>25INR0068</t>
  </si>
  <si>
    <t>HIGH NOON SOLAR</t>
  </si>
  <si>
    <t>24INR0124</t>
  </si>
  <si>
    <t>HONEYCOMB SOLAR</t>
  </si>
  <si>
    <t>22INR0559</t>
  </si>
  <si>
    <t>HORNET SOLAR II SLF</t>
  </si>
  <si>
    <t>25INR0282</t>
  </si>
  <si>
    <t>HOYTE SOLAR</t>
  </si>
  <si>
    <t>23INR0235</t>
  </si>
  <si>
    <t>INDIGO SOLAR</t>
  </si>
  <si>
    <t>21INR0031</t>
  </si>
  <si>
    <t>INERTIA SOLAR</t>
  </si>
  <si>
    <t>22INR0374</t>
  </si>
  <si>
    <t>ISAAC SOLAR</t>
  </si>
  <si>
    <t>25INR0232</t>
  </si>
  <si>
    <t>LAMKIN SOLAR</t>
  </si>
  <si>
    <t>22INR0220</t>
  </si>
  <si>
    <t>LANGER SOLAR</t>
  </si>
  <si>
    <t>23INR0030</t>
  </si>
  <si>
    <t>LAVACA BAY SOLAR</t>
  </si>
  <si>
    <t>23INR0084</t>
  </si>
  <si>
    <t>LEIGHTON SOLAR SLF</t>
  </si>
  <si>
    <t>24INR0298</t>
  </si>
  <si>
    <t>LEON SOLAR PARK</t>
  </si>
  <si>
    <t>26INR0023</t>
  </si>
  <si>
    <t>LIMEWOOD SOLAR</t>
  </si>
  <si>
    <t>23INR0249</t>
  </si>
  <si>
    <t>LONG POINT SOLAR</t>
  </si>
  <si>
    <t>19INR0042</t>
  </si>
  <si>
    <t>LUNIS CREEK SOLAR SLF</t>
  </si>
  <si>
    <t>21INR0344</t>
  </si>
  <si>
    <t>MALDIVES SOLAR (ALTERNATE POI)</t>
  </si>
  <si>
    <t>25INR0400</t>
  </si>
  <si>
    <t>MALEZA SOLAR</t>
  </si>
  <si>
    <t>21INR0220</t>
  </si>
  <si>
    <t>MATAGORDA SOLAR</t>
  </si>
  <si>
    <t>22INR0342</t>
  </si>
  <si>
    <t>MIDPOINT SOLAR</t>
  </si>
  <si>
    <t>24INR0139</t>
  </si>
  <si>
    <t>MILLER'S BRANCH I</t>
  </si>
  <si>
    <t>22INR0270</t>
  </si>
  <si>
    <t>MILLERS BRANCH SOLAR II</t>
  </si>
  <si>
    <t>24INR0044</t>
  </si>
  <si>
    <t>MILLERS BRANCH SOLAR III</t>
  </si>
  <si>
    <t>26INR0521</t>
  </si>
  <si>
    <t>MIRANDA SOLAR PROJECT</t>
  </si>
  <si>
    <t>24INR0161</t>
  </si>
  <si>
    <t>MCMULLEN</t>
  </si>
  <si>
    <t>MOCCASIN SOLAR</t>
  </si>
  <si>
    <t>26INR0269</t>
  </si>
  <si>
    <t>STONEWALL</t>
  </si>
  <si>
    <t>MRG GOODY SOLAR</t>
  </si>
  <si>
    <t>23INR0225</t>
  </si>
  <si>
    <t>NABATOTO SOLAR NORTH</t>
  </si>
  <si>
    <t>21INR0428</t>
  </si>
  <si>
    <t>NAZARETH SOLAR</t>
  </si>
  <si>
    <t>16INR0049</t>
  </si>
  <si>
    <t>NEW HICKORY SOLAR</t>
  </si>
  <si>
    <t>20INR0236</t>
  </si>
  <si>
    <t>NIGHTFALL SOLAR SLF</t>
  </si>
  <si>
    <t>21INR0334</t>
  </si>
  <si>
    <t>NORIA SOLAR DCC</t>
  </si>
  <si>
    <t>23INR0061</t>
  </si>
  <si>
    <t>NORTHINGTON SOLAR</t>
  </si>
  <si>
    <t>25INR0319</t>
  </si>
  <si>
    <t>NORTON SOLAR</t>
  </si>
  <si>
    <t>19INR0035</t>
  </si>
  <si>
    <t>RUNNELS</t>
  </si>
  <si>
    <t>ORANGE GROVE SOLAR</t>
  </si>
  <si>
    <t>21INR0393</t>
  </si>
  <si>
    <t>JIM WELLS</t>
  </si>
  <si>
    <t>ORIANA SOLAR</t>
  </si>
  <si>
    <t>24INR0093</t>
  </si>
  <si>
    <t>PADRINO SOLAR</t>
  </si>
  <si>
    <t>25INR0166</t>
  </si>
  <si>
    <t>PARLIAMENT SOLAR</t>
  </si>
  <si>
    <t>23INR0044</t>
  </si>
  <si>
    <t>WALLER</t>
  </si>
  <si>
    <t>PINE FOREST SOLAR</t>
  </si>
  <si>
    <t>20INR0203</t>
  </si>
  <si>
    <t>PINNINGTON SOLAR</t>
  </si>
  <si>
    <t>24INR0010</t>
  </si>
  <si>
    <t>PITTS DUDIK II</t>
  </si>
  <si>
    <t>24INR0364</t>
  </si>
  <si>
    <t>QUANTUM SOLAR</t>
  </si>
  <si>
    <t>21INR0207</t>
  </si>
  <si>
    <t>REDONDA SOLAR</t>
  </si>
  <si>
    <t>23INR0162</t>
  </si>
  <si>
    <t>RENEGADE PROJECT (DAWN SOLAR)</t>
  </si>
  <si>
    <t>20INR0255</t>
  </si>
  <si>
    <t>RODEO SOLAR</t>
  </si>
  <si>
    <t>19INR0103</t>
  </si>
  <si>
    <t>SANPAT SOLAR</t>
  </si>
  <si>
    <t>25INR0052</t>
  </si>
  <si>
    <t>SANPAT SOLAR II</t>
  </si>
  <si>
    <t>25INR0081</t>
  </si>
  <si>
    <t>SHAULA I SOLAR</t>
  </si>
  <si>
    <t>22INR0251</t>
  </si>
  <si>
    <t>DEWITT</t>
  </si>
  <si>
    <t>SHAULA II SOLAR</t>
  </si>
  <si>
    <t>22INR0267</t>
  </si>
  <si>
    <t>SHAW SOLAR</t>
  </si>
  <si>
    <t>23INR0078</t>
  </si>
  <si>
    <t>SHORT CREEK SOLAR</t>
  </si>
  <si>
    <t>24INR0201</t>
  </si>
  <si>
    <t>SOLACE SOLAR</t>
  </si>
  <si>
    <t>23INR0031</t>
  </si>
  <si>
    <t>SP JAGUAR SOLAR</t>
  </si>
  <si>
    <t>24INR0038</t>
  </si>
  <si>
    <t>SPACE CITY SOLAR</t>
  </si>
  <si>
    <t>21INR0341</t>
  </si>
  <si>
    <t>STARLING SOLAR</t>
  </si>
  <si>
    <t>23INR0035</t>
  </si>
  <si>
    <t>GONZALES</t>
  </si>
  <si>
    <t>STILLHOUSE SOLAR</t>
  </si>
  <si>
    <t>24INR0166</t>
  </si>
  <si>
    <t>SUN CACTUS SOLAR</t>
  </si>
  <si>
    <t>25INR0109</t>
  </si>
  <si>
    <t>SYPERT BRANCH SOLAR PROJECT</t>
  </si>
  <si>
    <t>24INR0070</t>
  </si>
  <si>
    <t>TANGLEWOOD SOLAR</t>
  </si>
  <si>
    <t>23INR0054</t>
  </si>
  <si>
    <t>TEHUACANA CREEK SOLAR SLF</t>
  </si>
  <si>
    <t>24INR0188</t>
  </si>
  <si>
    <t>THREE CANES SOLAR SLF</t>
  </si>
  <si>
    <t>26INR0543</t>
  </si>
  <si>
    <t>THREE W SOLAR</t>
  </si>
  <si>
    <t>25INR0055</t>
  </si>
  <si>
    <t>TIGER SOLAR</t>
  </si>
  <si>
    <t>23INR0244</t>
  </si>
  <si>
    <t>TOKIO SOLAR</t>
  </si>
  <si>
    <t>23INR0349</t>
  </si>
  <si>
    <t>TORMES SOLAR</t>
  </si>
  <si>
    <t>22INR0437</t>
  </si>
  <si>
    <t>TROJAN SOLAR</t>
  </si>
  <si>
    <t>23INR0296</t>
  </si>
  <si>
    <t>TYSON NICK SOLAR</t>
  </si>
  <si>
    <t>20INR0222</t>
  </si>
  <si>
    <t>ULYSSES SOLAR</t>
  </si>
  <si>
    <t>21INR0253</t>
  </si>
  <si>
    <t>UVA CREEK SOLAR</t>
  </si>
  <si>
    <t>26INR0359</t>
  </si>
  <si>
    <t>XE HERMES SOLAR</t>
  </si>
  <si>
    <t>23INR0344</t>
  </si>
  <si>
    <t>YAUPON SOLAR SLF</t>
  </si>
  <si>
    <t>24INR0042</t>
  </si>
  <si>
    <t>ZEISSEL SOLAR</t>
  </si>
  <si>
    <t>24INR0258</t>
  </si>
  <si>
    <t>ABILENE ELMCREEK BESS</t>
  </si>
  <si>
    <t>25INR0701</t>
  </si>
  <si>
    <t>ABILENE INDUSTRIAL PARK BESS</t>
  </si>
  <si>
    <t>25INR0702</t>
  </si>
  <si>
    <t>ALDRIN 138 BESS</t>
  </si>
  <si>
    <t>25INR0421</t>
  </si>
  <si>
    <t>ALDRIN 345 BESS</t>
  </si>
  <si>
    <t>25INR0425</t>
  </si>
  <si>
    <t>AMADOR STORAGE</t>
  </si>
  <si>
    <t>24INR0472</t>
  </si>
  <si>
    <t>ANATOLE RENEWABLE ENERGY STORAGE</t>
  </si>
  <si>
    <t>24INR0355</t>
  </si>
  <si>
    <t>ANDROMEDA STORAGE SLF</t>
  </si>
  <si>
    <t>24INR0630</t>
  </si>
  <si>
    <t>ANOLE BESS</t>
  </si>
  <si>
    <t>23INR0299</t>
  </si>
  <si>
    <t>ANSON BAT</t>
  </si>
  <si>
    <t>22INR0457</t>
  </si>
  <si>
    <t>APACHE HILL BESS</t>
  </si>
  <si>
    <t>25INR0231</t>
  </si>
  <si>
    <t>ARGENTA STORAGE</t>
  </si>
  <si>
    <t>25INR0061</t>
  </si>
  <si>
    <t>ARROYO STORAGE</t>
  </si>
  <si>
    <t>24INR0306</t>
  </si>
  <si>
    <t>ATASCOCITA BESS</t>
  </si>
  <si>
    <t>25INR0713</t>
  </si>
  <si>
    <t>AVILA BESS</t>
  </si>
  <si>
    <t>23INR0287</t>
  </si>
  <si>
    <t>BACKBONE CREEK BESS</t>
  </si>
  <si>
    <t>24INR0313</t>
  </si>
  <si>
    <t>BEXAR ESS</t>
  </si>
  <si>
    <t>23INR0381</t>
  </si>
  <si>
    <t>BIG ELM STORAGE</t>
  </si>
  <si>
    <t>23INR0469</t>
  </si>
  <si>
    <t>BIRD DOG BESS</t>
  </si>
  <si>
    <t>22INR0467</t>
  </si>
  <si>
    <t>LIVE OAK</t>
  </si>
  <si>
    <t>BLACK &amp; GOLD ENERGY STORAGE</t>
  </si>
  <si>
    <t>24INR0386</t>
  </si>
  <si>
    <t>BLACK SPRINGS BESS SLF</t>
  </si>
  <si>
    <t>24INR0315</t>
  </si>
  <si>
    <t>BLANQUILLA BESS</t>
  </si>
  <si>
    <t>24INR0528</t>
  </si>
  <si>
    <t>BLEVINS STORAGE</t>
  </si>
  <si>
    <t>23INR0119</t>
  </si>
  <si>
    <t>BLUE SKIES BESS</t>
  </si>
  <si>
    <t>25INR0046</t>
  </si>
  <si>
    <t>BLUE SUMMIT ENERGY STORAGE</t>
  </si>
  <si>
    <t>25INR0492</t>
  </si>
  <si>
    <t>BOCANOVA BESS</t>
  </si>
  <si>
    <t>25INR0467</t>
  </si>
  <si>
    <t>BORDERTOWN BESS</t>
  </si>
  <si>
    <t>23INR0354</t>
  </si>
  <si>
    <t>BRACERO PECAN STORAGE</t>
  </si>
  <si>
    <t>26INR0034</t>
  </si>
  <si>
    <t>BRIGGS STORAGE</t>
  </si>
  <si>
    <t>24INR0058</t>
  </si>
  <si>
    <t>BUDA BESS</t>
  </si>
  <si>
    <t>25INR0650</t>
  </si>
  <si>
    <t>BYPASS BATTERY STORAGE</t>
  </si>
  <si>
    <t>23INR0336</t>
  </si>
  <si>
    <t>CACHI BESS</t>
  </si>
  <si>
    <t>22INR0388</t>
  </si>
  <si>
    <t>CALLISTO II ENERGY CENTER</t>
  </si>
  <si>
    <t>22INR0558</t>
  </si>
  <si>
    <t>CANNIBAL DRAW STORAGE</t>
  </si>
  <si>
    <t>26INR0453</t>
  </si>
  <si>
    <t>CANTALOUPE STORAGE</t>
  </si>
  <si>
    <t>23INR0117</t>
  </si>
  <si>
    <t>CARAMBOLA BESS (SMT MCALLEN II)</t>
  </si>
  <si>
    <t>24INR0436</t>
  </si>
  <si>
    <t>CARRIZO SPRINGS BESS</t>
  </si>
  <si>
    <t>25INR0592</t>
  </si>
  <si>
    <t>CARTWHEEL BESS 1</t>
  </si>
  <si>
    <t>23INR0494</t>
  </si>
  <si>
    <t>CASTOR BESS</t>
  </si>
  <si>
    <t>23INR0358</t>
  </si>
  <si>
    <t>CITRUS FLATTS BESS</t>
  </si>
  <si>
    <t>24INR0294</t>
  </si>
  <si>
    <t>CITY BREEZE BESS</t>
  </si>
  <si>
    <t>25INR0271</t>
  </si>
  <si>
    <t>CONEFLOWER STORAGE PROJECT</t>
  </si>
  <si>
    <t>23INR0425</t>
  </si>
  <si>
    <t>COTTONWOOD BAYOU STORAGE</t>
  </si>
  <si>
    <t>21INR0443</t>
  </si>
  <si>
    <t>COTULLA BESS 2</t>
  </si>
  <si>
    <t>24INR0638</t>
  </si>
  <si>
    <t>CROWNED HERON BESS</t>
  </si>
  <si>
    <t>24INR0405</t>
  </si>
  <si>
    <t>CROWNED HERON BESS 2</t>
  </si>
  <si>
    <t>24INR0493</t>
  </si>
  <si>
    <t>DAMON BESS 2</t>
  </si>
  <si>
    <t>23INR0603</t>
  </si>
  <si>
    <t>DESNA BESS</t>
  </si>
  <si>
    <t>24INR0128</t>
  </si>
  <si>
    <t>DESTINY STORAGE</t>
  </si>
  <si>
    <t>24INR0397</t>
  </si>
  <si>
    <t>ELDORA BESS</t>
  </si>
  <si>
    <t>24INR0338</t>
  </si>
  <si>
    <t>ELIO BESS</t>
  </si>
  <si>
    <t>25INR0103</t>
  </si>
  <si>
    <t>EMPIRE CENTRAL BESS</t>
  </si>
  <si>
    <t>24INR0659</t>
  </si>
  <si>
    <t>ESCONDIDO BESS</t>
  </si>
  <si>
    <t>25INR0593</t>
  </si>
  <si>
    <t>EVAL STORAGE</t>
  </si>
  <si>
    <t>22INR0401</t>
  </si>
  <si>
    <t>EVELYN BATTERY ENERGY STORAGE SYSTEM</t>
  </si>
  <si>
    <t>24INR0460</t>
  </si>
  <si>
    <t>FERDINAND GRID BESS</t>
  </si>
  <si>
    <t>22INR0422</t>
  </si>
  <si>
    <t>FIRST CAPITOL BESS</t>
  </si>
  <si>
    <t>26INR0226</t>
  </si>
  <si>
    <t>FORT WATT STORAGE</t>
  </si>
  <si>
    <t>24INR0498</t>
  </si>
  <si>
    <t>GAIA STORAGE</t>
  </si>
  <si>
    <t>24INR0140</t>
  </si>
  <si>
    <t>GLASGOW STORAGE</t>
  </si>
  <si>
    <t>24INR0207</t>
  </si>
  <si>
    <t>GOODWIN BESS</t>
  </si>
  <si>
    <t>25INR0594</t>
  </si>
  <si>
    <t>GRIZZLY RIDGE BESS SLR</t>
  </si>
  <si>
    <t>22INR0596</t>
  </si>
  <si>
    <t>GUAJILLO ENERGY STORAGE</t>
  </si>
  <si>
    <t>23INR0343</t>
  </si>
  <si>
    <t>GUNNAR BESS</t>
  </si>
  <si>
    <t>24INR0491</t>
  </si>
  <si>
    <t>HEADCAMP BESS</t>
  </si>
  <si>
    <t>23INR0401</t>
  </si>
  <si>
    <t>HIDDEN LAKES BESS</t>
  </si>
  <si>
    <t>23INR0617</t>
  </si>
  <si>
    <t>HIDDEN VALLEY BESS</t>
  </si>
  <si>
    <t>24INR0594</t>
  </si>
  <si>
    <t>HIGH NOON STORAGE</t>
  </si>
  <si>
    <t>24INR0126</t>
  </si>
  <si>
    <t>HONEYCOMB STORAGE SLF</t>
  </si>
  <si>
    <t>23INR0392</t>
  </si>
  <si>
    <t>HORNET STORAGE II SLF</t>
  </si>
  <si>
    <t>25INR0283</t>
  </si>
  <si>
    <t>HOUSTON IV BESS</t>
  </si>
  <si>
    <t>24INR0584</t>
  </si>
  <si>
    <t>INERTIA BESS 2</t>
  </si>
  <si>
    <t>22INR0375</t>
  </si>
  <si>
    <t>IRON BELT ENERGY STORAGE</t>
  </si>
  <si>
    <t>25INR0208</t>
  </si>
  <si>
    <t>LANTANA BESS</t>
  </si>
  <si>
    <t>25INR0647</t>
  </si>
  <si>
    <t>LAURELES BESS</t>
  </si>
  <si>
    <t>23INR0499</t>
  </si>
  <si>
    <t>LIMEWOOD STORAGE</t>
  </si>
  <si>
    <t>23INR0248</t>
  </si>
  <si>
    <t>LOWER RIO BESS</t>
  </si>
  <si>
    <t>22INR0468</t>
  </si>
  <si>
    <t>LUCKY BLUFF BESS SLF</t>
  </si>
  <si>
    <t>24INR0295</t>
  </si>
  <si>
    <t>MIDPOINT STORAGE</t>
  </si>
  <si>
    <t>24INR0138</t>
  </si>
  <si>
    <t>MILTON BESS</t>
  </si>
  <si>
    <t>23INR0552</t>
  </si>
  <si>
    <t>MRG GOODY STORAGE</t>
  </si>
  <si>
    <t>24INR0305</t>
  </si>
  <si>
    <t>MUSTANG BAYOU BESS</t>
  </si>
  <si>
    <t>24INR0599</t>
  </si>
  <si>
    <t>NORIA STORAGE</t>
  </si>
  <si>
    <t>23INR0062</t>
  </si>
  <si>
    <t>OLMITO BESS</t>
  </si>
  <si>
    <t>25INR0649</t>
  </si>
  <si>
    <t>ORANGE GROVE BESS</t>
  </si>
  <si>
    <t>23INR0331</t>
  </si>
  <si>
    <t>ORIANA BESS</t>
  </si>
  <si>
    <t>24INR0109</t>
  </si>
  <si>
    <t>PALMVIEW BESS</t>
  </si>
  <si>
    <t>24INR0628</t>
  </si>
  <si>
    <t>PINE FOREST BESS</t>
  </si>
  <si>
    <t>22INR0526</t>
  </si>
  <si>
    <t>PINTAIL PASS BESS</t>
  </si>
  <si>
    <t>24INR0302</t>
  </si>
  <si>
    <t>PLATINUM STORAGE</t>
  </si>
  <si>
    <t>22INR0554</t>
  </si>
  <si>
    <t>PRAIRIE CREEK BESS</t>
  </si>
  <si>
    <t>24INR0662</t>
  </si>
  <si>
    <t>PROJECT LYNX BESS</t>
  </si>
  <si>
    <t>25INR0329</t>
  </si>
  <si>
    <t>PURPLE SAGE BESS 1</t>
  </si>
  <si>
    <t>25INR0391</t>
  </si>
  <si>
    <t>PURPLE SAGE BESS 2</t>
  </si>
  <si>
    <t>25INR0392</t>
  </si>
  <si>
    <t>RADIAN STORAGE SLF</t>
  </si>
  <si>
    <t>24INR0631</t>
  </si>
  <si>
    <t>RAMSEY STORAGE</t>
  </si>
  <si>
    <t>21INR0505</t>
  </si>
  <si>
    <t>RED EGRET BESS</t>
  </si>
  <si>
    <t>24INR0281</t>
  </si>
  <si>
    <t>RIO GRANDE CITY BESS 2</t>
  </si>
  <si>
    <t>24INR0592</t>
  </si>
  <si>
    <t>ROCK ROSE ENERGY BESS</t>
  </si>
  <si>
    <t>26INR0201</t>
  </si>
  <si>
    <t>ROCKEFELLER STORAGE</t>
  </si>
  <si>
    <t>22INR0239</t>
  </si>
  <si>
    <t>RYAN ENERGY STORAGE</t>
  </si>
  <si>
    <t>20INR0246</t>
  </si>
  <si>
    <t>CORYELL</t>
  </si>
  <si>
    <t>SCENIC WOODS BESS</t>
  </si>
  <si>
    <t>25INR0712</t>
  </si>
  <si>
    <t>SE EDINBURG BESS</t>
  </si>
  <si>
    <t>24INR0642</t>
  </si>
  <si>
    <t>SEVEN FLAGS BESS</t>
  </si>
  <si>
    <t>23INR0351</t>
  </si>
  <si>
    <t>SHEPARD ENERGY STORAGE</t>
  </si>
  <si>
    <t>25INR0262</t>
  </si>
  <si>
    <t>SHERBINO II BESS SLF</t>
  </si>
  <si>
    <t>26INR0296</t>
  </si>
  <si>
    <t>SKIPJACK ENERGY STORAGE</t>
  </si>
  <si>
    <t>26INR0189</t>
  </si>
  <si>
    <t>SODA LAKE BESS 1</t>
  </si>
  <si>
    <t>23INR0501</t>
  </si>
  <si>
    <t>SOHO BESS</t>
  </si>
  <si>
    <t>23INR0419</t>
  </si>
  <si>
    <t>SOHO II BESS</t>
  </si>
  <si>
    <t>25INR0162</t>
  </si>
  <si>
    <t>SOSA STORAGE</t>
  </si>
  <si>
    <t>25INR0131</t>
  </si>
  <si>
    <t>MADISON</t>
  </si>
  <si>
    <t>SOWERS STORAGE</t>
  </si>
  <si>
    <t>22INR0552</t>
  </si>
  <si>
    <t>SP JAGUAR BESS</t>
  </si>
  <si>
    <t>24INR0039</t>
  </si>
  <si>
    <t>SPENCER BESS</t>
  </si>
  <si>
    <t>24INR0545</t>
  </si>
  <si>
    <t>ST. GALL II ENERGY STORAGE</t>
  </si>
  <si>
    <t>22INR0525</t>
  </si>
  <si>
    <t>STARLING STORAGE</t>
  </si>
  <si>
    <t>23INR0181</t>
  </si>
  <si>
    <t>STOCKYARD GRID BATT</t>
  </si>
  <si>
    <t>21INR0492</t>
  </si>
  <si>
    <t>STONERIDGE BESS</t>
  </si>
  <si>
    <t>25INR0389</t>
  </si>
  <si>
    <t>TE SMITH STORAGE</t>
  </si>
  <si>
    <t>22INR0555</t>
  </si>
  <si>
    <t>ROCKWALL</t>
  </si>
  <si>
    <t>THIRD COAST BESS</t>
  </si>
  <si>
    <t>23INR0361</t>
  </si>
  <si>
    <t>TIDWELL PRAIRIE STORAGE 1</t>
  </si>
  <si>
    <t>21INR0517</t>
  </si>
  <si>
    <t>TIERRA SECA BESS</t>
  </si>
  <si>
    <t>23INR0364</t>
  </si>
  <si>
    <t>TORRECILLAS BESS</t>
  </si>
  <si>
    <t>23INR0529</t>
  </si>
  <si>
    <t>TWO BROTHERS BATTERY ENERGY STORAGE SYSTEM</t>
  </si>
  <si>
    <t>24INR0425</t>
  </si>
  <si>
    <t>TWO FORKS BESS</t>
  </si>
  <si>
    <t>24INR0198</t>
  </si>
  <si>
    <t>VERTUS ENERGY STORAGE</t>
  </si>
  <si>
    <t>26INR0333</t>
  </si>
  <si>
    <t>WALSTROM BESS</t>
  </si>
  <si>
    <t>22INR0540</t>
  </si>
  <si>
    <t>WHARTON BESS</t>
  </si>
  <si>
    <t>22INR0608</t>
  </si>
  <si>
    <t>WIZARD BESS</t>
  </si>
  <si>
    <t>25INR0300</t>
  </si>
  <si>
    <t>XE HERMES STORAGE</t>
  </si>
  <si>
    <t>24INR0365</t>
  </si>
  <si>
    <t>YAUPON STORAGE SLF</t>
  </si>
  <si>
    <t>24INR0169</t>
  </si>
  <si>
    <t>ZEYA BESS</t>
  </si>
  <si>
    <t>23INR0290</t>
  </si>
  <si>
    <t>SMALL GENERATORS WITH SIGNED IAs AND 'MODEL READY DATES' PENDING *</t>
  </si>
  <si>
    <t>PLANNED_SMALL_GEN_NO_MRD</t>
  </si>
  <si>
    <t>BRANDON (LP&amp;L)  (INDEFINITE MOTHBALL AS OF 10/2/2023)</t>
  </si>
  <si>
    <t>BRANDON_UNIT1</t>
  </si>
  <si>
    <t>LUBBOCK</t>
  </si>
  <si>
    <t>V H BRAUNIG STG 1 (INDEFINITE MOTHBALL AS OF 3/31/2025)</t>
  </si>
  <si>
    <t>BRAUNIG_VHB1</t>
  </si>
  <si>
    <t>V H BRAUNIG STG 2 (INDEFINITE MOTHBALL AS OF 3/31/2025)</t>
  </si>
  <si>
    <t>BRAUNIG_VHB2</t>
  </si>
  <si>
    <t>R MASSENGALE CTG 1 (LP&amp;L) (INDEFINITE MOTHBALL AS OF 10/2/2023)</t>
  </si>
  <si>
    <t>MASSENGL_G6</t>
  </si>
  <si>
    <t>R MASSENGALE CTG 2 (LP&amp;L) (INDEFINITE MOTHBALL AS OF 10/2/2023)</t>
  </si>
  <si>
    <t>MASSENGL_G7</t>
  </si>
  <si>
    <t>R MASSENGALE STG (LP&amp;L) (INDEFINITE MOTHBALL AS OF 10/2/2023)</t>
  </si>
  <si>
    <t>MASSENGL_G8</t>
  </si>
  <si>
    <t>RAY OLINGER STG 1 (INDEFINITE MOTHBALL AS OF 4/5/22)</t>
  </si>
  <si>
    <t>OLINGR_OLING_1</t>
  </si>
  <si>
    <t>TEXAS BIG SPRING WIND B (INDEFINITE MOTHBALL STATUS AS ON 1/1/24)</t>
  </si>
  <si>
    <t>SGMTN_SIGNALM2</t>
  </si>
  <si>
    <t>TY COOKE CTG 1 (LP&amp;L) (INDEFINITE MOTHBALL AS OF 10/2/2023)</t>
  </si>
  <si>
    <t>TY_COOKE_GT2</t>
  </si>
  <si>
    <t>TY COOKE CTG 2 (LP&amp;L) (INDEFINITE MOTHBALL AS OF 10/2/2023)</t>
  </si>
  <si>
    <t>TY_COOKE_GT3</t>
  </si>
  <si>
    <t>WICHITA FALLS STG 4 (INDEFINITE MOTHBALL STATUS AS ON 11/1/23)</t>
  </si>
  <si>
    <t>WFCOGEN_UNIT4</t>
  </si>
  <si>
    <t>TEMPLE GENERATION I REPOWER</t>
  </si>
  <si>
    <t>22INR0533</t>
  </si>
  <si>
    <t>PLAN-RPR</t>
  </si>
  <si>
    <t>TEMPLE II REPOWER</t>
  </si>
  <si>
    <t>23INR0524</t>
  </si>
  <si>
    <t>WISE COUNTY POWER REPOWER (CT1, CT2)</t>
  </si>
  <si>
    <t>20INR0286</t>
  </si>
  <si>
    <t>Private-Use Network Capacity Contribution (Top 20 Hours)</t>
  </si>
  <si>
    <t>PUN_CAP_CONT</t>
  </si>
  <si>
    <t>PUN</t>
  </si>
  <si>
    <t>Private-Use Network Forecast Adjustment (per Protocol 10.3.2.4)</t>
  </si>
  <si>
    <t>PUN_CAP_ADJUST</t>
  </si>
  <si>
    <t>AMOCO OIL COGEN</t>
  </si>
  <si>
    <t>AMOCOOIL</t>
  </si>
  <si>
    <t>BAYTOWN ENERGY CENTER</t>
  </si>
  <si>
    <t>BTE</t>
  </si>
  <si>
    <t>BAYOU COGEN</t>
  </si>
  <si>
    <t>BYU</t>
  </si>
  <si>
    <t>CALPINE COGEN</t>
  </si>
  <si>
    <t>CAL</t>
  </si>
  <si>
    <t>CORPUS CHRISTI ENERGY CENTER</t>
  </si>
  <si>
    <t>CCEC</t>
  </si>
  <si>
    <t>CHANNEL ENERGY CENTER</t>
  </si>
  <si>
    <t>CHE</t>
  </si>
  <si>
    <t>DIAMOND SHAMROCK BATTLEGROUND</t>
  </si>
  <si>
    <t>DIB</t>
  </si>
  <si>
    <t>FORMOSA</t>
  </si>
  <si>
    <t>INGLESIDE COGEN SWITCH</t>
  </si>
  <si>
    <t>INGLCOSW</t>
  </si>
  <si>
    <t>POWER SYSTEMS-ARCO COGEN</t>
  </si>
  <si>
    <t>PSA</t>
  </si>
  <si>
    <t>BIG SPRING ELECTRICITY GENERATING FACILITY</t>
  </si>
  <si>
    <t>CARBN_BSP_1</t>
  </si>
  <si>
    <t>DOW G61</t>
  </si>
  <si>
    <t>DOWGEN_DOW_G61</t>
  </si>
  <si>
    <t>DOW G63</t>
  </si>
  <si>
    <t>DOWGEN_DOW_G63</t>
  </si>
  <si>
    <t>DOW G66</t>
  </si>
  <si>
    <t>DOWGEN_DOW_G66</t>
  </si>
  <si>
    <t>DOW G67</t>
  </si>
  <si>
    <t>DOWGEN_DOW_G67</t>
  </si>
  <si>
    <t>DOW G81</t>
  </si>
  <si>
    <t>DOWGEN_DOW_G81</t>
  </si>
  <si>
    <t>DOW G82</t>
  </si>
  <si>
    <t>DOWGEN_DOW_G82</t>
  </si>
  <si>
    <t>DOW G83</t>
  </si>
  <si>
    <t>DOWGEN_DOW_G83</t>
  </si>
  <si>
    <t>DOW GT96</t>
  </si>
  <si>
    <t>DOWGEN_DOW_GT96</t>
  </si>
  <si>
    <t>DOW ST64</t>
  </si>
  <si>
    <t>DOWGEN_DOW_ST64</t>
  </si>
  <si>
    <t>DOW ST65</t>
  </si>
  <si>
    <t>DOWGEN_DOW_ST65</t>
  </si>
  <si>
    <t>DOW ST84</t>
  </si>
  <si>
    <t>DOWGEN_DOW_ST84</t>
  </si>
  <si>
    <t>DOW ST95</t>
  </si>
  <si>
    <t>DOWGEN_DOW_ST95</t>
  </si>
  <si>
    <t>EXXON G1</t>
  </si>
  <si>
    <t>EXN_EXN_G1</t>
  </si>
  <si>
    <t>EXXON G10</t>
  </si>
  <si>
    <t>EXN_EXN_G10</t>
  </si>
  <si>
    <t>EXXON G11</t>
  </si>
  <si>
    <t>EXN_EXN_G11</t>
  </si>
  <si>
    <t>EXXON G12</t>
  </si>
  <si>
    <t>EXN_EXN_G12</t>
  </si>
  <si>
    <t>EXXON G13</t>
  </si>
  <si>
    <t>EXN_EXN_G13</t>
  </si>
  <si>
    <t>EXXON G14</t>
  </si>
  <si>
    <t>EXN_EXN_G14</t>
  </si>
  <si>
    <t>EXXON G15</t>
  </si>
  <si>
    <t>EXN_EXN_G15</t>
  </si>
  <si>
    <t>EXXON G2</t>
  </si>
  <si>
    <t>EXN_EXN_G2</t>
  </si>
  <si>
    <t>EXXON G3</t>
  </si>
  <si>
    <t>EXN_EXN_G3</t>
  </si>
  <si>
    <t>EXXON G4</t>
  </si>
  <si>
    <t>EXN_EXN_G4</t>
  </si>
  <si>
    <t>EXXON G8</t>
  </si>
  <si>
    <t>EXN_EXN_G8</t>
  </si>
  <si>
    <t>EXXON G9</t>
  </si>
  <si>
    <t>EXN_EXN_G9</t>
  </si>
  <si>
    <t>FORMOSA G11</t>
  </si>
  <si>
    <t>FORMOSA_FORMOSG11</t>
  </si>
  <si>
    <t>FORMOSA G12</t>
  </si>
  <si>
    <t>FORMOSA_FORMOSG12</t>
  </si>
  <si>
    <t>FORMOSA G8</t>
  </si>
  <si>
    <t>FORMOSA_FORMOSG8</t>
  </si>
  <si>
    <t>LYCHEM</t>
  </si>
  <si>
    <t>LHM_CVC_G4</t>
  </si>
  <si>
    <t>NORTH CARBIDE G1</t>
  </si>
  <si>
    <t>NCARBIDE_NCARBIG1</t>
  </si>
  <si>
    <t>NORTH CARBIDE G2</t>
  </si>
  <si>
    <t>NCARBIDE_NCARBIG2</t>
  </si>
  <si>
    <t>NORTH CARBIDE G3</t>
  </si>
  <si>
    <t>NCARBIDE_NCARBIG3</t>
  </si>
  <si>
    <t>NORTH CARBIDE G5</t>
  </si>
  <si>
    <t>NCARBIDE_NCARBIG5</t>
  </si>
  <si>
    <t>NORTH CARBIDE G6</t>
  </si>
  <si>
    <t>NCARBIDE_NCARBIG6</t>
  </si>
  <si>
    <t>NORTH CARBIDE G7</t>
  </si>
  <si>
    <t>NCARBIDE_NCARBIG7</t>
  </si>
  <si>
    <t>NORTH CARBIDE G8</t>
  </si>
  <si>
    <t>NCARBIDE_NCARBIG8</t>
  </si>
  <si>
    <t>OXYCHEM CC</t>
  </si>
  <si>
    <t>OXY_CC_OXY_CCG1</t>
  </si>
  <si>
    <t>PETRA NOVA</t>
  </si>
  <si>
    <t>PNPI_GT2</t>
  </si>
  <si>
    <t>TEXAS PETROCHEMICALS</t>
  </si>
  <si>
    <t>PR_PR_G2</t>
  </si>
  <si>
    <t>SWEENY COGEN 1</t>
  </si>
  <si>
    <t>SCLPCOGN_SCLPC_1</t>
  </si>
  <si>
    <t>SWEENY COGEN 2</t>
  </si>
  <si>
    <t>SCLPCOGN_SCLPC_2</t>
  </si>
  <si>
    <t>SWEENY COGEN 3</t>
  </si>
  <si>
    <t>SCLPCOGN_SCLPC_3</t>
  </si>
  <si>
    <t>SWEENY COGEN 4</t>
  </si>
  <si>
    <t>SCLPCOGN_SCLPC_4</t>
  </si>
  <si>
    <t>TECO</t>
  </si>
  <si>
    <t>TC_TCHP1</t>
  </si>
  <si>
    <t>UNION CARBIDE COGEN</t>
  </si>
  <si>
    <t>UCC_COGN_UCC_C_2</t>
  </si>
  <si>
    <t>TC_GTG2</t>
  </si>
  <si>
    <t>TEXAS BLUEBONNET SOLAR</t>
  </si>
  <si>
    <t>BONETSLR_UNIT1</t>
  </si>
  <si>
    <t>JACKALOPE SOLAR PV1</t>
  </si>
  <si>
    <t>JKLP_SLR_PV1</t>
  </si>
  <si>
    <t>JACKALOPE SOLAR PV2</t>
  </si>
  <si>
    <t>JKLP_SLR_PV2</t>
  </si>
  <si>
    <t>Operational Resources, MW [1]</t>
  </si>
  <si>
    <t>Installed Capacity Rating [2]</t>
  </si>
  <si>
    <t>Summer 2026</t>
  </si>
  <si>
    <t>Summer 2030</t>
  </si>
  <si>
    <t>Winter 2026/27</t>
  </si>
  <si>
    <t>Winter 2030/31</t>
  </si>
  <si>
    <t>Spring 2026</t>
  </si>
  <si>
    <t>Spring 2030</t>
  </si>
  <si>
    <t>Fall 2026</t>
  </si>
  <si>
    <t>Fall 2030</t>
  </si>
  <si>
    <t>Natural Gas</t>
  </si>
  <si>
    <t>Combined-cycle</t>
  </si>
  <si>
    <t>Combustion Turbine</t>
  </si>
  <si>
    <t>Internal Combustion Engine</t>
  </si>
  <si>
    <t>Steam Turbine</t>
  </si>
  <si>
    <t>Compressed Air Energy Storage</t>
  </si>
  <si>
    <t>Coal</t>
  </si>
  <si>
    <t>Nuclear</t>
  </si>
  <si>
    <t>Renewable, Intermittent</t>
  </si>
  <si>
    <t>Far West</t>
  </si>
  <si>
    <t>West</t>
  </si>
  <si>
    <t>Other</t>
  </si>
  <si>
    <t>Coastal</t>
  </si>
  <si>
    <t>Panhandle</t>
  </si>
  <si>
    <t>Renewable, Other</t>
  </si>
  <si>
    <t>Biomass</t>
  </si>
  <si>
    <t>Hydroelectric [3]</t>
  </si>
  <si>
    <t>Energy Storage</t>
  </si>
  <si>
    <t>Batteries</t>
  </si>
  <si>
    <t>Duration 1-hour or less</t>
  </si>
  <si>
    <t>Duration greater than 1-hour and less than 4-hour</t>
  </si>
  <si>
    <t>Duration 4 hour or more</t>
  </si>
  <si>
    <t>DC Tie Net Imports</t>
  </si>
  <si>
    <t>Planned Resources [4]</t>
  </si>
  <si>
    <t>Thermal</t>
  </si>
  <si>
    <t>Diesel</t>
  </si>
  <si>
    <t>Total Resources, MW</t>
  </si>
  <si>
    <t>NOTES:</t>
  </si>
  <si>
    <t>[2] Installed capacity ratings are based on the maximum power that a generating unit can produce during normal sustained operating conditions as specified by the equipment manufacturer. All gas-fired Private-Use Network (PUNs) units are reflected in the combined cycle fuel type row above.</t>
  </si>
  <si>
    <t>[3] Includes a small amount of hydro units that are considered intermittent resources (run-of-river DG hydro units).</t>
  </si>
  <si>
    <t>[4] Planned resources consists of projects that meet the milestones found in the 'New CDR-Eligible Resources' tab</t>
  </si>
  <si>
    <t>What is an Effective Load Carrying Capability?</t>
  </si>
  <si>
    <t xml:space="preserve">ELCC measures the effectiveness of a resource type—wind, solar and battery energy storage—in maintaining a resource portfolio’s reliability level over a given period. Reliability is measured as the expected frequency of loss-of-load (LOL) events, where an event represents an hourly period when rotating load shed is necessary to maintain overall grid reliability. The availability of the resource type when LOL events are more likely to occur determines the ELCC. ELCC is not a direct measure of generation output available for a given period, but rather an indicator of the expected reliability benefit of the capacity for the given period.
</t>
  </si>
  <si>
    <t>ELCCs estimated for the CDR reflect the resource reliability benefit for a given multi-hour "risk period" rather than an individual hour. The reason is that loss-of-load events can span multiple hours, which makes it impractical to calculate ELCCs for just a given hour.</t>
  </si>
  <si>
    <t>Why has ERCOT changed its method for calculating the capacity contribution of wind and solar resources?</t>
  </si>
  <si>
    <t>How are ELCCs Estimated?</t>
  </si>
  <si>
    <t xml:space="preserve">A resource type’s ELCC is gauged against so-called “perfect capacity,” which is hypothetical generation capacity that is available 100% of the time when the capacity is needed. For example, a wind ELCC of 25% means that the resource portfolio’s wind capacity is only 25% as effective as perfect capacity in maintaining the portfolio’s reliability level for the given period. The associated ELCC capacity is the ELCC percentage multiplied by the resource type’s aggregate installed capacity in megawatts (MW).
ELCCs are determined by running a probabilistic reliability model for a future year. The model produces many reliability outcomes for the forecast year based on simulating grid conditions with variations in load and resource availabilities. ELCCs account for a resource type’s average reliability contribution across all the simulation outcomes.
The basic process for estimating ELCCs is as follows:
1. The future-year resource portfolio is first modified to meet a reliability level based on the reliability criteria established for a prevailing reliability standard. 
2. All the capacity for the resource type is then removed and replaced with perfect capacity until the reliability level is again reached based on simulation results. (The perfect capacity is a gas turbine plant with a zero-percent outage rate).
3. The final step is to divide the perfect capacity added by the capacity of the resource type removed. The result is the ELCC percentage. ELCCs will aways be less than 100%.
</t>
  </si>
  <si>
    <t>ELCC study reports are available in the "Wind, Solar and Energy Storage Resources" section of the</t>
  </si>
  <si>
    <t>ERCOT Resource Adequacy webpage.</t>
  </si>
  <si>
    <t>Key Attributes of ELCCs</t>
  </si>
  <si>
    <t>ELCCs Values used in this CDR</t>
  </si>
  <si>
    <t>Effective Load Carrying Capabilities (ELCCs)*</t>
  </si>
  <si>
    <t>2026 &amp; 2026/27</t>
  </si>
  <si>
    <t>2027 &amp; 2027/28</t>
  </si>
  <si>
    <t>2028 &amp; 2028/29</t>
  </si>
  <si>
    <t>2029 &amp; 2029/30</t>
  </si>
  <si>
    <t>2030 &amp; 2030/31</t>
  </si>
  <si>
    <t>Risk Period</t>
  </si>
  <si>
    <t>Morning</t>
  </si>
  <si>
    <t>Evening</t>
  </si>
  <si>
    <t>Afternoon</t>
  </si>
  <si>
    <t>Resource Type</t>
  </si>
  <si>
    <t>Wind - Coastal</t>
  </si>
  <si>
    <t>Wind - Panhandle</t>
  </si>
  <si>
    <t>Wind - Other</t>
  </si>
  <si>
    <t>Solar - West</t>
  </si>
  <si>
    <t>Solar - Other</t>
  </si>
  <si>
    <t>BESS - 1.0 hr</t>
  </si>
  <si>
    <t>BESS - 2.0 hr</t>
  </si>
  <si>
    <t>BESS - 3.0 hr</t>
  </si>
  <si>
    <t>BESS - 4.0 hr</t>
  </si>
  <si>
    <t>BESS - 5.0 hr</t>
  </si>
  <si>
    <t>BESS - 6.0 hr</t>
  </si>
  <si>
    <t>BESS - 7.0 hr</t>
  </si>
  <si>
    <t>BESS - 8.0 hr</t>
  </si>
  <si>
    <t>BESS - 9.0 hr</t>
  </si>
  <si>
    <t>BESS - 10.0 hr</t>
  </si>
  <si>
    <t>BESS - 11.0 hr</t>
  </si>
  <si>
    <t>BESS - 12.0 hr</t>
  </si>
  <si>
    <t>*ELCCs for non-winter morning reserve risk periods are not reported because the occurrence of loss-of-load events is expected to be negligible or non-existent for those periods.</t>
  </si>
  <si>
    <t>New Planned Resources Eligible for CDR Report since the Last CDR Report, Published Feb. 2025</t>
  </si>
  <si>
    <t>The table below lists the planned resources that have met certain ERCOT Planning Guide criteria necessary for the resources to be included in this CDR report. These criteria are as follows:</t>
  </si>
  <si>
    <r>
      <rPr>
        <u/>
        <sz val="10"/>
        <rFont val="Arial"/>
        <family val="2"/>
      </rPr>
      <t>Large Generators</t>
    </r>
    <r>
      <rPr>
        <sz val="10"/>
        <rFont val="Arial"/>
        <family val="2"/>
      </rPr>
      <t xml:space="preserve">
1. For all resource types a signed Standard Generation Interconnection Agreement (SGIA) or other binding agreement (for municipally-owned utilities or electric cooperatives).
2. Air permits required by the Texas Commission on Environmental Quality (TCEQ) or notice that air permits are not required.
3. Submission of a "Declaration of Adequate Water Supplies" and proof that the resource has sufficient water supplies for electricity generation. Solar, wind, and Energy Storage Resources are exempt from this requirement.
4. Provided the required financial security for interconnection facility construction and that the TDSP has received a notice to proceed with interconnection construction. 
See ERCOT Planning Guide Section 6.9(1)(d)(ii)(B).</t>
    </r>
  </si>
  <si>
    <r>
      <t xml:space="preserve">Small Generators
</t>
    </r>
    <r>
      <rPr>
        <sz val="10"/>
        <rFont val="Arial"/>
        <family val="2"/>
      </rPr>
      <t>1. ERCOT has determined that all data submission requirements for Resource Registration have been met and the generator is added to the ERCOT Network Operations Model. These requirement are met when the Small Generator has been issued a Model Ready Date.</t>
    </r>
  </si>
  <si>
    <r>
      <rPr>
        <u/>
        <sz val="10"/>
        <rFont val="Arial"/>
        <family val="2"/>
      </rPr>
      <t>Year of Projected Commercial Operations</t>
    </r>
    <r>
      <rPr>
        <sz val="10"/>
        <rFont val="Arial"/>
        <family val="2"/>
      </rPr>
      <t>: The year is based on the projected Commercial Operations Date (COD) reported by the project developer.
Planned projects with a "(DGR)" suffix indicate that the resource is a Distributed Generation Resource as defined in the ERCOT Nodal Protocols (Section 2.1).
Projects ending with 'SLF' represent Battery Energy Storage Systems that are Self-Limiting Facilities (SLFs), where the MW capacities are reported as zero to reflect projects for which the battery system is sized to be less than the total nameplate capacity of all registered generators at the facility. Other generators at the facility typically include one or more inverter-based resources, such as solar.</t>
    </r>
  </si>
  <si>
    <t>TOTAL</t>
  </si>
  <si>
    <t>General</t>
  </si>
  <si>
    <t>GIM = Generator Interconnection or Modification request</t>
  </si>
  <si>
    <t>CDR = Capacity, Demand and Reserves Report</t>
  </si>
  <si>
    <t>COD = Commercial Operations Date</t>
  </si>
  <si>
    <t>ELCC = Effective Load Carrying Capability</t>
  </si>
  <si>
    <t>HE = Hour Ending</t>
  </si>
  <si>
    <t>INR = Interconnection Request Number</t>
  </si>
  <si>
    <t>RIOO-IS = "Resource Integration and Ongoing Operations - Integration Services" system</t>
  </si>
  <si>
    <t>RIOO-RS = "Resource Integration and Ongoing Operations - Registration Services" system</t>
  </si>
  <si>
    <t>RTP = Regional Transmission Plan</t>
  </si>
  <si>
    <t>TSP = Transmission Service Provider</t>
  </si>
  <si>
    <t>CDR Status (For Unit Details table)</t>
  </si>
  <si>
    <t xml:space="preserve">EXT-OUT = Extended outage </t>
  </si>
  <si>
    <t>OPER = Operational</t>
  </si>
  <si>
    <t>OPER-SLF = Operational Self-Limiting Facility (See the Definitions tab for the SLF definition)</t>
  </si>
  <si>
    <t>OPER-SYN = Operational, synchronized only</t>
  </si>
  <si>
    <t>OPER-UNR = Unconfirmed Planned Retirement</t>
  </si>
  <si>
    <t>OPER-UNFC = Unconfirmed Fuel Conversion</t>
  </si>
  <si>
    <t>MOTH-SEA = Seasonal mothballed (Unit operating under a seasonal availability schedule)</t>
  </si>
  <si>
    <t>MOTH-IND = Indefinitely mothballed</t>
  </si>
  <si>
    <t>PLAN = Planned</t>
  </si>
  <si>
    <t>PLAN-RPR = An existing unit being repowered and required to submit an interconnection request (See the Definitions tab for the CDR repower definition)</t>
  </si>
  <si>
    <t>RMR = Reliability Must-Run, A generation resource unit operated under the terms of an agreement with ERCOT that would not otherwise be operated except that they are necessary to provide voltage support, stability or management of localized transmission constraints under first contingency criteria.</t>
  </si>
  <si>
    <t>CDR Resource Attributes (For Unit Details table)</t>
  </si>
  <si>
    <t>CONV = Conventional generation resource (Unit that does not fall under the other CDR Attribute categories)</t>
  </si>
  <si>
    <t>DC-TIE = Direct Current Asynchronous Tie</t>
  </si>
  <si>
    <t>DGR = Distributed Generation Resource</t>
  </si>
  <si>
    <t>PUN = Private Use Network generator</t>
  </si>
  <si>
    <t>PUN-AGR = Aggregate PUN resource, used for reporting the aggregate PUN capacity contribution</t>
  </si>
  <si>
    <t>SLF = Self-Limiting Facility (See the Definitions tab for the SLF definition)</t>
  </si>
  <si>
    <t>SODG = Settlement Only Distribution Generator</t>
  </si>
  <si>
    <t>SWGR-AVA = Switchable Generation Resource, available</t>
  </si>
  <si>
    <t>SWGR-UNA = Switchable Generation Resource, Unavailable</t>
  </si>
  <si>
    <t>Fuel Types (For Unit Details Table)</t>
  </si>
  <si>
    <t>COAL = Coal (bituminous, subbituminous, lignite)</t>
  </si>
  <si>
    <t>GAS = National Gas</t>
  </si>
  <si>
    <t>GEO = Geothermal</t>
  </si>
  <si>
    <t>HYD = Hydrogen</t>
  </si>
  <si>
    <t>OTH = Other</t>
  </si>
  <si>
    <t xml:space="preserve">WIND-C = Wind from the Coastal wind region </t>
  </si>
  <si>
    <t xml:space="preserve">WIND-P = Wind from the Panhandle wind region </t>
  </si>
  <si>
    <t xml:space="preserve">WIND-O = Wind from the Other wind region </t>
  </si>
  <si>
    <t xml:space="preserve">SOLAR-FW = Solar from the Far West CDR solar region </t>
  </si>
  <si>
    <t xml:space="preserve">SOLAR-W = Solar from the West CDR solar region </t>
  </si>
  <si>
    <t xml:space="preserve">SOLAR-O = Solar from the Other CDR solar region </t>
  </si>
  <si>
    <t>Technology Types (For Unit Details table)</t>
  </si>
  <si>
    <t>BA = Battery Energy Storage</t>
  </si>
  <si>
    <t>CC = Combined-Cycle</t>
  </si>
  <si>
    <t>CE = Compressed Air Energy Storage</t>
  </si>
  <si>
    <t>CP = Concentrated Solar Power</t>
  </si>
  <si>
    <t>EN = Energy Storage</t>
  </si>
  <si>
    <t>FC = Fuel Cell</t>
  </si>
  <si>
    <t>GT = Combustion (gas) Turbine, but not part of a Combined-Cycle</t>
  </si>
  <si>
    <t>HY = Hydroelectric Turbine</t>
  </si>
  <si>
    <t>OT = Other</t>
  </si>
  <si>
    <t>PV = Photovoltaic Solar</t>
  </si>
  <si>
    <t>ST = Steam Turbine other than Combined-Cycle</t>
  </si>
  <si>
    <t>WT = Wind Turbine</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</si>
  <si>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</si>
  <si>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</si>
  <si>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Announced retired capacity that is undergoing ERCOT grid reliability reviews pursuant to Nodal Protocol Section 3.14.1.2.</t>
  </si>
  <si>
    <t>Contracted / Non-Contracted TSP Loads</t>
  </si>
  <si>
    <r>
      <rPr>
        <u/>
        <sz val="16"/>
        <rFont val="Arial"/>
        <family val="2"/>
      </rPr>
      <t>Contracted Large Load</t>
    </r>
    <r>
      <rPr>
        <sz val="16"/>
        <rFont val="Arial"/>
        <family val="2"/>
      </rPr>
      <t xml:space="preserve">:  A Large Load, as defined in ERCOT's Planning Guide, reported to ERCOT for which an interconnection agreements and/or Facility Extension Agreements (FEA) has been signed by the customer and Transmission Service Provider, and the customer share of costs for the extension of TSP facilities has been paid to the TSP. A contracted Load typically falls into the following general categories: crypto-mining, data centers, hydrogen/ammonia production, oil and gas production, and industrial/manufacturing.
</t>
    </r>
    <r>
      <rPr>
        <u/>
        <sz val="16"/>
        <rFont val="Arial"/>
        <family val="2"/>
      </rPr>
      <t>Officer letter Large Load:</t>
    </r>
    <r>
      <rPr>
        <sz val="16"/>
        <rFont val="Arial"/>
        <family val="2"/>
      </rPr>
      <t xml:space="preserve"> A Load (or Loads) for which an officer of a TSP has documented in a letter sent to ERCOT attesting that there is a high likelihood that the Load(s) will materialize. These prospective Loads are not associated with a signed interconnection agreement or FEA, and are therefore considered more speculative than Loads with a signed interconnection agreement or FEA.</t>
    </r>
  </si>
  <si>
    <t>Decommissioned Generation Resource</t>
  </si>
  <si>
    <t>A Generation Resource for which a Resource Entity has submitted a Notification of Suspension of Operations (NSO) or a Notification of Change of Generation Resource Designation (NCGRD), for which ERCOT has declined to execute a Reliability Must-Run (RMR) Agreement, and which has been decommissioned and permanently retired.</t>
  </si>
  <si>
    <t>Distribution Resource Types:</t>
  </si>
  <si>
    <t>Settlement Only Distribution Generator (SODG)</t>
  </si>
  <si>
    <t>A generator that is connected to the Distribution System with a rating of:
  (1) One MW or less that chooses to register as an SODG; or 
  (2) Greater than one and up to ten MW that is capable of providing a net export to the ERCOT System and does not register as a Distribution Generation Resource (DGR).
SODGs are settled for exported energy only, but may not participate in the Ancillary Services market, Reliability Unit Commitment (RUC), Security-Constrained Economic Dispatch (SCED), or make energy offers.  
SODGs are listed in the SummerCapacities and WinterCapacities with a DG_ prefix in the UNIT CODE column</t>
  </si>
  <si>
    <t>Distribution Generation Resource (DGR)</t>
  </si>
  <si>
    <t xml:space="preserve">A Generation Resource connected to the Distribution System that is either: 
  (1) Greater than ten MW and not registered with the Public Utility Commission of Texas (PUCT) as a self-generator; or
  (2) Ten MW or less that chooses to register as a Generation Resource to participate in the ERCOT markets.  
DGRs must be registered with ERCOT in accordance with Planning Guide Section 6.8.2, Resource Registration Process, and will be modeled in ERCOT systems in accordance with Section 3.10.7.2, Modeling of Resources and Transmission Loads.
DGRs are listed in the SummerCapacities and WinterCapacities tabs with a (DGR) suffix in the UNIT NAME column
</t>
  </si>
  <si>
    <t>Effective Load Carrying Capability (ELCC)</t>
  </si>
  <si>
    <t>Represents the aggregate average Megawatt (MW) contribution of a resource class in maintaining a target level of resource reliability for a given resource portfolio and forecast period. ELCCs are developed using Monte Carlo system simulation techniques to capture a wide range of system reliability outcomes. ELCC derivation starts with a base portfolio constructed to achieve the target reliability level. The resource class (e.g., wind) is removed and substituted with capacity that has perfect availability until the target reliability level is again reached. The ELCC is the amount of perfect capacity added divided by the amount of the resource class capacity removed, expressed as a percentage.</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</si>
  <si>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</si>
  <si>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</si>
  <si>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t>Energy Efficiency Program Savings Forecast</t>
  </si>
  <si>
    <t>Energy Emergency Alert (EEA)</t>
  </si>
  <si>
    <t>An ERCOT EEA declaration is made when operating reserves and system frequency drop below established severity levels (Levels 1, 2 and 3) and reserves are not projected to recover within 30 minutes unless certain actions are taken. An EEA declaration initiates an orderly, predetermined procedure for maximizing the use of available Resources, including the use of voluntary load reduction programs that are only available under EEA operations. Only under the most severe EEA level, would ERCOT direct Transmission and Distribution Service Providers to start shedding Load on a rotating basis in order to maintain system reliability and integrity. See Nodal Protocol Section 6.5.9.4, Energy Emergency Alert, for more details.</t>
  </si>
  <si>
    <t>ERCOT Contingency Reserve Service (ECRS)</t>
  </si>
  <si>
    <t>Forecast Zone</t>
  </si>
  <si>
    <t>The CDR report uses Forecast Zones to identify the geographical location of generation resources. 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 There are six Forecast Zones: Coastal, Houston, North, Panhandle, South, and West.
Note that the CDR Forecast Zones are only used for resource adequacy reporting and are distinct from other ERCOT geographical reporting schemes used for planning, operational, or data reporting purposes.</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</si>
  <si>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</si>
  <si>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</si>
  <si>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Hydroelectric, Peak Average Capacity Contribution listed in the Seasonal Summary tab is based on average of the power that can be provided by hydroelectric generators during the during the highest 20 peak Load hours for each preceding three-year period for each Reserve Risk Period.</t>
  </si>
  <si>
    <t>Inactive Projects</t>
  </si>
  <si>
    <t>Per Planning Guide Section 5.7.6, a proposed Resource shall be given the status of “Inactive” if the Resource has not met the conditions for inclusion in the ERCOT planning models, as specified in Section 6.9, Addition of Proposed Generation to the Planning Models, within two years of the date on which ERCOT posts the final FIS studies for the Resource to the MIS Secure Area. A developer may also elect Inactive status and stop any interconnection studies in process at its own discretion. When an Inactive Resource subsequently meets the requirements of Section 6.9, it shall be added to the planning models and the status changed back to Planned. If a Resource has been Inactive for five years, ERCOT may cancel the project pursuant to Planning Guide Section 5.7.7, Cancellation of a Project Due to Failure to Comply with Requirements.
Inactive planned projects are excluded from the CDR's reserve margin calculations.</t>
  </si>
  <si>
    <t>Installed Capacity Rating</t>
  </si>
  <si>
    <t>Large Flexible Load (LFL)</t>
  </si>
  <si>
    <t>A Large Load (as defined below) that can come online quickly and is very responsive to real time prices. An LFL is typically a crypto-currency mining site.</t>
  </si>
  <si>
    <t>Large Load</t>
  </si>
  <si>
    <t>One or more Facilities at a single site with an aggregate peak Demand greater than or equal to 75 MW behind one or more common Points of Interconnection (POIs) or Service Delivery Points.</t>
  </si>
  <si>
    <t>LRs (Load Resources)</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</si>
  <si>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</si>
  <si>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Mothballed Unit</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</si>
  <si>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</si>
  <si>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Mothballed Capacity</t>
  </si>
  <si>
    <t>Capacity that is designated as mothballed by a generating unit's owner as described above, and which is not available for operations during the summer Peak Load Season (June, July, August and September) or winter Peak Load Season (December, January and February).</t>
  </si>
  <si>
    <t>Seasons</t>
  </si>
  <si>
    <t>Summer months are June, July, August, and September; winter months are December, January, and February.</t>
  </si>
  <si>
    <t>Net Load / Peak Net Load</t>
  </si>
  <si>
    <t>The Load for a given period minus generation from PhotoVoltaic Generation Resources (PVGRs) and Wind Generation Resources (WGRs) for the same period. The peak Net Load is the highest value for the given period.</t>
  </si>
  <si>
    <t>Private Use Networks (PUNs)</t>
  </si>
  <si>
    <t>An electric network connected to the ERCOT transmission grid that contains load that is not directly metered by ERCOT (i.e., load that is typically netted with internal generation).
The Capacity from Private Use Networks forecast estimate in the Seasonal Summary tab is based on the average available power during the seasonal peak days over the past three years, and it is adjusted for any reported changes in capacity at the start of the forecast season.</t>
  </si>
  <si>
    <t>Non-Synchronous Tie</t>
  </si>
  <si>
    <t>Any non-synchronous transmission interconnection between ERCOT and non-ERCOT electric power systems.</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</si>
  <si>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</si>
  <si>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</si>
  <si>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Repower</t>
  </si>
  <si>
    <t>Self-Limiting Facility (SLF)</t>
  </si>
  <si>
    <t xml:space="preserve">A modeled generation station that includes one or more Generation Resources, Energy Storage Resources (ESRs), and/or Settlement Only Generators (SOGs) with an established limit on the total MW Injection that is less than the total nameplate capacity of all registered generators or Energy Storage Systems (ESSs) within the Facility. A Facility with one or more ESRs may also have an established limit on the MW Withdrawal that is less than the total nameplate MW Withdrawal rating of all ESRs within the facility. (MW Withdrawal is defined as the instantaneous Megawatt (MW) energy withdrawn from the ERCOT System as measured at the Point of Interconnection (POI) or Point of Common Coupling (POCC). </t>
  </si>
  <si>
    <t>Signed SGIA (Standard Generation Interconnection Agreement)</t>
  </si>
  <si>
    <t>An agreement that sets forth requirements for physical connection between an eligible transmission service customer and a transmission or distribution service provider.</t>
  </si>
  <si>
    <t>Switchable Generation Resource (SWGR)</t>
  </si>
  <si>
    <t>A generation resource that can be connected to either the ERCOT transmission grid or a grid outside the ERCOT Region.</t>
  </si>
  <si>
    <t>TDSP Standard Offer Load Management Programs</t>
  </si>
  <si>
    <t>Unconfirmed Retirement</t>
  </si>
  <si>
    <t>The capacity of Generation Resources for which a public announcement of the intent to permanently shut the unit down has been released, but a Notice of Suspension of Operations for the unit has not been received by ERCOT. To be considered an Unconfirmed Planned Retirement, the Generation Resource must meet the following criteria: (1) a specific retirement date is cited in the announcement, or other timing information is provided that indicates the unit will be unavailable for a given season and year, and (2) the announcement, with follow-up inquiry by ERCOT, does not indicate that retirement timing is highly speculative.</t>
  </si>
  <si>
    <t>Verified Energy Efficiency Program Savings</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</si>
  <si>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 Note that savings from TDSP standard offer load management programs are not included in the ERCOT energy efficiency forecast, but rather handled as a separate reporting line item.</t>
  </si>
  <si>
    <t>Wind and Solar Regions</t>
  </si>
  <si>
    <t>See the "Wind-Solar Region Mapping" tab to see which counties are assigned to each region.
The assigned Wind Region for each wind generation resource is indicated as "WIND-C," "WIND-P," or "WIND-O" in the Fuel columns of the summer/winter Capacities tabs. The assigned Solar Region assigned to each solar generation resources is indicated as "SOLAR-W," SOLAR-FW," and SOLAR-O."</t>
  </si>
  <si>
    <t>The tables below show what counties in the ERCOT region are mapped to the CDR Wind and Solar Regions.</t>
  </si>
  <si>
    <r>
      <rPr>
        <b/>
        <sz val="10"/>
        <color theme="1"/>
        <rFont val="Arial"/>
        <family val="2"/>
      </rPr>
      <t>Note:</t>
    </r>
    <r>
      <rPr>
        <sz val="10"/>
        <color theme="1"/>
        <rFont val="Arial"/>
        <family val="2"/>
      </rPr>
      <t xml:space="preserve"> The CDR Wind and Solar Regions are intended to facilitate calculation of geographic-based Effective Load Carrying Capabilities (ELCCs) that represent wind and solar availabilities for Planning Reserve Margin calculation purposes. These are distinct from ERCOT zone definitions defined for other uses, such as the zones used for wind and solar production forecasting and reporting.</t>
    </r>
  </si>
  <si>
    <t>CDR Wind Region</t>
  </si>
  <si>
    <t>County</t>
  </si>
  <si>
    <t>CDR Solar Region</t>
  </si>
  <si>
    <t>Aransas</t>
  </si>
  <si>
    <t>Archer</t>
  </si>
  <si>
    <t>Brazoria</t>
  </si>
  <si>
    <t>Baylor</t>
  </si>
  <si>
    <t>Calhoun</t>
  </si>
  <si>
    <t>Borden</t>
  </si>
  <si>
    <t>Cameron</t>
  </si>
  <si>
    <t>Callahan</t>
  </si>
  <si>
    <t>Chambers</t>
  </si>
  <si>
    <t>Clay</t>
  </si>
  <si>
    <t>Galveston</t>
  </si>
  <si>
    <t>Coke</t>
  </si>
  <si>
    <t>Jefferson</t>
  </si>
  <si>
    <t>Coleman</t>
  </si>
  <si>
    <t>Kenedy</t>
  </si>
  <si>
    <t>Concho</t>
  </si>
  <si>
    <t>Kleberg</t>
  </si>
  <si>
    <t>Crockett</t>
  </si>
  <si>
    <t>Matagorda</t>
  </si>
  <si>
    <t>Fisher</t>
  </si>
  <si>
    <t>Nueces</t>
  </si>
  <si>
    <t>Glasscock</t>
  </si>
  <si>
    <t>Orange</t>
  </si>
  <si>
    <t>Haskell</t>
  </si>
  <si>
    <t>Refugio</t>
  </si>
  <si>
    <t>Howard</t>
  </si>
  <si>
    <t>San Patricio</t>
  </si>
  <si>
    <t>Irion</t>
  </si>
  <si>
    <t>Willacy</t>
  </si>
  <si>
    <t>Jones</t>
  </si>
  <si>
    <t>North</t>
  </si>
  <si>
    <t>Anderson</t>
  </si>
  <si>
    <t>Knox</t>
  </si>
  <si>
    <t>Angelina</t>
  </si>
  <si>
    <t>Martin</t>
  </si>
  <si>
    <t>Bell</t>
  </si>
  <si>
    <t>Menard</t>
  </si>
  <si>
    <t>Bosque</t>
  </si>
  <si>
    <t>Mitchell</t>
  </si>
  <si>
    <t>Bowie</t>
  </si>
  <si>
    <t>Nolan</t>
  </si>
  <si>
    <t>Brazos</t>
  </si>
  <si>
    <t>Reagan</t>
  </si>
  <si>
    <t>Brown</t>
  </si>
  <si>
    <t>Runnels</t>
  </si>
  <si>
    <t>Camp</t>
  </si>
  <si>
    <t>Schleicher</t>
  </si>
  <si>
    <t>Cass</t>
  </si>
  <si>
    <t>Scurry</t>
  </si>
  <si>
    <t>Cherokee</t>
  </si>
  <si>
    <t>Shackelford</t>
  </si>
  <si>
    <t>Collin</t>
  </si>
  <si>
    <t>Sterling</t>
  </si>
  <si>
    <t>Comanche</t>
  </si>
  <si>
    <t>Stonewall</t>
  </si>
  <si>
    <t>Cooke</t>
  </si>
  <si>
    <t>Sutton</t>
  </si>
  <si>
    <t>Coryell</t>
  </si>
  <si>
    <t>Taylor</t>
  </si>
  <si>
    <t>Dallas</t>
  </si>
  <si>
    <t>Throckmorton</t>
  </si>
  <si>
    <t>Delta</t>
  </si>
  <si>
    <t>Tom Green</t>
  </si>
  <si>
    <t>Denton</t>
  </si>
  <si>
    <t>Val Verde</t>
  </si>
  <si>
    <t>Eastland</t>
  </si>
  <si>
    <t>Wichita</t>
  </si>
  <si>
    <t>Ellis</t>
  </si>
  <si>
    <t>Wilbarger</t>
  </si>
  <si>
    <t>Erath</t>
  </si>
  <si>
    <t>Armstrong</t>
  </si>
  <si>
    <t>Falls</t>
  </si>
  <si>
    <t>Bailey</t>
  </si>
  <si>
    <t>Fannin</t>
  </si>
  <si>
    <t>Briscoe</t>
  </si>
  <si>
    <t>Franklin</t>
  </si>
  <si>
    <t>Carson</t>
  </si>
  <si>
    <t>Freestone</t>
  </si>
  <si>
    <t>Castro</t>
  </si>
  <si>
    <t>Grayson</t>
  </si>
  <si>
    <t>Childress</t>
  </si>
  <si>
    <t>Gregg</t>
  </si>
  <si>
    <t>Cochran</t>
  </si>
  <si>
    <t>Grimes</t>
  </si>
  <si>
    <t>Collingsworth</t>
  </si>
  <si>
    <t>Hamilton</t>
  </si>
  <si>
    <t>Cottle</t>
  </si>
  <si>
    <t>Harrison</t>
  </si>
  <si>
    <t>Crosby</t>
  </si>
  <si>
    <t>Henderson</t>
  </si>
  <si>
    <t>Dallam</t>
  </si>
  <si>
    <t>Hill</t>
  </si>
  <si>
    <t>Dawson</t>
  </si>
  <si>
    <t>Hood</t>
  </si>
  <si>
    <t>Deaf Smith</t>
  </si>
  <si>
    <t>Hopkins</t>
  </si>
  <si>
    <t>Dickens</t>
  </si>
  <si>
    <t>Houston</t>
  </si>
  <si>
    <t>Donley</t>
  </si>
  <si>
    <t>Hunt</t>
  </si>
  <si>
    <t>Floyd</t>
  </si>
  <si>
    <t>Jack</t>
  </si>
  <si>
    <t>Foard</t>
  </si>
  <si>
    <t>Jasper</t>
  </si>
  <si>
    <t>Garza</t>
  </si>
  <si>
    <t>Johnson</t>
  </si>
  <si>
    <t>Gray</t>
  </si>
  <si>
    <t>Kaufman</t>
  </si>
  <si>
    <t>Hale</t>
  </si>
  <si>
    <t>Lamar</t>
  </si>
  <si>
    <t>Hall</t>
  </si>
  <si>
    <t>Lampasas</t>
  </si>
  <si>
    <t>Hansford</t>
  </si>
  <si>
    <t>Leon</t>
  </si>
  <si>
    <t>Hardeman</t>
  </si>
  <si>
    <t>Limestone</t>
  </si>
  <si>
    <t>Hartley</t>
  </si>
  <si>
    <t>Madison</t>
  </si>
  <si>
    <t>Hemphill</t>
  </si>
  <si>
    <t>Marion</t>
  </si>
  <si>
    <t>Hockley</t>
  </si>
  <si>
    <t>McLennan</t>
  </si>
  <si>
    <t>Hutchinson</t>
  </si>
  <si>
    <t>Mills</t>
  </si>
  <si>
    <t>Kent</t>
  </si>
  <si>
    <t>Montague</t>
  </si>
  <si>
    <t>King</t>
  </si>
  <si>
    <t>Morris</t>
  </si>
  <si>
    <t>Lamb</t>
  </si>
  <si>
    <t>Nacogdoches</t>
  </si>
  <si>
    <t>Lipscomb</t>
  </si>
  <si>
    <t>Navarro</t>
  </si>
  <si>
    <t>Lubbock</t>
  </si>
  <si>
    <t>Newton</t>
  </si>
  <si>
    <t>Lynn</t>
  </si>
  <si>
    <t>Palo Pinto</t>
  </si>
  <si>
    <t>Moore</t>
  </si>
  <si>
    <t>Panola</t>
  </si>
  <si>
    <t>Motley</t>
  </si>
  <si>
    <t>Parker</t>
  </si>
  <si>
    <t>Ochiltree</t>
  </si>
  <si>
    <t>Polk</t>
  </si>
  <si>
    <t>Oldham</t>
  </si>
  <si>
    <t>Rains</t>
  </si>
  <si>
    <t>Parmer</t>
  </si>
  <si>
    <t>Red River</t>
  </si>
  <si>
    <t>Potter</t>
  </si>
  <si>
    <t>Robertson</t>
  </si>
  <si>
    <t>Randall</t>
  </si>
  <si>
    <t>Rockwall</t>
  </si>
  <si>
    <t>Roberts</t>
  </si>
  <si>
    <t>Rusk</t>
  </si>
  <si>
    <t>Sherman</t>
  </si>
  <si>
    <t>Sabine</t>
  </si>
  <si>
    <t>Swisher</t>
  </si>
  <si>
    <t>San Augustine</t>
  </si>
  <si>
    <t>Terry</t>
  </si>
  <si>
    <t>San Jacinto</t>
  </si>
  <si>
    <t>Wheeler</t>
  </si>
  <si>
    <t>San Saba</t>
  </si>
  <si>
    <t>Andrews</t>
  </si>
  <si>
    <t>Shelby</t>
  </si>
  <si>
    <t>Brewster</t>
  </si>
  <si>
    <t>Smith</t>
  </si>
  <si>
    <t>Crane</t>
  </si>
  <si>
    <t>Somervell</t>
  </si>
  <si>
    <t>Culberson</t>
  </si>
  <si>
    <t>Stephens</t>
  </si>
  <si>
    <t>Ector</t>
  </si>
  <si>
    <t>Tarrant</t>
  </si>
  <si>
    <t>El Paso</t>
  </si>
  <si>
    <t>Titus</t>
  </si>
  <si>
    <t>Gaines</t>
  </si>
  <si>
    <t>Trinity</t>
  </si>
  <si>
    <t>Hudspeth</t>
  </si>
  <si>
    <t>Tyler</t>
  </si>
  <si>
    <t>Jeff Davis</t>
  </si>
  <si>
    <t>Upshur</t>
  </si>
  <si>
    <t>Loving</t>
  </si>
  <si>
    <t>Van Zandt</t>
  </si>
  <si>
    <t>Midland</t>
  </si>
  <si>
    <t>Walker</t>
  </si>
  <si>
    <t>Pecos</t>
  </si>
  <si>
    <t>Wise</t>
  </si>
  <si>
    <t>Presidio</t>
  </si>
  <si>
    <t>Wood</t>
  </si>
  <si>
    <t>Reeves</t>
  </si>
  <si>
    <t>Terrell</t>
  </si>
  <si>
    <t>Upton</t>
  </si>
  <si>
    <t>Ward</t>
  </si>
  <si>
    <t>Winkler</t>
  </si>
  <si>
    <t>Yoakum</t>
  </si>
  <si>
    <t>Bandera</t>
  </si>
  <si>
    <t>Blanco</t>
  </si>
  <si>
    <t>Burnet</t>
  </si>
  <si>
    <t>Comal</t>
  </si>
  <si>
    <t>Edwards</t>
  </si>
  <si>
    <t>Gillespie</t>
  </si>
  <si>
    <t>Hays</t>
  </si>
  <si>
    <t>Kendall</t>
  </si>
  <si>
    <t>Kerr</t>
  </si>
  <si>
    <t>Kimble</t>
  </si>
  <si>
    <t>Llano</t>
  </si>
  <si>
    <t>Mason</t>
  </si>
  <si>
    <t>South</t>
  </si>
  <si>
    <t>Atascosa</t>
  </si>
  <si>
    <t>McCulloch</t>
  </si>
  <si>
    <t>Austin</t>
  </si>
  <si>
    <t>Bastrop</t>
  </si>
  <si>
    <t>Bee</t>
  </si>
  <si>
    <t>Bexar</t>
  </si>
  <si>
    <t>Real</t>
  </si>
  <si>
    <t>Brooks</t>
  </si>
  <si>
    <t>Burleson</t>
  </si>
  <si>
    <t>Caldwell</t>
  </si>
  <si>
    <t>Colorado</t>
  </si>
  <si>
    <t>Travis</t>
  </si>
  <si>
    <t>Williamson</t>
  </si>
  <si>
    <t>DeWitt</t>
  </si>
  <si>
    <t>Dimmit</t>
  </si>
  <si>
    <t>Young</t>
  </si>
  <si>
    <t>Duval</t>
  </si>
  <si>
    <t>Fayette</t>
  </si>
  <si>
    <t>Fort Bend</t>
  </si>
  <si>
    <t>Frio</t>
  </si>
  <si>
    <t>Goliad</t>
  </si>
  <si>
    <t>Gonzales</t>
  </si>
  <si>
    <t>Guadalupe</t>
  </si>
  <si>
    <t>Hardin</t>
  </si>
  <si>
    <t>Harris</t>
  </si>
  <si>
    <t>Hidalgo</t>
  </si>
  <si>
    <t>Jackson</t>
  </si>
  <si>
    <t>Jim Hogg</t>
  </si>
  <si>
    <t>Jim Wells</t>
  </si>
  <si>
    <t>Karnes</t>
  </si>
  <si>
    <t>Kinney</t>
  </si>
  <si>
    <t>La Salle</t>
  </si>
  <si>
    <t>Lavaca</t>
  </si>
  <si>
    <t>Lee</t>
  </si>
  <si>
    <t>Liberty</t>
  </si>
  <si>
    <t>Live Oak</t>
  </si>
  <si>
    <t>Maverick</t>
  </si>
  <si>
    <t>McMullen</t>
  </si>
  <si>
    <t>Medina</t>
  </si>
  <si>
    <t>Milam</t>
  </si>
  <si>
    <t>Montgomery</t>
  </si>
  <si>
    <t>Starr</t>
  </si>
  <si>
    <t>Uvalde</t>
  </si>
  <si>
    <t>Victoria</t>
  </si>
  <si>
    <t>Waller</t>
  </si>
  <si>
    <t>Washington</t>
  </si>
  <si>
    <t>Webb</t>
  </si>
  <si>
    <t>Wharton</t>
  </si>
  <si>
    <t>Wilson</t>
  </si>
  <si>
    <t>Zapata</t>
  </si>
  <si>
    <t>Zavala</t>
  </si>
  <si>
    <t>CDR Report Background</t>
  </si>
  <si>
    <t>The main purpose of the CDR is to provide forecasted Planning Reserve Margins by season and year. The Planning Reserve Margin represents the percentage of resource capacity, in excess of firm electricity demand, available to cover uncertainty in future demand, generator availability and new resource supply. Firm demand accounts for load reductions available through interruptible load programs controlled by ERCOT as well as incremental load reductions from rooftop solar systems. The methodologies used to develop Planning Reserve Margins and other elements of the CDR are outlined in the ERCOT Nodal Protocols, Section 3.2.6 (See https://www.ercot.com/mktrules/nprotocols/current). ERCOT's load forecasts are based on normal weather conditions and determined by the methodologies described in the methodology documents posted to the Load Forecast webpage, https://www.ercot.com/gridinfo/load/forecast. The CDR also conforms to requirements for resource adequacy reporting specified by the Public Utility Commission of Texas in their Substantive Rules, §25.505(b).</t>
  </si>
  <si>
    <t>Resource data comes from generation capacity developers (Interconnecting Entities, IEs) and owners as reported in ERCOT's Resource Integration and Ongoing Operations (RIOO) system, as well as other data collection mechanisms described in the ERCOT Nodal Protocols.</t>
  </si>
  <si>
    <t xml:space="preserve">Note that the CDR is not intended for characterizing the risk of capacity scarcity conditions from a real-time operations perspective. </t>
  </si>
  <si>
    <t>Report Changes Introduced by Nodal Protocol Revision Requests 1219 and 945</t>
  </si>
  <si>
    <t>TSP Officer Letter Load Scenario 1: 50% of TSP Officer Letter Loads replaces ERCOT Adjusted TSP Officer Letter Loads</t>
  </si>
  <si>
    <t>TSP Officer Letter Load Scenario 2: 100% of TSP Officer Letter Loads replaces ERCOT Adjusted TSP Officer Letter Loads</t>
  </si>
  <si>
    <t>TSP Officer Letter Load Scenario 1</t>
  </si>
  <si>
    <t>TSP Officer Letter Load Scenario 2</t>
  </si>
  <si>
    <t>TEF Capacity Scenario 3</t>
  </si>
  <si>
    <t>TEF Capacity Scenario 4</t>
  </si>
  <si>
    <t>Total Capacity for the Peak Net Load Hour -- Protocol Prescribed, MW</t>
  </si>
  <si>
    <t>Firm Peak Net Load -- ERCOT Adjusted, MW</t>
  </si>
  <si>
    <t>Scenario 4:  Includes only Texas Energy Fund (TEF) projects for which an FIS has been requested</t>
  </si>
  <si>
    <t>TEF Capacity Scenario 4: Includes only Texas Energy Fund (TEF) projects for which an FIS has been requested</t>
  </si>
  <si>
    <t>The table below shows the changes in resource capacity additions for summer 2026-2030 by resource category. Only those projects that have met the CDR eligibility criteria are included. Solar is expected to continue out-pacing the other resource types in terms of installed capacity growth, followed by Energy Storage Resources (battery energy storage).</t>
  </si>
  <si>
    <t>This CDR incorporates spring and fall season data for the first time. To better accommodate the expanded seasonal reporting, the separate Summary tabs are consolidated into a single "Seasonal Summary" tab. The summer and winter season data columns are reported first (left to right) since they represent the highest-risk seasons in terms of insufficient capacity reserves.</t>
  </si>
  <si>
    <t>This CDR reflects a late April 2025 snapshot of expected resources and loads based on prescriptive rules (ERCOT Protocols), load forecasting methodologies, and information from resource developers/owners and transmission companies. The CDR provides a deterministic view of future resource adequacy along with several alternative load and planned resource scenarios designed to capture a range of potential reserve margin outcomes. Since the CDR is based on forecasted information as of a certain point in time, state/federal policy changes, economic developments, market design initiatives, evolving grid management practices, and technology improvements, can significantly alter the long-term resource adequacy outcome as reflected in this CDR. Nevertheless, the CDR signals an indicative trend of eroding resource adequacy (planning reserve margins) in the absence of major mitigating factors.</t>
  </si>
  <si>
    <r>
      <t xml:space="preserve">One scenario in this CDR—using "Protocol Prescribed" capacity resources and the new </t>
    </r>
    <r>
      <rPr>
        <i/>
        <sz val="14"/>
        <rFont val="Arial"/>
        <family val="2"/>
        <scheme val="major"/>
      </rPr>
      <t>ERCOT Adjusted Load Forecast</t>
    </r>
    <r>
      <rPr>
        <sz val="14"/>
        <rFont val="Arial"/>
        <family val="2"/>
        <scheme val="major"/>
      </rPr>
      <t>—indicates that summer Planning Reserve Margins for 2026 through 2030 decrease significantly from year to year, and cross over to negative values in 2028. (In contrast, for the last CDR released in February 2025, the crossover occurred in 2026/2027. The improved reserve margin outlook is mainly due to the updated load forecast described below.) The summer Margins for the peak Net Load hours are lower than for the peak Load hours due mainly to decreasing solar generation availability in the early evening when loads are still high.</t>
    </r>
  </si>
  <si>
    <t>https://www.ercot.com/files/docs/2025/04/08/ErcotAdjustedForecast.xlsb</t>
  </si>
  <si>
    <t>https://www.ercot.com/files/docs/2025/04/08/2025-LTLF-Report.pdf</t>
  </si>
  <si>
    <t>Base Forecast = Base Economic Forecast + Electric Vehicle Forecast + Large Flexible Load Forecast – Rooftop Solar Forecast</t>
  </si>
  <si>
    <t xml:space="preserve">ERCOT Adjusted Forecast = Base Forecast + ERCOT Adjustments to Transmission Service Provider (TSP) forecasts </t>
  </si>
  <si>
    <t>This CDR is based on the new ERCOT Adjusted Forecast prepared in March-April 2025. The load forecast data and associated forecast methodology document are available here:</t>
  </si>
  <si>
    <t>The hourly load forecast values in this CDR, based on the ERCOT Adjusted Forecast, comprise the sum of the forecast components in the following two formulas:</t>
  </si>
  <si>
    <t>‒ All new data center load requests are reduced to 49.8% of the original request.</t>
  </si>
  <si>
    <t>‒ 180-Day Delay for Contracts and Officer Letter Load: ERCOT applies a 180-day delay to all contract and officer letter load forecasts provided by TSPs.</t>
  </si>
  <si>
    <t>‒ All Officer Letter Load requests are reduced to 55.4% of the original request.</t>
  </si>
  <si>
    <t>Other Methodology Changes</t>
  </si>
  <si>
    <r>
      <rPr>
        <b/>
        <sz val="14"/>
        <rFont val="Arial"/>
        <family val="2"/>
        <scheme val="major"/>
      </rPr>
      <t>Peak Net Load Information:</t>
    </r>
    <r>
      <rPr>
        <sz val="14"/>
        <rFont val="Arial"/>
        <family val="2"/>
        <scheme val="major"/>
      </rPr>
      <t xml:space="preserve"> Planning Reserve Margin (PRMs) and associated loads and resource information are added for the forecasted peak Net Load hour by year and season.</t>
    </r>
  </si>
  <si>
    <r>
      <rPr>
        <b/>
        <sz val="14"/>
        <rFont val="Arial"/>
        <family val="2"/>
        <scheme val="major"/>
      </rPr>
      <t xml:space="preserve">Shift to Effective Load Carrying Capabilities (ELCCs): </t>
    </r>
    <r>
      <rPr>
        <sz val="14"/>
        <rFont val="Arial"/>
        <family val="2"/>
        <scheme val="major"/>
      </rPr>
      <t>Instead of using peak average capacity contributions for wind and solar resources, the CDR is now utilizing ELCCs to represent their availabilities. ELCCs are also estimated for battery energy storage systems.</t>
    </r>
  </si>
  <si>
    <r>
      <rPr>
        <b/>
        <sz val="14"/>
        <rFont val="Arial"/>
        <family val="2"/>
        <scheme val="major"/>
      </rPr>
      <t>Introduction of New Solar Regions:</t>
    </r>
    <r>
      <rPr>
        <sz val="14"/>
        <rFont val="Arial"/>
        <family val="2"/>
        <scheme val="major"/>
      </rPr>
      <t xml:space="preserve"> Three new solar regions (West, Far West, and Other) are introduced to enable more accurate solar capacity availability forecasts. Previously, a single system capacity availability forecast was used.</t>
    </r>
  </si>
  <si>
    <r>
      <rPr>
        <b/>
        <sz val="14"/>
        <rFont val="Arial"/>
        <family val="2"/>
        <scheme val="major"/>
      </rPr>
      <t>Updated Criteria for Planned Resources:</t>
    </r>
    <r>
      <rPr>
        <sz val="14"/>
        <rFont val="Arial"/>
        <family val="2"/>
        <scheme val="major"/>
      </rPr>
      <t xml:space="preserve"> The criteria for including planned resources in the CDR has been expanded to include ERCOT notification that a project developer has provided the required financial security for interconnection facility construction and that the TDSP has received a notice to proceed with interconnection construction. See ERCOT Planning Guide Section 6.9(1)(d)(ii)(B).</t>
    </r>
  </si>
  <si>
    <r>
      <rPr>
        <b/>
        <sz val="14"/>
        <rFont val="Arial"/>
        <family val="2"/>
        <scheme val="major"/>
      </rPr>
      <t>Inclusion of Publicly Announced Planned Retirements:</t>
    </r>
    <r>
      <rPr>
        <sz val="14"/>
        <rFont val="Arial"/>
        <family val="2"/>
        <scheme val="major"/>
      </rPr>
      <t xml:space="preserve"> A new category for planned retirements has been added to account for Generation Resources associated with publicly announced retirement plans, but their Resource owners haven't yet submitted a formal Notification of Suspension of Operations (NSO) to ERCOT.</t>
    </r>
  </si>
  <si>
    <r>
      <rPr>
        <b/>
        <sz val="14"/>
        <rFont val="Arial"/>
        <family val="2"/>
        <scheme val="major"/>
      </rPr>
      <t>Inclusion of Distribution Voltage Reduction (DVR):</t>
    </r>
    <r>
      <rPr>
        <sz val="14"/>
        <rFont val="Arial"/>
        <family val="2"/>
        <scheme val="major"/>
      </rPr>
      <t xml:space="preserve"> Distribution voltage reduction is now included as a load-reducing adjustment for Firm Peak Load calculation.</t>
    </r>
  </si>
  <si>
    <r>
      <rPr>
        <b/>
        <sz val="14"/>
        <rFont val="Arial"/>
        <family val="2"/>
        <scheme val="major"/>
      </rPr>
      <t>Inclusion of Energy Storage Resources (ESRs):</t>
    </r>
    <r>
      <rPr>
        <sz val="14"/>
        <rFont val="Arial"/>
        <family val="2"/>
        <scheme val="major"/>
      </rPr>
      <t xml:space="preserve"> Existing and planned ESRs are factored into the PRM calculations as available capacity. Battery ESRs are also categorized based on their maximum (or design) duration capabilities.</t>
    </r>
  </si>
  <si>
    <r>
      <rPr>
        <b/>
        <sz val="14"/>
        <rFont val="Arial"/>
        <family val="2"/>
        <scheme val="major"/>
      </rPr>
      <t>Revised Emergency Response Service (ERS) Methodology:</t>
    </r>
    <r>
      <rPr>
        <sz val="14"/>
        <rFont val="Arial"/>
        <family val="2"/>
        <scheme val="major"/>
      </rPr>
      <t xml:space="preserve"> The methodology for estimating forecasted ERS capacity has been modified to match the most recent ERS procurement amounts and allow ERCOT to make adjustments based on anticipated ERS program changes. This approach avoids unrealistic forecasted year-to-year volatility caused by averaging three-year historical ERS amounts.</t>
    </r>
  </si>
  <si>
    <r>
      <rPr>
        <b/>
        <sz val="14"/>
        <rFont val="Arial"/>
        <family val="2"/>
        <scheme val="major"/>
      </rPr>
      <t>Elevated Probability-of-Return Threshold for Mothballed Generation Resources:</t>
    </r>
    <r>
      <rPr>
        <sz val="14"/>
        <rFont val="Arial"/>
        <family val="2"/>
        <scheme val="major"/>
      </rPr>
      <t xml:space="preserve"> The threshold for including mothballed Generation Resources in the PRM calculations has been raised from 50% to 75%.</t>
    </r>
  </si>
  <si>
    <r>
      <rPr>
        <b/>
        <sz val="14"/>
        <rFont val="Arial"/>
        <family val="2"/>
        <scheme val="major"/>
      </rPr>
      <t>Identification of Individual Private Use Network (PUN) generators:</t>
    </r>
    <r>
      <rPr>
        <sz val="14"/>
        <rFont val="Arial"/>
        <family val="2"/>
        <scheme val="major"/>
      </rPr>
      <t xml:space="preserve"> Implementation of NPRR945 is expected by the end of 2024. This Protocol change requires ERCOT to post a monthly report identifying all generators that are part of a PUN, their nameplate capacities, and the date upon which they can be included in the report. This reporting requirement allows PUN generators that contribute to CDR Reserve Margins to be listed in the Unit Details tab along with their capacities. However, ERCOT will continue reporting the PUN capacity contribution as an aggregate value in a separate line item.</t>
    </r>
  </si>
  <si>
    <t>New TSP-Reported Loads Added to the April 2025 ERCOT Adjusted Load Forecast
Cumulative MW</t>
  </si>
  <si>
    <t>* Contracted Loads: All planned loads with signed interconnection agreements reported to ERCOT by the loads' Transmission Service Providers</t>
  </si>
  <si>
    <t>Large Load Type</t>
  </si>
  <si>
    <t>Contracted Loads*</t>
  </si>
  <si>
    <t>TSP Officer Letter Loads**</t>
  </si>
  <si>
    <t>** All planned loads documented in a TSP officer letter. (An officer letter is an attestation indicating confidence that loads are expected to be interconnected even though the interconnection agreement has not been signed yet.)</t>
  </si>
  <si>
    <t>The ERCOT adjustments to TSP-provided forecasts comprise the following:</t>
  </si>
  <si>
    <t>For this CDR, ERCOT includes four alternative Planning Reserve Margin scenarios in addition to the one based on the ERCOT Adjusted Load Forecast and Protocol-proscribed resources (Scenario 1). These four scenarios consist of variations in the amount of assumed TSP Officer Letter Loads and Texas Energy Fund (TEF) project capacity associated with projects that are in the ERCOT interconnection queue. These alternative scenarios are summarized below:</t>
  </si>
  <si>
    <t>A description of the most significant load and resource uncertainties and how they are addressed through alternative deterministic scenarios is provided in the Load/Resource Forecast Uncertainty section below.</t>
  </si>
  <si>
    <t>Avg. Annual Growth Rate (%)</t>
  </si>
  <si>
    <t>Thermal, Fossil Fuel and Nuclear</t>
  </si>
  <si>
    <t>Non-Synchronous Ties (Based on average net import contribution during the EEA events: summer 2023 and winter 2020/2021 EEA events)</t>
  </si>
  <si>
    <t>These load and resource scenarios are provided in the following tab:</t>
  </si>
  <si>
    <t>To reflect the impact of planned fuel conversion projects for which a public announcement has been made, or the project is in the interconnection study queue but doesn't meet the planned project eligibility criteria for inclusion in the CDR, a new status designation, OPER-UNFC (unconfirmed planned fuel conversion for an operating unit), has been created. The original unit line item plus a new line item with OPER-UNFC represents the before-and-after unit differences, respectively. This change addresses two announced coal-to-gas conversion projects: Coleto Creek (655 MW seasonal rating) and J.K. Spruce 2 (785 MW seasonal rating). These units were previously treated as Unconfirmed Retirements without factoring in the fuel conversion impact.</t>
  </si>
  <si>
    <t>TGCCS_UNIT4_UNAVAIL</t>
  </si>
  <si>
    <t>The following waterfall chart shows the Reserve Margin capacity components for summer 2026 that contribute to the differences in Planning Reserve Margins reported in the December 2024 CDR versus the May 2025 CDR. (Crimson bars signify components that reduce Reserve Margin capacity whereas green bars signify components that increase Reserve Margin capacity.)</t>
  </si>
  <si>
    <t>Planned Generation Installed Capacity Additions by Summer Season
(Projects that meet CDR Eligibility Criteria)</t>
  </si>
  <si>
    <r>
      <rPr>
        <b/>
        <sz val="14"/>
        <rFont val="Arial"/>
        <family val="2"/>
        <scheme val="major"/>
      </rPr>
      <t xml:space="preserve">Expanded Reporting Timeframe: </t>
    </r>
    <r>
      <rPr>
        <sz val="14"/>
        <rFont val="Arial"/>
        <family val="2"/>
        <scheme val="major"/>
      </rPr>
      <t>The report will now include PRMs, associated loads, and resources for all four seasons (summer, winter, spring, and fall). Previously, only summer and winter seasons were included.</t>
    </r>
  </si>
  <si>
    <r>
      <rPr>
        <u/>
        <sz val="10"/>
        <rFont val="Arial"/>
        <family val="2"/>
        <scheme val="major"/>
      </rPr>
      <t>Notes</t>
    </r>
    <r>
      <rPr>
        <sz val="10"/>
        <rFont val="Arial"/>
        <family val="2"/>
        <scheme val="major"/>
      </rPr>
      <t>: *Reduced Contracted Loads and TSP Officer Letter Loads Forecast is based on ERCOT Adjusted Load Forecast methodology. https://www.ercot.com/gridinfo/load/forecast , https://www.ercot.com/files/docs/2025/04/22/2__SAWG_ERCOT_Long-term_Load_Forecast_4-25-2025.ppt
ELCC stands for Effective Load Carrying Capability. Delays to planned projects by fuel type are 136 MW Wind, 694 MW Solar, and 1,018 MW Storage.
Miscellaneous resource changes include rating adjustments to operational and planned resources, new planned projects, cancellations of planned projects, DG unit retirements, newly mothballed units (V H BRAUNIG STG 1 &amp; 2), newly extended outage (R W MILLER STG 1), newly Unavailable Switchable Unit (TENASKA GATEWAY STATION STG 4) and updated forecasts for Private-Use Network (PUN) Capacity Contributions.
Miscellaneous load changes cover updates to Load Resource categories displayed in the Seasonal Summary tab, including Incremental Rooftop PV Forecast, Load Resources, Controllable Load Resources, Emergency Responsive Service, TDSP load management programs, and Distribution Voltage Reduction.</t>
    </r>
  </si>
  <si>
    <t>ELCCs estimated for wind, solar and battery energy storage—Inverter Based Resources, or IBRs—are now being used for ERCOT’s CDR. ELCCs replace a methodology whereby average historical wind and solar capacity availability is estimated for a sample of the highest peak load hours during past seasons. This prior approach fails to account for the expected reliability impacts of increasing wind and solar penetration, resulting in reserve margins that belie the increased reliability risk for these intermittent resources. Importantly, the ELCC method aligns the CDR with how IBRs are represented in the probabilistic simulation model to be used to support analysis for the Texas Public Utility Commission’s new Reliability Standard.</t>
  </si>
  <si>
    <r>
      <rPr>
        <b/>
        <sz val="14"/>
        <rFont val="Arial"/>
        <family val="2"/>
        <scheme val="major"/>
      </rPr>
      <t>Annual ELCCs can be decomposed into values for shorter periods.</t>
    </r>
    <r>
      <rPr>
        <sz val="14"/>
        <rFont val="Arial"/>
        <family val="2"/>
        <scheme val="major"/>
      </rPr>
      <t xml:space="preserve"> ERCOT’s ELCCs are estimated by year, season, and daily risk period (afternoon and evening for non-winter months; morning, afternoon, and evening for winter months.)</t>
    </r>
  </si>
  <si>
    <r>
      <rPr>
        <b/>
        <sz val="14"/>
        <rFont val="Arial"/>
        <family val="2"/>
        <scheme val="major"/>
      </rPr>
      <t xml:space="preserve">ELCCs decline as more of the resource type is added to the resource portfolio. </t>
    </r>
    <r>
      <rPr>
        <sz val="14"/>
        <rFont val="Arial"/>
        <family val="2"/>
        <scheme val="major"/>
      </rPr>
      <t>When there is not much of the resource type installed on the grid, its capacity yields a high ELCC. However, adding more capacity dilutes the reliability benefit of the existing and new capacity, thereby lowering the ELCC. This effect is most dramatic for solar capacity. At low penetration levels, solar has a large reliability benefit in the afternoon when solar output is at its highest. As more solar is added, the risk of reliability issues is then pushed into the evening hours when solar generation drops and becomes much less effective at maintaining reliability. Solar ELCCs decrease sharply for the evening risk period, but also decrease for the afternoon.</t>
    </r>
  </si>
  <si>
    <r>
      <rPr>
        <b/>
        <sz val="14"/>
        <rFont val="Arial"/>
        <family val="2"/>
        <scheme val="major"/>
      </rPr>
      <t>ELCCs for a resource type account for the joint reliability impacts of other portfolio resources and the grid conditions modeled.</t>
    </r>
    <r>
      <rPr>
        <sz val="14"/>
        <rFont val="Arial"/>
        <family val="2"/>
        <scheme val="major"/>
      </rPr>
      <t xml:space="preserve"> Resource diversity can have benefits for maintaining a given portfolio reliability level. For example, the combination of solar and battery energy storage can provide a combined ELCC greater than adding the ELCCs estimated separately for these resource types. This synergistic reliability effect is captured by running simulations designed to isolate the incremental ELCC increase of the combined solar/battery resource portfolio. </t>
    </r>
    <r>
      <rPr>
        <i/>
        <sz val="14"/>
        <rFont val="Arial"/>
        <family val="2"/>
        <scheme val="major"/>
      </rPr>
      <t>ELCCs also reflect all modeled grid conditions that impact the timing, length and magnitude of LOL events.</t>
    </r>
  </si>
  <si>
    <r>
      <rPr>
        <b/>
        <sz val="14"/>
        <rFont val="Arial"/>
        <family val="2"/>
        <scheme val="major"/>
      </rPr>
      <t>ELCCs are unique for a given set of portfolio resources, load forecasts, and other modeling assumptions.</t>
    </r>
    <r>
      <rPr>
        <sz val="14"/>
        <rFont val="Arial"/>
        <family val="2"/>
        <scheme val="major"/>
      </rPr>
      <t xml:space="preserve"> ELCCs typically need to be re-estimated as resource portfolios and other grid attributes affecting reliability change. To minimize the frequency of needed updates, a library of ELCCs has been developed based on a range of future resource-type combinations and load levels. This library development approach supports ELCCs calculated for the range of planning reserve margin periods reported in the CDRs.</t>
    </r>
  </si>
  <si>
    <r>
      <rPr>
        <b/>
        <sz val="14"/>
        <rFont val="Arial"/>
        <family val="2"/>
        <scheme val="major"/>
      </rPr>
      <t>ELCCs for battery energy storage systems (BESSs) are estimated for a range of design durations.</t>
    </r>
    <r>
      <rPr>
        <sz val="14"/>
        <rFont val="Arial"/>
        <family val="2"/>
        <scheme val="major"/>
      </rPr>
      <t xml:space="preserve"> BESS ELCCs are impacted by system duration; the longer the duration, the higher the ELCC, not accounting for the “diminishing returns” effect of adding more BESS capacity to the resource portfolio. Estimating BESS-duration ELCCs is more complicated than estimating them for wind and solar capacity, requiring both probabilistic modeling and a separate model to estimate all the reliability impacts of these systems.</t>
    </r>
  </si>
  <si>
    <t>Peak Net Load Hour Scenarios: Summer and Winter</t>
  </si>
  <si>
    <t>BIOMASS = Biomass</t>
  </si>
  <si>
    <t>DIESEL = Fuel Oil</t>
  </si>
  <si>
    <t>NUCLEAR = Nuclear</t>
  </si>
  <si>
    <t>HYDRO = Water</t>
  </si>
  <si>
    <t>Total Seasonal Load based on normal weather conditions*</t>
  </si>
  <si>
    <t>MWH = Direct Current Asynchronous Tie</t>
  </si>
  <si>
    <t>STORAGE = Storage</t>
  </si>
  <si>
    <t>OPER-SYN-SLF</t>
  </si>
  <si>
    <t>CONV-SLF</t>
  </si>
  <si>
    <t>PLAN-SLF</t>
  </si>
  <si>
    <t>These units have met requirements to Energize Equipment (Part 1 of Generator Commissioning Checklist): provided latest model data, verified Voltage Ride-Through capability and communication capabilities specified by ERCOT Operating Guides are in place. Output for these resources is not limited once they have passed a curtailment test and the project developer has submitted an attestation for the following plant controls: Automatic Voltage Regulator (AVR), Primary Frequency Response (PFR), Voltage Support Service (VSS), and Power System Stabilizer (PSS).
A Synchronized unit get approved for Commercial Operations after the plant controls have been verified by ERCOT.
More information on Synchronized units can be found in the Resource Interconnection Handbook pages 24 – 33.http://www.ercot.com/content/wcm/lists/168284/Resource_Interconnection_Handbook_v1.91_01082021.docx</t>
  </si>
  <si>
    <t>ERCOT's energy efficiency forecast uses the PUCT's annual verified energy efficiency program savings estimates as the starting point. (See the definition for verified energy efficiency program savings below.) Savings from TDSP standard offer load management programs are not included in the ERCOT energy efficiency forecast.  ERCOT calculates the historical average annual verified savings while excluding 2017 from the computation due to the load impacts caused by Hurricane Harvey. (For prior forecasts, ERCOT used a formula based on the State energy efficiency goals in Utilities Code Section 39.905. Since the impacts of the goals were assumed to accumulate for just seven years from the time that the goals must be first met (2013), ERCOT no longer uses the goal-based forecasting approach.)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a factor representing avoided transmission and distribution line losses. The factor is currently 1.076, reflecting 2% for avoided transmission losses and 5.6% for avoided distribution losses. The loss percentages are based on transmission and distribution loss factors posted to ERCOT's MIS website.</t>
  </si>
  <si>
    <t>TEF Capacity Scenario 3: Includes all Texas Energy Fund projects not already in the CDR that are currently in the interconnection queue</t>
  </si>
  <si>
    <t>Scenario 2: 50% of all TSP Officer Letter Loads replaces ERCOT's Adjusted TSP Officer Letter Load amounts.</t>
  </si>
  <si>
    <t>Scenario 3: 100% of all TSP Officer Letter Loads replaces ERCOT's Adjusted TSP Officer Letter Load amounts.</t>
  </si>
  <si>
    <t>Scenario 5: Includes only Texas Energy Fund (TEF) projects in the ERCOT interconnection queue for which a Full Interconnection Study (FIS) FIS has been requested.</t>
  </si>
  <si>
    <t>*Total Load consists of the following forecast components: Base Economic, Electric Vehicle Forecast, Large Flexible Loads forecast, and ERCOT Adjustments to Transmission Service Provider (TSP) forecasts.
The ERCOT adjustments to TSP-provided forecasts comprise the following:
‒ 180-Day Delay for Contracts and Officer Letter Load: ERCOT applies a 180-day delay to all contract and officer letter load forecasts provided by TSPs.
‒ All new data center load requests are reduced to 49.8% of the original request.
‒ All Officer Letter Load requests are reduced to 55.4% of the original request.
The rooftop PV forecast is shown as a separate adjustment to indicate the magnitude of this Distributed Generation resource.</t>
  </si>
  <si>
    <t>Spring</t>
  </si>
  <si>
    <t>Fall</t>
  </si>
  <si>
    <t>The following charts show the summer and winter Planning Reserve Margin trends for the scenario based on the ERCOT Adjusted Load Forecast and Protocol-prescribed resource capacity. Trends are shown for the peak Load and peak Net Load hours. 
Both the summer peak Load and peak Net Load enter negative territory beginning summer 2028. The reduction in the Large Load forecast, based on the ERCOT adjustments described above, drive the improved margins relative to the December 2024 CDR released in February. The significant drop in Data Center Loads, which use power at a consistently high level throughout the day, also produces a larger gap between the Loads at the time of the peak hour and net peak hour. For the winter, both peak Load and peak Net Load Margins enter negative territory beginning winter 2028/29. Unlike summer, the peak Net Load hour Margins are higher than the peak Load hour Margins. This flip is due to winter loads decreasing more proportionally to winter resource decreases, while summer loads decrease less proportionally to summer resource decreases.
The lower and sharply downward trajectory of the Margins is due to (1) high load growth largely driven by new Loads reported by Transmission Service Providers, (2) a lower capacity contribution from wind and solar resources due to the switch to Effective Load Carrying Capabilities, (3) fewer planned resources that result from applying additional eligibility criteria to be included in Planning Reserve Margins.</t>
  </si>
  <si>
    <t>Adj. %</t>
  </si>
  <si>
    <t>The following table lists the wind, solar and battery energy storage Effective Load Carrying Capability (ELCC) values used for Planning Reserve Margin calculations. ELCC values are disaggregated by time periods: forecast year, season and applicable reserve risk period. Unlike the summer and winter seasons, there currently isn't sufficient LOL events surfaced by the probabilistic reliability simulation model for the spring and fall seasons to provide meaningfully distinct ELCCs. Therefore, ELCCs for the winter evenings are used as proxies for the spring season, and summer afternoon ELCCs are used as proxies for the the fall.</t>
  </si>
  <si>
    <t>IC = Internal Combustion Engine, e.g. Reciprocating</t>
  </si>
  <si>
    <t>The installed capacity rating is the maximum power that a generating unit can produce during normal sustained operating conditions as specified by the equipment manufacturer. ERCOT uses Real Power Ratings that reflect the continuous flow of power to loads (as opposed to reactive power, which is the power that flows back and forth between the power source and loads, and doesn't perform useful work.)</t>
  </si>
  <si>
    <r>
      <t xml:space="preserve">For CDR reporting purposes, a repower is an operational resource for which the owner plans to modify it where one of the two following conditions apply:
</t>
    </r>
    <r>
      <rPr>
        <sz val="16"/>
        <rFont val="Calibri"/>
        <family val="2"/>
      </rPr>
      <t>●</t>
    </r>
    <r>
      <rPr>
        <sz val="16"/>
        <rFont val="Arial"/>
        <family val="2"/>
      </rPr>
      <t xml:space="preserve">     The Resource Entity is changing the inverter, turbine, generator, or power converter associated with a facility with an aggregate real power rating of ten MW or greater, unless the replacement is in-kind; See Planning Guide Section 5.2.1(1)(c)(ii).
</t>
    </r>
    <r>
      <rPr>
        <sz val="16"/>
        <rFont val="Calibri"/>
        <family val="2"/>
      </rPr>
      <t xml:space="preserve">●   </t>
    </r>
    <r>
      <rPr>
        <sz val="16"/>
        <rFont val="Arial"/>
        <family val="2"/>
        <scheme val="major"/>
      </rPr>
      <t xml:space="preserve">  Increasing the aggregate nameplate capacity of a generator less than ten MW to ten MW or greater. See Planning Guide Section 5.2.1(1)(c)(v).</t>
    </r>
  </si>
  <si>
    <t>Synchronized but not Approved for Commercial Operations Capacity</t>
  </si>
  <si>
    <r>
      <rPr>
        <b/>
        <sz val="14"/>
        <rFont val="Arial"/>
        <family val="2"/>
        <scheme val="major"/>
      </rPr>
      <t>Planned Fuel Conversion Projects Previous Treated as Unconfirmed Retirements</t>
    </r>
    <r>
      <rPr>
        <sz val="14"/>
        <rFont val="Arial"/>
        <family val="2"/>
        <scheme val="major"/>
      </rPr>
      <t>: To reflect the impact of planned fuel conversion projects for which a public announcement has been made, or the project is in the interconnection study queue but doesn't meet the planned project eligibility criteria for inclusion in the CDR, a new status designation, OPER-UNFC (unconfirmed planned fuel conversion for an operating unit), has been created. The original unit line item plus a new line item with OPER-UNFC represents the before-and-after unit status, respectively. The OPER-UNFC line item indicates the first season for which the converted unit is available, the new fuel type, and the new seasonal MW capability.</t>
    </r>
  </si>
  <si>
    <t>ERCOT assumes all Loads other than Large Flexible Loads (i.e., crypto-currency mining) are considered Firm Loads.  Firm Loads are Loads that will remain on when entering emergency conditions.  On the other hand, Large Flexible Loads are responsive to real time prices and can reduce consumption or turn off quickly before emergency conditions. With an expectation of increasing Large Loads (75 MW or more) like data centers connecting to the ERCOT grid, there continues to be discussion among policymakers and the industry regarding requirements for Large Loads to be demand-flexible during periods of grid scarcity. For this CDR, no assumptions concerning potential flexibility requirements for data centers have been incorporated.</t>
  </si>
  <si>
    <t>For the May releases of the CDR report, ERCOT uses the megawatt amount of verified peak load capacity reductions, adjusted for avoided transmission losses, due to TDSP Standard Officer load management programs that are reported by electric utilities in the ERCOT Region to the Public Utility Commission of Texas. The reported amounts are for the most current reporting year, which is the calendar year prior to the year during which the May CDR is prepared. (For example, the May 2019 CDR report used verified program savings for the 2018 reporting year.) 
For the December CDR releases, ERCOT uses TDSP data received for the current load management program year, which is more timely than the verified savings estimates provided to the PUCT. The data obtained from the TDSPs reflect verified program performance for the summer based on testing, and is adjusted for avoided transmission losses.</t>
  </si>
  <si>
    <t>An Ancillary Service that provides operating reserves that is intended to:
(a) Restore Responsive Reserve (RRS) within ten minutes of a frequency deviation that results in significant depletion of RRS by restoring frequency to its scheduled value to return the system to normal;
(b) Provide energy or continued Load interruption to avoid or during the implementation of an Energy Emergency Alert (EEA);
(c) Provide backup regulation; and
(d) Be sustained at a specified level for two consecutive hours.
ECRS was developed to address net load ramps and take advantage of Energy Storage Resources with maximum durations of at least two hours.</t>
  </si>
  <si>
    <t>PET = Petroleum Coke</t>
  </si>
  <si>
    <t>Solar - Far West</t>
  </si>
  <si>
    <t>List of acronyms used in the CDR data tables</t>
  </si>
  <si>
    <t>The Reliability Must Run (RMR) contract for CPS Energy's Braunig 3 unit was signed on February 24, 2025. The unit will start providing RMR service no sooner than Fall 2025 due to required repairs on the unit. Service will be provided through winter 2026/2027, and then the unit will be retired. 
On February 25, 2025, the ERCOT Board of Directors approved a plan to go forward with Life Cycle Power's (LCP's) "Mobile Generation Solution." The plan involves moving 15 mobile generators from the Houston to San Antonio area to help reduce reliability risk due to transmission constraints north of the City. (Aggregate capacity ranges from 333 MW to 466 MW based on typical high and low system-wide summer and winter temperatures, respectively.) The mobile generation contract would cover a maximum two-year period; however, ERCOT is working with CPS Energy on accelerating transmission projects that would allow the contract to potentially end sooner.</t>
  </si>
  <si>
    <t>Scenario 4: Includes all Texas Energy Fund project capacity, 6,837 MW, reflected in the ERCOT interconnection queue that is not already in the CDR. Note that there are four new projects—a total of 1,934 MW—approved by the PUCT for due-diligence that are not yet in the queue and therefore not reflected in the scenario.</t>
  </si>
  <si>
    <r>
      <t>[1] Operational resources are those for which ERCOT has approved grid synchronization or full commercial operations as of mid-April 2025</t>
    </r>
    <r>
      <rPr>
        <sz val="14"/>
        <rFont val="Calibri"/>
        <family val="2"/>
      </rPr>
      <t>—</t>
    </r>
    <r>
      <rPr>
        <sz val="12.2"/>
        <rFont val="Arial"/>
        <family val="2"/>
      </rPr>
      <t>when Resource data was collected for this CDR</t>
    </r>
    <r>
      <rPr>
        <sz val="14"/>
        <rFont val="Arial"/>
        <family val="2"/>
      </rPr>
      <t>. Unit level details for each resource category can be found in the Resource Details tab.</t>
    </r>
  </si>
  <si>
    <t>Thermal Resources (Nuclear, Fossil, and Biomass-Fueled)</t>
  </si>
  <si>
    <t>Installed Seasonal-rated Thermal Capacity (Nuclear, Fossil, and Biomass-Fueled), excluding Switchable Units</t>
  </si>
  <si>
    <t>Details on the fuel conversion accounting methodology are provided here:</t>
  </si>
  <si>
    <t>This revised CDR reflects corrections to formulas on the "Seasonal Summary" tab impacting the Emergency Response Service (10- and 30-min ramp products) line item for Summer 2027-2030.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</si>
</sst>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 &quot;MW&quot;"/>
  </numFmts>
  <fonts count="131" x14ac:knownFonts="1">
    <font>
      <sz val="10"/>
      <name val="Arial"/>
    </font>
    <font>
      <sz val="10"/>
      <color theme="1"/>
      <name val="Arial"/>
      <family val="2"/>
    </font>
    <font>
      <sz val="10"/>
      <color theme="1"/>
      <name val="Arial"/>
      <family val="2"/>
    </font>
    <font>
      <sz val="10"/>
      <color theme="1"/>
      <name val="Arial"/>
      <family val="2"/>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1"/>
      <color theme="1"/>
      <name val="Garamond"/>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b/>
      <sz val="10"/>
      <name val="Arial"/>
      <family val="2"/>
    </font>
    <font>
      <sz val="14"/>
      <name val="Arial"/>
      <family val="2"/>
    </font>
    <font>
      <b/>
      <u/>
      <sz val="10"/>
      <name val="Arial"/>
      <family val="2"/>
    </font>
    <font>
      <u/>
      <sz val="10"/>
      <name val="Arial"/>
      <family val="2"/>
    </font>
    <font>
      <sz val="11"/>
      <color theme="1"/>
      <name val="Garamond"/>
      <family val="2"/>
      <scheme val="minor"/>
    </font>
    <font>
      <b/>
      <sz val="14"/>
      <color theme="0"/>
      <name val="Arial"/>
      <family val="2"/>
    </font>
    <font>
      <b/>
      <sz val="14"/>
      <color theme="1"/>
      <name val="Arial"/>
      <family val="2"/>
    </font>
    <font>
      <u/>
      <sz val="10"/>
      <color theme="1"/>
      <name val="Arial"/>
      <family val="2"/>
    </font>
    <font>
      <b/>
      <sz val="10"/>
      <color theme="1"/>
      <name val="Arial"/>
      <family val="2"/>
    </font>
    <font>
      <sz val="10"/>
      <color indexed="8"/>
      <name val="Arial"/>
      <family val="2"/>
    </font>
    <font>
      <sz val="11"/>
      <color rgb="FF9C6500"/>
      <name val="Garamond"/>
      <family val="2"/>
      <scheme val="minor"/>
    </font>
    <font>
      <sz val="11"/>
      <color rgb="FF3F3F76"/>
      <name val="Garamond"/>
      <family val="2"/>
      <scheme val="minor"/>
    </font>
    <font>
      <sz val="10"/>
      <name val="Arial"/>
      <family val="2"/>
    </font>
    <font>
      <sz val="11"/>
      <color rgb="FF006100"/>
      <name val="Garamond"/>
      <family val="2"/>
      <scheme val="minor"/>
    </font>
    <font>
      <sz val="10"/>
      <color theme="1"/>
      <name val="Tahoma"/>
      <family val="2"/>
    </font>
    <font>
      <sz val="11"/>
      <color rgb="FFC00000"/>
      <name val="Garamond"/>
      <family val="2"/>
      <scheme val="minor"/>
    </font>
    <font>
      <sz val="11"/>
      <color rgb="FF000000"/>
      <name val="Garamond"/>
      <family val="2"/>
      <scheme val="minor"/>
    </font>
    <font>
      <b/>
      <sz val="16"/>
      <color rgb="FFC00000"/>
      <name val="Garamond"/>
      <family val="2"/>
      <scheme val="minor"/>
    </font>
    <font>
      <sz val="14"/>
      <color rgb="FFC00000"/>
      <name val="Arial"/>
      <family val="2"/>
    </font>
    <font>
      <sz val="9"/>
      <color theme="1"/>
      <name val="Segoe UI"/>
      <family val="2"/>
      <charset val="1"/>
    </font>
    <font>
      <sz val="36"/>
      <color rgb="FFFF0000"/>
      <name val="Arial"/>
      <family val="2"/>
    </font>
    <font>
      <b/>
      <sz val="48"/>
      <color rgb="FFFF0000"/>
      <name val="Arial"/>
      <family val="2"/>
    </font>
    <font>
      <sz val="9"/>
      <color indexed="81"/>
      <name val="Tahoma"/>
      <family val="2"/>
    </font>
    <font>
      <sz val="16"/>
      <color rgb="FFC00000"/>
      <name val="Arial"/>
      <family val="2"/>
      <scheme val="major"/>
    </font>
    <font>
      <b/>
      <sz val="10"/>
      <color rgb="FFC00000"/>
      <name val="Arial"/>
      <family val="2"/>
      <scheme val="major"/>
    </font>
    <font>
      <sz val="11"/>
      <color rgb="FFC00000"/>
      <name val="Arial"/>
      <family val="2"/>
      <scheme val="major"/>
    </font>
    <font>
      <sz val="14"/>
      <color indexed="81"/>
      <name val="Arial"/>
      <family val="2"/>
      <scheme val="major"/>
    </font>
    <font>
      <sz val="16"/>
      <name val="Arial"/>
      <family val="2"/>
      <scheme val="major"/>
    </font>
    <font>
      <b/>
      <sz val="16"/>
      <color theme="1"/>
      <name val="Arial"/>
      <family val="2"/>
    </font>
    <font>
      <b/>
      <sz val="16"/>
      <name val="Arial"/>
      <family val="2"/>
    </font>
    <font>
      <sz val="9"/>
      <color theme="1"/>
      <name val="Arial"/>
      <family val="2"/>
    </font>
    <font>
      <b/>
      <sz val="9"/>
      <color theme="1"/>
      <name val="Arial"/>
      <family val="2"/>
    </font>
    <font>
      <sz val="16"/>
      <name val="Arial"/>
      <family val="2"/>
    </font>
    <font>
      <u/>
      <sz val="16"/>
      <name val="Arial"/>
      <family val="2"/>
    </font>
    <font>
      <sz val="16"/>
      <color theme="1"/>
      <name val="Arial"/>
      <family val="2"/>
    </font>
    <font>
      <sz val="16"/>
      <name val="Calibri"/>
      <family val="2"/>
    </font>
    <font>
      <sz val="10"/>
      <color rgb="FFC00000"/>
      <name val="Arial"/>
      <family val="2"/>
      <scheme val="major"/>
    </font>
    <font>
      <b/>
      <sz val="11"/>
      <color rgb="FFC00000"/>
      <name val="Arial"/>
      <family val="2"/>
      <scheme val="major"/>
    </font>
    <font>
      <b/>
      <u/>
      <sz val="10"/>
      <color rgb="FFC00000"/>
      <name val="Arial"/>
      <family val="2"/>
      <scheme val="major"/>
    </font>
    <font>
      <sz val="11"/>
      <color theme="1"/>
      <name val="Arial"/>
      <family val="2"/>
      <scheme val="major"/>
    </font>
    <font>
      <b/>
      <sz val="10"/>
      <color theme="1"/>
      <name val="Arial"/>
      <family val="2"/>
      <scheme val="major"/>
    </font>
    <font>
      <sz val="10"/>
      <name val="Arial"/>
      <family val="2"/>
      <scheme val="major"/>
    </font>
    <font>
      <sz val="10"/>
      <color theme="1"/>
      <name val="Arial"/>
      <family val="2"/>
      <scheme val="major"/>
    </font>
    <font>
      <b/>
      <sz val="10"/>
      <name val="Arial"/>
      <family val="2"/>
      <scheme val="major"/>
    </font>
    <font>
      <u/>
      <sz val="12"/>
      <name val="Arial"/>
      <family val="2"/>
    </font>
    <font>
      <sz val="12"/>
      <name val="Arial"/>
      <family val="2"/>
    </font>
    <font>
      <b/>
      <sz val="12"/>
      <name val="Arial"/>
      <family val="2"/>
    </font>
    <font>
      <b/>
      <sz val="11"/>
      <color theme="1"/>
      <name val="Arial"/>
      <family val="2"/>
      <scheme val="major"/>
    </font>
    <font>
      <b/>
      <sz val="11"/>
      <name val="Arial"/>
      <family val="2"/>
      <scheme val="major"/>
    </font>
    <font>
      <sz val="11"/>
      <name val="Arial"/>
      <family val="2"/>
      <scheme val="major"/>
    </font>
    <font>
      <sz val="11"/>
      <name val="Garamond"/>
      <family val="2"/>
      <scheme val="minor"/>
    </font>
    <font>
      <b/>
      <sz val="10"/>
      <color rgb="FF00B050"/>
      <name val="Arial"/>
      <family val="2"/>
      <scheme val="major"/>
    </font>
    <font>
      <b/>
      <sz val="14"/>
      <name val="Arial"/>
      <family val="2"/>
      <scheme val="major"/>
    </font>
    <font>
      <b/>
      <sz val="9"/>
      <color rgb="FFC00000"/>
      <name val="Arial"/>
      <family val="2"/>
      <scheme val="major"/>
    </font>
    <font>
      <b/>
      <u/>
      <sz val="11"/>
      <color rgb="FFC00000"/>
      <name val="Arial"/>
      <family val="2"/>
      <scheme val="major"/>
    </font>
    <font>
      <b/>
      <sz val="12"/>
      <name val="Arial"/>
      <family val="2"/>
      <scheme val="major"/>
    </font>
    <font>
      <b/>
      <sz val="8"/>
      <name val="Arial"/>
      <family val="2"/>
      <scheme val="major"/>
    </font>
    <font>
      <b/>
      <u/>
      <sz val="10"/>
      <name val="Arial"/>
      <family val="2"/>
      <scheme val="major"/>
    </font>
    <font>
      <sz val="14"/>
      <name val="Arial"/>
      <family val="2"/>
      <scheme val="major"/>
    </font>
    <font>
      <i/>
      <sz val="14"/>
      <name val="Arial"/>
      <family val="2"/>
      <scheme val="major"/>
    </font>
    <font>
      <b/>
      <i/>
      <u/>
      <sz val="14"/>
      <color rgb="FF000000"/>
      <name val="Arial"/>
      <family val="2"/>
      <scheme val="major"/>
    </font>
    <font>
      <sz val="14"/>
      <color rgb="FF000000"/>
      <name val="Arial"/>
      <family val="2"/>
      <scheme val="major"/>
    </font>
    <font>
      <b/>
      <sz val="14"/>
      <color theme="1"/>
      <name val="Arial"/>
      <family val="2"/>
      <scheme val="major"/>
    </font>
    <font>
      <b/>
      <u/>
      <sz val="10"/>
      <color theme="1"/>
      <name val="Arial"/>
      <family val="2"/>
      <scheme val="major"/>
    </font>
    <font>
      <u/>
      <sz val="10"/>
      <color theme="1"/>
      <name val="Arial"/>
      <family val="2"/>
      <scheme val="major"/>
    </font>
    <font>
      <u/>
      <sz val="10"/>
      <name val="Arial"/>
      <family val="2"/>
      <scheme val="major"/>
    </font>
    <font>
      <u/>
      <sz val="16"/>
      <name val="Arial"/>
      <family val="2"/>
      <scheme val="major"/>
    </font>
    <font>
      <sz val="12"/>
      <name val="Arial"/>
      <family val="2"/>
      <scheme val="major"/>
    </font>
    <font>
      <sz val="12"/>
      <color rgb="FFC00000"/>
      <name val="Arial"/>
      <family val="2"/>
      <scheme val="major"/>
    </font>
    <font>
      <u/>
      <sz val="12"/>
      <name val="Arial"/>
      <family val="2"/>
      <scheme val="major"/>
    </font>
    <font>
      <u/>
      <sz val="14"/>
      <name val="Arial"/>
      <family val="2"/>
      <scheme val="major"/>
    </font>
    <font>
      <u/>
      <sz val="14"/>
      <color indexed="12"/>
      <name val="Arial"/>
      <family val="2"/>
      <scheme val="major"/>
    </font>
    <font>
      <i/>
      <sz val="10"/>
      <color rgb="FFC00000"/>
      <name val="Arial"/>
      <family val="2"/>
      <scheme val="major"/>
    </font>
    <font>
      <sz val="10"/>
      <color rgb="FF00B050"/>
      <name val="Arial"/>
      <family val="2"/>
      <scheme val="major"/>
    </font>
    <font>
      <sz val="14"/>
      <color rgb="FFC00000"/>
      <name val="Arial"/>
      <family val="2"/>
      <scheme val="major"/>
    </font>
    <font>
      <sz val="8"/>
      <color rgb="FFC00000"/>
      <name val="Arial"/>
      <family val="2"/>
      <scheme val="major"/>
    </font>
    <font>
      <u/>
      <sz val="12"/>
      <color rgb="FFC00000"/>
      <name val="Arial"/>
      <family val="2"/>
      <scheme val="major"/>
    </font>
    <font>
      <b/>
      <sz val="16"/>
      <color theme="1"/>
      <name val="Arial"/>
      <family val="2"/>
      <scheme val="major"/>
    </font>
    <font>
      <b/>
      <sz val="14"/>
      <color rgb="FFFF0000"/>
      <name val="Arial"/>
      <family val="2"/>
      <scheme val="major"/>
    </font>
    <font>
      <sz val="11"/>
      <color theme="1"/>
      <name val="Arial"/>
      <family val="2"/>
      <scheme val="major"/>
    </font>
    <font>
      <sz val="10"/>
      <color theme="1"/>
      <name val="Arial"/>
      <family val="2"/>
      <scheme val="major"/>
    </font>
    <font>
      <b/>
      <sz val="12"/>
      <color theme="1"/>
      <name val="Arial"/>
      <family val="2"/>
      <scheme val="major"/>
    </font>
    <font>
      <b/>
      <sz val="10"/>
      <color theme="1"/>
      <name val="Arial"/>
      <family val="2"/>
      <scheme val="major"/>
    </font>
    <font>
      <b/>
      <sz val="10"/>
      <name val="Arial"/>
      <family val="2"/>
      <scheme val="major"/>
    </font>
    <font>
      <sz val="10"/>
      <name val="Arial"/>
      <family val="2"/>
      <scheme val="major"/>
    </font>
    <font>
      <b/>
      <sz val="11"/>
      <color theme="1"/>
      <name val="Arial"/>
      <family val="2"/>
      <scheme val="major"/>
    </font>
    <font>
      <sz val="11"/>
      <name val="Arial"/>
      <family val="2"/>
      <scheme val="major"/>
    </font>
    <font>
      <sz val="10"/>
      <color rgb="FF000000"/>
      <name val="Arial"/>
      <family val="2"/>
      <scheme val="major"/>
    </font>
    <font>
      <b/>
      <sz val="10"/>
      <color rgb="FFC00000"/>
      <name val="Arial"/>
      <family val="2"/>
      <scheme val="major"/>
    </font>
    <font>
      <sz val="11"/>
      <color rgb="FFC00000"/>
      <name val="Arial"/>
      <family val="2"/>
      <scheme val="major"/>
    </font>
    <font>
      <sz val="11"/>
      <color rgb="FF00B050"/>
      <name val="Arial"/>
      <family val="2"/>
      <scheme val="major"/>
    </font>
    <font>
      <sz val="10"/>
      <color rgb="FFFF0000"/>
      <name val="Arial"/>
      <family val="2"/>
      <scheme val="major"/>
    </font>
    <font>
      <b/>
      <sz val="16"/>
      <color rgb="FFC00000"/>
      <name val="Arial"/>
      <family val="2"/>
      <scheme val="major"/>
    </font>
    <font>
      <b/>
      <sz val="18"/>
      <name val="Arial"/>
      <family val="2"/>
      <scheme val="major"/>
    </font>
    <font>
      <b/>
      <sz val="16"/>
      <name val="Arial"/>
      <family val="2"/>
      <scheme val="major"/>
    </font>
    <font>
      <b/>
      <sz val="26"/>
      <name val="Arial"/>
      <family val="2"/>
    </font>
    <font>
      <sz val="14"/>
      <name val="Calibri"/>
      <family val="2"/>
    </font>
    <font>
      <sz val="12.2"/>
      <name val="Arial"/>
      <family val="2"/>
    </font>
    <font>
      <sz val="18"/>
      <color rgb="FFFF0000"/>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rgb="FFDEE1E2"/>
        <bgColor indexed="64"/>
      </patternFill>
    </fill>
    <fill>
      <patternFill patternType="solid">
        <fgColor theme="0"/>
        <bgColor indexed="0"/>
      </patternFill>
    </fill>
    <fill>
      <patternFill patternType="solid">
        <fgColor rgb="FFFFEB9C"/>
      </patternFill>
    </fill>
    <fill>
      <patternFill patternType="solid">
        <fgColor rgb="FFFFCC99"/>
      </patternFill>
    </fill>
    <fill>
      <patternFill patternType="solid">
        <fgColor theme="7" tint="0.89999084444715716"/>
        <bgColor indexed="64"/>
      </patternFill>
    </fill>
    <fill>
      <patternFill patternType="solid">
        <fgColor rgb="FFCDF5E4"/>
        <bgColor indexed="64"/>
      </patternFill>
    </fill>
    <fill>
      <patternFill patternType="solid">
        <fgColor rgb="FFC6EFCE"/>
      </patternFill>
    </fill>
    <fill>
      <patternFill patternType="solid">
        <fgColor theme="7" tint="0.89999084444715716"/>
        <bgColor rgb="FF000000"/>
      </patternFill>
    </fill>
    <fill>
      <patternFill patternType="solid">
        <fgColor theme="0"/>
        <bgColor rgb="FF000000"/>
      </patternFill>
    </fill>
    <fill>
      <patternFill patternType="solid">
        <fgColor theme="2" tint="-0.14999847407452621"/>
        <bgColor indexed="64"/>
      </patternFill>
    </fill>
    <fill>
      <patternFill patternType="solid">
        <fgColor rgb="FFCCD7DF"/>
        <bgColor indexed="64"/>
      </patternFill>
    </fill>
    <fill>
      <patternFill patternType="solid">
        <fgColor rgb="FFCCD7DF"/>
        <bgColor rgb="FF000000"/>
      </patternFill>
    </fill>
    <fill>
      <patternFill patternType="solid">
        <fgColor rgb="FFCCD7DF"/>
        <bgColor indexed="8"/>
      </patternFill>
    </fill>
    <fill>
      <patternFill patternType="solid">
        <fgColor theme="1" tint="0.34998626667073579"/>
        <bgColor indexed="64"/>
      </patternFill>
    </fill>
    <fill>
      <patternFill patternType="solid">
        <fgColor rgb="FFD5ECFF"/>
        <bgColor rgb="FF000000"/>
      </patternFill>
    </fill>
    <fill>
      <patternFill patternType="solid">
        <fgColor rgb="FFCCEFF4"/>
        <bgColor indexed="64"/>
      </patternFill>
    </fill>
    <fill>
      <patternFill patternType="solid">
        <fgColor rgb="FFFFFF9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7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double">
        <color indexed="64"/>
      </bottom>
      <diagonal/>
    </border>
    <border>
      <left/>
      <right style="medium">
        <color indexed="64"/>
      </right>
      <top/>
      <bottom/>
      <diagonal/>
    </border>
    <border>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double">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125">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43" fontId="10"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0" borderId="0"/>
    <xf numFmtId="0" fontId="10" fillId="0" borderId="0"/>
    <xf numFmtId="0" fontId="36" fillId="0" borderId="0"/>
    <xf numFmtId="0" fontId="36" fillId="0" borderId="0"/>
    <xf numFmtId="0" fontId="36" fillId="0" borderId="0"/>
    <xf numFmtId="0" fontId="25" fillId="23" borderId="7" applyNumberFormat="0" applyFont="0" applyAlignment="0" applyProtection="0"/>
    <xf numFmtId="0" fontId="26" fillId="20" borderId="8" applyNumberFormat="0" applyAlignment="0" applyProtection="0"/>
    <xf numFmtId="9" fontId="10" fillId="0" borderId="0" applyFont="0" applyFill="0" applyBorder="0" applyAlignment="0" applyProtection="0"/>
    <xf numFmtId="9" fontId="36"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9" fillId="0" borderId="0"/>
    <xf numFmtId="9"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0" fontId="41" fillId="0" borderId="0"/>
    <xf numFmtId="0" fontId="42" fillId="30" borderId="0" applyNumberFormat="0" applyBorder="0" applyAlignment="0" applyProtection="0"/>
    <xf numFmtId="0" fontId="43" fillId="31" borderId="15" applyNumberFormat="0" applyAlignment="0" applyProtection="0"/>
    <xf numFmtId="0" fontId="44" fillId="0" borderId="0"/>
    <xf numFmtId="0" fontId="10" fillId="0" borderId="0"/>
    <xf numFmtId="0" fontId="8" fillId="0" borderId="0"/>
    <xf numFmtId="0" fontId="45" fillId="34" borderId="0" applyNumberFormat="0" applyBorder="0" applyAlignment="0" applyProtection="0"/>
    <xf numFmtId="0" fontId="46" fillId="0" borderId="0"/>
    <xf numFmtId="0" fontId="11" fillId="3" borderId="0" applyNumberFormat="0" applyBorder="0" applyAlignment="0" applyProtection="0"/>
    <xf numFmtId="0" fontId="11" fillId="2" borderId="0" applyNumberFormat="0" applyBorder="0" applyAlignment="0" applyProtection="0"/>
    <xf numFmtId="0" fontId="10" fillId="0" borderId="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4" fillId="20" borderId="1" applyNumberFormat="0" applyAlignment="0" applyProtection="0"/>
    <xf numFmtId="0" fontId="15" fillId="21" borderId="2" applyNumberFormat="0" applyAlignment="0" applyProtection="0"/>
    <xf numFmtId="43" fontId="10"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8" fillId="0" borderId="0"/>
    <xf numFmtId="0" fontId="8" fillId="0" borderId="0"/>
    <xf numFmtId="0" fontId="8" fillId="0" borderId="0"/>
    <xf numFmtId="0" fontId="10" fillId="23" borderId="7" applyNumberFormat="0" applyFont="0" applyAlignment="0" applyProtection="0"/>
    <xf numFmtId="0" fontId="26" fillId="20" borderId="8" applyNumberFormat="0" applyAlignment="0" applyProtection="0"/>
    <xf numFmtId="9" fontId="10" fillId="0" borderId="0" applyFont="0" applyFill="0" applyBorder="0" applyAlignment="0" applyProtection="0"/>
    <xf numFmtId="9" fontId="8"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7" fillId="0" borderId="0"/>
    <xf numFmtId="0" fontId="6" fillId="0" borderId="0"/>
    <xf numFmtId="0" fontId="48" fillId="0" borderId="0"/>
    <xf numFmtId="43" fontId="6"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51" fillId="0" borderId="0"/>
    <xf numFmtId="0" fontId="4" fillId="0" borderId="0"/>
  </cellStyleXfs>
  <cellXfs count="468">
    <xf numFmtId="0" fontId="0" fillId="0" borderId="0" xfId="0"/>
    <xf numFmtId="0" fontId="34" fillId="0" borderId="10" xfId="0" applyFont="1" applyBorder="1" applyAlignment="1">
      <alignment horizontal="left" vertical="center"/>
    </xf>
    <xf numFmtId="0" fontId="0" fillId="24" borderId="0" xfId="0" applyFill="1"/>
    <xf numFmtId="0" fontId="39" fillId="28" borderId="10" xfId="0" applyFont="1" applyFill="1" applyBorder="1" applyAlignment="1">
      <alignment vertical="center"/>
    </xf>
    <xf numFmtId="0" fontId="10" fillId="0" borderId="10" xfId="0" applyFont="1" applyBorder="1" applyAlignment="1">
      <alignment vertical="center"/>
    </xf>
    <xf numFmtId="0" fontId="10" fillId="0" borderId="10" xfId="0" applyFont="1" applyBorder="1" applyAlignment="1">
      <alignment vertical="center" wrapText="1"/>
    </xf>
    <xf numFmtId="0" fontId="47" fillId="24" borderId="0" xfId="120" applyFont="1" applyFill="1"/>
    <xf numFmtId="0" fontId="49" fillId="24" borderId="0" xfId="120" applyFont="1" applyFill="1"/>
    <xf numFmtId="0" fontId="52" fillId="24" borderId="0" xfId="0" applyFont="1" applyFill="1"/>
    <xf numFmtId="0" fontId="53" fillId="24" borderId="0" xfId="0" applyFont="1" applyFill="1"/>
    <xf numFmtId="0" fontId="50" fillId="24" borderId="0" xfId="120" applyFont="1" applyFill="1" applyAlignment="1">
      <alignment vertical="center"/>
    </xf>
    <xf numFmtId="165" fontId="50" fillId="24" borderId="0" xfId="121" applyNumberFormat="1" applyFont="1" applyFill="1" applyAlignment="1">
      <alignment vertical="center"/>
    </xf>
    <xf numFmtId="0" fontId="56" fillId="38" borderId="0" xfId="0" applyFont="1" applyFill="1" applyAlignment="1">
      <alignment vertical="center"/>
    </xf>
    <xf numFmtId="0" fontId="55" fillId="24" borderId="0" xfId="120" applyFont="1" applyFill="1" applyAlignment="1">
      <alignment vertical="center" wrapText="1"/>
    </xf>
    <xf numFmtId="0" fontId="47" fillId="24" borderId="0" xfId="120" applyFont="1" applyFill="1" applyAlignment="1">
      <alignment vertical="center"/>
    </xf>
    <xf numFmtId="0" fontId="49" fillId="24" borderId="0" xfId="120" applyFont="1" applyFill="1" applyAlignment="1">
      <alignment vertical="center"/>
    </xf>
    <xf numFmtId="0" fontId="35" fillId="32" borderId="10" xfId="35" applyFont="1" applyFill="1" applyBorder="1" applyAlignment="1" applyProtection="1">
      <alignment vertical="center" wrapText="1"/>
    </xf>
    <xf numFmtId="0" fontId="35" fillId="44" borderId="10" xfId="35" applyFont="1" applyFill="1" applyBorder="1" applyAlignment="1" applyProtection="1">
      <alignment vertical="center" wrapText="1"/>
    </xf>
    <xf numFmtId="0" fontId="35" fillId="27" borderId="10" xfId="35" applyFont="1" applyFill="1" applyBorder="1" applyAlignment="1" applyProtection="1">
      <alignment vertical="center" wrapText="1"/>
    </xf>
    <xf numFmtId="0" fontId="62" fillId="24" borderId="0" xfId="123" applyFont="1" applyFill="1"/>
    <xf numFmtId="0" fontId="63" fillId="24" borderId="10" xfId="123" applyFont="1" applyFill="1" applyBorder="1"/>
    <xf numFmtId="0" fontId="63" fillId="24" borderId="0" xfId="123" applyFont="1" applyFill="1"/>
    <xf numFmtId="0" fontId="61" fillId="24" borderId="0" xfId="0" applyFont="1" applyFill="1" applyAlignment="1">
      <alignment horizontal="center" vertical="center"/>
    </xf>
    <xf numFmtId="0" fontId="64" fillId="24" borderId="0" xfId="0" applyFont="1" applyFill="1"/>
    <xf numFmtId="0" fontId="64" fillId="24" borderId="0" xfId="0" applyFont="1" applyFill="1" applyAlignment="1">
      <alignment vertical="top"/>
    </xf>
    <xf numFmtId="0" fontId="61" fillId="24" borderId="0" xfId="0" applyFont="1" applyFill="1" applyAlignment="1">
      <alignment vertical="top"/>
    </xf>
    <xf numFmtId="0" fontId="64" fillId="24" borderId="0" xfId="0" applyFont="1" applyFill="1" applyAlignment="1">
      <alignment vertical="top" wrapText="1"/>
    </xf>
    <xf numFmtId="0" fontId="33" fillId="24" borderId="0" xfId="0" applyFont="1" applyFill="1"/>
    <xf numFmtId="0" fontId="68" fillId="0" borderId="0" xfId="0" applyFont="1"/>
    <xf numFmtId="165" fontId="56" fillId="38" borderId="27" xfId="28" applyNumberFormat="1" applyFont="1" applyFill="1" applyBorder="1" applyAlignment="1">
      <alignment vertical="center"/>
    </xf>
    <xf numFmtId="165" fontId="56" fillId="38" borderId="28" xfId="28" applyNumberFormat="1" applyFont="1" applyFill="1" applyBorder="1" applyAlignment="1">
      <alignment vertical="center"/>
    </xf>
    <xf numFmtId="0" fontId="68" fillId="24" borderId="0" xfId="0" applyFont="1" applyFill="1" applyAlignment="1">
      <alignment vertical="center"/>
    </xf>
    <xf numFmtId="165" fontId="68" fillId="24" borderId="0" xfId="28" applyNumberFormat="1" applyFont="1" applyFill="1" applyAlignment="1">
      <alignment vertical="center"/>
    </xf>
    <xf numFmtId="165" fontId="68" fillId="24" borderId="17" xfId="28" applyNumberFormat="1" applyFont="1" applyFill="1" applyBorder="1" applyAlignment="1">
      <alignment horizontal="right" wrapText="1"/>
    </xf>
    <xf numFmtId="165" fontId="57" fillId="24" borderId="0" xfId="28" applyNumberFormat="1" applyFont="1" applyFill="1" applyAlignment="1">
      <alignment vertical="center"/>
    </xf>
    <xf numFmtId="0" fontId="56" fillId="33" borderId="0" xfId="0" applyFont="1" applyFill="1" applyAlignment="1">
      <alignment vertical="center"/>
    </xf>
    <xf numFmtId="0" fontId="68" fillId="33" borderId="0" xfId="0" applyFont="1" applyFill="1" applyAlignment="1">
      <alignment vertical="center"/>
    </xf>
    <xf numFmtId="0" fontId="68" fillId="0" borderId="17" xfId="0" applyFont="1" applyBorder="1"/>
    <xf numFmtId="0" fontId="57" fillId="24" borderId="0" xfId="120" applyFont="1" applyFill="1"/>
    <xf numFmtId="0" fontId="50" fillId="24" borderId="0" xfId="120" applyFont="1" applyFill="1" applyAlignment="1">
      <alignment horizontal="left" vertical="center"/>
    </xf>
    <xf numFmtId="165" fontId="50" fillId="24" borderId="0" xfId="121" applyNumberFormat="1" applyFont="1" applyFill="1" applyBorder="1" applyAlignment="1">
      <alignment vertical="center"/>
    </xf>
    <xf numFmtId="10" fontId="56" fillId="38" borderId="0" xfId="46" applyNumberFormat="1" applyFont="1" applyFill="1"/>
    <xf numFmtId="166" fontId="32" fillId="24" borderId="10" xfId="28" applyNumberFormat="1" applyFont="1" applyFill="1" applyBorder="1" applyAlignment="1">
      <alignment horizontal="right"/>
    </xf>
    <xf numFmtId="0" fontId="10" fillId="24" borderId="0" xfId="39" applyFill="1"/>
    <xf numFmtId="0" fontId="76" fillId="24" borderId="0" xfId="39" applyFont="1" applyFill="1" applyAlignment="1">
      <alignment horizontal="left" vertical="center" wrapText="1"/>
    </xf>
    <xf numFmtId="0" fontId="77" fillId="24" borderId="0" xfId="39" applyFont="1" applyFill="1" applyAlignment="1">
      <alignment horizontal="left" vertical="center" wrapText="1"/>
    </xf>
    <xf numFmtId="0" fontId="78" fillId="24" borderId="0" xfId="39" applyFont="1" applyFill="1" applyAlignment="1">
      <alignment vertical="top"/>
    </xf>
    <xf numFmtId="0" fontId="32" fillId="24" borderId="0" xfId="39" applyFont="1" applyFill="1" applyAlignment="1">
      <alignment horizontal="center" vertical="center"/>
    </xf>
    <xf numFmtId="0" fontId="32" fillId="37" borderId="10" xfId="39" applyFont="1" applyFill="1" applyBorder="1" applyAlignment="1">
      <alignment horizontal="center" vertical="center"/>
    </xf>
    <xf numFmtId="0" fontId="32" fillId="37" borderId="10" xfId="39" applyFont="1" applyFill="1" applyBorder="1" applyAlignment="1">
      <alignment horizontal="center" vertical="center" wrapText="1"/>
    </xf>
    <xf numFmtId="0" fontId="79" fillId="0" borderId="63" xfId="0" applyFont="1" applyBorder="1" applyAlignment="1">
      <alignment horizontal="center"/>
    </xf>
    <xf numFmtId="0" fontId="79" fillId="0" borderId="30" xfId="0" applyFont="1" applyBorder="1" applyAlignment="1">
      <alignment horizontal="center"/>
    </xf>
    <xf numFmtId="0" fontId="79" fillId="0" borderId="20" xfId="0" applyFont="1" applyBorder="1" applyAlignment="1">
      <alignment horizontal="center"/>
    </xf>
    <xf numFmtId="0" fontId="79" fillId="0" borderId="48" xfId="0" applyFont="1" applyBorder="1" applyAlignment="1">
      <alignment horizontal="center"/>
    </xf>
    <xf numFmtId="10" fontId="79" fillId="0" borderId="64" xfId="46" applyNumberFormat="1" applyFont="1" applyBorder="1" applyAlignment="1">
      <alignment horizontal="center"/>
    </xf>
    <xf numFmtId="10" fontId="79" fillId="0" borderId="65" xfId="46" applyNumberFormat="1" applyFont="1" applyBorder="1" applyAlignment="1">
      <alignment horizontal="center"/>
    </xf>
    <xf numFmtId="10" fontId="79" fillId="0" borderId="66" xfId="46" applyNumberFormat="1" applyFont="1" applyBorder="1" applyAlignment="1">
      <alignment horizontal="center"/>
    </xf>
    <xf numFmtId="0" fontId="80" fillId="0" borderId="11" xfId="0" applyFont="1" applyBorder="1" applyAlignment="1">
      <alignment vertical="center"/>
    </xf>
    <xf numFmtId="0" fontId="81" fillId="24" borderId="0" xfId="120" applyFont="1" applyFill="1"/>
    <xf numFmtId="0" fontId="33" fillId="24" borderId="0" xfId="120" applyFont="1" applyFill="1" applyAlignment="1">
      <alignment vertical="center"/>
    </xf>
    <xf numFmtId="165" fontId="33" fillId="24" borderId="0" xfId="121" applyNumberFormat="1" applyFont="1" applyFill="1" applyAlignment="1">
      <alignment vertical="center"/>
    </xf>
    <xf numFmtId="0" fontId="82" fillId="24" borderId="0" xfId="120" applyFont="1" applyFill="1"/>
    <xf numFmtId="165" fontId="31" fillId="24" borderId="10" xfId="121" applyNumberFormat="1" applyFont="1" applyFill="1" applyBorder="1" applyAlignment="1">
      <alignment vertical="center"/>
    </xf>
    <xf numFmtId="165" fontId="31" fillId="24" borderId="10" xfId="121" applyNumberFormat="1" applyFont="1" applyFill="1" applyBorder="1" applyAlignment="1"/>
    <xf numFmtId="0" fontId="57" fillId="0" borderId="0" xfId="0" applyFont="1"/>
    <xf numFmtId="0" fontId="81" fillId="24" borderId="0" xfId="120" applyFont="1" applyFill="1" applyAlignment="1">
      <alignment vertical="center"/>
    </xf>
    <xf numFmtId="0" fontId="81" fillId="24" borderId="0" xfId="120" applyFont="1" applyFill="1" applyAlignment="1">
      <alignment vertical="top"/>
    </xf>
    <xf numFmtId="0" fontId="84" fillId="24" borderId="0" xfId="120" applyFont="1" applyFill="1"/>
    <xf numFmtId="49" fontId="85" fillId="38" borderId="0" xfId="46" applyNumberFormat="1" applyFont="1" applyFill="1"/>
    <xf numFmtId="10" fontId="85" fillId="38" borderId="0" xfId="46" applyNumberFormat="1" applyFont="1" applyFill="1"/>
    <xf numFmtId="49" fontId="70" fillId="38" borderId="0" xfId="46" applyNumberFormat="1" applyFont="1" applyFill="1"/>
    <xf numFmtId="49" fontId="86" fillId="38" borderId="0" xfId="46" applyNumberFormat="1" applyFont="1" applyFill="1"/>
    <xf numFmtId="3" fontId="88" fillId="39" borderId="21" xfId="53" applyNumberFormat="1" applyFont="1" applyFill="1" applyBorder="1" applyAlignment="1">
      <alignment horizontal="center" vertical="center" wrapText="1"/>
    </xf>
    <xf numFmtId="3" fontId="88" fillId="39" borderId="0" xfId="53" applyNumberFormat="1" applyFont="1" applyFill="1" applyAlignment="1">
      <alignment horizontal="center" vertical="center" wrapText="1"/>
    </xf>
    <xf numFmtId="3" fontId="88" fillId="39" borderId="23" xfId="53" applyNumberFormat="1" applyFont="1" applyFill="1" applyBorder="1" applyAlignment="1">
      <alignment horizontal="center" vertical="center" wrapText="1"/>
    </xf>
    <xf numFmtId="0" fontId="83" fillId="38" borderId="0" xfId="0" applyFont="1" applyFill="1" applyAlignment="1">
      <alignment vertical="center"/>
    </xf>
    <xf numFmtId="0" fontId="83" fillId="33" borderId="0" xfId="0" applyFont="1" applyFill="1" applyAlignment="1">
      <alignment vertical="center"/>
    </xf>
    <xf numFmtId="0" fontId="75" fillId="33" borderId="16" xfId="0" applyFont="1" applyFill="1" applyBorder="1" applyAlignment="1">
      <alignment vertical="center"/>
    </xf>
    <xf numFmtId="165" fontId="75" fillId="33" borderId="22" xfId="28" applyNumberFormat="1" applyFont="1" applyFill="1" applyBorder="1" applyAlignment="1">
      <alignment vertical="center"/>
    </xf>
    <xf numFmtId="165" fontId="75" fillId="33" borderId="16" xfId="28" applyNumberFormat="1" applyFont="1" applyFill="1" applyBorder="1" applyAlignment="1">
      <alignment vertical="center"/>
    </xf>
    <xf numFmtId="165" fontId="75" fillId="33" borderId="24" xfId="28" applyNumberFormat="1" applyFont="1" applyFill="1" applyBorder="1" applyAlignment="1">
      <alignment vertical="center"/>
    </xf>
    <xf numFmtId="0" fontId="83" fillId="32" borderId="0" xfId="0" applyFont="1" applyFill="1"/>
    <xf numFmtId="0" fontId="75" fillId="33" borderId="0" xfId="0" applyFont="1" applyFill="1" applyAlignment="1">
      <alignment vertical="center"/>
    </xf>
    <xf numFmtId="0" fontId="73" fillId="33" borderId="0" xfId="0" applyFont="1" applyFill="1" applyAlignment="1">
      <alignment vertical="center"/>
    </xf>
    <xf numFmtId="0" fontId="87" fillId="33" borderId="0" xfId="0" applyFont="1" applyFill="1" applyAlignment="1">
      <alignment vertical="center"/>
    </xf>
    <xf numFmtId="1" fontId="89" fillId="33" borderId="0" xfId="0" applyNumberFormat="1" applyFont="1" applyFill="1" applyAlignment="1">
      <alignment vertical="center"/>
    </xf>
    <xf numFmtId="43" fontId="89" fillId="33" borderId="33" xfId="28" applyFont="1" applyFill="1" applyBorder="1" applyAlignment="1">
      <alignment vertical="center"/>
    </xf>
    <xf numFmtId="43" fontId="89" fillId="33" borderId="34" xfId="28" applyFont="1" applyFill="1" applyBorder="1" applyAlignment="1">
      <alignment vertical="center"/>
    </xf>
    <xf numFmtId="43" fontId="89" fillId="33" borderId="36" xfId="28" applyFont="1" applyFill="1" applyBorder="1" applyAlignment="1">
      <alignment vertical="center"/>
    </xf>
    <xf numFmtId="43" fontId="89" fillId="33" borderId="35" xfId="28" applyFont="1" applyFill="1" applyBorder="1" applyAlignment="1">
      <alignment vertical="center"/>
    </xf>
    <xf numFmtId="43" fontId="89" fillId="33" borderId="21" xfId="28" applyFont="1" applyFill="1" applyBorder="1" applyAlignment="1">
      <alignment vertical="center"/>
    </xf>
    <xf numFmtId="43" fontId="89" fillId="33" borderId="0" xfId="28" applyFont="1" applyFill="1" applyAlignment="1">
      <alignment vertical="center"/>
    </xf>
    <xf numFmtId="43" fontId="89" fillId="33" borderId="17" xfId="28" applyFont="1" applyFill="1" applyBorder="1" applyAlignment="1">
      <alignment vertical="center"/>
    </xf>
    <xf numFmtId="43" fontId="89" fillId="33" borderId="23" xfId="28" applyFont="1" applyFill="1" applyBorder="1" applyAlignment="1">
      <alignment vertical="center"/>
    </xf>
    <xf numFmtId="0" fontId="75" fillId="38" borderId="0" xfId="0" applyFont="1" applyFill="1" applyAlignment="1">
      <alignment vertical="center"/>
    </xf>
    <xf numFmtId="0" fontId="75" fillId="38" borderId="16" xfId="0" applyFont="1" applyFill="1" applyBorder="1" applyAlignment="1">
      <alignment vertical="center"/>
    </xf>
    <xf numFmtId="165" fontId="75" fillId="38" borderId="22" xfId="28" applyNumberFormat="1" applyFont="1" applyFill="1" applyBorder="1" applyAlignment="1">
      <alignment vertical="center"/>
    </xf>
    <xf numFmtId="165" fontId="75" fillId="38" borderId="16" xfId="28" applyNumberFormat="1" applyFont="1" applyFill="1" applyBorder="1" applyAlignment="1">
      <alignment vertical="center"/>
    </xf>
    <xf numFmtId="165" fontId="75" fillId="38" borderId="24" xfId="28" applyNumberFormat="1" applyFont="1" applyFill="1" applyBorder="1" applyAlignment="1">
      <alignment vertical="center"/>
    </xf>
    <xf numFmtId="0" fontId="87" fillId="38" borderId="0" xfId="0" applyFont="1" applyFill="1" applyAlignment="1">
      <alignment vertical="center"/>
    </xf>
    <xf numFmtId="0" fontId="73" fillId="38" borderId="0" xfId="0" applyFont="1" applyFill="1" applyAlignment="1">
      <alignment vertical="center"/>
    </xf>
    <xf numFmtId="165" fontId="89" fillId="38" borderId="21" xfId="28" applyNumberFormat="1" applyFont="1" applyFill="1" applyBorder="1" applyAlignment="1">
      <alignment vertical="center"/>
    </xf>
    <xf numFmtId="165" fontId="89" fillId="38" borderId="0" xfId="28" applyNumberFormat="1" applyFont="1" applyFill="1" applyAlignment="1">
      <alignment vertical="center"/>
    </xf>
    <xf numFmtId="165" fontId="89" fillId="38" borderId="23" xfId="28" applyNumberFormat="1" applyFont="1" applyFill="1" applyBorder="1" applyAlignment="1">
      <alignment vertical="center"/>
    </xf>
    <xf numFmtId="0" fontId="83" fillId="33" borderId="18" xfId="0" applyFont="1" applyFill="1" applyBorder="1" applyAlignment="1">
      <alignment vertical="center"/>
    </xf>
    <xf numFmtId="0" fontId="79" fillId="0" borderId="0" xfId="0" applyFont="1" applyAlignment="1">
      <alignment horizontal="center"/>
    </xf>
    <xf numFmtId="10" fontId="79" fillId="0" borderId="0" xfId="46" applyNumberFormat="1" applyFont="1" applyBorder="1" applyAlignment="1">
      <alignment horizontal="center"/>
    </xf>
    <xf numFmtId="0" fontId="69" fillId="0" borderId="0" xfId="0" applyFont="1" applyAlignment="1">
      <alignment horizontal="center"/>
    </xf>
    <xf numFmtId="3" fontId="57" fillId="24" borderId="0" xfId="120" applyNumberFormat="1" applyFont="1" applyFill="1"/>
    <xf numFmtId="0" fontId="55" fillId="24" borderId="0" xfId="120" applyFont="1" applyFill="1"/>
    <xf numFmtId="0" fontId="61" fillId="24" borderId="0" xfId="0" applyFont="1" applyFill="1" applyAlignment="1">
      <alignment horizontal="left" vertical="top"/>
    </xf>
    <xf numFmtId="0" fontId="64" fillId="24" borderId="0" xfId="0" applyFont="1" applyFill="1" applyAlignment="1">
      <alignment horizontal="left" vertical="top" wrapText="1"/>
    </xf>
    <xf numFmtId="0" fontId="64" fillId="24" borderId="0" xfId="0" applyFont="1" applyFill="1" applyAlignment="1">
      <alignment horizontal="center"/>
    </xf>
    <xf numFmtId="0" fontId="64" fillId="24" borderId="0" xfId="0" applyFont="1" applyFill="1" applyAlignment="1">
      <alignment horizontal="left" vertical="top"/>
    </xf>
    <xf numFmtId="0" fontId="3" fillId="0" borderId="10" xfId="0" applyFont="1" applyBorder="1" applyAlignment="1">
      <alignment vertical="center" wrapText="1"/>
    </xf>
    <xf numFmtId="0" fontId="92" fillId="0" borderId="0" xfId="0" applyFont="1"/>
    <xf numFmtId="0" fontId="90" fillId="24" borderId="0" xfId="0" applyFont="1" applyFill="1"/>
    <xf numFmtId="0" fontId="90" fillId="24" borderId="0" xfId="39" applyFont="1" applyFill="1"/>
    <xf numFmtId="165" fontId="75" fillId="33" borderId="37" xfId="28" applyNumberFormat="1" applyFont="1" applyFill="1" applyBorder="1" applyAlignment="1">
      <alignment vertical="center"/>
    </xf>
    <xf numFmtId="165" fontId="75" fillId="33" borderId="38" xfId="28" applyNumberFormat="1" applyFont="1" applyFill="1" applyBorder="1" applyAlignment="1">
      <alignment vertical="center"/>
    </xf>
    <xf numFmtId="165" fontId="75" fillId="33" borderId="39" xfId="28" applyNumberFormat="1" applyFont="1" applyFill="1" applyBorder="1" applyAlignment="1">
      <alignment vertical="center"/>
    </xf>
    <xf numFmtId="0" fontId="75" fillId="32" borderId="0" xfId="0" applyFont="1" applyFill="1"/>
    <xf numFmtId="0" fontId="73" fillId="0" borderId="0" xfId="0" applyFont="1"/>
    <xf numFmtId="165" fontId="73" fillId="40" borderId="21" xfId="28" applyNumberFormat="1" applyFont="1" applyFill="1" applyBorder="1" applyAlignment="1">
      <alignment horizontal="right" vertical="center" wrapText="1"/>
    </xf>
    <xf numFmtId="165" fontId="73" fillId="40" borderId="0" xfId="28" applyNumberFormat="1" applyFont="1" applyFill="1" applyAlignment="1">
      <alignment horizontal="right" vertical="center" wrapText="1"/>
    </xf>
    <xf numFmtId="165" fontId="73" fillId="40" borderId="23" xfId="28" applyNumberFormat="1" applyFont="1" applyFill="1" applyBorder="1" applyAlignment="1">
      <alignment vertical="center" wrapText="1"/>
    </xf>
    <xf numFmtId="165" fontId="73" fillId="40" borderId="0" xfId="28" applyNumberFormat="1" applyFont="1" applyFill="1" applyBorder="1" applyAlignment="1">
      <alignment horizontal="right" vertical="center" wrapText="1"/>
    </xf>
    <xf numFmtId="165" fontId="73" fillId="40" borderId="71" xfId="28" applyNumberFormat="1" applyFont="1" applyFill="1" applyBorder="1" applyAlignment="1">
      <alignment horizontal="right" vertical="center" wrapText="1"/>
    </xf>
    <xf numFmtId="0" fontId="73" fillId="38" borderId="25" xfId="0" applyFont="1" applyFill="1" applyBorder="1" applyAlignment="1">
      <alignment vertical="center"/>
    </xf>
    <xf numFmtId="0" fontId="75" fillId="33" borderId="65" xfId="0" applyFont="1" applyFill="1" applyBorder="1" applyAlignment="1">
      <alignment vertical="center"/>
    </xf>
    <xf numFmtId="0" fontId="75" fillId="33" borderId="74" xfId="0" applyFont="1" applyFill="1" applyBorder="1" applyAlignment="1">
      <alignment vertical="center"/>
    </xf>
    <xf numFmtId="3" fontId="75" fillId="33" borderId="73" xfId="0" applyNumberFormat="1" applyFont="1" applyFill="1" applyBorder="1" applyAlignment="1">
      <alignment vertical="center"/>
    </xf>
    <xf numFmtId="165" fontId="68" fillId="0" borderId="0" xfId="0" applyNumberFormat="1" applyFont="1"/>
    <xf numFmtId="0" fontId="74" fillId="24" borderId="0" xfId="62" applyFont="1" applyFill="1"/>
    <xf numFmtId="0" fontId="95" fillId="24" borderId="0" xfId="62" applyFont="1" applyFill="1"/>
    <xf numFmtId="0" fontId="94" fillId="24" borderId="0" xfId="62" applyFont="1" applyFill="1" applyAlignment="1">
      <alignment horizontal="left" vertical="center"/>
    </xf>
    <xf numFmtId="0" fontId="74" fillId="24" borderId="0" xfId="62" applyFont="1" applyFill="1" applyAlignment="1">
      <alignment vertical="center"/>
    </xf>
    <xf numFmtId="0" fontId="74" fillId="24" borderId="0" xfId="62" applyFont="1" applyFill="1" applyAlignment="1">
      <alignment horizontal="left" vertical="center"/>
    </xf>
    <xf numFmtId="0" fontId="73" fillId="24" borderId="0" xfId="0" applyFont="1" applyFill="1" applyAlignment="1">
      <alignment horizontal="left"/>
    </xf>
    <xf numFmtId="0" fontId="96" fillId="24" borderId="0" xfId="62" applyFont="1" applyFill="1"/>
    <xf numFmtId="0" fontId="74" fillId="24" borderId="0" xfId="62" applyFont="1" applyFill="1" applyAlignment="1">
      <alignment horizontal="left" vertical="center" wrapText="1"/>
    </xf>
    <xf numFmtId="1" fontId="73" fillId="24" borderId="0" xfId="0" applyNumberFormat="1" applyFont="1" applyFill="1" applyAlignment="1">
      <alignment horizontal="left"/>
    </xf>
    <xf numFmtId="0" fontId="95" fillId="24" borderId="0" xfId="62" applyFont="1" applyFill="1" applyAlignment="1">
      <alignment horizontal="left" vertical="center"/>
    </xf>
    <xf numFmtId="0" fontId="72" fillId="24" borderId="0" xfId="62" applyFont="1" applyFill="1" applyAlignment="1">
      <alignment horizontal="left" vertical="center"/>
    </xf>
    <xf numFmtId="0" fontId="68" fillId="24" borderId="0" xfId="39" applyFont="1" applyFill="1"/>
    <xf numFmtId="0" fontId="98" fillId="0" borderId="0" xfId="0" applyFont="1"/>
    <xf numFmtId="0" fontId="99" fillId="24" borderId="0" xfId="39" applyFont="1" applyFill="1"/>
    <xf numFmtId="0" fontId="73" fillId="24" borderId="0" xfId="39" applyFont="1" applyFill="1"/>
    <xf numFmtId="0" fontId="99" fillId="24" borderId="0" xfId="39" applyFont="1" applyFill="1" applyAlignment="1">
      <alignment horizontal="left" vertical="top"/>
    </xf>
    <xf numFmtId="0" fontId="100" fillId="24" borderId="0" xfId="39" applyFont="1" applyFill="1" applyAlignment="1">
      <alignment horizontal="left" vertical="top"/>
    </xf>
    <xf numFmtId="0" fontId="68" fillId="24" borderId="0" xfId="39" applyFont="1" applyFill="1" applyAlignment="1">
      <alignment horizontal="left" vertical="top"/>
    </xf>
    <xf numFmtId="0" fontId="68" fillId="24" borderId="0" xfId="39" applyFont="1" applyFill="1" applyAlignment="1">
      <alignment horizontal="center" vertical="top" wrapText="1"/>
    </xf>
    <xf numFmtId="0" fontId="68" fillId="24" borderId="0" xfId="39" applyFont="1" applyFill="1" applyAlignment="1">
      <alignment horizontal="left" vertical="top" wrapText="1"/>
    </xf>
    <xf numFmtId="0" fontId="101" fillId="0" borderId="0" xfId="0" applyFont="1"/>
    <xf numFmtId="0" fontId="73" fillId="24" borderId="0" xfId="39" applyFont="1" applyFill="1" applyAlignment="1">
      <alignment horizontal="left" vertical="top"/>
    </xf>
    <xf numFmtId="0" fontId="73" fillId="24" borderId="0" xfId="39" applyFont="1" applyFill="1" applyAlignment="1">
      <alignment vertical="center"/>
    </xf>
    <xf numFmtId="0" fontId="103" fillId="24" borderId="0" xfId="35" applyFont="1" applyFill="1" applyAlignment="1" applyProtection="1">
      <alignment vertical="top"/>
    </xf>
    <xf numFmtId="0" fontId="68" fillId="24" borderId="0" xfId="39" applyFont="1" applyFill="1" applyAlignment="1">
      <alignment vertical="top"/>
    </xf>
    <xf numFmtId="0" fontId="73" fillId="24" borderId="0" xfId="39" applyFont="1" applyFill="1" applyAlignment="1">
      <alignment vertical="top"/>
    </xf>
    <xf numFmtId="0" fontId="90" fillId="24" borderId="0" xfId="35" applyFont="1" applyFill="1" applyAlignment="1" applyProtection="1">
      <alignment horizontal="left" vertical="top" wrapText="1"/>
    </xf>
    <xf numFmtId="0" fontId="104" fillId="24" borderId="0" xfId="35" applyFont="1" applyFill="1" applyAlignment="1" applyProtection="1">
      <alignment horizontal="left" vertical="center"/>
    </xf>
    <xf numFmtId="0" fontId="105" fillId="24" borderId="0" xfId="35" applyFont="1" applyFill="1" applyAlignment="1" applyProtection="1">
      <alignment horizontal="left" vertical="top" wrapText="1"/>
    </xf>
    <xf numFmtId="0" fontId="68" fillId="24" borderId="0" xfId="35" applyFont="1" applyFill="1" applyAlignment="1" applyProtection="1">
      <alignment horizontal="left" vertical="top"/>
    </xf>
    <xf numFmtId="0" fontId="68" fillId="24" borderId="0" xfId="39" applyFont="1" applyFill="1" applyAlignment="1">
      <alignment vertical="top" wrapText="1"/>
    </xf>
    <xf numFmtId="0" fontId="68" fillId="24" borderId="0" xfId="0" applyFont="1" applyFill="1" applyAlignment="1">
      <alignment vertical="top" wrapText="1"/>
    </xf>
    <xf numFmtId="0" fontId="99" fillId="24" borderId="0" xfId="0" applyFont="1" applyFill="1"/>
    <xf numFmtId="0" fontId="73" fillId="24" borderId="0" xfId="39" applyFont="1" applyFill="1" applyAlignment="1">
      <alignment horizontal="left" vertical="top" wrapText="1"/>
    </xf>
    <xf numFmtId="0" fontId="68" fillId="24" borderId="0" xfId="39" applyFont="1" applyFill="1" applyAlignment="1">
      <alignment vertical="center"/>
    </xf>
    <xf numFmtId="0" fontId="68" fillId="24" borderId="0" xfId="0" applyFont="1" applyFill="1" applyAlignment="1">
      <alignment vertical="center" wrapText="1"/>
    </xf>
    <xf numFmtId="0" fontId="87" fillId="43" borderId="10" xfId="0" applyFont="1" applyFill="1" applyBorder="1" applyAlignment="1">
      <alignment horizontal="center" vertical="center" wrapText="1"/>
    </xf>
    <xf numFmtId="0" fontId="73" fillId="24" borderId="0" xfId="39" applyFont="1" applyFill="1" applyAlignment="1">
      <alignment horizontal="left" vertical="center" wrapText="1"/>
    </xf>
    <xf numFmtId="0" fontId="68" fillId="24" borderId="0" xfId="39" applyFont="1" applyFill="1" applyAlignment="1">
      <alignment horizontal="left" vertical="center" wrapText="1"/>
    </xf>
    <xf numFmtId="165" fontId="68" fillId="24" borderId="0" xfId="28" applyNumberFormat="1" applyFont="1" applyFill="1"/>
    <xf numFmtId="0" fontId="99" fillId="0" borderId="10" xfId="0" applyFont="1" applyBorder="1" applyAlignment="1">
      <alignment horizontal="left" vertical="center" wrapText="1"/>
    </xf>
    <xf numFmtId="165" fontId="99" fillId="0" borderId="10" xfId="28" applyNumberFormat="1" applyFont="1" applyBorder="1" applyAlignment="1">
      <alignment horizontal="center" vertical="center"/>
    </xf>
    <xf numFmtId="9" fontId="99" fillId="0" borderId="10" xfId="46" applyFont="1" applyBorder="1" applyAlignment="1">
      <alignment horizontal="right" vertical="center" indent="1"/>
    </xf>
    <xf numFmtId="165" fontId="99" fillId="0" borderId="30" xfId="28" applyNumberFormat="1" applyFont="1" applyBorder="1" applyAlignment="1">
      <alignment horizontal="center" vertical="center"/>
    </xf>
    <xf numFmtId="9" fontId="99" fillId="0" borderId="30" xfId="46" applyFont="1" applyBorder="1" applyAlignment="1">
      <alignment horizontal="right" vertical="center" indent="1"/>
    </xf>
    <xf numFmtId="0" fontId="87" fillId="0" borderId="42" xfId="0" applyFont="1" applyBorder="1"/>
    <xf numFmtId="165" fontId="99" fillId="0" borderId="42" xfId="28" applyNumberFormat="1" applyFont="1" applyBorder="1" applyAlignment="1">
      <alignment horizontal="center" vertical="center"/>
    </xf>
    <xf numFmtId="9" fontId="99" fillId="0" borderId="42" xfId="46" applyFont="1" applyBorder="1" applyAlignment="1">
      <alignment horizontal="right" vertical="center" indent="1"/>
    </xf>
    <xf numFmtId="0" fontId="81" fillId="24" borderId="0" xfId="0" applyFont="1" applyFill="1" applyAlignment="1">
      <alignment vertical="top" wrapText="1"/>
    </xf>
    <xf numFmtId="0" fontId="73" fillId="24" borderId="0" xfId="39" applyFont="1" applyFill="1" applyAlignment="1">
      <alignment horizontal="center" wrapText="1"/>
    </xf>
    <xf numFmtId="0" fontId="87" fillId="43" borderId="40" xfId="39" applyFont="1" applyFill="1" applyBorder="1" applyAlignment="1">
      <alignment horizontal="center" vertical="center"/>
    </xf>
    <xf numFmtId="0" fontId="87" fillId="43" borderId="40" xfId="39" applyFont="1" applyFill="1" applyBorder="1" applyAlignment="1">
      <alignment horizontal="center" vertical="center" wrapText="1"/>
    </xf>
    <xf numFmtId="0" fontId="99" fillId="24" borderId="40" xfId="39" applyFont="1" applyFill="1" applyBorder="1" applyAlignment="1">
      <alignment horizontal="center"/>
    </xf>
    <xf numFmtId="165" fontId="99" fillId="24" borderId="40" xfId="39" applyNumberFormat="1" applyFont="1" applyFill="1" applyBorder="1" applyAlignment="1">
      <alignment horizontal="right"/>
    </xf>
    <xf numFmtId="3" fontId="99" fillId="24" borderId="40" xfId="39" applyNumberFormat="1" applyFont="1" applyFill="1" applyBorder="1" applyAlignment="1">
      <alignment horizontal="right"/>
    </xf>
    <xf numFmtId="165" fontId="73" fillId="24" borderId="0" xfId="39" applyNumberFormat="1" applyFont="1" applyFill="1"/>
    <xf numFmtId="0" fontId="73" fillId="24" borderId="0" xfId="39" applyFont="1" applyFill="1" applyAlignment="1">
      <alignment horizontal="center"/>
    </xf>
    <xf numFmtId="0" fontId="106" fillId="24" borderId="0" xfId="39" applyFont="1" applyFill="1" applyAlignment="1">
      <alignment horizontal="left"/>
    </xf>
    <xf numFmtId="0" fontId="90" fillId="24" borderId="0" xfId="0" applyFont="1" applyFill="1" applyAlignment="1">
      <alignment vertical="top" wrapText="1"/>
    </xf>
    <xf numFmtId="0" fontId="107" fillId="24" borderId="0" xfId="39" applyFont="1" applyFill="1" applyAlignment="1">
      <alignment vertical="center" wrapText="1"/>
    </xf>
    <xf numFmtId="0" fontId="75" fillId="24" borderId="0" xfId="0" applyFont="1" applyFill="1" applyAlignment="1">
      <alignment horizontal="left" vertical="top" wrapText="1"/>
    </xf>
    <xf numFmtId="0" fontId="75" fillId="24" borderId="0" xfId="39" applyFont="1" applyFill="1" applyAlignment="1">
      <alignment horizontal="left" vertical="top" wrapText="1"/>
    </xf>
    <xf numFmtId="0" fontId="73" fillId="24" borderId="0" xfId="0" applyFont="1" applyFill="1" applyAlignment="1">
      <alignment vertical="top" wrapText="1"/>
    </xf>
    <xf numFmtId="0" fontId="99" fillId="0" borderId="31" xfId="0" applyFont="1" applyBorder="1" applyAlignment="1">
      <alignment horizontal="left" vertical="center" wrapText="1"/>
    </xf>
    <xf numFmtId="165" fontId="99" fillId="0" borderId="31" xfId="28" applyNumberFormat="1" applyFont="1" applyBorder="1" applyAlignment="1">
      <alignment horizontal="center" vertical="center" wrapText="1"/>
    </xf>
    <xf numFmtId="0" fontId="87" fillId="24" borderId="10" xfId="39" applyFont="1" applyFill="1" applyBorder="1" applyAlignment="1">
      <alignment horizontal="left" vertical="center" wrapText="1" indent="1"/>
    </xf>
    <xf numFmtId="165" fontId="87" fillId="24" borderId="10" xfId="39" applyNumberFormat="1" applyFont="1" applyFill="1" applyBorder="1" applyAlignment="1">
      <alignment horizontal="left" vertical="center" wrapText="1"/>
    </xf>
    <xf numFmtId="0" fontId="87" fillId="24" borderId="10" xfId="39" applyFont="1" applyFill="1" applyBorder="1" applyAlignment="1">
      <alignment horizontal="left" vertical="top" wrapText="1"/>
    </xf>
    <xf numFmtId="0" fontId="87" fillId="24" borderId="10" xfId="39" applyFont="1" applyFill="1" applyBorder="1" applyAlignment="1">
      <alignment horizontal="left" vertical="center" wrapText="1"/>
    </xf>
    <xf numFmtId="0" fontId="108" fillId="0" borderId="0" xfId="0" applyFont="1"/>
    <xf numFmtId="0" fontId="106" fillId="24" borderId="0" xfId="39" applyFont="1" applyFill="1"/>
    <xf numFmtId="0" fontId="90" fillId="24" borderId="0" xfId="0" applyFont="1" applyFill="1" applyAlignment="1">
      <alignment horizontal="left" vertical="center" wrapText="1"/>
    </xf>
    <xf numFmtId="0" fontId="90" fillId="24" borderId="0" xfId="39" applyFont="1" applyFill="1" applyAlignment="1">
      <alignment horizontal="left" vertical="center"/>
    </xf>
    <xf numFmtId="0" fontId="68" fillId="24" borderId="0" xfId="39" applyFont="1" applyFill="1" applyAlignment="1">
      <alignment horizontal="left" vertical="center"/>
    </xf>
    <xf numFmtId="0" fontId="103" fillId="24" borderId="0" xfId="35" applyFont="1" applyFill="1" applyAlignment="1" applyProtection="1">
      <alignment horizontal="left" vertical="top"/>
    </xf>
    <xf numFmtId="0" fontId="109" fillId="24" borderId="0" xfId="39" applyFont="1" applyFill="1" applyAlignment="1">
      <alignment horizontal="center" vertical="center" wrapText="1"/>
    </xf>
    <xf numFmtId="0" fontId="110" fillId="24" borderId="0" xfId="39" applyFont="1" applyFill="1" applyAlignment="1">
      <alignment horizontal="center" vertical="center" wrapText="1"/>
    </xf>
    <xf numFmtId="0" fontId="111" fillId="24" borderId="0" xfId="39" applyFont="1" applyFill="1"/>
    <xf numFmtId="0" fontId="112" fillId="24" borderId="0" xfId="39" applyFont="1" applyFill="1"/>
    <xf numFmtId="0" fontId="113" fillId="24" borderId="0" xfId="39" applyFont="1" applyFill="1" applyAlignment="1">
      <alignment horizontal="center" vertical="center"/>
    </xf>
    <xf numFmtId="0" fontId="113" fillId="35" borderId="10" xfId="39" applyFont="1" applyFill="1" applyBorder="1" applyAlignment="1">
      <alignment horizontal="left" vertical="center" wrapText="1"/>
    </xf>
    <xf numFmtId="0" fontId="114" fillId="35" borderId="10" xfId="39" applyFont="1" applyFill="1" applyBorder="1" applyAlignment="1">
      <alignment horizontal="center"/>
    </xf>
    <xf numFmtId="3" fontId="115" fillId="24" borderId="10" xfId="39" applyNumberFormat="1" applyFont="1" applyFill="1" applyBorder="1" applyAlignment="1">
      <alignment horizontal="left" vertical="center"/>
    </xf>
    <xf numFmtId="165" fontId="115" fillId="0" borderId="46" xfId="28" applyNumberFormat="1" applyFont="1" applyFill="1" applyBorder="1" applyAlignment="1">
      <alignment horizontal="right" vertical="center"/>
    </xf>
    <xf numFmtId="165" fontId="115" fillId="24" borderId="0" xfId="28" applyNumberFormat="1" applyFont="1" applyFill="1" applyBorder="1" applyAlignment="1">
      <alignment horizontal="right" vertical="center"/>
    </xf>
    <xf numFmtId="0" fontId="115" fillId="0" borderId="0" xfId="39" applyFont="1"/>
    <xf numFmtId="0" fontId="115" fillId="0" borderId="0" xfId="39" applyFont="1" applyAlignment="1">
      <alignment horizontal="center" wrapText="1"/>
    </xf>
    <xf numFmtId="3" fontId="116" fillId="24" borderId="31" xfId="39" applyNumberFormat="1" applyFont="1" applyFill="1" applyBorder="1" applyAlignment="1">
      <alignment horizontal="left" vertical="center" indent="2"/>
    </xf>
    <xf numFmtId="165" fontId="116" fillId="0" borderId="10" xfId="28" applyNumberFormat="1" applyFont="1" applyFill="1" applyBorder="1" applyAlignment="1">
      <alignment horizontal="right" vertical="center"/>
    </xf>
    <xf numFmtId="165" fontId="116" fillId="24" borderId="0" xfId="28" applyNumberFormat="1" applyFont="1" applyFill="1" applyBorder="1" applyAlignment="1">
      <alignment horizontal="right" vertical="center"/>
    </xf>
    <xf numFmtId="165" fontId="112" fillId="24" borderId="0" xfId="28" applyNumberFormat="1" applyFont="1" applyFill="1" applyBorder="1" applyAlignment="1">
      <alignment horizontal="right" vertical="center"/>
    </xf>
    <xf numFmtId="0" fontId="116" fillId="0" borderId="0" xfId="39" applyFont="1"/>
    <xf numFmtId="9" fontId="116" fillId="0" borderId="0" xfId="46" applyFont="1"/>
    <xf numFmtId="165" fontId="116" fillId="0" borderId="0" xfId="28" applyNumberFormat="1" applyFont="1" applyFill="1"/>
    <xf numFmtId="9" fontId="111" fillId="24" borderId="0" xfId="46" applyFont="1" applyFill="1"/>
    <xf numFmtId="165" fontId="115" fillId="0" borderId="10" xfId="28" applyNumberFormat="1" applyFont="1" applyFill="1" applyBorder="1" applyAlignment="1">
      <alignment horizontal="right" vertical="center"/>
    </xf>
    <xf numFmtId="165" fontId="116" fillId="36" borderId="0" xfId="28" applyNumberFormat="1" applyFont="1" applyFill="1" applyBorder="1" applyAlignment="1">
      <alignment horizontal="right" vertical="center"/>
    </xf>
    <xf numFmtId="165" fontId="116" fillId="36" borderId="32" xfId="28" applyNumberFormat="1" applyFont="1" applyFill="1" applyBorder="1" applyAlignment="1">
      <alignment horizontal="left" vertical="center" indent="2"/>
    </xf>
    <xf numFmtId="165" fontId="112" fillId="36" borderId="0" xfId="28" applyNumberFormat="1" applyFont="1" applyFill="1" applyBorder="1" applyAlignment="1">
      <alignment horizontal="right" vertical="center"/>
    </xf>
    <xf numFmtId="165" fontId="116" fillId="0" borderId="0" xfId="39" applyNumberFormat="1" applyFont="1"/>
    <xf numFmtId="165" fontId="112" fillId="24" borderId="46" xfId="28" applyNumberFormat="1" applyFont="1" applyFill="1" applyBorder="1" applyAlignment="1">
      <alignment horizontal="left" vertical="center"/>
    </xf>
    <xf numFmtId="165" fontId="114" fillId="24" borderId="0" xfId="28" applyNumberFormat="1" applyFont="1" applyFill="1" applyBorder="1" applyAlignment="1">
      <alignment horizontal="right" vertical="center"/>
    </xf>
    <xf numFmtId="3" fontId="114" fillId="24" borderId="46" xfId="39" applyNumberFormat="1" applyFont="1" applyFill="1" applyBorder="1" applyAlignment="1">
      <alignment horizontal="left" vertical="center"/>
    </xf>
    <xf numFmtId="164" fontId="115" fillId="24" borderId="47" xfId="46" applyNumberFormat="1" applyFont="1" applyFill="1" applyBorder="1" applyAlignment="1">
      <alignment horizontal="left" vertical="center"/>
    </xf>
    <xf numFmtId="164" fontId="115" fillId="0" borderId="47" xfId="46" applyNumberFormat="1" applyFont="1" applyFill="1" applyBorder="1" applyAlignment="1">
      <alignment horizontal="right" vertical="center"/>
    </xf>
    <xf numFmtId="164" fontId="115" fillId="24" borderId="0" xfId="46" applyNumberFormat="1" applyFont="1" applyFill="1" applyBorder="1" applyAlignment="1">
      <alignment horizontal="right" vertical="center"/>
    </xf>
    <xf numFmtId="164" fontId="116" fillId="24" borderId="10" xfId="46" applyNumberFormat="1" applyFont="1" applyFill="1" applyBorder="1" applyAlignment="1">
      <alignment horizontal="left" vertical="center" indent="2"/>
    </xf>
    <xf numFmtId="164" fontId="115" fillId="0" borderId="10" xfId="46" applyNumberFormat="1" applyFont="1" applyFill="1" applyBorder="1" applyAlignment="1">
      <alignment horizontal="right" vertical="center"/>
    </xf>
    <xf numFmtId="0" fontId="117" fillId="24" borderId="0" xfId="39" applyFont="1" applyFill="1"/>
    <xf numFmtId="0" fontId="112" fillId="24" borderId="0" xfId="124" applyFont="1" applyFill="1" applyAlignment="1">
      <alignment horizontal="left" vertical="center" wrapText="1"/>
    </xf>
    <xf numFmtId="0" fontId="112" fillId="0" borderId="0" xfId="124" applyFont="1" applyAlignment="1">
      <alignment horizontal="left" vertical="center" wrapText="1"/>
    </xf>
    <xf numFmtId="0" fontId="118" fillId="24" borderId="0" xfId="39" applyFont="1" applyFill="1"/>
    <xf numFmtId="165" fontId="116" fillId="0" borderId="0" xfId="28" applyNumberFormat="1" applyFont="1" applyFill="1" applyBorder="1" applyAlignment="1">
      <alignment horizontal="right" vertical="center"/>
    </xf>
    <xf numFmtId="0" fontId="115" fillId="0" borderId="0" xfId="39" applyFont="1" applyAlignment="1">
      <alignment horizontal="right"/>
    </xf>
    <xf numFmtId="165" fontId="119" fillId="0" borderId="0" xfId="28" applyNumberFormat="1" applyFont="1" applyFill="1" applyBorder="1" applyAlignment="1">
      <alignment horizontal="right" vertical="center"/>
    </xf>
    <xf numFmtId="164" fontId="120" fillId="24" borderId="0" xfId="46" applyNumberFormat="1" applyFont="1" applyFill="1" applyBorder="1" applyAlignment="1">
      <alignment horizontal="right" vertical="center"/>
    </xf>
    <xf numFmtId="0" fontId="121" fillId="24" borderId="0" xfId="39" applyFont="1" applyFill="1"/>
    <xf numFmtId="0" fontId="57" fillId="0" borderId="0" xfId="51" applyFont="1"/>
    <xf numFmtId="3" fontId="75" fillId="39" borderId="49" xfId="53" applyNumberFormat="1" applyFont="1" applyFill="1" applyBorder="1" applyAlignment="1">
      <alignment horizontal="center" vertical="center" wrapText="1"/>
    </xf>
    <xf numFmtId="3" fontId="75" fillId="39" borderId="31" xfId="53" applyNumberFormat="1" applyFont="1" applyFill="1" applyBorder="1" applyAlignment="1">
      <alignment horizontal="center" vertical="center" wrapText="1"/>
    </xf>
    <xf numFmtId="3" fontId="75" fillId="39" borderId="50" xfId="53" applyNumberFormat="1" applyFont="1" applyFill="1" applyBorder="1" applyAlignment="1">
      <alignment horizontal="center" vertical="center" wrapText="1"/>
    </xf>
    <xf numFmtId="3" fontId="75" fillId="39" borderId="19" xfId="53" applyNumberFormat="1" applyFont="1" applyFill="1" applyBorder="1" applyAlignment="1">
      <alignment horizontal="center" vertical="center" wrapText="1"/>
    </xf>
    <xf numFmtId="3" fontId="75" fillId="39" borderId="10" xfId="53" applyNumberFormat="1" applyFont="1" applyFill="1" applyBorder="1" applyAlignment="1">
      <alignment horizontal="center" vertical="center" wrapText="1"/>
    </xf>
    <xf numFmtId="3" fontId="75" fillId="39" borderId="20" xfId="53" applyNumberFormat="1" applyFont="1" applyFill="1" applyBorder="1" applyAlignment="1">
      <alignment horizontal="center" vertical="center" wrapText="1"/>
    </xf>
    <xf numFmtId="3" fontId="75" fillId="41" borderId="25" xfId="53" applyNumberFormat="1" applyFont="1" applyFill="1" applyBorder="1" applyAlignment="1">
      <alignment horizontal="center" vertical="center" wrapText="1"/>
    </xf>
    <xf numFmtId="0" fontId="100" fillId="0" borderId="0" xfId="51" applyFont="1"/>
    <xf numFmtId="0" fontId="81" fillId="0" borderId="0" xfId="51" applyFont="1" applyAlignment="1">
      <alignment vertical="center"/>
    </xf>
    <xf numFmtId="0" fontId="105" fillId="0" borderId="0" xfId="0" applyFont="1"/>
    <xf numFmtId="0" fontId="122" fillId="0" borderId="0" xfId="51" applyFont="1" applyAlignment="1">
      <alignment vertical="center"/>
    </xf>
    <xf numFmtId="0" fontId="57" fillId="0" borderId="0" xfId="51" applyFont="1" applyAlignment="1">
      <alignment vertical="center"/>
    </xf>
    <xf numFmtId="0" fontId="57" fillId="24" borderId="0" xfId="51" applyFont="1" applyFill="1" applyAlignment="1">
      <alignment vertical="center"/>
    </xf>
    <xf numFmtId="165" fontId="73" fillId="33" borderId="21" xfId="28" applyNumberFormat="1" applyFont="1" applyFill="1" applyBorder="1" applyAlignment="1">
      <alignment vertical="center"/>
    </xf>
    <xf numFmtId="165" fontId="73" fillId="33" borderId="0" xfId="28" applyNumberFormat="1" applyFont="1" applyFill="1" applyAlignment="1">
      <alignment horizontal="right" vertical="center"/>
    </xf>
    <xf numFmtId="165" fontId="73" fillId="33" borderId="23" xfId="28" applyNumberFormat="1" applyFont="1" applyFill="1" applyBorder="1" applyAlignment="1">
      <alignment horizontal="right" vertical="center"/>
    </xf>
    <xf numFmtId="165" fontId="73" fillId="33" borderId="21" xfId="28" applyNumberFormat="1" applyFont="1" applyFill="1" applyBorder="1" applyAlignment="1">
      <alignment horizontal="right" vertical="center"/>
    </xf>
    <xf numFmtId="165" fontId="105" fillId="33" borderId="21" xfId="28" applyNumberFormat="1" applyFont="1" applyFill="1" applyBorder="1" applyAlignment="1">
      <alignment horizontal="right" vertical="center"/>
    </xf>
    <xf numFmtId="165" fontId="105" fillId="33" borderId="0" xfId="28" applyNumberFormat="1" applyFont="1" applyFill="1" applyAlignment="1">
      <alignment horizontal="right" vertical="center"/>
    </xf>
    <xf numFmtId="165" fontId="105" fillId="33" borderId="23" xfId="28" applyNumberFormat="1" applyFont="1" applyFill="1" applyBorder="1" applyAlignment="1">
      <alignment horizontal="right" vertical="center"/>
    </xf>
    <xf numFmtId="165" fontId="68" fillId="33" borderId="0" xfId="28" applyNumberFormat="1" applyFont="1" applyFill="1" applyAlignment="1">
      <alignment horizontal="right" vertical="center"/>
    </xf>
    <xf numFmtId="165" fontId="68" fillId="33" borderId="23" xfId="28" applyNumberFormat="1" applyFont="1" applyFill="1" applyBorder="1" applyAlignment="1">
      <alignment horizontal="right" vertical="center"/>
    </xf>
    <xf numFmtId="165" fontId="73" fillId="33" borderId="72" xfId="28" applyNumberFormat="1" applyFont="1" applyFill="1" applyBorder="1" applyAlignment="1">
      <alignment horizontal="right" vertical="center"/>
    </xf>
    <xf numFmtId="164" fontId="75" fillId="42" borderId="0" xfId="46" applyNumberFormat="1" applyFont="1" applyFill="1"/>
    <xf numFmtId="0" fontId="122" fillId="0" borderId="0" xfId="51" applyFont="1"/>
    <xf numFmtId="0" fontId="81" fillId="0" borderId="0" xfId="51" applyFont="1" applyAlignment="1">
      <alignment vertical="center" wrapText="1"/>
    </xf>
    <xf numFmtId="0" fontId="73" fillId="24" borderId="0" xfId="0" applyFont="1" applyFill="1"/>
    <xf numFmtId="14" fontId="73" fillId="24" borderId="0" xfId="0" applyNumberFormat="1" applyFont="1" applyFill="1" applyAlignment="1">
      <alignment horizontal="center"/>
    </xf>
    <xf numFmtId="165" fontId="73" fillId="24" borderId="0" xfId="28" applyNumberFormat="1" applyFont="1" applyFill="1"/>
    <xf numFmtId="165" fontId="71" fillId="24" borderId="0" xfId="28" applyNumberFormat="1" applyFont="1" applyFill="1"/>
    <xf numFmtId="0" fontId="71" fillId="24" borderId="0" xfId="51" applyFont="1" applyFill="1"/>
    <xf numFmtId="0" fontId="84" fillId="24" borderId="0" xfId="0" applyFont="1" applyFill="1"/>
    <xf numFmtId="14" fontId="90" fillId="24" borderId="0" xfId="0" applyNumberFormat="1" applyFont="1" applyFill="1" applyAlignment="1">
      <alignment horizontal="center" vertical="top" wrapText="1"/>
    </xf>
    <xf numFmtId="0" fontId="123" fillId="24" borderId="0" xfId="0" applyFont="1" applyFill="1" applyAlignment="1">
      <alignment wrapText="1"/>
    </xf>
    <xf numFmtId="165" fontId="73" fillId="24" borderId="0" xfId="28" applyNumberFormat="1" applyFont="1" applyFill="1" applyBorder="1"/>
    <xf numFmtId="0" fontId="75" fillId="29" borderId="69" xfId="55" applyFont="1" applyFill="1" applyBorder="1" applyAlignment="1">
      <alignment horizontal="center" vertical="center" wrapText="1"/>
    </xf>
    <xf numFmtId="0" fontId="75" fillId="29" borderId="42" xfId="0" applyFont="1" applyFill="1" applyBorder="1" applyAlignment="1">
      <alignment horizontal="center" vertical="center" wrapText="1"/>
    </xf>
    <xf numFmtId="0" fontId="75" fillId="29" borderId="42" xfId="40" applyFont="1" applyFill="1" applyBorder="1" applyAlignment="1">
      <alignment horizontal="center" vertical="center" wrapText="1"/>
    </xf>
    <xf numFmtId="0" fontId="75" fillId="29" borderId="42" xfId="55" applyFont="1" applyFill="1" applyBorder="1" applyAlignment="1">
      <alignment horizontal="center" vertical="center" wrapText="1"/>
    </xf>
    <xf numFmtId="14" fontId="75" fillId="29" borderId="42" xfId="40" applyNumberFormat="1" applyFont="1" applyFill="1" applyBorder="1" applyAlignment="1">
      <alignment horizontal="center" vertical="center" wrapText="1"/>
    </xf>
    <xf numFmtId="165" fontId="75" fillId="29" borderId="70" xfId="28" applyNumberFormat="1" applyFont="1" applyFill="1" applyBorder="1" applyAlignment="1">
      <alignment horizontal="center" vertical="center" wrapText="1"/>
    </xf>
    <xf numFmtId="49" fontId="75" fillId="29" borderId="68" xfId="28" applyNumberFormat="1" applyFont="1" applyFill="1" applyBorder="1" applyAlignment="1">
      <alignment horizontal="center" vertical="center" wrapText="1"/>
    </xf>
    <xf numFmtId="0" fontId="73" fillId="0" borderId="0" xfId="0" applyFont="1" applyAlignment="1">
      <alignment horizontal="left"/>
    </xf>
    <xf numFmtId="14" fontId="73" fillId="0" borderId="0" xfId="0" applyNumberFormat="1" applyFont="1" applyAlignment="1">
      <alignment horizontal="center"/>
    </xf>
    <xf numFmtId="165" fontId="73" fillId="0" borderId="0" xfId="28" applyNumberFormat="1" applyFont="1" applyAlignment="1">
      <alignment horizontal="right"/>
    </xf>
    <xf numFmtId="165" fontId="73" fillId="0" borderId="21" xfId="28" applyNumberFormat="1" applyFont="1" applyBorder="1" applyAlignment="1">
      <alignment horizontal="left"/>
    </xf>
    <xf numFmtId="165" fontId="73" fillId="0" borderId="0" xfId="28" applyNumberFormat="1" applyFont="1" applyBorder="1" applyAlignment="1">
      <alignment horizontal="left"/>
    </xf>
    <xf numFmtId="165" fontId="73" fillId="0" borderId="0" xfId="28" applyNumberFormat="1" applyFont="1" applyBorder="1"/>
    <xf numFmtId="165" fontId="73" fillId="0" borderId="23" xfId="28" applyNumberFormat="1" applyFont="1" applyBorder="1"/>
    <xf numFmtId="165" fontId="73" fillId="0" borderId="23" xfId="28" applyNumberFormat="1" applyFont="1" applyBorder="1" applyAlignment="1">
      <alignment horizontal="left"/>
    </xf>
    <xf numFmtId="165" fontId="73" fillId="0" borderId="0" xfId="28" applyNumberFormat="1" applyFont="1" applyAlignment="1">
      <alignment horizontal="left"/>
    </xf>
    <xf numFmtId="165" fontId="73" fillId="0" borderId="0" xfId="28" applyNumberFormat="1" applyFont="1" applyFill="1" applyBorder="1" applyAlignment="1">
      <alignment horizontal="left"/>
    </xf>
    <xf numFmtId="165" fontId="73" fillId="0" borderId="0" xfId="28" applyNumberFormat="1" applyFont="1"/>
    <xf numFmtId="14" fontId="73" fillId="0" borderId="0" xfId="46" applyNumberFormat="1" applyFont="1" applyAlignment="1">
      <alignment horizontal="center"/>
    </xf>
    <xf numFmtId="0" fontId="74" fillId="0" borderId="0" xfId="0" applyFont="1"/>
    <xf numFmtId="14" fontId="74" fillId="0" borderId="0" xfId="0" applyNumberFormat="1" applyFont="1" applyAlignment="1">
      <alignment horizontal="center"/>
    </xf>
    <xf numFmtId="165" fontId="74" fillId="0" borderId="0" xfId="28" applyNumberFormat="1" applyFont="1" applyAlignment="1">
      <alignment horizontal="left"/>
    </xf>
    <xf numFmtId="165" fontId="74" fillId="0" borderId="21" xfId="28" applyNumberFormat="1" applyFont="1" applyBorder="1"/>
    <xf numFmtId="165" fontId="74" fillId="0" borderId="0" xfId="28" applyNumberFormat="1" applyFont="1" applyBorder="1"/>
    <xf numFmtId="165" fontId="74" fillId="0" borderId="23" xfId="28" applyNumberFormat="1" applyFont="1" applyBorder="1"/>
    <xf numFmtId="165" fontId="74" fillId="0" borderId="51" xfId="28" applyNumberFormat="1" applyFont="1" applyBorder="1"/>
    <xf numFmtId="165" fontId="74" fillId="0" borderId="52" xfId="28" applyNumberFormat="1" applyFont="1" applyBorder="1"/>
    <xf numFmtId="165" fontId="74" fillId="0" borderId="53" xfId="28" applyNumberFormat="1" applyFont="1" applyBorder="1"/>
    <xf numFmtId="0" fontId="124" fillId="24" borderId="0" xfId="120" applyFont="1" applyFill="1"/>
    <xf numFmtId="0" fontId="124" fillId="24" borderId="0" xfId="120" applyFont="1" applyFill="1" applyAlignment="1">
      <alignment vertical="center"/>
    </xf>
    <xf numFmtId="165" fontId="84" fillId="24" borderId="46" xfId="121" applyNumberFormat="1" applyFont="1" applyFill="1" applyBorder="1" applyAlignment="1">
      <alignment horizontal="center" vertical="center" wrapText="1"/>
    </xf>
    <xf numFmtId="0" fontId="57" fillId="24" borderId="0" xfId="120" applyFont="1" applyFill="1" applyAlignment="1">
      <alignment vertical="center"/>
    </xf>
    <xf numFmtId="0" fontId="84" fillId="24" borderId="11" xfId="120" applyFont="1" applyFill="1" applyBorder="1" applyAlignment="1">
      <alignment horizontal="left" vertical="center"/>
    </xf>
    <xf numFmtId="165" fontId="84" fillId="24" borderId="10" xfId="121" applyNumberFormat="1" applyFont="1" applyFill="1" applyBorder="1" applyAlignment="1">
      <alignment vertical="center"/>
    </xf>
    <xf numFmtId="0" fontId="90" fillId="24" borderId="11" xfId="120" applyFont="1" applyFill="1" applyBorder="1" applyAlignment="1">
      <alignment horizontal="left" vertical="center" indent="4"/>
    </xf>
    <xf numFmtId="165" fontId="90" fillId="24" borderId="10" xfId="121" applyNumberFormat="1" applyFont="1" applyFill="1" applyBorder="1" applyAlignment="1">
      <alignment vertical="center"/>
    </xf>
    <xf numFmtId="0" fontId="90" fillId="24" borderId="11" xfId="120" applyFont="1" applyFill="1" applyBorder="1" applyAlignment="1">
      <alignment horizontal="left" vertical="center" indent="7"/>
    </xf>
    <xf numFmtId="0" fontId="90" fillId="24" borderId="10" xfId="120" applyFont="1" applyFill="1" applyBorder="1" applyAlignment="1">
      <alignment horizontal="left" vertical="center" indent="4"/>
    </xf>
    <xf numFmtId="0" fontId="84" fillId="24" borderId="10" xfId="120" applyFont="1" applyFill="1" applyBorder="1" applyAlignment="1">
      <alignment horizontal="left" vertical="center"/>
    </xf>
    <xf numFmtId="0" fontId="90" fillId="24" borderId="10" xfId="120" applyFont="1" applyFill="1" applyBorder="1" applyAlignment="1">
      <alignment horizontal="left" vertical="center" indent="7"/>
    </xf>
    <xf numFmtId="165" fontId="90" fillId="0" borderId="10" xfId="121" applyNumberFormat="1" applyFont="1" applyFill="1" applyBorder="1" applyAlignment="1">
      <alignment vertical="center"/>
    </xf>
    <xf numFmtId="165" fontId="90" fillId="24" borderId="11" xfId="121" applyNumberFormat="1" applyFont="1" applyFill="1" applyBorder="1" applyAlignment="1">
      <alignment vertical="center"/>
    </xf>
    <xf numFmtId="165" fontId="84" fillId="24" borderId="11" xfId="121" applyNumberFormat="1" applyFont="1" applyFill="1" applyBorder="1" applyAlignment="1">
      <alignment vertical="center"/>
    </xf>
    <xf numFmtId="165" fontId="84" fillId="24" borderId="30" xfId="121" applyNumberFormat="1" applyFont="1" applyFill="1" applyBorder="1" applyAlignment="1">
      <alignment horizontal="center" vertical="center" wrapText="1"/>
    </xf>
    <xf numFmtId="0" fontId="125" fillId="0" borderId="0" xfId="0" applyFont="1" applyAlignment="1">
      <alignment vertical="center"/>
    </xf>
    <xf numFmtId="0" fontId="90" fillId="24" borderId="0" xfId="120" applyFont="1" applyFill="1"/>
    <xf numFmtId="0" fontId="90" fillId="24" borderId="0" xfId="120" applyFont="1" applyFill="1" applyAlignment="1">
      <alignment horizontal="left" vertical="top" wrapText="1"/>
    </xf>
    <xf numFmtId="0" fontId="90" fillId="24" borderId="0" xfId="120" applyFont="1" applyFill="1" applyAlignment="1">
      <alignment horizontal="left" vertical="center" wrapText="1"/>
    </xf>
    <xf numFmtId="0" fontId="102" fillId="24" borderId="0" xfId="35" applyFont="1" applyFill="1" applyAlignment="1" applyProtection="1">
      <alignment vertical="top"/>
    </xf>
    <xf numFmtId="0" fontId="90" fillId="24" borderId="0" xfId="120" applyFont="1" applyFill="1" applyAlignment="1">
      <alignment horizontal="left" vertical="top"/>
    </xf>
    <xf numFmtId="0" fontId="90" fillId="24" borderId="0" xfId="120" applyFont="1" applyFill="1" applyAlignment="1">
      <alignment vertical="top"/>
    </xf>
    <xf numFmtId="0" fontId="126" fillId="0" borderId="0" xfId="0" applyFont="1" applyAlignment="1">
      <alignment vertical="center" wrapText="1"/>
    </xf>
    <xf numFmtId="0" fontId="73" fillId="0" borderId="11" xfId="0" applyFont="1" applyBorder="1"/>
    <xf numFmtId="164" fontId="73" fillId="0" borderId="14" xfId="46" applyNumberFormat="1" applyFont="1" applyBorder="1"/>
    <xf numFmtId="164" fontId="73" fillId="0" borderId="0" xfId="46" applyNumberFormat="1" applyFont="1"/>
    <xf numFmtId="164" fontId="73" fillId="0" borderId="17" xfId="46" applyNumberFormat="1" applyFont="1" applyBorder="1"/>
    <xf numFmtId="9" fontId="73" fillId="0" borderId="0" xfId="46" applyFont="1" applyBorder="1"/>
    <xf numFmtId="164" fontId="73" fillId="0" borderId="67" xfId="46" applyNumberFormat="1" applyFont="1" applyBorder="1"/>
    <xf numFmtId="164" fontId="73" fillId="0" borderId="18" xfId="46" applyNumberFormat="1" applyFont="1" applyBorder="1"/>
    <xf numFmtId="164" fontId="73" fillId="0" borderId="41" xfId="46" applyNumberFormat="1" applyFont="1" applyBorder="1"/>
    <xf numFmtId="1" fontId="56" fillId="29" borderId="0" xfId="40" applyNumberFormat="1" applyFont="1" applyFill="1" applyAlignment="1">
      <alignment horizontal="center" vertical="center" wrapText="1"/>
    </xf>
    <xf numFmtId="9" fontId="68" fillId="0" borderId="0" xfId="46" applyFont="1" applyBorder="1"/>
    <xf numFmtId="3" fontId="68" fillId="45" borderId="0" xfId="0" applyNumberFormat="1" applyFont="1" applyFill="1"/>
    <xf numFmtId="3" fontId="68" fillId="46" borderId="0" xfId="0" applyNumberFormat="1" applyFont="1" applyFill="1"/>
    <xf numFmtId="3" fontId="68" fillId="47" borderId="0" xfId="0" applyNumberFormat="1" applyFont="1" applyFill="1"/>
    <xf numFmtId="165" fontId="68" fillId="0" borderId="0" xfId="28" applyNumberFormat="1" applyFont="1" applyBorder="1"/>
    <xf numFmtId="0" fontId="2" fillId="24" borderId="0" xfId="62" applyFont="1" applyFill="1" applyAlignment="1">
      <alignment vertical="center"/>
    </xf>
    <xf numFmtId="0" fontId="73" fillId="33" borderId="17" xfId="0" applyFont="1" applyFill="1" applyBorder="1" applyAlignment="1">
      <alignment vertical="center"/>
    </xf>
    <xf numFmtId="165" fontId="73" fillId="36" borderId="10" xfId="28" applyNumberFormat="1" applyFont="1" applyFill="1" applyBorder="1" applyAlignment="1">
      <alignment horizontal="left" vertical="center" indent="2"/>
    </xf>
    <xf numFmtId="0" fontId="57" fillId="24" borderId="0" xfId="51" applyFont="1" applyFill="1"/>
    <xf numFmtId="0" fontId="100" fillId="24" borderId="0" xfId="51" applyFont="1" applyFill="1"/>
    <xf numFmtId="0" fontId="81" fillId="24" borderId="0" xfId="51" applyFont="1" applyFill="1" applyAlignment="1">
      <alignment vertical="center"/>
    </xf>
    <xf numFmtId="0" fontId="122" fillId="24" borderId="0" xfId="51" applyFont="1" applyFill="1" applyAlignment="1">
      <alignment vertical="center"/>
    </xf>
    <xf numFmtId="0" fontId="68" fillId="24" borderId="0" xfId="0" applyFont="1" applyFill="1"/>
    <xf numFmtId="0" fontId="122" fillId="24" borderId="0" xfId="51" applyFont="1" applyFill="1"/>
    <xf numFmtId="0" fontId="105" fillId="24" borderId="0" xfId="0" applyFont="1" applyFill="1"/>
    <xf numFmtId="0" fontId="73" fillId="24" borderId="0" xfId="51" applyFont="1" applyFill="1"/>
    <xf numFmtId="165" fontId="81" fillId="24" borderId="0" xfId="51" applyNumberFormat="1" applyFont="1" applyFill="1"/>
    <xf numFmtId="0" fontId="81" fillId="24" borderId="0" xfId="51" applyFont="1" applyFill="1"/>
    <xf numFmtId="9" fontId="75" fillId="24" borderId="0" xfId="46" applyFont="1" applyFill="1"/>
    <xf numFmtId="165" fontId="75" fillId="24" borderId="0" xfId="54" applyNumberFormat="1" applyFont="1" applyFill="1"/>
    <xf numFmtId="0" fontId="68" fillId="24" borderId="0" xfId="51" applyFont="1" applyFill="1"/>
    <xf numFmtId="165" fontId="57" fillId="24" borderId="0" xfId="51" applyNumberFormat="1" applyFont="1" applyFill="1"/>
    <xf numFmtId="0" fontId="10" fillId="0" borderId="10" xfId="0" applyFont="1" applyBorder="1"/>
    <xf numFmtId="14" fontId="10" fillId="0" borderId="10" xfId="0" applyNumberFormat="1" applyFont="1" applyBorder="1"/>
    <xf numFmtId="166" fontId="32" fillId="24" borderId="10" xfId="28" applyNumberFormat="1" applyFont="1" applyFill="1" applyBorder="1" applyAlignment="1"/>
    <xf numFmtId="165" fontId="114" fillId="24" borderId="57" xfId="28" applyNumberFormat="1" applyFont="1" applyFill="1" applyBorder="1" applyAlignment="1">
      <alignment horizontal="right" vertical="center"/>
    </xf>
    <xf numFmtId="165" fontId="114" fillId="24" borderId="58" xfId="28" applyNumberFormat="1" applyFont="1" applyFill="1" applyBorder="1" applyAlignment="1">
      <alignment horizontal="right" vertical="center"/>
    </xf>
    <xf numFmtId="0" fontId="112" fillId="24" borderId="29" xfId="39" applyFont="1" applyFill="1" applyBorder="1"/>
    <xf numFmtId="0" fontId="112" fillId="24" borderId="59" xfId="39" applyFont="1" applyFill="1" applyBorder="1"/>
    <xf numFmtId="0" fontId="0" fillId="24" borderId="0" xfId="0" applyFill="1" applyAlignment="1">
      <alignment horizontal="left"/>
    </xf>
    <xf numFmtId="0" fontId="130" fillId="24" borderId="75" xfId="0" applyFont="1" applyFill="1" applyBorder="1" applyAlignment="1">
      <alignment horizontal="left" vertical="center" wrapText="1"/>
    </xf>
    <xf numFmtId="0" fontId="130" fillId="24" borderId="76" xfId="0" applyFont="1" applyFill="1" applyBorder="1" applyAlignment="1">
      <alignment horizontal="left" vertical="center" wrapText="1"/>
    </xf>
    <xf numFmtId="0" fontId="130" fillId="24" borderId="77" xfId="0" applyFont="1" applyFill="1" applyBorder="1" applyAlignment="1">
      <alignment horizontal="left" vertical="center" wrapText="1"/>
    </xf>
    <xf numFmtId="0" fontId="37" fillId="26" borderId="0" xfId="0" applyFont="1" applyFill="1" applyAlignment="1">
      <alignment horizontal="center" vertical="center"/>
    </xf>
    <xf numFmtId="0" fontId="32" fillId="0" borderId="13" xfId="0" applyFont="1" applyBorder="1" applyAlignment="1">
      <alignment horizontal="left"/>
    </xf>
    <xf numFmtId="0" fontId="38" fillId="28" borderId="11" xfId="0" applyFont="1" applyFill="1" applyBorder="1" applyAlignment="1">
      <alignment horizontal="center" vertical="center"/>
    </xf>
    <xf numFmtId="0" fontId="38" fillId="28" borderId="13" xfId="0" applyFont="1" applyFill="1" applyBorder="1" applyAlignment="1">
      <alignment horizontal="center" vertical="center"/>
    </xf>
    <xf numFmtId="0" fontId="38" fillId="28" borderId="12" xfId="0" applyFont="1" applyFill="1" applyBorder="1" applyAlignment="1">
      <alignment horizontal="center" vertical="center"/>
    </xf>
    <xf numFmtId="0" fontId="32" fillId="24" borderId="0" xfId="0" applyFont="1" applyFill="1" applyAlignment="1">
      <alignment horizontal="center"/>
    </xf>
    <xf numFmtId="0" fontId="10" fillId="24" borderId="0" xfId="0" applyFont="1" applyFill="1" applyAlignment="1">
      <alignment horizontal="left" wrapText="1"/>
    </xf>
    <xf numFmtId="0" fontId="0" fillId="24" borderId="0" xfId="0" applyFill="1" applyAlignment="1">
      <alignment horizontal="left" wrapText="1"/>
    </xf>
    <xf numFmtId="0" fontId="84" fillId="27" borderId="0" xfId="39" applyFont="1" applyFill="1" applyAlignment="1">
      <alignment horizontal="center" vertical="center"/>
    </xf>
    <xf numFmtId="0" fontId="90" fillId="24" borderId="0" xfId="39" applyFont="1" applyFill="1" applyAlignment="1">
      <alignment horizontal="left" vertical="top" wrapText="1"/>
    </xf>
    <xf numFmtId="0" fontId="90" fillId="24" borderId="0" xfId="35" applyFont="1" applyFill="1" applyAlignment="1" applyProtection="1">
      <alignment horizontal="left" vertical="top" wrapText="1"/>
    </xf>
    <xf numFmtId="0" fontId="91" fillId="24" borderId="0" xfId="35" applyFont="1" applyFill="1" applyAlignment="1" applyProtection="1">
      <alignment horizontal="left" vertical="top" wrapText="1"/>
    </xf>
    <xf numFmtId="0" fontId="87" fillId="43" borderId="11" xfId="0" applyFont="1" applyFill="1" applyBorder="1" applyAlignment="1">
      <alignment horizontal="center" vertical="center" wrapText="1"/>
    </xf>
    <xf numFmtId="0" fontId="87" fillId="43" borderId="13" xfId="0" applyFont="1" applyFill="1" applyBorder="1" applyAlignment="1">
      <alignment horizontal="center" vertical="center" wrapText="1"/>
    </xf>
    <xf numFmtId="0" fontId="87" fillId="43" borderId="12" xfId="0" applyFont="1" applyFill="1" applyBorder="1" applyAlignment="1">
      <alignment horizontal="center" vertical="center" wrapText="1"/>
    </xf>
    <xf numFmtId="0" fontId="81" fillId="24" borderId="0" xfId="0" applyFont="1" applyFill="1" applyAlignment="1">
      <alignment horizontal="left" vertical="top" wrapText="1"/>
    </xf>
    <xf numFmtId="0" fontId="81" fillId="24" borderId="34" xfId="0" applyFont="1" applyFill="1" applyBorder="1" applyAlignment="1">
      <alignment horizontal="left" wrapText="1"/>
    </xf>
    <xf numFmtId="0" fontId="90" fillId="24" borderId="0" xfId="39" applyFont="1" applyFill="1" applyAlignment="1">
      <alignment horizontal="left" vertical="center" wrapText="1"/>
    </xf>
    <xf numFmtId="0" fontId="105" fillId="24" borderId="0" xfId="35" applyFont="1" applyFill="1" applyAlignment="1" applyProtection="1">
      <alignment horizontal="left" vertical="top" wrapText="1"/>
    </xf>
    <xf numFmtId="0" fontId="68" fillId="24" borderId="0" xfId="39" applyFont="1" applyFill="1" applyAlignment="1">
      <alignment horizontal="left" wrapText="1"/>
    </xf>
    <xf numFmtId="0" fontId="90" fillId="24" borderId="0" xfId="0" applyFont="1" applyFill="1" applyAlignment="1">
      <alignment horizontal="left" vertical="top" wrapText="1"/>
    </xf>
    <xf numFmtId="0" fontId="90" fillId="0" borderId="0" xfId="0" applyFont="1" applyAlignment="1">
      <alignment horizontal="left" vertical="top" wrapText="1"/>
    </xf>
    <xf numFmtId="0" fontId="90" fillId="24" borderId="0" xfId="0" applyFont="1" applyFill="1" applyAlignment="1">
      <alignment vertical="top" wrapText="1"/>
    </xf>
    <xf numFmtId="0" fontId="106" fillId="24" borderId="0" xfId="39" applyFont="1" applyFill="1" applyAlignment="1">
      <alignment horizontal="left" vertical="top" wrapText="1"/>
    </xf>
    <xf numFmtId="0" fontId="73" fillId="24" borderId="0" xfId="0" applyFont="1" applyFill="1" applyAlignment="1">
      <alignment horizontal="left" vertical="center" wrapText="1"/>
    </xf>
    <xf numFmtId="0" fontId="68" fillId="24" borderId="0" xfId="0" applyFont="1" applyFill="1" applyAlignment="1">
      <alignment horizontal="left" vertical="center" wrapText="1"/>
    </xf>
    <xf numFmtId="0" fontId="87" fillId="43" borderId="43" xfId="0" applyFont="1" applyFill="1" applyBorder="1" applyAlignment="1">
      <alignment horizontal="center" vertical="center" wrapText="1"/>
    </xf>
    <xf numFmtId="0" fontId="87" fillId="43" borderId="44" xfId="0" applyFont="1" applyFill="1" applyBorder="1" applyAlignment="1">
      <alignment horizontal="center" vertical="center" wrapText="1"/>
    </xf>
    <xf numFmtId="0" fontId="87" fillId="43" borderId="45" xfId="0" applyFont="1" applyFill="1" applyBorder="1" applyAlignment="1">
      <alignment horizontal="center" vertical="center" wrapText="1"/>
    </xf>
    <xf numFmtId="0" fontId="87" fillId="43" borderId="43" xfId="39" applyFont="1" applyFill="1" applyBorder="1" applyAlignment="1">
      <alignment horizontal="center" vertical="center" wrapText="1"/>
    </xf>
    <xf numFmtId="0" fontId="87" fillId="43" borderId="45" xfId="39" applyFont="1" applyFill="1" applyBorder="1" applyAlignment="1">
      <alignment horizontal="center" vertical="center" wrapText="1"/>
    </xf>
    <xf numFmtId="0" fontId="109" fillId="24" borderId="0" xfId="39" applyFont="1" applyFill="1" applyAlignment="1">
      <alignment horizontal="center" vertical="center" wrapText="1"/>
    </xf>
    <xf numFmtId="0" fontId="113" fillId="24" borderId="18" xfId="39" applyFont="1" applyFill="1" applyBorder="1" applyAlignment="1">
      <alignment horizontal="center" vertical="center"/>
    </xf>
    <xf numFmtId="0" fontId="75" fillId="33" borderId="0" xfId="0" applyFont="1" applyFill="1" applyAlignment="1">
      <alignment horizontal="left" vertical="center" wrapText="1"/>
    </xf>
    <xf numFmtId="0" fontId="75" fillId="33" borderId="23" xfId="0" applyFont="1" applyFill="1" applyBorder="1" applyAlignment="1">
      <alignment horizontal="left" vertical="center" wrapText="1"/>
    </xf>
    <xf numFmtId="0" fontId="75" fillId="38" borderId="51" xfId="46" applyNumberFormat="1" applyFont="1" applyFill="1" applyBorder="1" applyAlignment="1">
      <alignment horizontal="center" vertical="center"/>
    </xf>
    <xf numFmtId="49" fontId="75" fillId="38" borderId="52" xfId="46" applyNumberFormat="1" applyFont="1" applyFill="1" applyBorder="1" applyAlignment="1">
      <alignment horizontal="center" vertical="center"/>
    </xf>
    <xf numFmtId="3" fontId="73" fillId="38" borderId="26" xfId="28" applyNumberFormat="1" applyFont="1" applyFill="1" applyBorder="1" applyAlignment="1">
      <alignment horizontal="center" vertical="center"/>
    </xf>
    <xf numFmtId="3" fontId="73" fillId="38" borderId="13" xfId="28" applyNumberFormat="1" applyFont="1" applyFill="1" applyBorder="1" applyAlignment="1">
      <alignment horizontal="center" vertical="center"/>
    </xf>
    <xf numFmtId="3" fontId="73" fillId="38" borderId="25" xfId="28" applyNumberFormat="1" applyFont="1" applyFill="1" applyBorder="1" applyAlignment="1">
      <alignment horizontal="center" vertical="center"/>
    </xf>
    <xf numFmtId="0" fontId="75" fillId="38" borderId="52" xfId="46" applyNumberFormat="1" applyFont="1" applyFill="1" applyBorder="1" applyAlignment="1">
      <alignment horizontal="center" vertical="center"/>
    </xf>
    <xf numFmtId="49" fontId="75" fillId="38" borderId="53" xfId="46" applyNumberFormat="1" applyFont="1" applyFill="1" applyBorder="1" applyAlignment="1">
      <alignment horizontal="center" vertical="center"/>
    </xf>
    <xf numFmtId="49" fontId="87" fillId="38" borderId="54" xfId="46" applyNumberFormat="1" applyFont="1" applyFill="1" applyBorder="1" applyAlignment="1">
      <alignment horizontal="center" vertical="center"/>
    </xf>
    <xf numFmtId="49" fontId="87" fillId="38" borderId="55" xfId="46" applyNumberFormat="1" applyFont="1" applyFill="1" applyBorder="1" applyAlignment="1">
      <alignment horizontal="center" vertical="center"/>
    </xf>
    <xf numFmtId="49" fontId="87" fillId="38" borderId="56" xfId="46" applyNumberFormat="1" applyFont="1" applyFill="1" applyBorder="1" applyAlignment="1">
      <alignment horizontal="center" vertical="center"/>
    </xf>
    <xf numFmtId="0" fontId="84" fillId="25" borderId="0" xfId="51" applyFont="1" applyFill="1" applyAlignment="1">
      <alignment horizontal="left" vertical="center" wrapText="1"/>
    </xf>
    <xf numFmtId="165" fontId="75" fillId="29" borderId="33" xfId="28" applyNumberFormat="1" applyFont="1" applyFill="1" applyBorder="1" applyAlignment="1">
      <alignment horizontal="center" vertical="center" wrapText="1"/>
    </xf>
    <xf numFmtId="165" fontId="75" fillId="29" borderId="34" xfId="28" applyNumberFormat="1" applyFont="1" applyFill="1" applyBorder="1" applyAlignment="1">
      <alignment horizontal="center" vertical="center" wrapText="1"/>
    </xf>
    <xf numFmtId="165" fontId="75" fillId="29" borderId="35" xfId="28" applyNumberFormat="1" applyFont="1" applyFill="1" applyBorder="1" applyAlignment="1">
      <alignment horizontal="center" vertical="center" wrapText="1"/>
    </xf>
    <xf numFmtId="165" fontId="75" fillId="29" borderId="51" xfId="28" applyNumberFormat="1" applyFont="1" applyFill="1" applyBorder="1" applyAlignment="1">
      <alignment horizontal="center" vertical="center" wrapText="1"/>
    </xf>
    <xf numFmtId="165" fontId="75" fillId="29" borderId="52" xfId="28" applyNumberFormat="1" applyFont="1" applyFill="1" applyBorder="1" applyAlignment="1">
      <alignment horizontal="center" vertical="center" wrapText="1"/>
    </xf>
    <xf numFmtId="0" fontId="33" fillId="24" borderId="0" xfId="120" applyFont="1" applyFill="1" applyAlignment="1">
      <alignment horizontal="left" vertical="center" wrapText="1"/>
    </xf>
    <xf numFmtId="165" fontId="84" fillId="24" borderId="64" xfId="121" applyNumberFormat="1" applyFont="1" applyFill="1" applyBorder="1" applyAlignment="1">
      <alignment horizontal="center" vertical="center"/>
    </xf>
    <xf numFmtId="165" fontId="84" fillId="24" borderId="31" xfId="121" applyNumberFormat="1" applyFont="1" applyFill="1" applyBorder="1" applyAlignment="1">
      <alignment horizontal="center" vertical="center"/>
    </xf>
    <xf numFmtId="165" fontId="84" fillId="24" borderId="11" xfId="121" applyNumberFormat="1" applyFont="1" applyFill="1" applyBorder="1" applyAlignment="1">
      <alignment horizontal="center" vertical="center" wrapText="1"/>
    </xf>
    <xf numFmtId="165" fontId="84" fillId="24" borderId="13" xfId="121" applyNumberFormat="1" applyFont="1" applyFill="1" applyBorder="1" applyAlignment="1">
      <alignment horizontal="center" vertical="center" wrapText="1"/>
    </xf>
    <xf numFmtId="165" fontId="84" fillId="24" borderId="12" xfId="121" applyNumberFormat="1" applyFont="1" applyFill="1" applyBorder="1" applyAlignment="1">
      <alignment horizontal="center" vertical="center" wrapText="1"/>
    </xf>
    <xf numFmtId="0" fontId="68" fillId="24" borderId="17" xfId="120" applyFont="1" applyFill="1" applyBorder="1" applyAlignment="1">
      <alignment horizontal="center" vertical="center" wrapText="1"/>
    </xf>
    <xf numFmtId="0" fontId="90" fillId="24" borderId="0" xfId="120" applyFont="1" applyFill="1" applyAlignment="1">
      <alignment horizontal="left" vertical="top" wrapText="1"/>
    </xf>
    <xf numFmtId="0" fontId="90" fillId="24" borderId="0" xfId="120" applyFont="1" applyFill="1" applyAlignment="1">
      <alignment horizontal="center" vertical="top" wrapText="1"/>
    </xf>
    <xf numFmtId="0" fontId="102" fillId="24" borderId="0" xfId="35" applyFont="1" applyFill="1" applyAlignment="1" applyProtection="1">
      <alignment horizontal="left" vertical="top"/>
    </xf>
    <xf numFmtId="0" fontId="79" fillId="0" borderId="60" xfId="0" applyFont="1" applyBorder="1" applyAlignment="1">
      <alignment horizontal="center"/>
    </xf>
    <xf numFmtId="0" fontId="79" fillId="0" borderId="61" xfId="0" applyFont="1" applyBorder="1" applyAlignment="1">
      <alignment horizontal="center"/>
    </xf>
    <xf numFmtId="0" fontId="79" fillId="0" borderId="62" xfId="0" applyFont="1" applyBorder="1" applyAlignment="1">
      <alignment horizontal="center"/>
    </xf>
    <xf numFmtId="0" fontId="79" fillId="0" borderId="54" xfId="0" applyFont="1" applyBorder="1" applyAlignment="1">
      <alignment horizontal="center"/>
    </xf>
    <xf numFmtId="0" fontId="79" fillId="0" borderId="55" xfId="0" applyFont="1" applyBorder="1" applyAlignment="1">
      <alignment horizontal="center"/>
    </xf>
    <xf numFmtId="0" fontId="79" fillId="0" borderId="56" xfId="0" applyFont="1" applyBorder="1" applyAlignment="1">
      <alignment horizontal="center"/>
    </xf>
    <xf numFmtId="0" fontId="90" fillId="24" borderId="0" xfId="120" applyFont="1" applyFill="1" applyAlignment="1">
      <alignment horizontal="left" wrapText="1"/>
    </xf>
    <xf numFmtId="0" fontId="31" fillId="24" borderId="0" xfId="39" applyFont="1" applyFill="1" applyAlignment="1">
      <alignment horizontal="center" vertical="center"/>
    </xf>
    <xf numFmtId="0" fontId="77" fillId="24" borderId="18" xfId="39" applyFont="1" applyFill="1" applyBorder="1" applyAlignment="1">
      <alignment horizontal="left" vertical="center" wrapText="1"/>
    </xf>
    <xf numFmtId="0" fontId="10" fillId="24" borderId="0" xfId="39" applyFill="1" applyAlignment="1">
      <alignment horizontal="left" vertical="center" wrapText="1"/>
    </xf>
    <xf numFmtId="0" fontId="35" fillId="24" borderId="0" xfId="39" applyFont="1" applyFill="1" applyAlignment="1">
      <alignment horizontal="left" vertical="center" wrapText="1"/>
    </xf>
    <xf numFmtId="0" fontId="94" fillId="24" borderId="0" xfId="62" applyFont="1" applyFill="1" applyAlignment="1">
      <alignment horizontal="center" vertical="center"/>
    </xf>
    <xf numFmtId="0" fontId="61" fillId="24" borderId="0" xfId="0" applyFont="1" applyFill="1" applyAlignment="1">
      <alignment horizontal="left" vertical="top"/>
    </xf>
    <xf numFmtId="0" fontId="61" fillId="24" borderId="0" xfId="0" applyFont="1" applyFill="1" applyAlignment="1">
      <alignment horizontal="left" vertical="top" wrapText="1"/>
    </xf>
    <xf numFmtId="0" fontId="64" fillId="24" borderId="0" xfId="0" applyFont="1" applyFill="1" applyAlignment="1">
      <alignment horizontal="left" vertical="top" wrapText="1"/>
    </xf>
    <xf numFmtId="0" fontId="64" fillId="24" borderId="0" xfId="0" applyFont="1" applyFill="1" applyAlignment="1">
      <alignment horizontal="center"/>
    </xf>
    <xf numFmtId="0" fontId="64" fillId="24" borderId="0" xfId="0" applyFont="1" applyFill="1" applyAlignment="1">
      <alignment horizontal="center" vertical="top" wrapText="1"/>
    </xf>
    <xf numFmtId="0" fontId="127" fillId="24" borderId="0" xfId="0" applyFont="1" applyFill="1" applyAlignment="1">
      <alignment horizontal="center" vertical="center"/>
    </xf>
    <xf numFmtId="0" fontId="64" fillId="24" borderId="0" xfId="0" applyFont="1" applyFill="1" applyAlignment="1">
      <alignment horizontal="left" vertical="center" wrapText="1"/>
    </xf>
    <xf numFmtId="0" fontId="64" fillId="24" borderId="0" xfId="0" applyFont="1" applyFill="1" applyAlignment="1">
      <alignment horizontal="left" vertical="top"/>
    </xf>
    <xf numFmtId="0" fontId="60" fillId="24" borderId="0" xfId="0" applyFont="1" applyFill="1" applyAlignment="1">
      <alignment horizontal="left" vertical="top" wrapText="1"/>
    </xf>
    <xf numFmtId="0" fontId="66" fillId="24" borderId="0" xfId="0" applyFont="1" applyFill="1" applyAlignment="1">
      <alignment horizontal="left" vertical="top" wrapText="1"/>
    </xf>
    <xf numFmtId="0" fontId="3" fillId="24" borderId="0" xfId="123" applyFont="1" applyFill="1" applyAlignment="1">
      <alignment horizontal="left" vertical="center" wrapText="1"/>
    </xf>
    <xf numFmtId="0" fontId="3" fillId="24" borderId="0" xfId="123" applyFont="1" applyFill="1" applyAlignment="1">
      <alignment horizontal="left" vertical="top" wrapText="1"/>
    </xf>
    <xf numFmtId="0" fontId="92" fillId="0" borderId="0" xfId="0" applyFont="1" applyAlignment="1">
      <alignment horizontal="left" wrapText="1"/>
    </xf>
    <xf numFmtId="0" fontId="93" fillId="24" borderId="0" xfId="0" applyFont="1" applyFill="1" applyAlignment="1">
      <alignment horizontal="left" vertical="top" wrapText="1"/>
    </xf>
    <xf numFmtId="0" fontId="93" fillId="24" borderId="0" xfId="0" applyFont="1" applyFill="1" applyAlignment="1">
      <alignment horizontal="left" wrapText="1"/>
    </xf>
  </cellXfs>
  <cellStyles count="125">
    <cellStyle name="20% - Accent1" xfId="1" builtinId="30" customBuiltin="1"/>
    <cellStyle name="20% - Accent1 2" xfId="64" xr:uid="{00000000-0005-0000-0000-000001000000}"/>
    <cellStyle name="20% - Accent2" xfId="2" builtinId="34" customBuiltin="1"/>
    <cellStyle name="20% - Accent2 2" xfId="63" xr:uid="{00000000-0005-0000-0000-000003000000}"/>
    <cellStyle name="20% - Accent3" xfId="3" builtinId="38" customBuiltin="1"/>
    <cellStyle name="20% - Accent3 2" xfId="66" xr:uid="{00000000-0005-0000-0000-000005000000}"/>
    <cellStyle name="20% - Accent4" xfId="4" builtinId="42" customBuiltin="1"/>
    <cellStyle name="20% - Accent4 2" xfId="67" xr:uid="{00000000-0005-0000-0000-000007000000}"/>
    <cellStyle name="20% - Accent5" xfId="5" builtinId="46" customBuiltin="1"/>
    <cellStyle name="20% - Accent5 2" xfId="68" xr:uid="{00000000-0005-0000-0000-000009000000}"/>
    <cellStyle name="20% - Accent6" xfId="6" builtinId="50" customBuiltin="1"/>
    <cellStyle name="20% - Accent6 2" xfId="69" xr:uid="{00000000-0005-0000-0000-00000B000000}"/>
    <cellStyle name="40% - Accent1" xfId="7" builtinId="31" customBuiltin="1"/>
    <cellStyle name="40% - Accent1 2" xfId="70" xr:uid="{00000000-0005-0000-0000-00000D000000}"/>
    <cellStyle name="40% - Accent2" xfId="8" builtinId="35" customBuiltin="1"/>
    <cellStyle name="40% - Accent2 2" xfId="71" xr:uid="{00000000-0005-0000-0000-00000F000000}"/>
    <cellStyle name="40% - Accent3" xfId="9" builtinId="39" customBuiltin="1"/>
    <cellStyle name="40% - Accent3 2" xfId="72" xr:uid="{00000000-0005-0000-0000-000011000000}"/>
    <cellStyle name="40% - Accent4" xfId="10" builtinId="43" customBuiltin="1"/>
    <cellStyle name="40% - Accent4 2" xfId="73" xr:uid="{00000000-0005-0000-0000-000013000000}"/>
    <cellStyle name="40% - Accent5" xfId="11" builtinId="47" customBuiltin="1"/>
    <cellStyle name="40% - Accent5 2" xfId="74" xr:uid="{00000000-0005-0000-0000-000015000000}"/>
    <cellStyle name="40% - Accent6" xfId="12" builtinId="51" customBuiltin="1"/>
    <cellStyle name="40% - Accent6 2" xfId="75" xr:uid="{00000000-0005-0000-0000-000017000000}"/>
    <cellStyle name="60% - Accent1" xfId="13" builtinId="32" customBuiltin="1"/>
    <cellStyle name="60% - Accent1 2" xfId="76" xr:uid="{00000000-0005-0000-0000-000019000000}"/>
    <cellStyle name="60% - Accent2" xfId="14" builtinId="36" customBuiltin="1"/>
    <cellStyle name="60% - Accent2 2" xfId="77" xr:uid="{00000000-0005-0000-0000-00001B000000}"/>
    <cellStyle name="60% - Accent3" xfId="15" builtinId="40" customBuiltin="1"/>
    <cellStyle name="60% - Accent3 2" xfId="78" xr:uid="{00000000-0005-0000-0000-00001D000000}"/>
    <cellStyle name="60% - Accent4" xfId="16" builtinId="44" customBuiltin="1"/>
    <cellStyle name="60% - Accent4 2" xfId="79" xr:uid="{00000000-0005-0000-0000-00001F000000}"/>
    <cellStyle name="60% - Accent5" xfId="17" builtinId="48" customBuiltin="1"/>
    <cellStyle name="60% - Accent5 2" xfId="80" xr:uid="{00000000-0005-0000-0000-000021000000}"/>
    <cellStyle name="60% - Accent6" xfId="18" builtinId="52" customBuiltin="1"/>
    <cellStyle name="60% - Accent6 2" xfId="81" xr:uid="{00000000-0005-0000-0000-000023000000}"/>
    <cellStyle name="Accent1" xfId="19" builtinId="29" customBuiltin="1"/>
    <cellStyle name="Accent1 2" xfId="82" xr:uid="{00000000-0005-0000-0000-000025000000}"/>
    <cellStyle name="Accent2" xfId="20" builtinId="33" customBuiltin="1"/>
    <cellStyle name="Accent2 2" xfId="83" xr:uid="{00000000-0005-0000-0000-000027000000}"/>
    <cellStyle name="Accent3" xfId="21" builtinId="37" customBuiltin="1"/>
    <cellStyle name="Accent3 2" xfId="84" xr:uid="{00000000-0005-0000-0000-000029000000}"/>
    <cellStyle name="Accent4" xfId="22" builtinId="41" customBuiltin="1"/>
    <cellStyle name="Accent4 2" xfId="85" xr:uid="{00000000-0005-0000-0000-00002B000000}"/>
    <cellStyle name="Accent5" xfId="23" builtinId="45" customBuiltin="1"/>
    <cellStyle name="Accent5 2" xfId="86" xr:uid="{00000000-0005-0000-0000-00002D000000}"/>
    <cellStyle name="Accent6" xfId="24" builtinId="49" customBuiltin="1"/>
    <cellStyle name="Accent6 2" xfId="87" xr:uid="{00000000-0005-0000-0000-00002F000000}"/>
    <cellStyle name="Bad" xfId="25" builtinId="27" hidden="1" customBuiltin="1"/>
    <cellStyle name="Calculation" xfId="26" builtinId="22" customBuiltin="1"/>
    <cellStyle name="Calculation 2" xfId="88" xr:uid="{00000000-0005-0000-0000-000032000000}"/>
    <cellStyle name="Check Cell" xfId="27" builtinId="23" customBuiltin="1"/>
    <cellStyle name="Check Cell 2" xfId="89" xr:uid="{00000000-0005-0000-0000-000034000000}"/>
    <cellStyle name="Comma" xfId="28" builtinId="3"/>
    <cellStyle name="Comma 2" xfId="53" xr:uid="{00000000-0005-0000-0000-000036000000}"/>
    <cellStyle name="Comma 3" xfId="54" xr:uid="{00000000-0005-0000-0000-000037000000}"/>
    <cellStyle name="Comma 3 2" xfId="112" xr:uid="{00000000-0005-0000-0000-000038000000}"/>
    <cellStyle name="Comma 3 3" xfId="118" xr:uid="{85C73184-A211-417C-815D-E854E0EE012A}"/>
    <cellStyle name="Comma 4" xfId="90" xr:uid="{00000000-0005-0000-0000-000039000000}"/>
    <cellStyle name="Comma 5" xfId="121" xr:uid="{8057C9AD-15A7-442A-8828-A8257BD6A69B}"/>
    <cellStyle name="Explanatory Text" xfId="29" builtinId="53" customBuiltin="1"/>
    <cellStyle name="Explanatory Text 2" xfId="91" xr:uid="{00000000-0005-0000-0000-00003B000000}"/>
    <cellStyle name="Good" xfId="30" builtinId="26" customBuiltin="1"/>
    <cellStyle name="Good 2" xfId="92" xr:uid="{00000000-0005-0000-0000-00003D000000}"/>
    <cellStyle name="Good 3" xfId="61" xr:uid="{00000000-0005-0000-0000-00003E000000}"/>
    <cellStyle name="Heading 1" xfId="31" builtinId="16" customBuiltin="1"/>
    <cellStyle name="Heading 1 2" xfId="93" xr:uid="{00000000-0005-0000-0000-000040000000}"/>
    <cellStyle name="Heading 2" xfId="32" builtinId="17" customBuiltin="1"/>
    <cellStyle name="Heading 2 2" xfId="94" xr:uid="{00000000-0005-0000-0000-000042000000}"/>
    <cellStyle name="Heading 3" xfId="33" builtinId="18" customBuiltin="1"/>
    <cellStyle name="Heading 3 2" xfId="95" xr:uid="{00000000-0005-0000-0000-000044000000}"/>
    <cellStyle name="Heading 4" xfId="34" builtinId="19" customBuiltin="1"/>
    <cellStyle name="Heading 4 2" xfId="96" xr:uid="{00000000-0005-0000-0000-000046000000}"/>
    <cellStyle name="Hyperlink" xfId="35" builtinId="8"/>
    <cellStyle name="Input" xfId="36" builtinId="20" customBuiltin="1"/>
    <cellStyle name="Input 2" xfId="57" xr:uid="{00000000-0005-0000-0000-000049000000}"/>
    <cellStyle name="Input 3" xfId="97" xr:uid="{00000000-0005-0000-0000-00004A000000}"/>
    <cellStyle name="Linked Cell" xfId="37" builtinId="24" customBuiltin="1"/>
    <cellStyle name="Linked Cell 2" xfId="98" xr:uid="{00000000-0005-0000-0000-00004C000000}"/>
    <cellStyle name="Neutral" xfId="38" builtinId="28" customBuiltin="1"/>
    <cellStyle name="Neutral 2" xfId="56" xr:uid="{00000000-0005-0000-0000-00004E000000}"/>
    <cellStyle name="Neutral 3" xfId="99" xr:uid="{00000000-0005-0000-0000-00004F000000}"/>
    <cellStyle name="Normal" xfId="0" builtinId="0"/>
    <cellStyle name="Normal 10" xfId="39" xr:uid="{00000000-0005-0000-0000-000051000000}"/>
    <cellStyle name="Normal 11" xfId="119" xr:uid="{358F6364-C67E-4506-B728-632B2E2AFE47}"/>
    <cellStyle name="Normal 12" xfId="120" xr:uid="{FA03D0A6-EEF9-4D72-B4F3-97BE6FD51141}"/>
    <cellStyle name="Normal 13" xfId="123" xr:uid="{891F289F-6B7D-4775-A45A-8F848CD033B9}"/>
    <cellStyle name="Normal 2" xfId="40" xr:uid="{00000000-0005-0000-0000-000052000000}"/>
    <cellStyle name="Normal 2 2" xfId="59" xr:uid="{00000000-0005-0000-0000-000053000000}"/>
    <cellStyle name="Normal 3" xfId="41" xr:uid="{00000000-0005-0000-0000-000054000000}"/>
    <cellStyle name="Normal 3 2" xfId="58" xr:uid="{00000000-0005-0000-0000-000055000000}"/>
    <cellStyle name="Normal 3 2 2" xfId="113" xr:uid="{00000000-0005-0000-0000-000056000000}"/>
    <cellStyle name="Normal 3 3" xfId="100" xr:uid="{00000000-0005-0000-0000-000057000000}"/>
    <cellStyle name="Normal 3 4" xfId="62" xr:uid="{00000000-0005-0000-0000-000058000000}"/>
    <cellStyle name="Normal 4" xfId="42" xr:uid="{00000000-0005-0000-0000-000059000000}"/>
    <cellStyle name="Normal 4 2" xfId="101" xr:uid="{00000000-0005-0000-0000-00005A000000}"/>
    <cellStyle name="Normal 5" xfId="43" xr:uid="{00000000-0005-0000-0000-00005B000000}"/>
    <cellStyle name="Normal 5 2" xfId="102" xr:uid="{00000000-0005-0000-0000-00005C000000}"/>
    <cellStyle name="Normal 6" xfId="51" xr:uid="{00000000-0005-0000-0000-00005D000000}"/>
    <cellStyle name="Normal 6 2" xfId="110" xr:uid="{00000000-0005-0000-0000-00005E000000}"/>
    <cellStyle name="Normal 6 3" xfId="115" xr:uid="{19E1353D-BE12-4B6E-8922-D213ADD46D49}"/>
    <cellStyle name="Normal 6 4" xfId="117" xr:uid="{9E3F0AEC-F4E8-4B24-A4D3-719D989B0819}"/>
    <cellStyle name="Normal 6 5" xfId="124" xr:uid="{AC57A549-178A-4268-ACDD-93C114E56755}"/>
    <cellStyle name="Normal 7" xfId="65" xr:uid="{00000000-0005-0000-0000-00005F000000}"/>
    <cellStyle name="Normal 7 2" xfId="114" xr:uid="{00000000-0005-0000-0000-000060000000}"/>
    <cellStyle name="Normal 8" xfId="60" xr:uid="{00000000-0005-0000-0000-000061000000}"/>
    <cellStyle name="Normal 9" xfId="116" xr:uid="{9693765B-B7CF-47D7-9572-B30DB2B4FD14}"/>
    <cellStyle name="Normal_SUMMER" xfId="55" xr:uid="{00000000-0005-0000-0000-000062000000}"/>
    <cellStyle name="Note" xfId="44" builtinId="10" customBuiltin="1"/>
    <cellStyle name="Note 2" xfId="103" xr:uid="{00000000-0005-0000-0000-000064000000}"/>
    <cellStyle name="Output" xfId="45" builtinId="21" customBuiltin="1"/>
    <cellStyle name="Output 2" xfId="104" xr:uid="{00000000-0005-0000-0000-000066000000}"/>
    <cellStyle name="Percent" xfId="46" builtinId="5"/>
    <cellStyle name="Percent 2" xfId="47" xr:uid="{00000000-0005-0000-0000-000068000000}"/>
    <cellStyle name="Percent 2 2" xfId="106" xr:uid="{00000000-0005-0000-0000-000069000000}"/>
    <cellStyle name="Percent 3" xfId="52" xr:uid="{00000000-0005-0000-0000-00006A000000}"/>
    <cellStyle name="Percent 3 2" xfId="111" xr:uid="{00000000-0005-0000-0000-00006B000000}"/>
    <cellStyle name="Percent 4" xfId="105" xr:uid="{00000000-0005-0000-0000-00006C000000}"/>
    <cellStyle name="Percent 5" xfId="122" xr:uid="{8200AD8D-6B8A-4AF1-8562-44EC967866C5}"/>
    <cellStyle name="Title" xfId="48" builtinId="15" customBuiltin="1"/>
    <cellStyle name="Title 2" xfId="107" xr:uid="{00000000-0005-0000-0000-00006E000000}"/>
    <cellStyle name="Total" xfId="49" builtinId="25" customBuiltin="1"/>
    <cellStyle name="Total 2" xfId="108" xr:uid="{00000000-0005-0000-0000-000070000000}"/>
    <cellStyle name="Warning Text" xfId="50" builtinId="11" customBuiltin="1"/>
    <cellStyle name="Warning Text 2" xfId="109" xr:uid="{00000000-0005-0000-0000-000072000000}"/>
  </cellStyles>
  <dxfs count="1">
    <dxf>
      <font>
        <color rgb="FFFF0000"/>
      </font>
    </dxf>
  </dxfs>
  <tableStyles count="0" defaultTableStyle="TableStyleMedium9" defaultPivotStyle="PivotStyleLight16"/>
  <colors>
    <mruColors>
      <color rgb="FFE00000"/>
      <color rgb="FFFFFF99"/>
      <color rgb="FF890C58"/>
      <color rgb="FF00AEC7"/>
      <color rgb="FFCCEFF4"/>
      <color rgb="FFCDF5E4"/>
      <color rgb="FFCCD7DF"/>
      <color rgb="FFFFFFCC"/>
      <color rgb="FFE0E0E0"/>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mj-lt"/>
                <a:ea typeface="+mn-ea"/>
                <a:cs typeface="+mn-cs"/>
              </a:defRPr>
            </a:pPr>
            <a:r>
              <a:rPr lang="en-US"/>
              <a:t>Planning Reserve Margin, Summer</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mj-lt"/>
              <a:ea typeface="+mn-ea"/>
              <a:cs typeface="+mn-cs"/>
            </a:defRPr>
          </a:pPr>
          <a:endParaRPr lang="en-US"/>
        </a:p>
      </c:txPr>
    </c:title>
    <c:autoTitleDeleted val="0"/>
    <c:plotArea>
      <c:layout>
        <c:manualLayout>
          <c:layoutTarget val="inner"/>
          <c:xMode val="edge"/>
          <c:yMode val="edge"/>
          <c:x val="9.7908357839925561E-2"/>
          <c:y val="0.24650910575539228"/>
          <c:w val="0.80418328432014885"/>
          <c:h val="0.62700719916642889"/>
        </c:manualLayout>
      </c:layout>
      <c:lineChart>
        <c:grouping val="standard"/>
        <c:varyColors val="0"/>
        <c:ser>
          <c:idx val="0"/>
          <c:order val="0"/>
          <c:tx>
            <c:strRef>
              <c:f>'Load-Resource Scenarios'!$C$2:$G$2</c:f>
              <c:strCache>
                <c:ptCount val="5"/>
                <c:pt idx="0">
                  <c:v>Peak Load Hour</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dLbls>
            <c:dLbl>
              <c:idx val="0"/>
              <c:layout>
                <c:manualLayout>
                  <c:x val="-6.0082447784154204E-2"/>
                  <c:y val="3.6522400309663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21-4299-8EB1-A1CD063B3F1D}"/>
                </c:ext>
              </c:extLst>
            </c:dLbl>
            <c:dLbl>
              <c:idx val="1"/>
              <c:layout>
                <c:manualLayout>
                  <c:x val="-6.2585883108494E-2"/>
                  <c:y val="-4.74791204025631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21-4299-8EB1-A1CD063B3F1D}"/>
                </c:ext>
              </c:extLst>
            </c:dLbl>
            <c:dLbl>
              <c:idx val="2"/>
              <c:layout>
                <c:manualLayout>
                  <c:x val="-5.5075577135474681E-2"/>
                  <c:y val="-5.4783600464495916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07-443F-8C01-90DC5B4B19A3}"/>
                </c:ext>
              </c:extLst>
            </c:dLbl>
            <c:dLbl>
              <c:idx val="3"/>
              <c:layout>
                <c:manualLayout>
                  <c:x val="-4.5061835838115745E-2"/>
                  <c:y val="-4.3826880371596662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07-443F-8C01-90DC5B4B19A3}"/>
                </c:ext>
              </c:extLst>
            </c:dLbl>
            <c:dLbl>
              <c:idx val="4"/>
              <c:layout>
                <c:manualLayout>
                  <c:x val="-3.7551529865096377E-2"/>
                  <c:y val="-3.6522400309663944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F5-4349-A3DE-9489F9277EAB}"/>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'Load-Resource Scenarios'!$C$3:$G$3</c:f>
              <c:numCache>
                <c:formatCode>General</c:formatCode>
                <c:ptCount val="5"/>
                <c:pt idx="0">
                  <c:v>2026</c:v>
                </c:pt>
                <c:pt idx="1">
                  <c:v>2027</c:v>
                </c:pt>
                <c:pt idx="2">
                  <c:v>2028</c:v>
                </c:pt>
                <c:pt idx="3">
                  <c:v>2029</c:v>
                </c:pt>
                <c:pt idx="4">
                  <c:v>2030</c:v>
                </c:pt>
              </c:numCache>
            </c:numRef>
          </c:cat>
          <c:val>
            <c:numRef>
              <c:f>'Load-Resource Scenarios'!$C$12:$G$12</c:f>
              <c:numCache>
                <c:formatCode>0.0%</c:formatCode>
                <c:ptCount val="5"/>
                <c:pt idx="0">
                  <c:v>0.1718386636140998</c:v>
                </c:pt>
                <c:pt idx="1">
                  <c:v>8.9707528411516746E-2</c:v>
                </c:pt>
                <c:pt idx="2">
                  <c:v>-4.3573980517435426E-2</c:v>
                </c:pt>
                <c:pt idx="3">
                  <c:v>-0.10146321844133636</c:v>
                </c:pt>
                <c:pt idx="4">
                  <c:v>-0.16754017618065126</c:v>
                </c:pt>
              </c:numCache>
            </c:numRef>
          </c:val>
          <c:smooth val="0"/>
          <c:extLst>
            <c:ext xmlns:c16="http://schemas.microsoft.com/office/drawing/2014/chart" uri="{C3380CC4-5D6E-409C-BE32-E72D297353CC}">
              <c16:uniqueId val="{00000000-510F-4456-9229-B3FFA446EE7D}"/>
            </c:ext>
          </c:extLst>
        </c:ser>
        <c:ser>
          <c:idx val="1"/>
          <c:order val="1"/>
          <c:tx>
            <c:strRef>
              <c:f>'Load-Resource Scenarios'!$J$2:$N$2</c:f>
              <c:strCache>
                <c:ptCount val="5"/>
                <c:pt idx="0">
                  <c:v>Peak Net Load Hour</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0"/>
              <c:layout>
                <c:manualLayout>
                  <c:x val="-7.5103059730192767E-2"/>
                  <c:y val="-4.7479120402563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F5-4349-A3DE-9489F9277EAB}"/>
                </c:ext>
              </c:extLst>
            </c:dLbl>
            <c:dLbl>
              <c:idx val="1"/>
              <c:layout>
                <c:manualLayout>
                  <c:x val="-0.10751431086796287"/>
                  <c:y val="2.572487935862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F5-4349-A3DE-9489F9277EAB}"/>
                </c:ext>
              </c:extLst>
            </c:dLbl>
            <c:dLbl>
              <c:idx val="2"/>
              <c:layout>
                <c:manualLayout>
                  <c:x val="-0.10013741297359033"/>
                  <c:y val="3.6522400309663805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F5-4349-A3DE-9489F9277EAB}"/>
                </c:ext>
              </c:extLst>
            </c:dLbl>
            <c:dLbl>
              <c:idx val="3"/>
              <c:layout>
                <c:manualLayout>
                  <c:x val="-8.7620236351891631E-2"/>
                  <c:y val="3.2870160278697547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07-443F-8C01-90DC5B4B19A3}"/>
                </c:ext>
              </c:extLst>
            </c:dLbl>
            <c:dLbl>
              <c:idx val="4"/>
              <c:layout>
                <c:manualLayout>
                  <c:x val="-4.5061835838115648E-2"/>
                  <c:y val="2.9217920247731153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07-443F-8C01-90DC5B4B19A3}"/>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'Load-Resource Scenarios'!$C$3:$G$3</c:f>
              <c:numCache>
                <c:formatCode>General</c:formatCode>
                <c:ptCount val="5"/>
                <c:pt idx="0">
                  <c:v>2026</c:v>
                </c:pt>
                <c:pt idx="1">
                  <c:v>2027</c:v>
                </c:pt>
                <c:pt idx="2">
                  <c:v>2028</c:v>
                </c:pt>
                <c:pt idx="3">
                  <c:v>2029</c:v>
                </c:pt>
                <c:pt idx="4">
                  <c:v>2030</c:v>
                </c:pt>
              </c:numCache>
            </c:numRef>
          </c:cat>
          <c:val>
            <c:numRef>
              <c:f>'Load-Resource Scenarios'!$J$12:$N$12</c:f>
              <c:numCache>
                <c:formatCode>0.0%</c:formatCode>
                <c:ptCount val="5"/>
                <c:pt idx="0">
                  <c:v>0.19474215899855823</c:v>
                </c:pt>
                <c:pt idx="1">
                  <c:v>6.920645247813785E-2</c:v>
                </c:pt>
                <c:pt idx="2">
                  <c:v>-8.9938102660070463E-2</c:v>
                </c:pt>
                <c:pt idx="3">
                  <c:v>-0.15544904638567469</c:v>
                </c:pt>
                <c:pt idx="4">
                  <c:v>-0.22736858743412133</c:v>
                </c:pt>
              </c:numCache>
            </c:numRef>
          </c:val>
          <c:smooth val="0"/>
          <c:extLst>
            <c:ext xmlns:c16="http://schemas.microsoft.com/office/drawing/2014/chart" uri="{C3380CC4-5D6E-409C-BE32-E72D297353CC}">
              <c16:uniqueId val="{00000001-510F-4456-9229-B3FFA446EE7D}"/>
            </c:ext>
          </c:extLst>
        </c:ser>
        <c:dLbls>
          <c:showLegendKey val="0"/>
          <c:showVal val="1"/>
          <c:showCatName val="0"/>
          <c:showSerName val="0"/>
          <c:showPercent val="0"/>
          <c:showBubbleSize val="0"/>
        </c:dLbls>
        <c:marker val="1"/>
        <c:smooth val="0"/>
        <c:axId val="681733127"/>
        <c:axId val="681752071"/>
      </c:lineChart>
      <c:catAx>
        <c:axId val="681733127"/>
        <c:scaling>
          <c:orientation val="minMax"/>
        </c:scaling>
        <c:delete val="0"/>
        <c:axPos val="b"/>
        <c:numFmt formatCode="General" sourceLinked="1"/>
        <c:majorTickMark val="none"/>
        <c:minorTickMark val="none"/>
        <c:tickLblPos val="low"/>
        <c:spPr>
          <a:noFill/>
          <a:ln w="12700" cap="flat" cmpd="sng" algn="ctr">
            <a:solidFill>
              <a:schemeClr val="accent2"/>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j-lt"/>
                <a:ea typeface="+mn-ea"/>
                <a:cs typeface="+mn-cs"/>
              </a:defRPr>
            </a:pPr>
            <a:endParaRPr lang="en-US"/>
          </a:p>
        </c:txPr>
        <c:crossAx val="681752071"/>
        <c:crosses val="autoZero"/>
        <c:auto val="1"/>
        <c:lblAlgn val="ctr"/>
        <c:lblOffset val="100"/>
        <c:noMultiLvlLbl val="0"/>
      </c:catAx>
      <c:valAx>
        <c:axId val="681752071"/>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81733127"/>
        <c:crosses val="autoZero"/>
        <c:crossBetween val="midCat"/>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mj-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mj-lt"/>
                <a:ea typeface="+mn-ea"/>
                <a:cs typeface="+mn-cs"/>
              </a:defRPr>
            </a:pPr>
            <a:r>
              <a:rPr lang="en-US" sz="1600" b="0" i="0" u="none" strike="noStrike" kern="1200" spc="0" baseline="0">
                <a:solidFill>
                  <a:sysClr val="windowText" lastClr="000000">
                    <a:lumMod val="65000"/>
                    <a:lumOff val="35000"/>
                  </a:sysClr>
                </a:solidFill>
                <a:latin typeface="+mj-lt"/>
                <a:ea typeface="+mn-ea"/>
                <a:cs typeface="+mn-cs"/>
              </a:rPr>
              <a:t>Planning Reserve Margin, Winter</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mj-lt"/>
              <a:ea typeface="+mn-ea"/>
              <a:cs typeface="+mn-cs"/>
            </a:defRPr>
          </a:pPr>
          <a:endParaRPr lang="en-US"/>
        </a:p>
      </c:txPr>
    </c:title>
    <c:autoTitleDeleted val="0"/>
    <c:plotArea>
      <c:layout>
        <c:manualLayout>
          <c:layoutTarget val="inner"/>
          <c:xMode val="edge"/>
          <c:yMode val="edge"/>
          <c:x val="9.7908357839925561E-2"/>
          <c:y val="0.24650910575539228"/>
          <c:w val="0.80418328432014885"/>
          <c:h val="0.62700719916642889"/>
        </c:manualLayout>
      </c:layout>
      <c:lineChart>
        <c:grouping val="standard"/>
        <c:varyColors val="0"/>
        <c:ser>
          <c:idx val="0"/>
          <c:order val="0"/>
          <c:tx>
            <c:strRef>
              <c:f>'Load-Resource Scenarios'!$C$2:$G$2</c:f>
              <c:strCache>
                <c:ptCount val="5"/>
                <c:pt idx="0">
                  <c:v>Peak Load Hour</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dLbls>
            <c:dLbl>
              <c:idx val="0"/>
              <c:layout>
                <c:manualLayout>
                  <c:x val="-8.2140456484730326E-2"/>
                  <c:y val="5.4832088601747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B8-477B-88AE-8E39739A0A9B}"/>
                </c:ext>
              </c:extLst>
            </c:dLbl>
            <c:dLbl>
              <c:idx val="1"/>
              <c:layout>
                <c:manualLayout>
                  <c:x val="-6.6613596076528378E-2"/>
                  <c:y val="4.7688682539414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B8-477B-88AE-8E39739A0A9B}"/>
                </c:ext>
              </c:extLst>
            </c:dLbl>
            <c:dLbl>
              <c:idx val="2"/>
              <c:layout>
                <c:manualLayout>
                  <c:x val="-6.7472517826742878E-2"/>
                  <c:y val="4.0210198307947947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07-443F-8C01-90DC5B4B19A3}"/>
                </c:ext>
              </c:extLst>
            </c:dLbl>
            <c:dLbl>
              <c:idx val="3"/>
              <c:layout>
                <c:manualLayout>
                  <c:x val="-6.4538930095145372E-2"/>
                  <c:y val="4.0210198307947947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07-443F-8C01-90DC5B4B19A3}"/>
                </c:ext>
              </c:extLst>
            </c:dLbl>
            <c:dLbl>
              <c:idx val="4"/>
              <c:layout>
                <c:manualLayout>
                  <c:x val="1.0756364090755023E-16"/>
                  <c:y val="4.3865670881397763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F5-4349-A3DE-9489F9277EAB}"/>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'Load-Resource Scenarios'!$C$19:$G$19</c:f>
              <c:strCache>
                <c:ptCount val="5"/>
                <c:pt idx="0">
                  <c:v>2026/27</c:v>
                </c:pt>
                <c:pt idx="1">
                  <c:v>2027/28</c:v>
                </c:pt>
                <c:pt idx="2">
                  <c:v>2028/29</c:v>
                </c:pt>
                <c:pt idx="3">
                  <c:v>2029/30</c:v>
                </c:pt>
                <c:pt idx="4">
                  <c:v>2030/31</c:v>
                </c:pt>
              </c:strCache>
            </c:strRef>
          </c:cat>
          <c:val>
            <c:numRef>
              <c:f>'Load-Resource Scenarios'!$C$28:$G$28</c:f>
              <c:numCache>
                <c:formatCode>0.0%</c:formatCode>
                <c:ptCount val="5"/>
                <c:pt idx="0">
                  <c:v>0.23040351974803863</c:v>
                </c:pt>
                <c:pt idx="1">
                  <c:v>3.1360169323562455E-2</c:v>
                </c:pt>
                <c:pt idx="2">
                  <c:v>-0.11164207502197816</c:v>
                </c:pt>
                <c:pt idx="3">
                  <c:v>-0.19893124304615273</c:v>
                </c:pt>
                <c:pt idx="4">
                  <c:v>-0.23927662032248134</c:v>
                </c:pt>
              </c:numCache>
            </c:numRef>
          </c:val>
          <c:smooth val="0"/>
          <c:extLst>
            <c:ext xmlns:c16="http://schemas.microsoft.com/office/drawing/2014/chart" uri="{C3380CC4-5D6E-409C-BE32-E72D297353CC}">
              <c16:uniqueId val="{00000000-510F-4456-9229-B3FFA446EE7D}"/>
            </c:ext>
          </c:extLst>
        </c:ser>
        <c:ser>
          <c:idx val="1"/>
          <c:order val="1"/>
          <c:tx>
            <c:strRef>
              <c:f>'Load-Resource Scenarios'!$J$2:$N$2</c:f>
              <c:strCache>
                <c:ptCount val="5"/>
                <c:pt idx="0">
                  <c:v>Peak Net Load Hour</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dLbl>
              <c:idx val="0"/>
              <c:layout>
                <c:manualLayout>
                  <c:x val="-6.7472517826742767E-2"/>
                  <c:y val="-4.021019830794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B8-477B-88AE-8E39739A0A9B}"/>
                </c:ext>
              </c:extLst>
            </c:dLbl>
            <c:dLbl>
              <c:idx val="1"/>
              <c:layout>
                <c:manualLayout>
                  <c:x val="-1.7601526389585072E-2"/>
                  <c:y val="-3.2899253161048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B8-477B-88AE-8E39739A0A9B}"/>
                </c:ext>
              </c:extLst>
            </c:dLbl>
            <c:dLbl>
              <c:idx val="2"/>
              <c:layout>
                <c:manualLayout>
                  <c:x val="-4.8162331981229621E-2"/>
                  <c:y val="-4.3865670881397763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F5-4349-A3DE-9489F9277EAB}"/>
                </c:ext>
              </c:extLst>
            </c:dLbl>
            <c:dLbl>
              <c:idx val="3"/>
              <c:layout>
                <c:manualLayout>
                  <c:x val="-4.1070228242365274E-2"/>
                  <c:y val="-4.3865670881397763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07-443F-8C01-90DC5B4B19A3}"/>
                </c:ext>
              </c:extLst>
            </c:dLbl>
            <c:dLbl>
              <c:idx val="4"/>
              <c:layout>
                <c:manualLayout>
                  <c:x val="-1.1734350926390155E-2"/>
                  <c:y val="-4.0210198307947947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6"/>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07-443F-8C01-90DC5B4B19A3}"/>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'Load-Resource Scenarios'!$C$19:$G$19</c:f>
              <c:strCache>
                <c:ptCount val="5"/>
                <c:pt idx="0">
                  <c:v>2026/27</c:v>
                </c:pt>
                <c:pt idx="1">
                  <c:v>2027/28</c:v>
                </c:pt>
                <c:pt idx="2">
                  <c:v>2028/29</c:v>
                </c:pt>
                <c:pt idx="3">
                  <c:v>2029/30</c:v>
                </c:pt>
                <c:pt idx="4">
                  <c:v>2030/31</c:v>
                </c:pt>
              </c:strCache>
            </c:strRef>
          </c:cat>
          <c:val>
            <c:numRef>
              <c:f>'Load-Resource Scenarios'!$J$28:$N$28</c:f>
              <c:numCache>
                <c:formatCode>0.0%</c:formatCode>
                <c:ptCount val="5"/>
                <c:pt idx="0">
                  <c:v>0.29173495981026065</c:v>
                </c:pt>
                <c:pt idx="1">
                  <c:v>7.1930680358835292E-2</c:v>
                </c:pt>
                <c:pt idx="2">
                  <c:v>-8.0902580942212338E-2</c:v>
                </c:pt>
                <c:pt idx="3">
                  <c:v>-0.17311562218351259</c:v>
                </c:pt>
                <c:pt idx="4">
                  <c:v>-0.21492048229610408</c:v>
                </c:pt>
              </c:numCache>
            </c:numRef>
          </c:val>
          <c:smooth val="0"/>
          <c:extLst>
            <c:ext xmlns:c16="http://schemas.microsoft.com/office/drawing/2014/chart" uri="{C3380CC4-5D6E-409C-BE32-E72D297353CC}">
              <c16:uniqueId val="{00000001-510F-4456-9229-B3FFA446EE7D}"/>
            </c:ext>
          </c:extLst>
        </c:ser>
        <c:dLbls>
          <c:showLegendKey val="0"/>
          <c:showVal val="1"/>
          <c:showCatName val="0"/>
          <c:showSerName val="0"/>
          <c:showPercent val="0"/>
          <c:showBubbleSize val="0"/>
        </c:dLbls>
        <c:marker val="1"/>
        <c:smooth val="0"/>
        <c:axId val="681733127"/>
        <c:axId val="681752071"/>
      </c:lineChart>
      <c:catAx>
        <c:axId val="681733127"/>
        <c:scaling>
          <c:orientation val="minMax"/>
        </c:scaling>
        <c:delete val="0"/>
        <c:axPos val="b"/>
        <c:numFmt formatCode="General" sourceLinked="1"/>
        <c:majorTickMark val="none"/>
        <c:minorTickMark val="none"/>
        <c:tickLblPos val="low"/>
        <c:spPr>
          <a:noFill/>
          <a:ln w="12700" cap="flat" cmpd="sng" algn="ctr">
            <a:solidFill>
              <a:schemeClr val="accent2"/>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j-lt"/>
                <a:ea typeface="+mn-ea"/>
                <a:cs typeface="+mn-cs"/>
              </a:defRPr>
            </a:pPr>
            <a:endParaRPr lang="en-US"/>
          </a:p>
        </c:txPr>
        <c:crossAx val="681752071"/>
        <c:crosses val="autoZero"/>
        <c:auto val="1"/>
        <c:lblAlgn val="ctr"/>
        <c:lblOffset val="100"/>
        <c:noMultiLvlLbl val="0"/>
      </c:catAx>
      <c:valAx>
        <c:axId val="681752071"/>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81733127"/>
        <c:crosses val="autoZero"/>
        <c:crossBetween val="midCat"/>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mj-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400" b="1">
                <a:latin typeface="+mj-lt"/>
              </a:rPr>
              <a:t>Planning Reserve Margin, Load-Resource Scenarios, Peak Load Hour View - Summer</a:t>
            </a:r>
          </a:p>
        </c:rich>
      </c:tx>
      <c:overlay val="0"/>
      <c:spPr>
        <a:noFill/>
        <a:ln>
          <a:noFill/>
        </a:ln>
        <a:effectLst/>
      </c:spPr>
    </c:title>
    <c:autoTitleDeleted val="0"/>
    <c:plotArea>
      <c:layout>
        <c:manualLayout>
          <c:layoutTarget val="inner"/>
          <c:xMode val="edge"/>
          <c:yMode val="edge"/>
          <c:x val="4.9301168844983471E-2"/>
          <c:y val="0.18949692586570988"/>
          <c:w val="0.96727605207270073"/>
          <c:h val="0.72519848653118524"/>
        </c:manualLayout>
      </c:layout>
      <c:lineChart>
        <c:grouping val="standard"/>
        <c:varyColors val="0"/>
        <c:ser>
          <c:idx val="0"/>
          <c:order val="0"/>
          <c:tx>
            <c:strRef>
              <c:f>'Load-Resource Scenarios'!$B$12</c:f>
              <c:strCache>
                <c:ptCount val="1"/>
                <c:pt idx="0">
                  <c:v>Protocol-prescribed</c:v>
                </c:pt>
              </c:strCache>
            </c:strRef>
          </c:tx>
          <c:spPr>
            <a:ln w="50800">
              <a:solidFill>
                <a:sysClr val="windowText" lastClr="000000"/>
              </a:solidFill>
            </a:ln>
          </c:spPr>
          <c:marker>
            <c:symbol val="circle"/>
            <c:size val="9"/>
            <c:spPr>
              <a:solidFill>
                <a:sysClr val="windowText" lastClr="000000"/>
              </a:solidFill>
              <a:ln>
                <a:solidFill>
                  <a:sysClr val="windowText" lastClr="000000"/>
                </a:solidFill>
              </a:ln>
            </c:spPr>
          </c:marker>
          <c:dLbls>
            <c:dLbl>
              <c:idx val="0"/>
              <c:layout>
                <c:manualLayout>
                  <c:x val="-5.8461423378297316E-2"/>
                  <c:y val="5.88220378895926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9A5-467A-80F9-8DC6AED260D3}"/>
                </c:ext>
              </c:extLst>
            </c:dLbl>
            <c:dLbl>
              <c:idx val="1"/>
              <c:layout>
                <c:manualLayout>
                  <c:x val="-4.159779653954284E-2"/>
                  <c:y val="2.94671255660789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3D-4E45-ACEF-5E101834A5EF}"/>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0-19A5-467A-80F9-8DC6AED260D3}"/>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1-19A5-467A-80F9-8DC6AED260D3}"/>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2-19A5-467A-80F9-8DC6AED260D3}"/>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Scenarios'!$C$3:$G$3</c:f>
              <c:numCache>
                <c:formatCode>General</c:formatCode>
                <c:ptCount val="5"/>
                <c:pt idx="0">
                  <c:v>2026</c:v>
                </c:pt>
                <c:pt idx="1">
                  <c:v>2027</c:v>
                </c:pt>
                <c:pt idx="2">
                  <c:v>2028</c:v>
                </c:pt>
                <c:pt idx="3">
                  <c:v>2029</c:v>
                </c:pt>
                <c:pt idx="4">
                  <c:v>2030</c:v>
                </c:pt>
              </c:numCache>
            </c:numRef>
          </c:cat>
          <c:val>
            <c:numRef>
              <c:f>'Load-Resource Scenarios'!$C$12:$G$12</c:f>
              <c:numCache>
                <c:formatCode>0.0%</c:formatCode>
                <c:ptCount val="5"/>
                <c:pt idx="0">
                  <c:v>0.1718386636140998</c:v>
                </c:pt>
                <c:pt idx="1">
                  <c:v>8.9707528411516746E-2</c:v>
                </c:pt>
                <c:pt idx="2">
                  <c:v>-4.3573980517435426E-2</c:v>
                </c:pt>
                <c:pt idx="3">
                  <c:v>-0.10146321844133636</c:v>
                </c:pt>
                <c:pt idx="4">
                  <c:v>-0.16754017618065126</c:v>
                </c:pt>
              </c:numCache>
            </c:numRef>
          </c:val>
          <c:smooth val="0"/>
          <c:extLst>
            <c:ext xmlns:c16="http://schemas.microsoft.com/office/drawing/2014/chart" uri="{C3380CC4-5D6E-409C-BE32-E72D297353CC}">
              <c16:uniqueId val="{00000005-5BAD-4302-A798-6C683D17F8F2}"/>
            </c:ext>
          </c:extLst>
        </c:ser>
        <c:ser>
          <c:idx val="6"/>
          <c:order val="1"/>
          <c:tx>
            <c:strRef>
              <c:f>'Load-Resource Scenarios'!$B$13</c:f>
              <c:strCache>
                <c:ptCount val="1"/>
                <c:pt idx="0">
                  <c:v>TSP Officer Letter Load Scenario 1</c:v>
                </c:pt>
              </c:strCache>
            </c:strRef>
          </c:tx>
          <c:spPr>
            <a:ln>
              <a:solidFill>
                <a:srgbClr val="00B0F0"/>
              </a:solidFill>
            </a:ln>
          </c:spPr>
          <c:marker>
            <c:symbol val="circle"/>
            <c:size val="7"/>
            <c:spPr>
              <a:solidFill>
                <a:srgbClr val="00B0F0"/>
              </a:solidFill>
              <a:ln>
                <a:solidFill>
                  <a:srgbClr val="00B0F0"/>
                </a:solidFill>
              </a:ln>
            </c:spPr>
          </c:marker>
          <c:dLbls>
            <c:delete val="1"/>
          </c:dLbls>
          <c:cat>
            <c:numRef>
              <c:f>'Load-Resource Scenarios'!$C$3:$G$3</c:f>
              <c:numCache>
                <c:formatCode>General</c:formatCode>
                <c:ptCount val="5"/>
                <c:pt idx="0">
                  <c:v>2026</c:v>
                </c:pt>
                <c:pt idx="1">
                  <c:v>2027</c:v>
                </c:pt>
                <c:pt idx="2">
                  <c:v>2028</c:v>
                </c:pt>
                <c:pt idx="3">
                  <c:v>2029</c:v>
                </c:pt>
                <c:pt idx="4">
                  <c:v>2030</c:v>
                </c:pt>
              </c:numCache>
            </c:numRef>
          </c:cat>
          <c:val>
            <c:numRef>
              <c:f>'Load-Resource Scenarios'!$C$13:$G$13</c:f>
              <c:numCache>
                <c:formatCode>0.0%</c:formatCode>
                <c:ptCount val="5"/>
                <c:pt idx="0">
                  <c:v>0.12813424801707846</c:v>
                </c:pt>
                <c:pt idx="1">
                  <c:v>-1.1512091453488795E-3</c:v>
                </c:pt>
                <c:pt idx="2">
                  <c:v>-0.14550792790292186</c:v>
                </c:pt>
                <c:pt idx="3">
                  <c:v>-0.22275388199212351</c:v>
                </c:pt>
                <c:pt idx="4">
                  <c:v>-0.26111233784073201</c:v>
                </c:pt>
              </c:numCache>
            </c:numRef>
          </c:val>
          <c:smooth val="0"/>
          <c:extLst>
            <c:ext xmlns:c16="http://schemas.microsoft.com/office/drawing/2014/chart" uri="{C3380CC4-5D6E-409C-BE32-E72D297353CC}">
              <c16:uniqueId val="{00000007-5BAD-4302-A798-6C683D17F8F2}"/>
            </c:ext>
          </c:extLst>
        </c:ser>
        <c:ser>
          <c:idx val="2"/>
          <c:order val="2"/>
          <c:tx>
            <c:strRef>
              <c:f>'Load-Resource Scenarios'!$B$14</c:f>
              <c:strCache>
                <c:ptCount val="1"/>
                <c:pt idx="0">
                  <c:v>TSP Officer Letter Load Scenario 2</c:v>
                </c:pt>
              </c:strCache>
            </c:strRef>
          </c:tx>
          <c:marker>
            <c:symbol val="circle"/>
            <c:size val="7"/>
          </c:marker>
          <c:dLbls>
            <c:dLbl>
              <c:idx val="0"/>
              <c:layout>
                <c:manualLayout>
                  <c:x val="-3.7194864046147406E-2"/>
                  <c:y val="2.47549661789410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11-4934-8609-8A35E82C25BA}"/>
                </c:ext>
              </c:extLst>
            </c:dLbl>
            <c:dLbl>
              <c:idx val="1"/>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6-19A5-467A-80F9-8DC6AED260D3}"/>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7-19A5-467A-80F9-8DC6AED260D3}"/>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8-19A5-467A-80F9-8DC6AED260D3}"/>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9-19A5-467A-80F9-8DC6AED260D3}"/>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Scenarios'!$C$3:$G$3</c:f>
              <c:numCache>
                <c:formatCode>General</c:formatCode>
                <c:ptCount val="5"/>
                <c:pt idx="0">
                  <c:v>2026</c:v>
                </c:pt>
                <c:pt idx="1">
                  <c:v>2027</c:v>
                </c:pt>
                <c:pt idx="2">
                  <c:v>2028</c:v>
                </c:pt>
                <c:pt idx="3">
                  <c:v>2029</c:v>
                </c:pt>
                <c:pt idx="4">
                  <c:v>2030</c:v>
                </c:pt>
              </c:numCache>
            </c:numRef>
          </c:cat>
          <c:val>
            <c:numRef>
              <c:f>'Load-Resource Scenarios'!$C$14:$G$14</c:f>
              <c:numCache>
                <c:formatCode>0.0%</c:formatCode>
                <c:ptCount val="5"/>
                <c:pt idx="0">
                  <c:v>5.7648861648360021E-2</c:v>
                </c:pt>
                <c:pt idx="1">
                  <c:v>-0.13312678452923182</c:v>
                </c:pt>
                <c:pt idx="2">
                  <c:v>-0.30866402781540875</c:v>
                </c:pt>
                <c:pt idx="3">
                  <c:v>-0.39484226416552037</c:v>
                </c:pt>
                <c:pt idx="4">
                  <c:v>-0.43192097833239984</c:v>
                </c:pt>
              </c:numCache>
            </c:numRef>
          </c:val>
          <c:smooth val="0"/>
          <c:extLst>
            <c:ext xmlns:c16="http://schemas.microsoft.com/office/drawing/2014/chart" uri="{C3380CC4-5D6E-409C-BE32-E72D297353CC}">
              <c16:uniqueId val="{00000008-5BAD-4302-A798-6C683D17F8F2}"/>
            </c:ext>
          </c:extLst>
        </c:ser>
        <c:ser>
          <c:idx val="3"/>
          <c:order val="3"/>
          <c:tx>
            <c:strRef>
              <c:f>'Load-Resource Scenarios'!$B$15</c:f>
              <c:strCache>
                <c:ptCount val="1"/>
                <c:pt idx="0">
                  <c:v>TEF Capacity Scenario 3</c:v>
                </c:pt>
              </c:strCache>
            </c:strRef>
          </c:tx>
          <c:spPr>
            <a:ln>
              <a:solidFill>
                <a:srgbClr val="FFC000">
                  <a:alpha val="50000"/>
                </a:srgbClr>
              </a:solidFill>
            </a:ln>
          </c:spPr>
          <c:marker>
            <c:symbol val="circle"/>
            <c:size val="7"/>
            <c:spPr>
              <a:solidFill>
                <a:srgbClr val="FFC000"/>
              </a:solidFill>
              <a:ln>
                <a:solidFill>
                  <a:srgbClr val="FFC000"/>
                </a:solidFill>
              </a:ln>
            </c:spPr>
          </c:marker>
          <c:dLbls>
            <c:dLbl>
              <c:idx val="2"/>
              <c:layout>
                <c:manualLayout>
                  <c:x val="-3.4953402740327574E-3"/>
                  <c:y val="-1.8096653024611761E-2"/>
                </c:manualLayout>
              </c:layout>
              <c:spPr>
                <a:noFill/>
                <a:ln>
                  <a:noFill/>
                </a:ln>
                <a:effectLst/>
              </c:spPr>
              <c:txPr>
                <a:bodyPr wrap="square" lIns="38100" tIns="19050" rIns="38100" bIns="19050" anchor="ctr">
                  <a:spAutoFit/>
                </a:bodyPr>
                <a:lstStyle/>
                <a:p>
                  <a:pPr>
                    <a:defRPr sz="1200" b="1">
                      <a:solidFill>
                        <a:sysClr val="windowText" lastClr="00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8E-41BB-948F-9A4BAE07F9B0}"/>
                </c:ext>
              </c:extLst>
            </c:dLbl>
            <c:dLbl>
              <c:idx val="3"/>
              <c:layout>
                <c:manualLayout>
                  <c:x val="-2.8226370653389898E-2"/>
                  <c:y val="-2.2615643928679218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8E-41BB-948F-9A4BAE07F9B0}"/>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AC8E-41BB-948F-9A4BAE07F9B0}"/>
                </c:ext>
              </c:extLst>
            </c:dLbl>
            <c:spPr>
              <a:noFill/>
              <a:ln>
                <a:noFill/>
              </a:ln>
              <a:effectLst/>
            </c:spPr>
            <c:txPr>
              <a:bodyPr wrap="square" lIns="38100" tIns="19050" rIns="38100" bIns="19050" anchor="ctr">
                <a:spAutoFit/>
              </a:bodyPr>
              <a:lstStyle/>
              <a:p>
                <a:pPr>
                  <a:defRPr sz="1200" b="1">
                    <a:latin typeface="+mj-lt"/>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Scenarios'!$C$3:$G$3</c:f>
              <c:numCache>
                <c:formatCode>General</c:formatCode>
                <c:ptCount val="5"/>
                <c:pt idx="0">
                  <c:v>2026</c:v>
                </c:pt>
                <c:pt idx="1">
                  <c:v>2027</c:v>
                </c:pt>
                <c:pt idx="2">
                  <c:v>2028</c:v>
                </c:pt>
                <c:pt idx="3">
                  <c:v>2029</c:v>
                </c:pt>
                <c:pt idx="4">
                  <c:v>2030</c:v>
                </c:pt>
              </c:numCache>
            </c:numRef>
          </c:cat>
          <c:val>
            <c:numRef>
              <c:f>'Load-Resource Scenarios'!$C$15:$G$15</c:f>
              <c:numCache>
                <c:formatCode>0.0%</c:formatCode>
                <c:ptCount val="5"/>
                <c:pt idx="0">
                  <c:v>0.18415094937884749</c:v>
                </c:pt>
                <c:pt idx="1">
                  <c:v>0.10439129097138337</c:v>
                </c:pt>
                <c:pt idx="2">
                  <c:v>3.4181280511167457E-3</c:v>
                </c:pt>
                <c:pt idx="3">
                  <c:v>-4.5852636386235684E-2</c:v>
                </c:pt>
                <c:pt idx="4">
                  <c:v>-0.11615306999101199</c:v>
                </c:pt>
              </c:numCache>
            </c:numRef>
          </c:val>
          <c:smooth val="0"/>
          <c:extLst>
            <c:ext xmlns:c16="http://schemas.microsoft.com/office/drawing/2014/chart" uri="{C3380CC4-5D6E-409C-BE32-E72D297353CC}">
              <c16:uniqueId val="{00000009-5BAD-4302-A798-6C683D17F8F2}"/>
            </c:ext>
          </c:extLst>
        </c:ser>
        <c:ser>
          <c:idx val="5"/>
          <c:order val="4"/>
          <c:tx>
            <c:strRef>
              <c:f>'Load-Resource Scenarios'!$B$16</c:f>
              <c:strCache>
                <c:ptCount val="1"/>
                <c:pt idx="0">
                  <c:v>TEF Capacity Scenario 4</c:v>
                </c:pt>
              </c:strCache>
            </c:strRef>
          </c:tx>
          <c:spPr>
            <a:ln>
              <a:solidFill>
                <a:srgbClr val="685BC7">
                  <a:lumMod val="75000"/>
                  <a:alpha val="50000"/>
                </a:srgbClr>
              </a:solidFill>
            </a:ln>
          </c:spPr>
          <c:marker>
            <c:symbol val="none"/>
          </c:marker>
          <c:dLbls>
            <c:delete val="1"/>
          </c:dLbls>
          <c:cat>
            <c:numRef>
              <c:f>'Load-Resource Scenarios'!$C$3:$G$3</c:f>
              <c:numCache>
                <c:formatCode>General</c:formatCode>
                <c:ptCount val="5"/>
                <c:pt idx="0">
                  <c:v>2026</c:v>
                </c:pt>
                <c:pt idx="1">
                  <c:v>2027</c:v>
                </c:pt>
                <c:pt idx="2">
                  <c:v>2028</c:v>
                </c:pt>
                <c:pt idx="3">
                  <c:v>2029</c:v>
                </c:pt>
                <c:pt idx="4">
                  <c:v>2030</c:v>
                </c:pt>
              </c:numCache>
            </c:numRef>
          </c:cat>
          <c:val>
            <c:numRef>
              <c:f>'Load-Resource Scenarios'!$C$16:$G$16</c:f>
              <c:numCache>
                <c:formatCode>0.0%</c:formatCode>
                <c:ptCount val="5"/>
                <c:pt idx="0">
                  <c:v>0.1718386636140998</c:v>
                </c:pt>
                <c:pt idx="1">
                  <c:v>9.3213690567265098E-2</c:v>
                </c:pt>
                <c:pt idx="2">
                  <c:v>-2.3065776508106189E-2</c:v>
                </c:pt>
                <c:pt idx="3">
                  <c:v>-7.0822213106455506E-2</c:v>
                </c:pt>
                <c:pt idx="4">
                  <c:v>-0.13922627374135094</c:v>
                </c:pt>
              </c:numCache>
            </c:numRef>
          </c:val>
          <c:smooth val="0"/>
          <c:extLst>
            <c:ext xmlns:c16="http://schemas.microsoft.com/office/drawing/2014/chart" uri="{C3380CC4-5D6E-409C-BE32-E72D297353CC}">
              <c16:uniqueId val="{0000000B-5BAD-4302-A798-6C683D17F8F2}"/>
            </c:ext>
          </c:extLst>
        </c:ser>
        <c:dLbls>
          <c:dLblPos val="b"/>
          <c:showLegendKey val="0"/>
          <c:showVal val="1"/>
          <c:showCatName val="0"/>
          <c:showSerName val="0"/>
          <c:showPercent val="0"/>
          <c:showBubbleSize val="0"/>
        </c:dLbls>
        <c:marker val="1"/>
        <c:smooth val="0"/>
        <c:axId val="730249136"/>
        <c:axId val="730238576"/>
      </c:lineChart>
      <c:catAx>
        <c:axId val="730249136"/>
        <c:scaling>
          <c:orientation val="minMax"/>
        </c:scaling>
        <c:delete val="0"/>
        <c:axPos val="b"/>
        <c:numFmt formatCode="General" sourceLinked="1"/>
        <c:majorTickMark val="none"/>
        <c:minorTickMark val="none"/>
        <c:tickLblPos val="low"/>
        <c:spPr>
          <a:noFill/>
          <a:ln w="12700" cap="flat" cmpd="sng" algn="ctr">
            <a:solidFill>
              <a:sysClr val="windowText" lastClr="000000"/>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730238576"/>
        <c:crossesAt val="0"/>
        <c:auto val="1"/>
        <c:lblAlgn val="ctr"/>
        <c:lblOffset val="100"/>
        <c:noMultiLvlLbl val="0"/>
      </c:catAx>
      <c:valAx>
        <c:axId val="730238576"/>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txPr>
          <a:bodyPr/>
          <a:lstStyle/>
          <a:p>
            <a:pPr>
              <a:defRPr>
                <a:latin typeface="+mj-lt"/>
              </a:defRPr>
            </a:pPr>
            <a:endParaRPr lang="en-US"/>
          </a:p>
        </c:txPr>
        <c:crossAx val="730249136"/>
        <c:crosses val="autoZero"/>
        <c:crossBetween val="between"/>
        <c:majorUnit val="0.15000000000000002"/>
      </c:valAx>
    </c:plotArea>
    <c:legend>
      <c:legendPos val="r"/>
      <c:layout>
        <c:manualLayout>
          <c:xMode val="edge"/>
          <c:yMode val="edge"/>
          <c:x val="2.9044457705184535E-2"/>
          <c:y val="0.10550552752763764"/>
          <c:w val="0.96901665243143364"/>
          <c:h val="6.874960223585222E-2"/>
        </c:manualLayout>
      </c:layout>
      <c:overlay val="0"/>
      <c:spPr>
        <a:solidFill>
          <a:sysClr val="window" lastClr="FFFFFF"/>
        </a:solidFill>
      </c:spPr>
      <c:txPr>
        <a:bodyPr/>
        <a:lstStyle/>
        <a:p>
          <a:pPr>
            <a:defRPr sz="1100">
              <a:latin typeface="+mj-lt"/>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400" b="1">
                <a:latin typeface="+mj-lt"/>
              </a:rPr>
              <a:t>Planning Reserve Margin, Load-Resource Scenarios, Peak Net Load Hour View - Summer</a:t>
            </a:r>
          </a:p>
        </c:rich>
      </c:tx>
      <c:overlay val="0"/>
      <c:spPr>
        <a:noFill/>
        <a:ln>
          <a:noFill/>
        </a:ln>
        <a:effectLst/>
      </c:spPr>
    </c:title>
    <c:autoTitleDeleted val="0"/>
    <c:plotArea>
      <c:layout>
        <c:manualLayout>
          <c:layoutTarget val="inner"/>
          <c:xMode val="edge"/>
          <c:yMode val="edge"/>
          <c:x val="1.158342914611328E-2"/>
          <c:y val="0.19187034553050736"/>
          <c:w val="0.96727605207270073"/>
          <c:h val="0.72519848653118524"/>
        </c:manualLayout>
      </c:layout>
      <c:lineChart>
        <c:grouping val="standard"/>
        <c:varyColors val="0"/>
        <c:ser>
          <c:idx val="0"/>
          <c:order val="0"/>
          <c:tx>
            <c:strRef>
              <c:f>'Load-Resource Scenarios'!$I$12</c:f>
              <c:strCache>
                <c:ptCount val="1"/>
                <c:pt idx="0">
                  <c:v>Protocol-prescribed</c:v>
                </c:pt>
              </c:strCache>
            </c:strRef>
          </c:tx>
          <c:spPr>
            <a:ln w="50800">
              <a:solidFill>
                <a:sysClr val="windowText" lastClr="000000"/>
              </a:solidFill>
            </a:ln>
          </c:spPr>
          <c:marker>
            <c:symbol val="circle"/>
            <c:size val="9"/>
            <c:spPr>
              <a:solidFill>
                <a:sysClr val="windowText" lastClr="000000"/>
              </a:solidFill>
              <a:ln>
                <a:solidFill>
                  <a:sysClr val="windowText" lastClr="000000"/>
                </a:solidFill>
              </a:ln>
            </c:spPr>
          </c:marker>
          <c:dLbls>
            <c:dLbl>
              <c:idx val="0"/>
              <c:layout>
                <c:manualLayout>
                  <c:x val="-5.9355132724697945E-2"/>
                  <c:y val="1.8002459808581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20-49BC-A216-68BD9E0E6E56}"/>
                </c:ext>
              </c:extLst>
            </c:dLbl>
            <c:dLbl>
              <c:idx val="1"/>
              <c:layout>
                <c:manualLayout>
                  <c:x val="-3.5226716845087304E-2"/>
                  <c:y val="2.94671308651210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95-4263-8B05-6814C3A0EC10}"/>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3-4B20-49BC-A216-68BD9E0E6E56}"/>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4-4B20-49BC-A216-68BD9E0E6E56}"/>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5-4B20-49BC-A216-68BD9E0E6E56}"/>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Scenarios'!$J$3:$N$3</c:f>
              <c:numCache>
                <c:formatCode>General</c:formatCode>
                <c:ptCount val="5"/>
                <c:pt idx="0">
                  <c:v>2026</c:v>
                </c:pt>
                <c:pt idx="1">
                  <c:v>2027</c:v>
                </c:pt>
                <c:pt idx="2">
                  <c:v>2028</c:v>
                </c:pt>
                <c:pt idx="3">
                  <c:v>2029</c:v>
                </c:pt>
                <c:pt idx="4">
                  <c:v>2030</c:v>
                </c:pt>
              </c:numCache>
            </c:numRef>
          </c:cat>
          <c:val>
            <c:numRef>
              <c:f>'Load-Resource Scenarios'!$J$12:$N$12</c:f>
              <c:numCache>
                <c:formatCode>0.0%</c:formatCode>
                <c:ptCount val="5"/>
                <c:pt idx="0">
                  <c:v>0.19474215899855823</c:v>
                </c:pt>
                <c:pt idx="1">
                  <c:v>6.920645247813785E-2</c:v>
                </c:pt>
                <c:pt idx="2">
                  <c:v>-8.9938102660070463E-2</c:v>
                </c:pt>
                <c:pt idx="3">
                  <c:v>-0.15544904638567469</c:v>
                </c:pt>
                <c:pt idx="4">
                  <c:v>-0.22736858743412133</c:v>
                </c:pt>
              </c:numCache>
            </c:numRef>
          </c:val>
          <c:smooth val="0"/>
          <c:extLst>
            <c:ext xmlns:c16="http://schemas.microsoft.com/office/drawing/2014/chart" uri="{C3380CC4-5D6E-409C-BE32-E72D297353CC}">
              <c16:uniqueId val="{00000006-4B20-49BC-A216-68BD9E0E6E56}"/>
            </c:ext>
          </c:extLst>
        </c:ser>
        <c:ser>
          <c:idx val="6"/>
          <c:order val="1"/>
          <c:tx>
            <c:strRef>
              <c:f>'Load-Resource Scenarios'!$I$13</c:f>
              <c:strCache>
                <c:ptCount val="1"/>
                <c:pt idx="0">
                  <c:v>TSP Officer Letter Load Scenario 1</c:v>
                </c:pt>
              </c:strCache>
            </c:strRef>
          </c:tx>
          <c:spPr>
            <a:ln>
              <a:solidFill>
                <a:srgbClr val="00B0F0"/>
              </a:solidFill>
            </a:ln>
          </c:spPr>
          <c:marker>
            <c:symbol val="circle"/>
            <c:size val="7"/>
            <c:spPr>
              <a:solidFill>
                <a:srgbClr val="00B0F0"/>
              </a:solidFill>
              <a:ln>
                <a:solidFill>
                  <a:srgbClr val="00B0F0"/>
                </a:solidFill>
              </a:ln>
            </c:spPr>
          </c:marker>
          <c:dLbls>
            <c:delete val="1"/>
          </c:dLbls>
          <c:cat>
            <c:numRef>
              <c:f>'Load-Resource Scenarios'!$J$3:$N$3</c:f>
              <c:numCache>
                <c:formatCode>General</c:formatCode>
                <c:ptCount val="5"/>
                <c:pt idx="0">
                  <c:v>2026</c:v>
                </c:pt>
                <c:pt idx="1">
                  <c:v>2027</c:v>
                </c:pt>
                <c:pt idx="2">
                  <c:v>2028</c:v>
                </c:pt>
                <c:pt idx="3">
                  <c:v>2029</c:v>
                </c:pt>
                <c:pt idx="4">
                  <c:v>2030</c:v>
                </c:pt>
              </c:numCache>
            </c:numRef>
          </c:cat>
          <c:val>
            <c:numRef>
              <c:f>'Load-Resource Scenarios'!$J$13:$N$13</c:f>
              <c:numCache>
                <c:formatCode>0.0%</c:formatCode>
                <c:ptCount val="5"/>
                <c:pt idx="0">
                  <c:v>0.1431180383826624</c:v>
                </c:pt>
                <c:pt idx="1">
                  <c:v>-3.1786578270171048E-2</c:v>
                </c:pt>
                <c:pt idx="2">
                  <c:v>-0.19732682606070426</c:v>
                </c:pt>
                <c:pt idx="3">
                  <c:v>-0.28032257499575597</c:v>
                </c:pt>
                <c:pt idx="4">
                  <c:v>-0.32164470241002102</c:v>
                </c:pt>
              </c:numCache>
            </c:numRef>
          </c:val>
          <c:smooth val="0"/>
          <c:extLst>
            <c:ext xmlns:c16="http://schemas.microsoft.com/office/drawing/2014/chart" uri="{C3380CC4-5D6E-409C-BE32-E72D297353CC}">
              <c16:uniqueId val="{0000000B-4B20-49BC-A216-68BD9E0E6E56}"/>
            </c:ext>
          </c:extLst>
        </c:ser>
        <c:ser>
          <c:idx val="2"/>
          <c:order val="2"/>
          <c:tx>
            <c:strRef>
              <c:f>'Load-Resource Scenarios'!$I$14</c:f>
              <c:strCache>
                <c:ptCount val="1"/>
                <c:pt idx="0">
                  <c:v>TSP Officer Letter Load Scenario 2</c:v>
                </c:pt>
              </c:strCache>
            </c:strRef>
          </c:tx>
          <c:marker>
            <c:symbol val="circle"/>
            <c:size val="7"/>
          </c:marker>
          <c:dLbls>
            <c:dLbl>
              <c:idx val="0"/>
              <c:layout>
                <c:manualLayout>
                  <c:x val="-4.4789816976869692E-2"/>
                  <c:y val="2.9358859086723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B20-49BC-A216-68BD9E0E6E56}"/>
                </c:ext>
              </c:extLst>
            </c:dLbl>
            <c:dLbl>
              <c:idx val="1"/>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D-4B20-49BC-A216-68BD9E0E6E56}"/>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E-4B20-49BC-A216-68BD9E0E6E56}"/>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F-4B20-49BC-A216-68BD9E0E6E56}"/>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0-4B20-49BC-A216-68BD9E0E6E56}"/>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Scenarios'!$J$3:$N$3</c:f>
              <c:numCache>
                <c:formatCode>General</c:formatCode>
                <c:ptCount val="5"/>
                <c:pt idx="0">
                  <c:v>2026</c:v>
                </c:pt>
                <c:pt idx="1">
                  <c:v>2027</c:v>
                </c:pt>
                <c:pt idx="2">
                  <c:v>2028</c:v>
                </c:pt>
                <c:pt idx="3">
                  <c:v>2029</c:v>
                </c:pt>
                <c:pt idx="4">
                  <c:v>2030</c:v>
                </c:pt>
              </c:numCache>
            </c:numRef>
          </c:cat>
          <c:val>
            <c:numRef>
              <c:f>'Load-Resource Scenarios'!$J$14:$N$14</c:f>
              <c:numCache>
                <c:formatCode>0.0%</c:formatCode>
                <c:ptCount val="5"/>
                <c:pt idx="0">
                  <c:v>6.1183142839921809E-2</c:v>
                </c:pt>
                <c:pt idx="1">
                  <c:v>-0.17420979612956228</c:v>
                </c:pt>
                <c:pt idx="2">
                  <c:v>-0.36361288068272579</c:v>
                </c:pt>
                <c:pt idx="3">
                  <c:v>-0.45124962804311464</c:v>
                </c:pt>
                <c:pt idx="4">
                  <c:v>-0.48857320540977545</c:v>
                </c:pt>
              </c:numCache>
            </c:numRef>
          </c:val>
          <c:smooth val="0"/>
          <c:extLst>
            <c:ext xmlns:c16="http://schemas.microsoft.com/office/drawing/2014/chart" uri="{C3380CC4-5D6E-409C-BE32-E72D297353CC}">
              <c16:uniqueId val="{00000011-4B20-49BC-A216-68BD9E0E6E56}"/>
            </c:ext>
          </c:extLst>
        </c:ser>
        <c:ser>
          <c:idx val="3"/>
          <c:order val="3"/>
          <c:tx>
            <c:strRef>
              <c:f>'Load-Resource Scenarios'!$I$15</c:f>
              <c:strCache>
                <c:ptCount val="1"/>
                <c:pt idx="0">
                  <c:v>TEF Capacity Scenario 3</c:v>
                </c:pt>
              </c:strCache>
            </c:strRef>
          </c:tx>
          <c:spPr>
            <a:ln>
              <a:solidFill>
                <a:srgbClr val="FFC000">
                  <a:alpha val="50000"/>
                </a:srgbClr>
              </a:solidFill>
            </a:ln>
          </c:spPr>
          <c:marker>
            <c:symbol val="circle"/>
            <c:size val="7"/>
            <c:spPr>
              <a:solidFill>
                <a:srgbClr val="FFC000">
                  <a:alpha val="98000"/>
                </a:srgbClr>
              </a:solidFill>
              <a:ln>
                <a:solidFill>
                  <a:srgbClr val="FFC000"/>
                </a:solidFill>
              </a:ln>
            </c:spPr>
          </c:marker>
          <c:dLbls>
            <c:dLbl>
              <c:idx val="2"/>
              <c:layout>
                <c:manualLayout>
                  <c:x val="-9.0315077443223896E-3"/>
                  <c:y val="-1.3544305192610106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B2-409B-A03D-775D52D5ED66}"/>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A6B2-409B-A03D-775D52D5ED66}"/>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A6B2-409B-A03D-775D52D5ED66}"/>
                </c:ext>
              </c:extLst>
            </c:dLbl>
            <c:spPr>
              <a:noFill/>
              <a:ln>
                <a:noFill/>
              </a:ln>
              <a:effectLst/>
            </c:spPr>
            <c:txPr>
              <a:bodyPr wrap="square" lIns="38100" tIns="19050" rIns="38100" bIns="19050" anchor="ctr">
                <a:spAutoFit/>
              </a:bodyPr>
              <a:lstStyle/>
              <a:p>
                <a:pPr>
                  <a:defRPr sz="1200" b="1">
                    <a:latin typeface="+mj-lt"/>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'Load-Resource Scenarios'!$J$3:$N$3</c:f>
              <c:numCache>
                <c:formatCode>General</c:formatCode>
                <c:ptCount val="5"/>
                <c:pt idx="0">
                  <c:v>2026</c:v>
                </c:pt>
                <c:pt idx="1">
                  <c:v>2027</c:v>
                </c:pt>
                <c:pt idx="2">
                  <c:v>2028</c:v>
                </c:pt>
                <c:pt idx="3">
                  <c:v>2029</c:v>
                </c:pt>
                <c:pt idx="4">
                  <c:v>2030</c:v>
                </c:pt>
              </c:numCache>
            </c:numRef>
          </c:cat>
          <c:val>
            <c:numRef>
              <c:f>'Load-Resource Scenarios'!$J$15:$N$15</c:f>
              <c:numCache>
                <c:formatCode>0.0%</c:formatCode>
                <c:ptCount val="5"/>
                <c:pt idx="0">
                  <c:v>0.20909492954804737</c:v>
                </c:pt>
                <c:pt idx="1">
                  <c:v>8.604446041603403E-2</c:v>
                </c:pt>
                <c:pt idx="2">
                  <c:v>-3.7235257806348843E-2</c:v>
                </c:pt>
                <c:pt idx="3">
                  <c:v>-9.3615930147240997E-2</c:v>
                </c:pt>
                <c:pt idx="4">
                  <c:v>-0.17097491591280153</c:v>
                </c:pt>
              </c:numCache>
            </c:numRef>
          </c:val>
          <c:smooth val="0"/>
          <c:extLst>
            <c:ext xmlns:c16="http://schemas.microsoft.com/office/drawing/2014/chart" uri="{C3380CC4-5D6E-409C-BE32-E72D297353CC}">
              <c16:uniqueId val="{00000013-4B20-49BC-A216-68BD9E0E6E56}"/>
            </c:ext>
          </c:extLst>
        </c:ser>
        <c:ser>
          <c:idx val="5"/>
          <c:order val="4"/>
          <c:tx>
            <c:strRef>
              <c:f>'Load-Resource Scenarios'!$I$16</c:f>
              <c:strCache>
                <c:ptCount val="1"/>
                <c:pt idx="0">
                  <c:v>TEF Capacity Scenario 4</c:v>
                </c:pt>
              </c:strCache>
            </c:strRef>
          </c:tx>
          <c:spPr>
            <a:ln>
              <a:solidFill>
                <a:srgbClr val="685BC7">
                  <a:lumMod val="75000"/>
                  <a:alpha val="50000"/>
                </a:srgbClr>
              </a:solidFill>
            </a:ln>
          </c:spPr>
          <c:marker>
            <c:symbol val="none"/>
          </c:marker>
          <c:dLbls>
            <c:delete val="1"/>
          </c:dLbls>
          <c:cat>
            <c:numRef>
              <c:f>'Load-Resource Scenarios'!$J$3:$N$3</c:f>
              <c:numCache>
                <c:formatCode>General</c:formatCode>
                <c:ptCount val="5"/>
                <c:pt idx="0">
                  <c:v>2026</c:v>
                </c:pt>
                <c:pt idx="1">
                  <c:v>2027</c:v>
                </c:pt>
                <c:pt idx="2">
                  <c:v>2028</c:v>
                </c:pt>
                <c:pt idx="3">
                  <c:v>2029</c:v>
                </c:pt>
                <c:pt idx="4">
                  <c:v>2030</c:v>
                </c:pt>
              </c:numCache>
            </c:numRef>
          </c:cat>
          <c:val>
            <c:numRef>
              <c:f>'Load-Resource Scenarios'!$J$16:$N$16</c:f>
              <c:numCache>
                <c:formatCode>0.0%</c:formatCode>
                <c:ptCount val="5"/>
                <c:pt idx="0">
                  <c:v>0.19474215899855823</c:v>
                </c:pt>
                <c:pt idx="1">
                  <c:v>7.3227001432763436E-2</c:v>
                </c:pt>
                <c:pt idx="2">
                  <c:v>-6.6937630302984844E-2</c:v>
                </c:pt>
                <c:pt idx="3">
                  <c:v>-0.12137947231329944</c:v>
                </c:pt>
                <c:pt idx="4">
                  <c:v>-0.196296105793376</c:v>
                </c:pt>
              </c:numCache>
            </c:numRef>
          </c:val>
          <c:smooth val="0"/>
          <c:extLst>
            <c:ext xmlns:c16="http://schemas.microsoft.com/office/drawing/2014/chart" uri="{C3380CC4-5D6E-409C-BE32-E72D297353CC}">
              <c16:uniqueId val="{00000015-4B20-49BC-A216-68BD9E0E6E56}"/>
            </c:ext>
          </c:extLst>
        </c:ser>
        <c:dLbls>
          <c:dLblPos val="b"/>
          <c:showLegendKey val="0"/>
          <c:showVal val="1"/>
          <c:showCatName val="0"/>
          <c:showSerName val="0"/>
          <c:showPercent val="0"/>
          <c:showBubbleSize val="0"/>
        </c:dLbls>
        <c:marker val="1"/>
        <c:smooth val="0"/>
        <c:axId val="730249136"/>
        <c:axId val="730238576"/>
      </c:lineChart>
      <c:catAx>
        <c:axId val="730249136"/>
        <c:scaling>
          <c:orientation val="minMax"/>
        </c:scaling>
        <c:delete val="0"/>
        <c:axPos val="b"/>
        <c:numFmt formatCode="General" sourceLinked="1"/>
        <c:majorTickMark val="none"/>
        <c:minorTickMark val="none"/>
        <c:tickLblPos val="low"/>
        <c:spPr>
          <a:noFill/>
          <a:ln w="12700" cap="flat" cmpd="sng" algn="ctr">
            <a:solidFill>
              <a:sysClr val="windowText" lastClr="000000"/>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730238576"/>
        <c:crossesAt val="0"/>
        <c:auto val="1"/>
        <c:lblAlgn val="ctr"/>
        <c:lblOffset val="100"/>
        <c:noMultiLvlLbl val="0"/>
      </c:catAx>
      <c:valAx>
        <c:axId val="730238576"/>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txPr>
          <a:bodyPr/>
          <a:lstStyle/>
          <a:p>
            <a:pPr>
              <a:defRPr>
                <a:latin typeface="+mj-lt"/>
              </a:defRPr>
            </a:pPr>
            <a:endParaRPr lang="en-US"/>
          </a:p>
        </c:txPr>
        <c:crossAx val="730249136"/>
        <c:crosses val="autoZero"/>
        <c:crossBetween val="between"/>
        <c:majorUnit val="0.15000000000000002"/>
      </c:valAx>
    </c:plotArea>
    <c:legend>
      <c:legendPos val="r"/>
      <c:layout>
        <c:manualLayout>
          <c:xMode val="edge"/>
          <c:yMode val="edge"/>
          <c:x val="2.9044457705184535E-2"/>
          <c:y val="0.10550552752763764"/>
          <c:w val="0.96792643298297265"/>
          <c:h val="6.874960223585222E-2"/>
        </c:manualLayout>
      </c:layout>
      <c:overlay val="0"/>
      <c:spPr>
        <a:solidFill>
          <a:sysClr val="window" lastClr="FFFFFF"/>
        </a:solidFill>
      </c:spPr>
      <c:txPr>
        <a:bodyPr/>
        <a:lstStyle/>
        <a:p>
          <a:pPr>
            <a:defRPr sz="1100">
              <a:latin typeface="+mj-lt"/>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400" b="1">
                <a:latin typeface="+mj-lt"/>
              </a:rPr>
              <a:t>Planning Reserve Margin, Load-Resource Scenarios, Peak Net Load Hour View - Winter</a:t>
            </a:r>
          </a:p>
        </c:rich>
      </c:tx>
      <c:overlay val="0"/>
      <c:spPr>
        <a:noFill/>
        <a:ln>
          <a:noFill/>
        </a:ln>
        <a:effectLst/>
      </c:spPr>
    </c:title>
    <c:autoTitleDeleted val="0"/>
    <c:plotArea>
      <c:layout>
        <c:manualLayout>
          <c:layoutTarget val="inner"/>
          <c:xMode val="edge"/>
          <c:yMode val="edge"/>
          <c:x val="1.158342914611328E-2"/>
          <c:y val="0.19187034553050736"/>
          <c:w val="0.96727605207270073"/>
          <c:h val="0.72519848653118524"/>
        </c:manualLayout>
      </c:layout>
      <c:lineChart>
        <c:grouping val="standard"/>
        <c:varyColors val="0"/>
        <c:ser>
          <c:idx val="0"/>
          <c:order val="0"/>
          <c:tx>
            <c:strRef>
              <c:f>'Load-Resource Scenarios'!$I$28</c:f>
              <c:strCache>
                <c:ptCount val="1"/>
                <c:pt idx="0">
                  <c:v>Protocol-prescribed</c:v>
                </c:pt>
              </c:strCache>
            </c:strRef>
          </c:tx>
          <c:spPr>
            <a:ln w="50800">
              <a:solidFill>
                <a:sysClr val="windowText" lastClr="000000"/>
              </a:solidFill>
            </a:ln>
          </c:spPr>
          <c:marker>
            <c:symbol val="circle"/>
            <c:size val="9"/>
            <c:spPr>
              <a:solidFill>
                <a:sysClr val="windowText" lastClr="000000"/>
              </a:solidFill>
              <a:ln>
                <a:solidFill>
                  <a:sysClr val="windowText" lastClr="000000"/>
                </a:solidFill>
              </a:ln>
            </c:spPr>
          </c:marker>
          <c:dLbls>
            <c:dLbl>
              <c:idx val="0"/>
              <c:layout>
                <c:manualLayout>
                  <c:x val="-5.6047317161928942E-2"/>
                  <c:y val="2.137029504949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39-4678-9183-A3E894B2773E}"/>
                </c:ext>
              </c:extLst>
            </c:dLbl>
            <c:dLbl>
              <c:idx val="1"/>
              <c:layout>
                <c:manualLayout>
                  <c:x val="-4.0679095503172807E-2"/>
                  <c:y val="2.2450892242788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39-4678-9183-A3E894B2773E}"/>
                </c:ext>
              </c:extLst>
            </c:dLbl>
            <c:dLbl>
              <c:idx val="2"/>
              <c:layout>
                <c:manualLayout>
                  <c:x val="-4.5727727282638395E-2"/>
                  <c:y val="2.261564799562656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39-4678-9183-A3E894B2773E}"/>
                </c:ext>
              </c:extLst>
            </c:dLbl>
            <c:dLbl>
              <c:idx val="3"/>
              <c:layout>
                <c:manualLayout>
                  <c:x val="-3.6453003388247654E-2"/>
                  <c:y val="2.2615647995626476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39-4678-9183-A3E894B2773E}"/>
                </c:ext>
              </c:extLst>
            </c:dLbl>
            <c:dLbl>
              <c:idx val="4"/>
              <c:layout>
                <c:manualLayout>
                  <c:x val="-3.1153161162881367E-2"/>
                  <c:y val="2.7183303241956166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39-4678-9183-A3E894B2773E}"/>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Scenarios'!$J$19:$N$19</c:f>
              <c:strCache>
                <c:ptCount val="5"/>
                <c:pt idx="0">
                  <c:v>2026/27</c:v>
                </c:pt>
                <c:pt idx="1">
                  <c:v>2027/28</c:v>
                </c:pt>
                <c:pt idx="2">
                  <c:v>2028/29</c:v>
                </c:pt>
                <c:pt idx="3">
                  <c:v>2029/30</c:v>
                </c:pt>
                <c:pt idx="4">
                  <c:v>2030/31</c:v>
                </c:pt>
              </c:strCache>
            </c:strRef>
          </c:cat>
          <c:val>
            <c:numRef>
              <c:f>'Load-Resource Scenarios'!$J$28:$N$28</c:f>
              <c:numCache>
                <c:formatCode>0.0%</c:formatCode>
                <c:ptCount val="5"/>
                <c:pt idx="0">
                  <c:v>0.29173495981026065</c:v>
                </c:pt>
                <c:pt idx="1">
                  <c:v>7.1930680358835292E-2</c:v>
                </c:pt>
                <c:pt idx="2">
                  <c:v>-8.0902580942212338E-2</c:v>
                </c:pt>
                <c:pt idx="3">
                  <c:v>-0.17311562218351259</c:v>
                </c:pt>
                <c:pt idx="4">
                  <c:v>-0.21492048229610408</c:v>
                </c:pt>
              </c:numCache>
            </c:numRef>
          </c:val>
          <c:smooth val="0"/>
          <c:extLst>
            <c:ext xmlns:c16="http://schemas.microsoft.com/office/drawing/2014/chart" uri="{C3380CC4-5D6E-409C-BE32-E72D297353CC}">
              <c16:uniqueId val="{00000006-2439-4678-9183-A3E894B2773E}"/>
            </c:ext>
          </c:extLst>
        </c:ser>
        <c:ser>
          <c:idx val="6"/>
          <c:order val="1"/>
          <c:tx>
            <c:strRef>
              <c:f>'Load-Resource Scenarios'!$I$29</c:f>
              <c:strCache>
                <c:ptCount val="1"/>
                <c:pt idx="0">
                  <c:v>TSP Officer Letter Load Scenario 1</c:v>
                </c:pt>
              </c:strCache>
            </c:strRef>
          </c:tx>
          <c:spPr>
            <a:ln>
              <a:solidFill>
                <a:srgbClr val="00B0F0"/>
              </a:solidFill>
            </a:ln>
          </c:spPr>
          <c:marker>
            <c:symbol val="circle"/>
            <c:size val="7"/>
            <c:spPr>
              <a:solidFill>
                <a:srgbClr val="00B0F0"/>
              </a:solidFill>
              <a:ln>
                <a:solidFill>
                  <a:srgbClr val="00B0F0"/>
                </a:solidFill>
              </a:ln>
            </c:spPr>
          </c:marker>
          <c:dLbls>
            <c:delete val="1"/>
          </c:dLbls>
          <c:cat>
            <c:strRef>
              <c:f>'Load-Resource Scenarios'!$J$19:$N$19</c:f>
              <c:strCache>
                <c:ptCount val="5"/>
                <c:pt idx="0">
                  <c:v>2026/27</c:v>
                </c:pt>
                <c:pt idx="1">
                  <c:v>2027/28</c:v>
                </c:pt>
                <c:pt idx="2">
                  <c:v>2028/29</c:v>
                </c:pt>
                <c:pt idx="3">
                  <c:v>2029/30</c:v>
                </c:pt>
                <c:pt idx="4">
                  <c:v>2030/31</c:v>
                </c:pt>
              </c:strCache>
            </c:strRef>
          </c:cat>
          <c:val>
            <c:numRef>
              <c:f>'Load-Resource Scenarios'!$J$29:$N$29</c:f>
              <c:numCache>
                <c:formatCode>0.0%</c:formatCode>
                <c:ptCount val="5"/>
                <c:pt idx="0">
                  <c:v>0.18873897898139366</c:v>
                </c:pt>
                <c:pt idx="1">
                  <c:v>-5.2938411491879521E-2</c:v>
                </c:pt>
                <c:pt idx="2">
                  <c:v>-0.15673565318185997</c:v>
                </c:pt>
                <c:pt idx="3">
                  <c:v>-0.25191303619413802</c:v>
                </c:pt>
                <c:pt idx="4">
                  <c:v>-0.29295403950458032</c:v>
                </c:pt>
              </c:numCache>
            </c:numRef>
          </c:val>
          <c:smooth val="0"/>
          <c:extLst>
            <c:ext xmlns:c16="http://schemas.microsoft.com/office/drawing/2014/chart" uri="{C3380CC4-5D6E-409C-BE32-E72D297353CC}">
              <c16:uniqueId val="{0000000B-2439-4678-9183-A3E894B2773E}"/>
            </c:ext>
          </c:extLst>
        </c:ser>
        <c:ser>
          <c:idx val="2"/>
          <c:order val="2"/>
          <c:tx>
            <c:strRef>
              <c:f>'Load-Resource Scenarios'!$I$30</c:f>
              <c:strCache>
                <c:ptCount val="1"/>
                <c:pt idx="0">
                  <c:v>TSP Officer Letter Load Scenario 2</c:v>
                </c:pt>
              </c:strCache>
            </c:strRef>
          </c:tx>
          <c:marker>
            <c:symbol val="circle"/>
            <c:size val="7"/>
          </c:marker>
          <c:dLbls>
            <c:dLbl>
              <c:idx val="0"/>
              <c:layout>
                <c:manualLayout>
                  <c:x val="-5.567628598922509E-2"/>
                  <c:y val="4.172170114158834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39-4678-9183-A3E894B2773E}"/>
                </c:ext>
              </c:extLst>
            </c:dLbl>
            <c:dLbl>
              <c:idx val="1"/>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D-2439-4678-9183-A3E894B2773E}"/>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E-2439-4678-9183-A3E894B2773E}"/>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F-2439-4678-9183-A3E894B2773E}"/>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0-2439-4678-9183-A3E894B2773E}"/>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Scenarios'!$J$19:$N$19</c:f>
              <c:strCache>
                <c:ptCount val="5"/>
                <c:pt idx="0">
                  <c:v>2026/27</c:v>
                </c:pt>
                <c:pt idx="1">
                  <c:v>2027/28</c:v>
                </c:pt>
                <c:pt idx="2">
                  <c:v>2028/29</c:v>
                </c:pt>
                <c:pt idx="3">
                  <c:v>2029/30</c:v>
                </c:pt>
                <c:pt idx="4">
                  <c:v>2030/31</c:v>
                </c:pt>
              </c:strCache>
            </c:strRef>
          </c:cat>
          <c:val>
            <c:numRef>
              <c:f>'Load-Resource Scenarios'!$J$30:$N$30</c:f>
              <c:numCache>
                <c:formatCode>0.0%</c:formatCode>
                <c:ptCount val="5"/>
                <c:pt idx="0">
                  <c:v>4.8747881096377246E-2</c:v>
                </c:pt>
                <c:pt idx="1">
                  <c:v>-0.23259149768388776</c:v>
                </c:pt>
                <c:pt idx="2">
                  <c:v>-0.33555009407794084</c:v>
                </c:pt>
                <c:pt idx="3">
                  <c:v>-0.43146483953604331</c:v>
                </c:pt>
                <c:pt idx="4">
                  <c:v>-0.46903320741526522</c:v>
                </c:pt>
              </c:numCache>
            </c:numRef>
          </c:val>
          <c:smooth val="0"/>
          <c:extLst>
            <c:ext xmlns:c16="http://schemas.microsoft.com/office/drawing/2014/chart" uri="{C3380CC4-5D6E-409C-BE32-E72D297353CC}">
              <c16:uniqueId val="{00000011-2439-4678-9183-A3E894B2773E}"/>
            </c:ext>
          </c:extLst>
        </c:ser>
        <c:ser>
          <c:idx val="3"/>
          <c:order val="3"/>
          <c:tx>
            <c:strRef>
              <c:f>'Load-Resource Scenarios'!$I$31</c:f>
              <c:strCache>
                <c:ptCount val="1"/>
                <c:pt idx="0">
                  <c:v>TEF Capacity Scenario 3</c:v>
                </c:pt>
              </c:strCache>
            </c:strRef>
          </c:tx>
          <c:spPr>
            <a:ln>
              <a:solidFill>
                <a:srgbClr val="FFC000">
                  <a:alpha val="50000"/>
                </a:srgbClr>
              </a:solidFill>
            </a:ln>
          </c:spPr>
          <c:marker>
            <c:symbol val="circle"/>
            <c:size val="7"/>
            <c:spPr>
              <a:solidFill>
                <a:srgbClr val="FFC000"/>
              </a:solidFill>
              <a:ln>
                <a:solidFill>
                  <a:srgbClr val="FFC000"/>
                </a:solidFill>
              </a:ln>
            </c:spPr>
          </c:marker>
          <c:dLbls>
            <c:dLbl>
              <c:idx val="0"/>
              <c:layout>
                <c:manualLayout>
                  <c:x val="2.4863023955887055E-2"/>
                  <c:y val="9.724731312203322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27-429B-BA0A-A097712C66CA}"/>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9227-429B-BA0A-A097712C66CA}"/>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9227-429B-BA0A-A097712C66CA}"/>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9227-429B-BA0A-A097712C66CA}"/>
                </c:ext>
              </c:extLst>
            </c:dLbl>
            <c:spPr>
              <a:noFill/>
              <a:ln>
                <a:noFill/>
              </a:ln>
              <a:effectLst/>
            </c:spPr>
            <c:txPr>
              <a:bodyPr wrap="square" lIns="38100" tIns="19050" rIns="38100" bIns="19050" anchor="ctr">
                <a:spAutoFit/>
              </a:bodyPr>
              <a:lstStyle/>
              <a:p>
                <a:pPr>
                  <a:defRPr sz="1200" b="1">
                    <a:latin typeface="+mj-lt"/>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Scenarios'!$J$19:$N$19</c:f>
              <c:strCache>
                <c:ptCount val="5"/>
                <c:pt idx="0">
                  <c:v>2026/27</c:v>
                </c:pt>
                <c:pt idx="1">
                  <c:v>2027/28</c:v>
                </c:pt>
                <c:pt idx="2">
                  <c:v>2028/29</c:v>
                </c:pt>
                <c:pt idx="3">
                  <c:v>2029/30</c:v>
                </c:pt>
                <c:pt idx="4">
                  <c:v>2030/31</c:v>
                </c:pt>
              </c:strCache>
            </c:strRef>
          </c:cat>
          <c:val>
            <c:numRef>
              <c:f>'Load-Resource Scenarios'!$J$31:$N$31</c:f>
              <c:numCache>
                <c:formatCode>0.0%</c:formatCode>
                <c:ptCount val="5"/>
                <c:pt idx="0">
                  <c:v>0.30662327437307529</c:v>
                </c:pt>
                <c:pt idx="1">
                  <c:v>0.10628082698566983</c:v>
                </c:pt>
                <c:pt idx="2">
                  <c:v>-1.5407463988921836E-2</c:v>
                </c:pt>
                <c:pt idx="3">
                  <c:v>-0.11406529293695428</c:v>
                </c:pt>
                <c:pt idx="4">
                  <c:v>-0.15906383972812402</c:v>
                </c:pt>
              </c:numCache>
            </c:numRef>
          </c:val>
          <c:smooth val="0"/>
          <c:extLst>
            <c:ext xmlns:c16="http://schemas.microsoft.com/office/drawing/2014/chart" uri="{C3380CC4-5D6E-409C-BE32-E72D297353CC}">
              <c16:uniqueId val="{00000013-2439-4678-9183-A3E894B2773E}"/>
            </c:ext>
          </c:extLst>
        </c:ser>
        <c:ser>
          <c:idx val="5"/>
          <c:order val="4"/>
          <c:tx>
            <c:strRef>
              <c:f>'Load-Resource Scenarios'!$I$32</c:f>
              <c:strCache>
                <c:ptCount val="1"/>
                <c:pt idx="0">
                  <c:v>TEF Capacity Scenario 4</c:v>
                </c:pt>
              </c:strCache>
            </c:strRef>
          </c:tx>
          <c:spPr>
            <a:ln>
              <a:solidFill>
                <a:srgbClr val="685BC7">
                  <a:alpha val="50000"/>
                </a:srgbClr>
              </a:solidFill>
            </a:ln>
          </c:spPr>
          <c:marker>
            <c:symbol val="none"/>
          </c:marker>
          <c:dPt>
            <c:idx val="2"/>
            <c:bubble3D val="0"/>
            <c:extLst>
              <c:ext xmlns:c16="http://schemas.microsoft.com/office/drawing/2014/chart" uri="{C3380CC4-5D6E-409C-BE32-E72D297353CC}">
                <c16:uniqueId val="{00000002-78DC-4D62-A556-FF5513964652}"/>
              </c:ext>
            </c:extLst>
          </c:dPt>
          <c:dLbls>
            <c:delete val="1"/>
          </c:dLbls>
          <c:cat>
            <c:strRef>
              <c:f>'Load-Resource Scenarios'!$J$19:$N$19</c:f>
              <c:strCache>
                <c:ptCount val="5"/>
                <c:pt idx="0">
                  <c:v>2026/27</c:v>
                </c:pt>
                <c:pt idx="1">
                  <c:v>2027/28</c:v>
                </c:pt>
                <c:pt idx="2">
                  <c:v>2028/29</c:v>
                </c:pt>
                <c:pt idx="3">
                  <c:v>2029/30</c:v>
                </c:pt>
                <c:pt idx="4">
                  <c:v>2030/31</c:v>
                </c:pt>
              </c:strCache>
            </c:strRef>
          </c:cat>
          <c:val>
            <c:numRef>
              <c:f>'Load-Resource Scenarios'!$J$32:$N$32</c:f>
              <c:numCache>
                <c:formatCode>0.0%</c:formatCode>
                <c:ptCount val="5"/>
                <c:pt idx="0">
                  <c:v>0.29173495981026065</c:v>
                </c:pt>
                <c:pt idx="1">
                  <c:v>8.0247688575948065E-2</c:v>
                </c:pt>
                <c:pt idx="2">
                  <c:v>-4.4815272487393712E-2</c:v>
                </c:pt>
                <c:pt idx="3">
                  <c:v>-0.1405793424575156</c:v>
                </c:pt>
                <c:pt idx="4">
                  <c:v>-0.18414389950079726</c:v>
                </c:pt>
              </c:numCache>
            </c:numRef>
          </c:val>
          <c:smooth val="0"/>
          <c:extLst>
            <c:ext xmlns:c16="http://schemas.microsoft.com/office/drawing/2014/chart" uri="{C3380CC4-5D6E-409C-BE32-E72D297353CC}">
              <c16:uniqueId val="{00000015-2439-4678-9183-A3E894B2773E}"/>
            </c:ext>
          </c:extLst>
        </c:ser>
        <c:dLbls>
          <c:dLblPos val="b"/>
          <c:showLegendKey val="0"/>
          <c:showVal val="1"/>
          <c:showCatName val="0"/>
          <c:showSerName val="0"/>
          <c:showPercent val="0"/>
          <c:showBubbleSize val="0"/>
        </c:dLbls>
        <c:marker val="1"/>
        <c:smooth val="0"/>
        <c:axId val="730249136"/>
        <c:axId val="730238576"/>
      </c:lineChart>
      <c:catAx>
        <c:axId val="730249136"/>
        <c:scaling>
          <c:orientation val="minMax"/>
        </c:scaling>
        <c:delete val="0"/>
        <c:axPos val="b"/>
        <c:numFmt formatCode="General" sourceLinked="1"/>
        <c:majorTickMark val="none"/>
        <c:minorTickMark val="none"/>
        <c:tickLblPos val="low"/>
        <c:spPr>
          <a:noFill/>
          <a:ln w="12700" cap="flat" cmpd="sng" algn="ctr">
            <a:solidFill>
              <a:sysClr val="windowText" lastClr="000000"/>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730238576"/>
        <c:crossesAt val="0"/>
        <c:auto val="1"/>
        <c:lblAlgn val="ctr"/>
        <c:lblOffset val="100"/>
        <c:noMultiLvlLbl val="0"/>
      </c:catAx>
      <c:valAx>
        <c:axId val="730238576"/>
        <c:scaling>
          <c:orientation val="minMax"/>
          <c:max val="0.32000000000000006"/>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txPr>
          <a:bodyPr/>
          <a:lstStyle/>
          <a:p>
            <a:pPr>
              <a:defRPr>
                <a:latin typeface="+mj-lt"/>
              </a:defRPr>
            </a:pPr>
            <a:endParaRPr lang="en-US"/>
          </a:p>
        </c:txPr>
        <c:crossAx val="730249136"/>
        <c:crosses val="autoZero"/>
        <c:crossBetween val="between"/>
        <c:majorUnit val="0.15000000000000002"/>
      </c:valAx>
    </c:plotArea>
    <c:legend>
      <c:legendPos val="r"/>
      <c:layout>
        <c:manualLayout>
          <c:xMode val="edge"/>
          <c:yMode val="edge"/>
          <c:x val="2.9044435658507117E-2"/>
          <c:y val="9.6012239728698726E-2"/>
          <c:w val="0.96901665243143364"/>
          <c:h val="6.874960223585222E-2"/>
        </c:manualLayout>
      </c:layout>
      <c:overlay val="0"/>
      <c:spPr>
        <a:solidFill>
          <a:sysClr val="window" lastClr="FFFFFF"/>
        </a:solidFill>
      </c:spPr>
      <c:txPr>
        <a:bodyPr/>
        <a:lstStyle/>
        <a:p>
          <a:pPr>
            <a:defRPr sz="1100">
              <a:latin typeface="+mj-lt"/>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400" b="1">
                <a:latin typeface="+mj-lt"/>
              </a:rPr>
              <a:t>Planning Reserve Margin, Load-Resource Scenarios, Peak Load Hour View - Winter</a:t>
            </a:r>
          </a:p>
        </c:rich>
      </c:tx>
      <c:overlay val="0"/>
      <c:spPr>
        <a:noFill/>
        <a:ln>
          <a:noFill/>
        </a:ln>
        <a:effectLst/>
      </c:spPr>
    </c:title>
    <c:autoTitleDeleted val="0"/>
    <c:plotArea>
      <c:layout>
        <c:manualLayout>
          <c:layoutTarget val="inner"/>
          <c:xMode val="edge"/>
          <c:yMode val="edge"/>
          <c:x val="1.158342914611328E-2"/>
          <c:y val="0.19187034553050736"/>
          <c:w val="0.96727605207270073"/>
          <c:h val="0.72519848653118524"/>
        </c:manualLayout>
      </c:layout>
      <c:lineChart>
        <c:grouping val="standard"/>
        <c:varyColors val="0"/>
        <c:ser>
          <c:idx val="0"/>
          <c:order val="0"/>
          <c:tx>
            <c:strRef>
              <c:f>'Load-Resource Scenarios'!$B$28</c:f>
              <c:strCache>
                <c:ptCount val="1"/>
                <c:pt idx="0">
                  <c:v>Protocol-prescribed</c:v>
                </c:pt>
              </c:strCache>
            </c:strRef>
          </c:tx>
          <c:spPr>
            <a:ln w="50800">
              <a:solidFill>
                <a:sysClr val="windowText" lastClr="000000"/>
              </a:solidFill>
            </a:ln>
          </c:spPr>
          <c:marker>
            <c:symbol val="circle"/>
            <c:size val="9"/>
            <c:spPr>
              <a:solidFill>
                <a:sysClr val="windowText" lastClr="000000"/>
              </a:solidFill>
              <a:ln>
                <a:solidFill>
                  <a:sysClr val="windowText" lastClr="000000"/>
                </a:solidFill>
              </a:ln>
            </c:spPr>
          </c:marker>
          <c:dLbls>
            <c:dLbl>
              <c:idx val="0"/>
              <c:layout>
                <c:manualLayout>
                  <c:x val="-5.6047317161928942E-2"/>
                  <c:y val="2.137029504949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15-4505-8FA5-7AC3A4ACAFFF}"/>
                </c:ext>
              </c:extLst>
            </c:dLbl>
            <c:dLbl>
              <c:idx val="1"/>
              <c:layout>
                <c:manualLayout>
                  <c:x val="-5.1370665377734367E-2"/>
                  <c:y val="8.912680653879512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88-4376-B627-B6DF8AD27007}"/>
                </c:ext>
              </c:extLst>
            </c:dLbl>
            <c:dLbl>
              <c:idx val="2"/>
              <c:layout>
                <c:manualLayout>
                  <c:x val="-3.9763108741995228E-2"/>
                  <c:y val="2.9358859086723268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15-4505-8FA5-7AC3A4ACAFFF}"/>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4-7E15-4505-8FA5-7AC3A4ACAFFF}"/>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5-7E15-4505-8FA5-7AC3A4ACAFFF}"/>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Scenarios'!$C$19:$G$19</c:f>
              <c:strCache>
                <c:ptCount val="5"/>
                <c:pt idx="0">
                  <c:v>2026/27</c:v>
                </c:pt>
                <c:pt idx="1">
                  <c:v>2027/28</c:v>
                </c:pt>
                <c:pt idx="2">
                  <c:v>2028/29</c:v>
                </c:pt>
                <c:pt idx="3">
                  <c:v>2029/30</c:v>
                </c:pt>
                <c:pt idx="4">
                  <c:v>2030/31</c:v>
                </c:pt>
              </c:strCache>
            </c:strRef>
          </c:cat>
          <c:val>
            <c:numRef>
              <c:f>'Load-Resource Scenarios'!$C$28:$G$28</c:f>
              <c:numCache>
                <c:formatCode>0.0%</c:formatCode>
                <c:ptCount val="5"/>
                <c:pt idx="0">
                  <c:v>0.23040351974803863</c:v>
                </c:pt>
                <c:pt idx="1">
                  <c:v>3.1360169323562455E-2</c:v>
                </c:pt>
                <c:pt idx="2">
                  <c:v>-0.11164207502197816</c:v>
                </c:pt>
                <c:pt idx="3">
                  <c:v>-0.19893124304615273</c:v>
                </c:pt>
                <c:pt idx="4">
                  <c:v>-0.23927662032248134</c:v>
                </c:pt>
              </c:numCache>
            </c:numRef>
          </c:val>
          <c:smooth val="0"/>
          <c:extLst>
            <c:ext xmlns:c16="http://schemas.microsoft.com/office/drawing/2014/chart" uri="{C3380CC4-5D6E-409C-BE32-E72D297353CC}">
              <c16:uniqueId val="{00000006-7E15-4505-8FA5-7AC3A4ACAFFF}"/>
            </c:ext>
          </c:extLst>
        </c:ser>
        <c:ser>
          <c:idx val="6"/>
          <c:order val="1"/>
          <c:tx>
            <c:strRef>
              <c:f>'Load-Resource Scenarios'!$B$29</c:f>
              <c:strCache>
                <c:ptCount val="1"/>
                <c:pt idx="0">
                  <c:v>TSP Officer Letter Load Scenario 1</c:v>
                </c:pt>
              </c:strCache>
            </c:strRef>
          </c:tx>
          <c:spPr>
            <a:ln>
              <a:solidFill>
                <a:srgbClr val="00B0F0"/>
              </a:solidFill>
            </a:ln>
          </c:spPr>
          <c:marker>
            <c:symbol val="circle"/>
            <c:size val="7"/>
            <c:spPr>
              <a:solidFill>
                <a:srgbClr val="00B0F0"/>
              </a:solidFill>
              <a:ln>
                <a:solidFill>
                  <a:srgbClr val="00B0F0"/>
                </a:solidFill>
              </a:ln>
            </c:spPr>
          </c:marker>
          <c:dLbls>
            <c:delete val="1"/>
          </c:dLbls>
          <c:cat>
            <c:strRef>
              <c:f>'Load-Resource Scenarios'!$C$19:$G$19</c:f>
              <c:strCache>
                <c:ptCount val="5"/>
                <c:pt idx="0">
                  <c:v>2026/27</c:v>
                </c:pt>
                <c:pt idx="1">
                  <c:v>2027/28</c:v>
                </c:pt>
                <c:pt idx="2">
                  <c:v>2028/29</c:v>
                </c:pt>
                <c:pt idx="3">
                  <c:v>2029/30</c:v>
                </c:pt>
                <c:pt idx="4">
                  <c:v>2030/31</c:v>
                </c:pt>
              </c:strCache>
            </c:strRef>
          </c:cat>
          <c:val>
            <c:numRef>
              <c:f>'Load-Resource Scenarios'!$C$29:$G$29</c:f>
              <c:numCache>
                <c:formatCode>0.0%</c:formatCode>
                <c:ptCount val="5"/>
                <c:pt idx="0">
                  <c:v>0.13751292903026066</c:v>
                </c:pt>
                <c:pt idx="1">
                  <c:v>-8.3722636946201634E-2</c:v>
                </c:pt>
                <c:pt idx="2">
                  <c:v>-0.18201252622671035</c:v>
                </c:pt>
                <c:pt idx="3">
                  <c:v>-0.27240976176104642</c:v>
                </c:pt>
                <c:pt idx="4">
                  <c:v>-0.31208584991571986</c:v>
                </c:pt>
              </c:numCache>
            </c:numRef>
          </c:val>
          <c:smooth val="0"/>
          <c:extLst>
            <c:ext xmlns:c16="http://schemas.microsoft.com/office/drawing/2014/chart" uri="{C3380CC4-5D6E-409C-BE32-E72D297353CC}">
              <c16:uniqueId val="{0000000B-7E15-4505-8FA5-7AC3A4ACAFFF}"/>
            </c:ext>
          </c:extLst>
        </c:ser>
        <c:ser>
          <c:idx val="2"/>
          <c:order val="2"/>
          <c:tx>
            <c:strRef>
              <c:f>'Load-Resource Scenarios'!$B$30</c:f>
              <c:strCache>
                <c:ptCount val="1"/>
                <c:pt idx="0">
                  <c:v>TSP Officer Letter Load Scenario 2</c:v>
                </c:pt>
              </c:strCache>
            </c:strRef>
          </c:tx>
          <c:marker>
            <c:symbol val="circle"/>
            <c:size val="7"/>
          </c:marker>
          <c:dLbls>
            <c:dLbl>
              <c:idx val="1"/>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D-7E15-4505-8FA5-7AC3A4ACAFFF}"/>
                </c:ext>
              </c:extLst>
            </c:dLbl>
            <c:dLbl>
              <c:idx val="2"/>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E-7E15-4505-8FA5-7AC3A4ACAFFF}"/>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F-7E15-4505-8FA5-7AC3A4ACAFFF}"/>
                </c:ext>
              </c:extLst>
            </c:dLbl>
            <c:dLbl>
              <c:idx val="4"/>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0-7E15-4505-8FA5-7AC3A4ACAFFF}"/>
                </c:ext>
              </c:extLst>
            </c:dLbl>
            <c:spPr>
              <a:noFill/>
              <a:ln>
                <a:noFill/>
              </a:ln>
              <a:effectLst/>
            </c:spPr>
            <c:txPr>
              <a:bodyPr wrap="square" lIns="38100" tIns="19050" rIns="38100" bIns="19050" anchor="ctr">
                <a:spAutoFit/>
              </a:bodyPr>
              <a:lstStyle/>
              <a:p>
                <a:pPr>
                  <a:defRPr sz="1200" b="1">
                    <a:latin typeface="+mj-lt"/>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Scenarios'!$C$19:$G$19</c:f>
              <c:strCache>
                <c:ptCount val="5"/>
                <c:pt idx="0">
                  <c:v>2026/27</c:v>
                </c:pt>
                <c:pt idx="1">
                  <c:v>2027/28</c:v>
                </c:pt>
                <c:pt idx="2">
                  <c:v>2028/29</c:v>
                </c:pt>
                <c:pt idx="3">
                  <c:v>2029/30</c:v>
                </c:pt>
                <c:pt idx="4">
                  <c:v>2030/31</c:v>
                </c:pt>
              </c:strCache>
            </c:strRef>
          </c:cat>
          <c:val>
            <c:numRef>
              <c:f>'Load-Resource Scenarios'!$C$30:$G$30</c:f>
              <c:numCache>
                <c:formatCode>0.0%</c:formatCode>
                <c:ptCount val="5"/>
                <c:pt idx="0">
                  <c:v>9.8764374017712171E-3</c:v>
                </c:pt>
                <c:pt idx="1">
                  <c:v>-0.25155629237559041</c:v>
                </c:pt>
                <c:pt idx="2">
                  <c:v>-0.34996374957849274</c:v>
                </c:pt>
                <c:pt idx="3">
                  <c:v>-0.44202671855760983</c:v>
                </c:pt>
                <c:pt idx="4">
                  <c:v>-0.47858617119517061</c:v>
                </c:pt>
              </c:numCache>
            </c:numRef>
          </c:val>
          <c:smooth val="0"/>
          <c:extLst>
            <c:ext xmlns:c16="http://schemas.microsoft.com/office/drawing/2014/chart" uri="{C3380CC4-5D6E-409C-BE32-E72D297353CC}">
              <c16:uniqueId val="{00000011-7E15-4505-8FA5-7AC3A4ACAFFF}"/>
            </c:ext>
          </c:extLst>
        </c:ser>
        <c:ser>
          <c:idx val="3"/>
          <c:order val="3"/>
          <c:tx>
            <c:strRef>
              <c:f>'Load-Resource Scenarios'!$B$31</c:f>
              <c:strCache>
                <c:ptCount val="1"/>
                <c:pt idx="0">
                  <c:v>TEF Capacity Scenario 3</c:v>
                </c:pt>
              </c:strCache>
            </c:strRef>
          </c:tx>
          <c:spPr>
            <a:ln>
              <a:solidFill>
                <a:srgbClr val="FFC000">
                  <a:alpha val="50000"/>
                </a:srgbClr>
              </a:solidFill>
            </a:ln>
          </c:spPr>
          <c:marker>
            <c:symbol val="circle"/>
            <c:size val="7"/>
            <c:spPr>
              <a:solidFill>
                <a:srgbClr val="FFC000"/>
              </a:solidFill>
              <a:ln>
                <a:solidFill>
                  <a:srgbClr val="FFC000"/>
                </a:solidFill>
              </a:ln>
            </c:spPr>
          </c:marker>
          <c:dLbls>
            <c:dLbl>
              <c:idx val="0"/>
              <c:layout>
                <c:manualLayout>
                  <c:x val="-6.5069404670827962E-3"/>
                  <c:y val="-2.3502088075739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A0-4F0D-BA8B-18A3DFC77EDC}"/>
                </c:ext>
              </c:extLst>
            </c:dLbl>
            <c:dLbl>
              <c:idx val="2"/>
              <c:layout>
                <c:manualLayout>
                  <c:x val="-2.5662285878589324E-3"/>
                  <c:y val="-2.1128743833743312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A0-4F0D-BA8B-18A3DFC77EDC}"/>
                </c:ext>
              </c:extLst>
            </c:dLbl>
            <c:dLbl>
              <c:idx val="3"/>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90A0-4F0D-BA8B-18A3DFC77EDC}"/>
                </c:ext>
              </c:extLst>
            </c:dLbl>
            <c:dLbl>
              <c:idx val="4"/>
              <c:layout>
                <c:manualLayout>
                  <c:x val="-3.2460752440183961E-2"/>
                  <c:y val="-3.0622120801726896E-2"/>
                </c:manualLayout>
              </c:layout>
              <c:spPr>
                <a:noFill/>
                <a:ln>
                  <a:noFill/>
                </a:ln>
                <a:effectLst/>
              </c:spPr>
              <c:txPr>
                <a:bodyPr wrap="square" lIns="38100" tIns="19050" rIns="38100" bIns="19050" anchor="ctr">
                  <a:spAutoFit/>
                </a:bodyPr>
                <a:lstStyle/>
                <a:p>
                  <a:pPr>
                    <a:defRPr sz="1200" b="1">
                      <a:solidFill>
                        <a:srgbClr val="FF0000"/>
                      </a:solidFill>
                      <a:latin typeface="+mj-lt"/>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A0-4F0D-BA8B-18A3DFC77EDC}"/>
                </c:ext>
              </c:extLst>
            </c:dLbl>
            <c:spPr>
              <a:noFill/>
              <a:ln>
                <a:noFill/>
              </a:ln>
              <a:effectLst/>
            </c:spPr>
            <c:txPr>
              <a:bodyPr wrap="square" lIns="38100" tIns="19050" rIns="38100" bIns="19050" anchor="ctr">
                <a:spAutoFit/>
              </a:bodyPr>
              <a:lstStyle/>
              <a:p>
                <a:pPr>
                  <a:defRPr sz="1200" b="1">
                    <a:latin typeface="+mj-lt"/>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'Load-Resource Scenarios'!$C$19:$G$19</c:f>
              <c:strCache>
                <c:ptCount val="5"/>
                <c:pt idx="0">
                  <c:v>2026/27</c:v>
                </c:pt>
                <c:pt idx="1">
                  <c:v>2027/28</c:v>
                </c:pt>
                <c:pt idx="2">
                  <c:v>2028/29</c:v>
                </c:pt>
                <c:pt idx="3">
                  <c:v>2029/30</c:v>
                </c:pt>
                <c:pt idx="4">
                  <c:v>2030/31</c:v>
                </c:pt>
              </c:strCache>
            </c:strRef>
          </c:cat>
          <c:val>
            <c:numRef>
              <c:f>'Load-Resource Scenarios'!$C$31:$G$31</c:f>
              <c:numCache>
                <c:formatCode>0.0%</c:formatCode>
                <c:ptCount val="5"/>
                <c:pt idx="0">
                  <c:v>0.24443576430259084</c:v>
                </c:pt>
                <c:pt idx="1">
                  <c:v>6.4081831066780684E-2</c:v>
                </c:pt>
                <c:pt idx="2">
                  <c:v>-4.8986792553542179E-2</c:v>
                </c:pt>
                <c:pt idx="3">
                  <c:v>-0.14231566130568782</c:v>
                </c:pt>
                <c:pt idx="4">
                  <c:v>-0.18571012153373459</c:v>
                </c:pt>
              </c:numCache>
            </c:numRef>
          </c:val>
          <c:smooth val="0"/>
          <c:extLst>
            <c:ext xmlns:c16="http://schemas.microsoft.com/office/drawing/2014/chart" uri="{C3380CC4-5D6E-409C-BE32-E72D297353CC}">
              <c16:uniqueId val="{00000013-7E15-4505-8FA5-7AC3A4ACAFFF}"/>
            </c:ext>
          </c:extLst>
        </c:ser>
        <c:ser>
          <c:idx val="5"/>
          <c:order val="4"/>
          <c:tx>
            <c:strRef>
              <c:f>'Load-Resource Scenarios'!$B$32</c:f>
              <c:strCache>
                <c:ptCount val="1"/>
                <c:pt idx="0">
                  <c:v>TEF Capacity Scenario 4</c:v>
                </c:pt>
              </c:strCache>
            </c:strRef>
          </c:tx>
          <c:spPr>
            <a:ln>
              <a:solidFill>
                <a:srgbClr val="685BC7">
                  <a:alpha val="50000"/>
                </a:srgbClr>
              </a:solidFill>
            </a:ln>
          </c:spPr>
          <c:marker>
            <c:symbol val="none"/>
          </c:marker>
          <c:dLbls>
            <c:delete val="1"/>
          </c:dLbls>
          <c:cat>
            <c:strRef>
              <c:f>'Load-Resource Scenarios'!$C$19:$G$19</c:f>
              <c:strCache>
                <c:ptCount val="5"/>
                <c:pt idx="0">
                  <c:v>2026/27</c:v>
                </c:pt>
                <c:pt idx="1">
                  <c:v>2027/28</c:v>
                </c:pt>
                <c:pt idx="2">
                  <c:v>2028/29</c:v>
                </c:pt>
                <c:pt idx="3">
                  <c:v>2029/30</c:v>
                </c:pt>
                <c:pt idx="4">
                  <c:v>2030/31</c:v>
                </c:pt>
              </c:strCache>
            </c:strRef>
          </c:cat>
          <c:val>
            <c:numRef>
              <c:f>'Load-Resource Scenarios'!$C$32:$G$32</c:f>
              <c:numCache>
                <c:formatCode>0.0%</c:formatCode>
                <c:ptCount val="5"/>
                <c:pt idx="0">
                  <c:v>0.23040351974803863</c:v>
                </c:pt>
                <c:pt idx="1">
                  <c:v>3.9282881635460655E-2</c:v>
                </c:pt>
                <c:pt idx="2">
                  <c:v>-7.7119493645800577E-2</c:v>
                </c:pt>
                <c:pt idx="3">
                  <c:v>-0.16773649057209813</c:v>
                </c:pt>
                <c:pt idx="4">
                  <c:v>-0.20976188923172248</c:v>
                </c:pt>
              </c:numCache>
            </c:numRef>
          </c:val>
          <c:smooth val="0"/>
          <c:extLst>
            <c:ext xmlns:c16="http://schemas.microsoft.com/office/drawing/2014/chart" uri="{C3380CC4-5D6E-409C-BE32-E72D297353CC}">
              <c16:uniqueId val="{00000015-7E15-4505-8FA5-7AC3A4ACAFFF}"/>
            </c:ext>
          </c:extLst>
        </c:ser>
        <c:dLbls>
          <c:dLblPos val="b"/>
          <c:showLegendKey val="0"/>
          <c:showVal val="1"/>
          <c:showCatName val="0"/>
          <c:showSerName val="0"/>
          <c:showPercent val="0"/>
          <c:showBubbleSize val="0"/>
        </c:dLbls>
        <c:marker val="1"/>
        <c:smooth val="0"/>
        <c:axId val="730249136"/>
        <c:axId val="730238576"/>
      </c:lineChart>
      <c:catAx>
        <c:axId val="730249136"/>
        <c:scaling>
          <c:orientation val="minMax"/>
        </c:scaling>
        <c:delete val="0"/>
        <c:axPos val="b"/>
        <c:numFmt formatCode="General" sourceLinked="1"/>
        <c:majorTickMark val="none"/>
        <c:minorTickMark val="none"/>
        <c:tickLblPos val="low"/>
        <c:spPr>
          <a:noFill/>
          <a:ln w="12700" cap="flat" cmpd="sng" algn="ctr">
            <a:solidFill>
              <a:sysClr val="windowText" lastClr="000000"/>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730238576"/>
        <c:crossesAt val="0"/>
        <c:auto val="1"/>
        <c:lblAlgn val="ctr"/>
        <c:lblOffset val="100"/>
        <c:noMultiLvlLbl val="0"/>
      </c:catAx>
      <c:valAx>
        <c:axId val="730238576"/>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txPr>
          <a:bodyPr/>
          <a:lstStyle/>
          <a:p>
            <a:pPr>
              <a:defRPr>
                <a:latin typeface="+mj-lt"/>
              </a:defRPr>
            </a:pPr>
            <a:endParaRPr lang="en-US"/>
          </a:p>
        </c:txPr>
        <c:crossAx val="730249136"/>
        <c:crosses val="autoZero"/>
        <c:crossBetween val="between"/>
        <c:majorUnit val="0.15000000000000002"/>
      </c:valAx>
    </c:plotArea>
    <c:legend>
      <c:legendPos val="r"/>
      <c:layout>
        <c:manualLayout>
          <c:xMode val="edge"/>
          <c:yMode val="edge"/>
          <c:x val="2.9044457705184535E-2"/>
          <c:y val="0.10550552752763764"/>
          <c:w val="0.97095554699580755"/>
          <c:h val="6.874960223585222E-2"/>
        </c:manualLayout>
      </c:layout>
      <c:overlay val="0"/>
      <c:spPr>
        <a:solidFill>
          <a:sysClr val="window" lastClr="FFFFFF"/>
        </a:solidFill>
      </c:spPr>
      <c:txPr>
        <a:bodyPr/>
        <a:lstStyle/>
        <a:p>
          <a:pPr>
            <a:defRPr sz="1100">
              <a:latin typeface="+mj-lt"/>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124734</xdr:colOff>
      <xdr:row>21</xdr:row>
      <xdr:rowOff>196938</xdr:rowOff>
    </xdr:from>
    <xdr:to>
      <xdr:col>16</xdr:col>
      <xdr:colOff>301625</xdr:colOff>
      <xdr:row>35</xdr:row>
      <xdr:rowOff>5290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643443" y="3260814"/>
          <a:ext cx="9156849" cy="27028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ctr"/>
          <a:r>
            <a:rPr lang="en-US" sz="2800" b="1" baseline="0">
              <a:solidFill>
                <a:schemeClr val="tx2"/>
              </a:solidFill>
              <a:latin typeface="Arial" panose="020B0604020202020204" pitchFamily="34" charset="0"/>
              <a:cs typeface="Arial" panose="020B0604020202020204" pitchFamily="34" charset="0"/>
            </a:rPr>
            <a:t>(CDR) in the ERCOT Region, 2026-2030</a:t>
          </a:r>
        </a:p>
        <a:p>
          <a:pPr algn="ctr"/>
          <a:r>
            <a:rPr lang="en-US" sz="2800" b="1" baseline="0">
              <a:solidFill>
                <a:schemeClr val="tx2"/>
              </a:solidFill>
              <a:latin typeface="Arial" panose="020B0604020202020204" pitchFamily="34" charset="0"/>
              <a:ea typeface="+mn-ea"/>
              <a:cs typeface="Arial" panose="020B0604020202020204" pitchFamily="34" charset="0"/>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0" baseline="0">
              <a:solidFill>
                <a:schemeClr val="tx2"/>
              </a:solidFill>
              <a:latin typeface="Arial" panose="020B0604020202020204" pitchFamily="34" charset="0"/>
              <a:ea typeface="+mn-ea"/>
              <a:cs typeface="Arial" panose="020B0604020202020204" pitchFamily="34" charset="0"/>
            </a:rPr>
            <a:t>Revised</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800" b="1" baseline="0">
            <a:solidFill>
              <a:schemeClr val="tx2"/>
            </a:solidFill>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0" baseline="0">
              <a:solidFill>
                <a:schemeClr val="tx2"/>
              </a:solidFill>
              <a:latin typeface="Arial" panose="020B0604020202020204" pitchFamily="34" charset="0"/>
              <a:ea typeface="+mn-ea"/>
              <a:cs typeface="Arial" panose="020B0604020202020204" pitchFamily="34" charset="0"/>
            </a:rPr>
            <a:t>May 16, 2025 </a:t>
          </a:r>
        </a:p>
        <a:p>
          <a:pPr marL="0" indent="0" algn="ctr"/>
          <a:endParaRPr lang="en-US" sz="2800" b="1" baseline="0">
            <a:solidFill>
              <a:srgbClr val="FF0000"/>
            </a:solidFill>
            <a:latin typeface="Arial" panose="020B0604020202020204" pitchFamily="34" charset="0"/>
            <a:ea typeface="+mn-ea"/>
            <a:cs typeface="Arial" panose="020B0604020202020204" pitchFamily="34" charset="0"/>
          </a:endParaRPr>
        </a:p>
      </xdr:txBody>
    </xdr:sp>
    <xdr:clientData/>
  </xdr:twoCellAnchor>
  <xdr:twoCellAnchor editAs="oneCell">
    <xdr:from>
      <xdr:col>0</xdr:col>
      <xdr:colOff>0</xdr:colOff>
      <xdr:row>5</xdr:row>
      <xdr:rowOff>120195</xdr:rowOff>
    </xdr:from>
    <xdr:to>
      <xdr:col>6</xdr:col>
      <xdr:colOff>391894</xdr:colOff>
      <xdr:row>17</xdr:row>
      <xdr:rowOff>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55624"/>
          <a:ext cx="3657608" cy="18378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72196</xdr:colOff>
      <xdr:row>0</xdr:row>
      <xdr:rowOff>63048</xdr:rowOff>
    </xdr:from>
    <xdr:ext cx="1904999" cy="952499"/>
    <xdr:pic>
      <xdr:nvPicPr>
        <xdr:cNvPr id="5" name="Ercot_2016.png">
          <a:extLst>
            <a:ext uri="{FF2B5EF4-FFF2-40B4-BE49-F238E27FC236}">
              <a16:creationId xmlns:a16="http://schemas.microsoft.com/office/drawing/2014/main" id="{6A2CB76C-2D87-4618-876E-D73F4E450863}"/>
            </a:ext>
          </a:extLst>
        </xdr:cNvPr>
        <xdr:cNvPicPr>
          <a:picLocks noChangeAspect="1"/>
        </xdr:cNvPicPr>
      </xdr:nvPicPr>
      <xdr:blipFill>
        <a:blip xmlns:r="http://schemas.openxmlformats.org/officeDocument/2006/relationships" r:embed="rId1"/>
        <a:stretch>
          <a:fillRect/>
        </a:stretch>
      </xdr:blipFill>
      <xdr:spPr>
        <a:xfrm>
          <a:off x="234576" y="63048"/>
          <a:ext cx="1904999" cy="952499"/>
        </a:xfrm>
        <a:prstGeom prst="rect">
          <a:avLst/>
        </a:prstGeom>
        <a:noFill/>
        <a:ln>
          <a:noFill/>
        </a:ln>
      </xdr:spPr>
    </xdr:pic>
    <xdr:clientData/>
  </xdr:oneCellAnchor>
  <xdr:twoCellAnchor>
    <xdr:from>
      <xdr:col>3</xdr:col>
      <xdr:colOff>52953</xdr:colOff>
      <xdr:row>51</xdr:row>
      <xdr:rowOff>114702</xdr:rowOff>
    </xdr:from>
    <xdr:to>
      <xdr:col>7</xdr:col>
      <xdr:colOff>262759</xdr:colOff>
      <xdr:row>72</xdr:row>
      <xdr:rowOff>75026</xdr:rowOff>
    </xdr:to>
    <xdr:graphicFrame macro="">
      <xdr:nvGraphicFramePr>
        <xdr:cNvPr id="6" name="Chart 4" descr="Chart type: Line. 'Peak Load', 'Peak Net Load' by 'Summer'&#10;&#10;Description automatically generated">
          <a:extLst>
            <a:ext uri="{FF2B5EF4-FFF2-40B4-BE49-F238E27FC236}">
              <a16:creationId xmlns:a16="http://schemas.microsoft.com/office/drawing/2014/main" id="{0AAD47ED-D379-4054-8451-E08713BFB70C}"/>
            </a:ext>
            <a:ext uri="{147F2762-F138-4A5C-976F-8EAC2B608ADB}">
              <a16:predDERef xmlns:a16="http://schemas.microsoft.com/office/drawing/2014/main" pred="{14FBD9D0-08EE-4CDF-B8EF-EF9E44FE5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426983</xdr:colOff>
      <xdr:row>51</xdr:row>
      <xdr:rowOff>118734</xdr:rowOff>
    </xdr:from>
    <xdr:to>
      <xdr:col>13</xdr:col>
      <xdr:colOff>517897</xdr:colOff>
      <xdr:row>72</xdr:row>
      <xdr:rowOff>79058</xdr:rowOff>
    </xdr:to>
    <xdr:graphicFrame macro="">
      <xdr:nvGraphicFramePr>
        <xdr:cNvPr id="16" name="Chart 5" descr="Chart type: Line. 'Peak Load', 'Peak Net Load' by 'Winter'&#10;&#10;Description automatically generated">
          <a:extLst>
            <a:ext uri="{FF2B5EF4-FFF2-40B4-BE49-F238E27FC236}">
              <a16:creationId xmlns:a16="http://schemas.microsoft.com/office/drawing/2014/main" id="{BE8671E4-5FCB-44DA-8CEC-F8845A3B9F34}"/>
            </a:ext>
            <a:ext uri="{147F2762-F138-4A5C-976F-8EAC2B608ADB}">
              <a16:predDERef xmlns:a16="http://schemas.microsoft.com/office/drawing/2014/main" pred="{3EBDBF8A-F6DC-9633-CA72-B5222717F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199523</xdr:colOff>
      <xdr:row>75</xdr:row>
      <xdr:rowOff>66696</xdr:rowOff>
    </xdr:from>
    <xdr:to>
      <xdr:col>13</xdr:col>
      <xdr:colOff>437363</xdr:colOff>
      <xdr:row>102</xdr:row>
      <xdr:rowOff>113495</xdr:rowOff>
    </xdr:to>
    <xdr:pic>
      <xdr:nvPicPr>
        <xdr:cNvPr id="2" name="Picture 8">
          <a:extLst>
            <a:ext uri="{FF2B5EF4-FFF2-40B4-BE49-F238E27FC236}">
              <a16:creationId xmlns:a16="http://schemas.microsoft.com/office/drawing/2014/main" id="{90075ACA-9242-B0AC-1B66-2B9F2FAE786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rcRect/>
        <a:stretch/>
      </xdr:blipFill>
      <xdr:spPr>
        <a:xfrm>
          <a:off x="995141" y="32328431"/>
          <a:ext cx="9512724" cy="42826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413048</xdr:colOff>
      <xdr:row>35</xdr:row>
      <xdr:rowOff>61489</xdr:rowOff>
    </xdr:from>
    <xdr:to>
      <xdr:col>6</xdr:col>
      <xdr:colOff>317959</xdr:colOff>
      <xdr:row>66</xdr:row>
      <xdr:rowOff>64212</xdr:rowOff>
    </xdr:to>
    <xdr:graphicFrame macro="">
      <xdr:nvGraphicFramePr>
        <xdr:cNvPr id="2" name="Chart 1">
          <a:extLst>
            <a:ext uri="{FF2B5EF4-FFF2-40B4-BE49-F238E27FC236}">
              <a16:creationId xmlns:a16="http://schemas.microsoft.com/office/drawing/2014/main" id="{2E16F4E1-F0CE-4C3F-B26A-8F060422C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612321</xdr:colOff>
      <xdr:row>35</xdr:row>
      <xdr:rowOff>68364</xdr:rowOff>
    </xdr:from>
    <xdr:to>
      <xdr:col>13</xdr:col>
      <xdr:colOff>145836</xdr:colOff>
      <xdr:row>66</xdr:row>
      <xdr:rowOff>44823</xdr:rowOff>
    </xdr:to>
    <xdr:graphicFrame macro="">
      <xdr:nvGraphicFramePr>
        <xdr:cNvPr id="6" name="Chart 2">
          <a:extLst>
            <a:ext uri="{FF2B5EF4-FFF2-40B4-BE49-F238E27FC236}">
              <a16:creationId xmlns:a16="http://schemas.microsoft.com/office/drawing/2014/main" id="{F2880155-49B0-44BD-8911-E0C00ED34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630666</xdr:colOff>
      <xdr:row>68</xdr:row>
      <xdr:rowOff>20550</xdr:rowOff>
    </xdr:from>
    <xdr:to>
      <xdr:col>13</xdr:col>
      <xdr:colOff>164181</xdr:colOff>
      <xdr:row>99</xdr:row>
      <xdr:rowOff>23273</xdr:rowOff>
    </xdr:to>
    <xdr:graphicFrame macro="">
      <xdr:nvGraphicFramePr>
        <xdr:cNvPr id="7" name="Chart 4">
          <a:extLst>
            <a:ext uri="{FF2B5EF4-FFF2-40B4-BE49-F238E27FC236}">
              <a16:creationId xmlns:a16="http://schemas.microsoft.com/office/drawing/2014/main" id="{986BEAB7-FF4A-4A33-9FF1-7DD461600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409833</xdr:colOff>
      <xdr:row>68</xdr:row>
      <xdr:rowOff>5637</xdr:rowOff>
    </xdr:from>
    <xdr:to>
      <xdr:col>6</xdr:col>
      <xdr:colOff>314744</xdr:colOff>
      <xdr:row>99</xdr:row>
      <xdr:rowOff>8360</xdr:rowOff>
    </xdr:to>
    <xdr:graphicFrame macro="">
      <xdr:nvGraphicFramePr>
        <xdr:cNvPr id="3" name="Chart 5">
          <a:extLst>
            <a:ext uri="{FF2B5EF4-FFF2-40B4-BE49-F238E27FC236}">
              <a16:creationId xmlns:a16="http://schemas.microsoft.com/office/drawing/2014/main" id="{B0C877D9-402C-4C1D-AD23-DC3034361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R:\CDR\2024\Dec%202024\Archive\CapacityDemandandReservesReport_December2024%20-%20DRAFT_tv%20-%20after%20DM%20EDITS.xlsx" TargetMode="External"/><Relationship Id="rId1" Type="http://schemas.openxmlformats.org/officeDocument/2006/relationships/externalLinkPath" Target="https://ercot-my.sharepoint.com/personal/pete_warnken_ercot_com/Documents/Documents/Archive/CapacityDemandandReservesReport_December2024%20-%20DRAFT_tv%20-%20after%20DM%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PRR 1219 CHANGES"/>
      <sheetName val="TitlePage"/>
      <sheetName val="Contents"/>
      <sheetName val="Disclaimer"/>
      <sheetName val="Executive Summary"/>
      <sheetName val="Data Tables--------&gt;"/>
      <sheetName val="Spring Summary"/>
      <sheetName val="Load-Resource Scenarios"/>
      <sheetName val="Summer Summary"/>
      <sheetName val="Fall Summary"/>
      <sheetName val="Winter Summary"/>
      <sheetName val="Unit Details"/>
      <sheetName val="Unit Details (OLD FORMAT)"/>
      <sheetName val="New CDR-Eligible Resources"/>
      <sheetName val="Capacity by Resource Type"/>
      <sheetName val="ELCCs"/>
      <sheetName val="Documentation-----&gt;"/>
      <sheetName val="Acronyms"/>
      <sheetName val="Definitions"/>
      <sheetName val="Wind-Solar Region Mapping"/>
      <sheetName val="Backgrou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sheetData sheetId="20" refreshError="1"/>
    </sheetDataSet>
  </externalBook>
</externalLink>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ercot.com/gridinfo/resourc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rcot.com/files/docs/2025/04/08/2025-LTLF-Report.pdf" TargetMode="External"/><Relationship Id="rId1" Type="http://schemas.openxmlformats.org/officeDocument/2006/relationships/hyperlink" Target="https://www.ercot.com/files/docs/2025/04/08/ErcotAdjustedForecast.xlsb"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42"/>
  <sheetViews>
    <sheetView tabSelected="1" zoomScale="71" zoomScaleNormal="71" workbookViewId="0"/>
  </sheetViews>
  <sheetFormatPr defaultColWidth="9.28515625" defaultRowHeight="12.75" x14ac:dyDescent="0.2"/>
  <cols>
    <col min="1" max="1" width="3" style="2" customWidth="1"/>
    <col min="2" max="7" width="9.28515625" style="2"/>
    <col min="8" max="8" width="16.42578125" style="2" customWidth="1"/>
    <col min="9" max="16384" width="9.28515625" style="2"/>
  </cols>
  <sheetData>
    <row r="1" spans="1:10" ht="5.65" customHeight="1" x14ac:dyDescent="0.2">
      <c r="A1" s="376"/>
    </row>
    <row r="2" spans="1:10" ht="5.65" customHeight="1" x14ac:dyDescent="0.2"/>
    <row r="3" spans="1:10" ht="5.65" customHeight="1" x14ac:dyDescent="0.2"/>
    <row r="4" spans="1:10" ht="5.65" customHeight="1" x14ac:dyDescent="0.2"/>
    <row r="11" spans="1:10" x14ac:dyDescent="0.2">
      <c r="J11" s="2" t="s">
        <v>0</v>
      </c>
    </row>
    <row r="22" spans="4:22" ht="60" x14ac:dyDescent="0.8">
      <c r="D22" s="9"/>
      <c r="E22" s="9"/>
      <c r="F22" s="9"/>
      <c r="G22" s="9"/>
      <c r="H22" s="9"/>
      <c r="I22" s="9"/>
      <c r="J22" s="9"/>
      <c r="K22" s="9"/>
      <c r="L22" s="9"/>
      <c r="M22" s="9"/>
      <c r="N22" s="9"/>
      <c r="O22" s="9"/>
      <c r="P22" s="9"/>
      <c r="U22" s="8"/>
      <c r="V22" s="8"/>
    </row>
    <row r="40" spans="6:15" ht="13.5" thickBot="1" x14ac:dyDescent="0.25"/>
    <row r="41" spans="6:15" ht="99.75" customHeight="1" thickTop="1" thickBot="1" x14ac:dyDescent="0.25">
      <c r="F41" s="377" t="s">
        <v>4491</v>
      </c>
      <c r="G41" s="378"/>
      <c r="H41" s="378"/>
      <c r="I41" s="378"/>
      <c r="J41" s="378"/>
      <c r="K41" s="378"/>
      <c r="L41" s="378"/>
      <c r="M41" s="378"/>
      <c r="N41" s="378"/>
      <c r="O41" s="379"/>
    </row>
    <row r="42" spans="6:15" ht="13.5" thickTop="1" x14ac:dyDescent="0.2"/>
  </sheetData>
  <mergeCells count="1">
    <mergeCell ref="F41:O41"/>
  </mergeCells>
  <phoneticPr fontId="30" type="noConversion"/>
  <pageMargins left="0.75" right="0.75" top="1" bottom="1" header="0.5" footer="0.5"/>
  <pageSetup scale="68" orientation="landscape" r:id="rId1"/>
  <headerFooter differentFirst="1" alignWithMargins="0">
    <oddFooter>&amp;LERCOT PUBLIC&amp;C&amp;P</oddFooter>
    <firstFooter>&amp;LERCOT PUBLIC</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8796B-3A4A-4636-88A3-80AC5C839DC0}">
  <sheetPr codeName="Sheet12">
    <tabColor rgb="FFFFFF99"/>
    <pageSetUpPr fitToPage="1"/>
  </sheetPr>
  <dimension ref="A1:GF63"/>
  <sheetViews>
    <sheetView zoomScale="87" zoomScaleNormal="87" workbookViewId="0"/>
  </sheetViews>
  <sheetFormatPr defaultColWidth="9.28515625" defaultRowHeight="15" x14ac:dyDescent="0.25"/>
  <cols>
    <col min="1" max="1" width="14.7109375" style="6" customWidth="1"/>
    <col min="2" max="2" width="79.7109375" style="6" customWidth="1"/>
    <col min="3" max="10" width="15.7109375" style="6" customWidth="1"/>
    <col min="11" max="11" width="24.7109375" style="6" customWidth="1"/>
    <col min="12" max="16374" width="9.28515625" style="6"/>
    <col min="16375" max="16375" width="9.28515625" style="6" bestFit="1"/>
    <col min="16376" max="16384" width="9.28515625" style="6"/>
  </cols>
  <sheetData>
    <row r="1" spans="1:188" x14ac:dyDescent="0.25">
      <c r="A1" s="38"/>
      <c r="B1" s="38"/>
      <c r="C1" s="38"/>
      <c r="D1" s="38"/>
      <c r="E1" s="38"/>
      <c r="F1" s="38"/>
      <c r="G1" s="38"/>
      <c r="H1" s="38"/>
      <c r="I1" s="38"/>
      <c r="J1" s="38"/>
      <c r="K1" s="38"/>
    </row>
    <row r="2" spans="1:188" s="7" customFormat="1" ht="37.5" customHeight="1" x14ac:dyDescent="0.35">
      <c r="A2" s="314"/>
      <c r="B2" s="432" t="s">
        <v>3920</v>
      </c>
      <c r="C2" s="434" t="s">
        <v>3921</v>
      </c>
      <c r="D2" s="435"/>
      <c r="E2" s="435"/>
      <c r="F2" s="435"/>
      <c r="G2" s="435"/>
      <c r="H2" s="435"/>
      <c r="I2" s="435"/>
      <c r="J2" s="436"/>
      <c r="K2" s="38"/>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row>
    <row r="3" spans="1:188" s="15" customFormat="1" ht="48.75" customHeight="1" x14ac:dyDescent="0.2">
      <c r="A3" s="315"/>
      <c r="B3" s="433"/>
      <c r="C3" s="316" t="s">
        <v>3922</v>
      </c>
      <c r="D3" s="316" t="s">
        <v>3923</v>
      </c>
      <c r="E3" s="316" t="s">
        <v>3924</v>
      </c>
      <c r="F3" s="316" t="s">
        <v>3925</v>
      </c>
      <c r="G3" s="316" t="s">
        <v>3926</v>
      </c>
      <c r="H3" s="316" t="s">
        <v>3927</v>
      </c>
      <c r="I3" s="316" t="s">
        <v>3928</v>
      </c>
      <c r="J3" s="316" t="s">
        <v>3929</v>
      </c>
      <c r="K3" s="317"/>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row>
    <row r="4" spans="1:188" s="61" customFormat="1" ht="24" customHeight="1" x14ac:dyDescent="0.25">
      <c r="A4" s="58"/>
      <c r="B4" s="318" t="s">
        <v>4436</v>
      </c>
      <c r="C4" s="319">
        <f>SUM(C6:C12)</f>
        <v>85750.865999999995</v>
      </c>
      <c r="D4" s="319">
        <f>SUM(D6:D12)</f>
        <v>84769.865999999995</v>
      </c>
      <c r="E4" s="319">
        <f t="shared" ref="E4:F4" si="0">SUM(E6:E12)</f>
        <v>86620.115999999995</v>
      </c>
      <c r="F4" s="319">
        <f t="shared" si="0"/>
        <v>84883.115999999995</v>
      </c>
      <c r="G4" s="319">
        <f>SUM(G6:G12)</f>
        <v>87673.115999999995</v>
      </c>
      <c r="H4" s="319">
        <f>SUM(H6:H12)</f>
        <v>85409.115999999995</v>
      </c>
      <c r="I4" s="319">
        <f>SUM(I6:I12)</f>
        <v>87011.115999999995</v>
      </c>
      <c r="J4" s="319">
        <f>SUM(J6:J12)</f>
        <v>85151.115999999995</v>
      </c>
      <c r="K4" s="58"/>
    </row>
    <row r="5" spans="1:188" s="61" customFormat="1" ht="18" x14ac:dyDescent="0.25">
      <c r="A5" s="58"/>
      <c r="B5" s="320" t="s">
        <v>3930</v>
      </c>
      <c r="C5" s="321">
        <f>SUM(C6:C10)</f>
        <v>65769.475999999995</v>
      </c>
      <c r="D5" s="321">
        <f>SUM(D6:D10)</f>
        <v>66925.475999999995</v>
      </c>
      <c r="E5" s="321">
        <f t="shared" ref="E5:F5" si="1">SUM(E6:E10)</f>
        <v>66638.725999999995</v>
      </c>
      <c r="F5" s="321">
        <f t="shared" si="1"/>
        <v>67038.725999999995</v>
      </c>
      <c r="G5" s="321">
        <f>SUM(G6:G10)</f>
        <v>67691.725999999995</v>
      </c>
      <c r="H5" s="321">
        <f>SUM(H6:H10)</f>
        <v>67564.725999999995</v>
      </c>
      <c r="I5" s="321">
        <f>SUM(I6:I10)</f>
        <v>67029.725999999995</v>
      </c>
      <c r="J5" s="321">
        <f>SUM(J6:J10)</f>
        <v>67306.725999999995</v>
      </c>
      <c r="K5" s="58"/>
    </row>
    <row r="6" spans="1:188" ht="15.75" customHeight="1" x14ac:dyDescent="0.25">
      <c r="A6" s="38"/>
      <c r="B6" s="322" t="s">
        <v>3931</v>
      </c>
      <c r="C6" s="321">
        <f>SUMIFS('Unit Details'!$K:$K,'Unit Details'!$F:$F,"OPER*",'Unit Details'!$E:$E,"GAS", 'Unit Details'!$D:$D,"CC",'Unit Details'!$L:$L,"&lt;&gt;0")
+SUMIFS('Unit Details'!$K:$K,'Unit Details'!$F:$F,"MOTH-SEA",'Unit Details'!$E:$E,"GAS", 'Unit Details'!$D:$D,"CC",'Unit Details'!$L:$L,"&lt;&gt;0")
+SUMIFS('Unit Details'!$K:$K,'Unit Details'!$F:$F,"RMR",'Unit Details'!$E:$E,"GAS", 'Unit Details'!$D:$D,"CC",'Unit Details'!$L:$L,"&lt;&gt;0")
+SUMIFS('Unit Details'!$K:$K,'Unit Details'!$F:$F,"EXT-OUT",'Unit Details'!$E:$E,"GAS", 'Unit Details'!$D:$D,"CC",'Unit Details'!$L:$L,"&lt;&gt;0")</f>
        <v>42862.128999999994</v>
      </c>
      <c r="D6" s="321">
        <f>SUMIFS('Unit Details'!$K:$K,'Unit Details'!$F:$F,"OPER*",'Unit Details'!$E:$E,"GAS", 'Unit Details'!$D:$D,"CC",'Unit Details'!$P:$P,"&lt;&gt;0")
+SUMIFS('Unit Details'!$K:$K,'Unit Details'!$F:$F,"MOTH-SEA",'Unit Details'!$E:$E,"GAS", 'Unit Details'!$D:$D,"CC",'Unit Details'!$P:$P,"&lt;&gt;0")
+SUMIFS('Unit Details'!$K:$K,'Unit Details'!$F:$F,"RMR",'Unit Details'!$E:$E,"GAS", 'Unit Details'!$D:$D,"CC",'Unit Details'!$P:$P,"&lt;&gt;0")
+SUMIFS('Unit Details'!$K:$K,'Unit Details'!$F:$F,"EXT-OUT",'Unit Details'!$E:$E,"GAS", 'Unit Details'!$D:$D,"CC",'Unit Details'!$P:$P,"&lt;&gt;0")</f>
        <v>43741.128999999994</v>
      </c>
      <c r="E6" s="321">
        <f>SUMIFS('Unit Details'!$K:$K,'Unit Details'!$F:$F,"OPER*",'Unit Details'!$E:$E,"GAS", 'Unit Details'!$D:$D,"CC",'Unit Details'!$Q:$Q,"&lt;&gt;0")
+SUMIFS('Unit Details'!$K:$K,'Unit Details'!$F:$F,"MOTH-SEA",'Unit Details'!$E:$E,"GAS", 'Unit Details'!$D:$D,"CC",'Unit Details'!$Q:$Q,"&lt;&gt;0")
+SUMIFS('Unit Details'!$K:$K,'Unit Details'!$F:$F,"RMR",'Unit Details'!$E:$E,"GAS", 'Unit Details'!$D:$D,"CC",'Unit Details'!$Q:$Q,"&lt;&gt;0")
+SUMIFS('Unit Details'!$K:$K,'Unit Details'!$F:$F,"EXT-OUT",'Unit Details'!$E:$E,"GAS", 'Unit Details'!$D:$D,"CC",'Unit Details'!$Q:$Q,"&lt;&gt;0")</f>
        <v>43562.128999999994</v>
      </c>
      <c r="F6" s="321">
        <f>SUMIFS('Unit Details'!$K:$K,'Unit Details'!$F:$F,"OPER*",'Unit Details'!$E:$E,"GAS", 'Unit Details'!$D:$D,"CC",'Unit Details'!$U:$U,"&lt;&gt;0")
+SUMIFS('Unit Details'!$K:$K,'Unit Details'!$F:$F,"MOTH-SEA",'Unit Details'!$E:$E,"GAS", 'Unit Details'!$D:$D,"CC",'Unit Details'!$U:$U,"&lt;&gt;0")
+SUMIFS('Unit Details'!$K:$K,'Unit Details'!$F:$F,"RMR",'Unit Details'!$E:$E,"GAS", 'Unit Details'!$D:$D,"CC",'Unit Details'!$U:$U,"&lt;&gt;0")
+SUMIFS('Unit Details'!$K:$K,'Unit Details'!$F:$F,"EXT-OUT",'Unit Details'!$E:$E,"GAS", 'Unit Details'!$D:$D,"CC",'Unit Details'!$U:$U,"&lt;&gt;0")</f>
        <v>43741.128999999994</v>
      </c>
      <c r="G6" s="321">
        <f>SUMIFS('Unit Details'!$K:$K,'Unit Details'!$F:$F,"OPER*",'Unit Details'!$E:$E,"GAS", 'Unit Details'!$D:$D,"CC",'Unit Details'!$V:$V,"&lt;&gt;0")
+SUMIFS('Unit Details'!$K:$K,'Unit Details'!$F:$F,"MOTH-SEA",'Unit Details'!$E:$E,"GAS", 'Unit Details'!$D:$D,"CC",'Unit Details'!$V:$V,"&lt;&gt;0")
+SUMIFS('Unit Details'!$K:$K,'Unit Details'!$F:$F,"RMR",'Unit Details'!$E:$E,"GAS", 'Unit Details'!$D:$D,"CC",'Unit Details'!$V:$V,"&lt;&gt;0")
+SUMIFS('Unit Details'!$K:$K,'Unit Details'!$F:$F,"EXT-OUT",'Unit Details'!$E:$E,"GAS", 'Unit Details'!$D:$D,"CC",'Unit Details'!$V:$V,"&lt;&gt;0")</f>
        <v>44141.128999999994</v>
      </c>
      <c r="H6" s="321">
        <f>SUMIFS('Unit Details'!$K:$K,'Unit Details'!$F:$F,"OPER*",'Unit Details'!$E:$E,"GAS", 'Unit Details'!$D:$D,"CC",'Unit Details'!$Z:$Z,"&lt;&gt;0")
+SUMIFS('Unit Details'!$K:$K,'Unit Details'!$F:$F,"MOTH-SEA",'Unit Details'!$E:$E,"GAS", 'Unit Details'!$D:$D,"CC",'Unit Details'!$Z:$Z,"&lt;&gt;0")
+SUMIFS('Unit Details'!$K:$K,'Unit Details'!$F:$F,"RMR",'Unit Details'!$E:$E,"GAS", 'Unit Details'!$D:$D,"CC",'Unit Details'!$Z:$Z,"&lt;&gt;0")
+SUMIFS('Unit Details'!$K:$K,'Unit Details'!$F:$F,"EXT-OUT",'Unit Details'!$E:$E,"GAS", 'Unit Details'!$D:$D,"CC",'Unit Details'!$Z:$Z,"&lt;&gt;0")</f>
        <v>44141.128999999994</v>
      </c>
      <c r="I6" s="321">
        <f>SUMIFS('Unit Details'!$K:$K,'Unit Details'!$F:$F,"OPER*",'Unit Details'!$E:$E,"GAS", 'Unit Details'!$D:$D,"CC",'Unit Details'!$AA:$AA,"&lt;&gt;0")
+SUMIFS('Unit Details'!$K:$K,'Unit Details'!$F:$F,"MOTH-SEA",'Unit Details'!$E:$E,"GAS", 'Unit Details'!$D:$D,"CC",'Unit Details'!$AA:$AA,"&lt;&gt;0")
+SUMIFS('Unit Details'!$K:$K,'Unit Details'!$F:$F,"RMR",'Unit Details'!$E:$E,"GAS", 'Unit Details'!$D:$D,"CC",'Unit Details'!$AA:$AA,"&lt;&gt;0")
+SUMIFS('Unit Details'!$K:$K,'Unit Details'!$F:$F,"EXT-OUT",'Unit Details'!$E:$E,"GAS", 'Unit Details'!$D:$D,"CC",'Unit Details'!$AA:$AA,"&lt;&gt;0")</f>
        <v>44141.128999999994</v>
      </c>
      <c r="J6" s="321">
        <f>SUMIFS('Unit Details'!$K:$K,'Unit Details'!$F:$F,"OPER*",'Unit Details'!$E:$E,"GAS", 'Unit Details'!$D:$D,"CC",'Unit Details'!$AE:$AE,"&lt;&gt;0")
+SUMIFS('Unit Details'!$K:$K,'Unit Details'!$F:$F,"MOTH-SEA",'Unit Details'!$E:$E,"GAS", 'Unit Details'!$D:$D,"CC",'Unit Details'!$AE:$AE,"&lt;&gt;0")
+SUMIFS('Unit Details'!$K:$K,'Unit Details'!$F:$F,"RMR",'Unit Details'!$E:$E,"GAS", 'Unit Details'!$D:$D,"CC",'Unit Details'!$AE:$AE,"&lt;&gt;0")
+SUMIFS('Unit Details'!$K:$K,'Unit Details'!$F:$F,"EXT-OUT",'Unit Details'!$E:$E,"GAS", 'Unit Details'!$D:$D,"CC",'Unit Details'!$AE:$AE,"&lt;&gt;0")</f>
        <v>44141.128999999994</v>
      </c>
      <c r="K6" s="58"/>
      <c r="M6" s="64"/>
    </row>
    <row r="7" spans="1:188" ht="18.75" customHeight="1" x14ac:dyDescent="0.25">
      <c r="A7" s="38"/>
      <c r="B7" s="322" t="s">
        <v>3932</v>
      </c>
      <c r="C7" s="321">
        <f>SUMIFS('Unit Details'!$K:$K,'Unit Details'!$F:$F,"OPER*",'Unit Details'!$E:$E,"GAS", 'Unit Details'!$D:$D,"GT",'Unit Details'!$L:$L,"&lt;&gt;0")
+SUMIFS('Unit Details'!$K:$K,'Unit Details'!$F:$F,"MOTH-SEA",'Unit Details'!$E:$E,"GAS", 'Unit Details'!$D:$D,"GT",'Unit Details'!$L:$L,"&lt;&gt;0")
+SUMIFS('Unit Details'!$K:$K,'Unit Details'!$F:$F,"RMR",'Unit Details'!$E:$E,"GAS", 'Unit Details'!$D:$D,"GT",'Unit Details'!$L:$L,"&lt;&gt;0")
+SUMIFS('Unit Details'!$K:$K,'Unit Details'!$F:$F,"EXT-OUT",'Unit Details'!$E:$E,"GAS", 'Unit Details'!$D:$D,"GT",'Unit Details'!$L:$L,"&lt;&gt;0")</f>
        <v>11182.871999999998</v>
      </c>
      <c r="D7" s="321">
        <f>SUMIFS('Unit Details'!$K:$K,'Unit Details'!$F:$F,"OPER*",'Unit Details'!$E:$E,"GAS", 'Unit Details'!$D:$D,"GT",'Unit Details'!$P:$P,"&lt;&gt;0")
+SUMIFS('Unit Details'!$K:$K,'Unit Details'!$F:$F,"MOTH-SEA",'Unit Details'!$E:$E,"GAS", 'Unit Details'!$D:$D,"GT",'Unit Details'!$P:$P,"&lt;&gt;0")
+SUMIFS('Unit Details'!$K:$K,'Unit Details'!$F:$F,"RMR",'Unit Details'!$E:$E,"GAS", 'Unit Details'!$D:$D,"GT",'Unit Details'!$P:$P,"&lt;&gt;0")
+SUMIFS('Unit Details'!$K:$K,'Unit Details'!$F:$F,"EXT-OUT",'Unit Details'!$E:$E,"GAS", 'Unit Details'!$D:$D,"GT",'Unit Details'!$P:$P,"&lt;&gt;0")</f>
        <v>11182.871999999998</v>
      </c>
      <c r="E7" s="321">
        <f>SUMIFS('Unit Details'!$K:$K,'Unit Details'!$F:$F,"OPER*",'Unit Details'!$E:$E,"GAS", 'Unit Details'!$D:$D,"GT",'Unit Details'!$Q:$Q,"&lt;&gt;0")
+SUMIFS('Unit Details'!$K:$K,'Unit Details'!$F:$F,"MOTH-SEA",'Unit Details'!$E:$E,"GAS", 'Unit Details'!$D:$D,"GT",'Unit Details'!$Q:$Q,"&lt;&gt;0")
+SUMIFS('Unit Details'!$K:$K,'Unit Details'!$F:$F,"RMR",'Unit Details'!$E:$E,"GAS", 'Unit Details'!$D:$D,"GT",'Unit Details'!$Q:$Q,"&lt;&gt;0")
+SUMIFS('Unit Details'!$K:$K,'Unit Details'!$F:$F,"EXT-OUT",'Unit Details'!$E:$E,"GAS", 'Unit Details'!$D:$D,"GT",'Unit Details'!$Q:$Q,"&lt;&gt;0")</f>
        <v>11384.871999999998</v>
      </c>
      <c r="F7" s="321">
        <f>SUMIFS('Unit Details'!$K:$K,'Unit Details'!$F:$F,"OPER*",'Unit Details'!$E:$E,"GAS", 'Unit Details'!$D:$D,"GT",'Unit Details'!$U:$U,"&lt;&gt;0")
+SUMIFS('Unit Details'!$K:$K,'Unit Details'!$F:$F,"MOTH-SEA",'Unit Details'!$E:$E,"GAS", 'Unit Details'!$D:$D,"GT",'Unit Details'!$U:$U,"&lt;&gt;0")
+SUMIFS('Unit Details'!$K:$K,'Unit Details'!$F:$F,"RMR",'Unit Details'!$E:$E,"GAS", 'Unit Details'!$D:$D,"GT",'Unit Details'!$U:$U,"&lt;&gt;0")
+SUMIFS('Unit Details'!$K:$K,'Unit Details'!$F:$F,"EXT-OUT",'Unit Details'!$E:$E,"GAS", 'Unit Details'!$D:$D,"GT",'Unit Details'!$U:$U,"&lt;&gt;0")</f>
        <v>11384.871999999998</v>
      </c>
      <c r="G7" s="321">
        <f>SUMIFS('Unit Details'!$K:$K,'Unit Details'!$F:$F,"OPER*",'Unit Details'!$E:$E,"GAS", 'Unit Details'!$D:$D,"GT",'Unit Details'!$V:$V,"&lt;&gt;0")
+SUMIFS('Unit Details'!$K:$K,'Unit Details'!$F:$F,"MOTH-SEA",'Unit Details'!$E:$E,"GAS", 'Unit Details'!$D:$D,"GT",'Unit Details'!$V:$V,"&lt;&gt;0")
+SUMIFS('Unit Details'!$K:$K,'Unit Details'!$F:$F,"RMR",'Unit Details'!$E:$E,"GAS", 'Unit Details'!$D:$D,"GT",'Unit Details'!$V:$V,"&lt;&gt;0")
+SUMIFS('Unit Details'!$K:$K,'Unit Details'!$F:$F,"EXT-OUT",'Unit Details'!$E:$E,"GAS", 'Unit Details'!$D:$D,"GT",'Unit Details'!$V:$V,"&lt;&gt;0")</f>
        <v>11788.871999999998</v>
      </c>
      <c r="H7" s="321">
        <f>SUMIFS('Unit Details'!$K:$K,'Unit Details'!$F:$F,"OPER*",'Unit Details'!$E:$E,"GAS", 'Unit Details'!$D:$D,"GT",'Unit Details'!$Z:$Z,"&lt;&gt;0")
+SUMIFS('Unit Details'!$K:$K,'Unit Details'!$F:$F,"MOTH-SEA",'Unit Details'!$E:$E,"GAS", 'Unit Details'!$D:$D,"GT",'Unit Details'!$Z:$Z,"&lt;&gt;0")
+SUMIFS('Unit Details'!$K:$K,'Unit Details'!$F:$F,"RMR",'Unit Details'!$E:$E,"GAS", 'Unit Details'!$D:$D,"GT",'Unit Details'!$Z:$Z,"&lt;&gt;0")
+SUMIFS('Unit Details'!$K:$K,'Unit Details'!$F:$F,"EXT-OUT",'Unit Details'!$E:$E,"GAS", 'Unit Details'!$D:$D,"GT",'Unit Details'!$Z:$Z,"&lt;&gt;0")</f>
        <v>11384.871999999998</v>
      </c>
      <c r="I7" s="321">
        <f>SUMIFS('Unit Details'!$K:$K,'Unit Details'!$F:$F,"OPER*",'Unit Details'!$E:$E,"GAS", 'Unit Details'!$D:$D,"GT",'Unit Details'!$AA:$AA,"&lt;&gt;0")
+SUMIFS('Unit Details'!$K:$K,'Unit Details'!$F:$F,"MOTH-SEA",'Unit Details'!$E:$E,"GAS", 'Unit Details'!$D:$D,"GT",'Unit Details'!$AA:$AA,"&lt;&gt;0")
+SUMIFS('Unit Details'!$K:$K,'Unit Details'!$F:$F,"RMR",'Unit Details'!$E:$E,"GAS", 'Unit Details'!$D:$D,"GT",'Unit Details'!$AA:$AA,"&lt;&gt;0")
+SUMIFS('Unit Details'!$K:$K,'Unit Details'!$F:$F,"EXT-OUT",'Unit Details'!$E:$E,"GAS", 'Unit Details'!$D:$D,"GT",'Unit Details'!$AA:$AA,"&lt;&gt;0")</f>
        <v>11182.871999999998</v>
      </c>
      <c r="J7" s="321">
        <f>SUMIFS('Unit Details'!$K:$K,'Unit Details'!$F:$F,"OPER*",'Unit Details'!$E:$E,"GAS", 'Unit Details'!$D:$D,"GT",'Unit Details'!$AE:$AE,"&lt;&gt;0")
+SUMIFS('Unit Details'!$K:$K,'Unit Details'!$F:$F,"MOTH-SEA",'Unit Details'!$E:$E,"GAS", 'Unit Details'!$D:$D,"GT",'Unit Details'!$AE:$AE,"&lt;&gt;0")
+SUMIFS('Unit Details'!$K:$K,'Unit Details'!$F:$F,"RMR",'Unit Details'!$E:$E,"GAS", 'Unit Details'!$D:$D,"GT",'Unit Details'!$AE:$AE,"&lt;&gt;0")
+SUMIFS('Unit Details'!$K:$K,'Unit Details'!$F:$F,"EXT-OUT",'Unit Details'!$E:$E,"GAS", 'Unit Details'!$D:$D,"GT",'Unit Details'!$AE:$AE,"&lt;&gt;0")</f>
        <v>11182.871999999998</v>
      </c>
      <c r="K7" s="58"/>
    </row>
    <row r="8" spans="1:188" s="61" customFormat="1" ht="18.75" customHeight="1" x14ac:dyDescent="0.25">
      <c r="A8" s="58"/>
      <c r="B8" s="322" t="s">
        <v>3933</v>
      </c>
      <c r="C8" s="321">
        <f>SUMIFS('Unit Details'!$K:$K,'Unit Details'!$F:$F,"OPER*",'Unit Details'!$E:$E,"GAS", 'Unit Details'!$D:$D,"IC",'Unit Details'!$L:$L,"&lt;&gt;0")
+SUMIFS('Unit Details'!$K:$K,'Unit Details'!$F:$F,"MOTH-SEA",'Unit Details'!$E:$E,"GAS", 'Unit Details'!$D:$D,"IC",'Unit Details'!$L:$L,"&lt;&gt;0")
+SUMIFS('Unit Details'!$K:$K,'Unit Details'!$F:$F,"RMR",'Unit Details'!$E:$E,"GAS", 'Unit Details'!$D:$D,"IC",'Unit Details'!$L:$L,"&lt;&gt;0")
+SUMIFS('Unit Details'!$K:$K,'Unit Details'!$F:$F,"EXT-OUT",'Unit Details'!$E:$E,"GAS", 'Unit Details'!$D:$D,"IC",'Unit Details'!$L:$L,"&lt;&gt;0")</f>
        <v>732.31999999999982</v>
      </c>
      <c r="D8" s="321">
        <f>SUMIFS('Unit Details'!$K:$K,'Unit Details'!$F:$F,"OPER*",'Unit Details'!$E:$E,"GAS", 'Unit Details'!$D:$D,"IC",'Unit Details'!$P:$P,"&lt;&gt;0")
+SUMIFS('Unit Details'!$K:$K,'Unit Details'!$F:$F,"MOTH-SEA",'Unit Details'!$E:$E,"GAS", 'Unit Details'!$D:$D,"IC",'Unit Details'!$P:$P,"&lt;&gt;0")
+SUMIFS('Unit Details'!$K:$K,'Unit Details'!$F:$F,"RMR",'Unit Details'!$E:$E,"GAS", 'Unit Details'!$D:$D,"IC",'Unit Details'!$P:$P,"&lt;&gt;0")
+SUMIFS('Unit Details'!$K:$K,'Unit Details'!$F:$F,"EXT-OUT",'Unit Details'!$E:$E,"GAS", 'Unit Details'!$D:$D,"IC",'Unit Details'!$P:$P,"&lt;&gt;0")</f>
        <v>732.31999999999982</v>
      </c>
      <c r="E8" s="321">
        <f>SUMIFS('Unit Details'!$K:$K,'Unit Details'!$F:$F,"OPER*",'Unit Details'!$E:$E,"GAS", 'Unit Details'!$D:$D,"IC",'Unit Details'!$Q:$Q,"&lt;&gt;0")
+SUMIFS('Unit Details'!$K:$K,'Unit Details'!$F:$F,"MOTH-SEA",'Unit Details'!$E:$E,"GAS", 'Unit Details'!$D:$D,"IC",'Unit Details'!$Q:$Q,"&lt;&gt;0")
+SUMIFS('Unit Details'!$K:$K,'Unit Details'!$F:$F,"RMR",'Unit Details'!$E:$E,"GAS", 'Unit Details'!$D:$D,"IC",'Unit Details'!$Q:$Q,"&lt;&gt;0")
+SUMIFS('Unit Details'!$K:$K,'Unit Details'!$F:$F,"EXT-OUT",'Unit Details'!$E:$E,"GAS", 'Unit Details'!$D:$D,"IC",'Unit Details'!$Q:$Q,"&lt;&gt;0")</f>
        <v>844.31999999999982</v>
      </c>
      <c r="F8" s="321">
        <f>SUMIFS('Unit Details'!$K:$K,'Unit Details'!$F:$F,"OPER*",'Unit Details'!$E:$E,"GAS", 'Unit Details'!$D:$D,"IC",'Unit Details'!$U:$U,"&lt;&gt;0")
+SUMIFS('Unit Details'!$K:$K,'Unit Details'!$F:$F,"MOTH-SEA",'Unit Details'!$E:$E,"GAS", 'Unit Details'!$D:$D,"IC",'Unit Details'!$U:$U,"&lt;&gt;0")
+SUMIFS('Unit Details'!$K:$K,'Unit Details'!$F:$F,"RMR",'Unit Details'!$E:$E,"GAS", 'Unit Details'!$D:$D,"IC",'Unit Details'!$U:$U,"&lt;&gt;0")
+SUMIFS('Unit Details'!$K:$K,'Unit Details'!$F:$F,"EXT-OUT",'Unit Details'!$E:$E,"GAS", 'Unit Details'!$D:$D,"IC",'Unit Details'!$U:$U,"&lt;&gt;0")</f>
        <v>788.31999999999982</v>
      </c>
      <c r="G8" s="321">
        <f>SUMIFS('Unit Details'!$K:$K,'Unit Details'!$F:$F,"OPER*",'Unit Details'!$E:$E,"GAS", 'Unit Details'!$D:$D,"IC",'Unit Details'!$V:$V,"&lt;&gt;0")
+SUMIFS('Unit Details'!$K:$K,'Unit Details'!$F:$F,"MOTH-SEA",'Unit Details'!$E:$E,"GAS", 'Unit Details'!$D:$D,"IC",'Unit Details'!$V:$V,"&lt;&gt;0")
+SUMIFS('Unit Details'!$K:$K,'Unit Details'!$F:$F,"RMR",'Unit Details'!$E:$E,"GAS", 'Unit Details'!$D:$D,"IC",'Unit Details'!$V:$V,"&lt;&gt;0")
+SUMIFS('Unit Details'!$K:$K,'Unit Details'!$F:$F,"EXT-OUT",'Unit Details'!$E:$E,"GAS", 'Unit Details'!$D:$D,"IC",'Unit Details'!$V:$V,"&lt;&gt;0")</f>
        <v>788.31999999999982</v>
      </c>
      <c r="H8" s="321">
        <f>SUMIFS('Unit Details'!$K:$K,'Unit Details'!$F:$F,"OPER*",'Unit Details'!$E:$E,"GAS", 'Unit Details'!$D:$D,"IC",'Unit Details'!$Z:$Z,"&lt;&gt;0")
+SUMIFS('Unit Details'!$K:$K,'Unit Details'!$F:$F,"MOTH-SEA",'Unit Details'!$E:$E,"GAS", 'Unit Details'!$D:$D,"IC",'Unit Details'!$Z:$Z,"&lt;&gt;0")
+SUMIFS('Unit Details'!$K:$K,'Unit Details'!$F:$F,"RMR",'Unit Details'!$E:$E,"GAS", 'Unit Details'!$D:$D,"IC",'Unit Details'!$Z:$Z,"&lt;&gt;0")
+SUMIFS('Unit Details'!$K:$K,'Unit Details'!$F:$F,"EXT-OUT",'Unit Details'!$E:$E,"GAS", 'Unit Details'!$D:$D,"IC",'Unit Details'!$Z:$Z,"&lt;&gt;0")</f>
        <v>788.31999999999982</v>
      </c>
      <c r="I8" s="321">
        <f>SUMIFS('Unit Details'!$K:$K,'Unit Details'!$F:$F,"OPER*",'Unit Details'!$E:$E,"GAS", 'Unit Details'!$D:$D,"IC",'Unit Details'!$AA:$AA,"&lt;&gt;0")
+SUMIFS('Unit Details'!$K:$K,'Unit Details'!$F:$F,"MOTH-SEA",'Unit Details'!$E:$E,"GAS", 'Unit Details'!$D:$D,"IC",'Unit Details'!$AA:$AA,"&lt;&gt;0")
+SUMIFS('Unit Details'!$K:$K,'Unit Details'!$F:$F,"RMR",'Unit Details'!$E:$E,"GAS", 'Unit Details'!$D:$D,"IC",'Unit Details'!$AA:$AA,"&lt;&gt;0")
+SUMIFS('Unit Details'!$K:$K,'Unit Details'!$F:$F,"EXT-OUT",'Unit Details'!$E:$E,"GAS", 'Unit Details'!$D:$D,"IC",'Unit Details'!$AA:$AA,"&lt;&gt;0")</f>
        <v>732.31999999999982</v>
      </c>
      <c r="J8" s="321">
        <f>SUMIFS('Unit Details'!$K:$K,'Unit Details'!$F:$F,"OPER*",'Unit Details'!$E:$E,"GAS", 'Unit Details'!$D:$D,"IC",'Unit Details'!$AE:$AE,"&lt;&gt;0")
+SUMIFS('Unit Details'!$K:$K,'Unit Details'!$F:$F,"MOTH-SEA",'Unit Details'!$E:$E,"GAS", 'Unit Details'!$D:$D,"IC",'Unit Details'!$AE:$AE,"&lt;&gt;0")
+SUMIFS('Unit Details'!$K:$K,'Unit Details'!$F:$F,"RMR",'Unit Details'!$E:$E,"GAS", 'Unit Details'!$D:$D,"IC",'Unit Details'!$AE:$AE,"&lt;&gt;0")
+SUMIFS('Unit Details'!$K:$K,'Unit Details'!$F:$F,"EXT-OUT",'Unit Details'!$E:$E,"GAS", 'Unit Details'!$D:$D,"IC",'Unit Details'!$AE:$AE,"&lt;&gt;0")</f>
        <v>732.31999999999982</v>
      </c>
      <c r="K8" s="58"/>
    </row>
    <row r="9" spans="1:188" s="61" customFormat="1" ht="18.75" customHeight="1" x14ac:dyDescent="0.25">
      <c r="A9" s="58"/>
      <c r="B9" s="322" t="s">
        <v>3934</v>
      </c>
      <c r="C9" s="321">
        <f>SUMIFS('Unit Details'!$K:$K,'Unit Details'!$F:$F,"OPER*",'Unit Details'!$E:$E,"GAS", 'Unit Details'!$D:$D,"ST",'Unit Details'!$L:$L,"&lt;&gt;0")
+SUMIFS('Unit Details'!$K:$K,'Unit Details'!$F:$F,"MOTH-SEA",'Unit Details'!$E:$E,"GAS", 'Unit Details'!$D:$D,"ST",'Unit Details'!$L:$L,"&lt;&gt;0")
+SUMIFS('Unit Details'!$K:$K,'Unit Details'!$F:$F,"RMR",'Unit Details'!$E:$E,"GAS", 'Unit Details'!$D:$D,"ST",'Unit Details'!$L:$L,"&lt;&gt;0")
+SUMIFS('Unit Details'!$K:$K,'Unit Details'!$F:$F,"EXT-OUT",'Unit Details'!$E:$E,"GAS", 'Unit Details'!$D:$D,"ST",'Unit Details'!$L:$L,"&lt;&gt;0")</f>
        <v>10992.155000000002</v>
      </c>
      <c r="D9" s="321">
        <f>SUMIFS('Unit Details'!$K:$K,'Unit Details'!$F:$F,"OPER*",'Unit Details'!$E:$E,"GAS", 'Unit Details'!$D:$D,"ST",'Unit Details'!$P:$P,"&lt;&gt;0")
+SUMIFS('Unit Details'!$K:$K,'Unit Details'!$F:$F,"MOTH-SEA",'Unit Details'!$E:$E,"GAS", 'Unit Details'!$D:$D,"ST",'Unit Details'!$P:$P,"&lt;&gt;0")
+SUMIFS('Unit Details'!$K:$K,'Unit Details'!$F:$F,"RMR",'Unit Details'!$E:$E,"GAS", 'Unit Details'!$D:$D,"ST",'Unit Details'!$P:$P,"&lt;&gt;0")
+SUMIFS('Unit Details'!$K:$K,'Unit Details'!$F:$F,"EXT-OUT",'Unit Details'!$E:$E,"GAS", 'Unit Details'!$D:$D,"ST",'Unit Details'!$P:$P,"&lt;&gt;0")</f>
        <v>11269.155000000002</v>
      </c>
      <c r="E9" s="321">
        <f>SUMIFS('Unit Details'!$K:$K,'Unit Details'!$F:$F,"OPER*",'Unit Details'!$E:$E,"GAS", 'Unit Details'!$D:$D,"ST",'Unit Details'!$Q:$Q,"&lt;&gt;0")
+SUMIFS('Unit Details'!$K:$K,'Unit Details'!$F:$F,"MOTH-SEA",'Unit Details'!$E:$E,"GAS", 'Unit Details'!$D:$D,"ST",'Unit Details'!$Q:$Q,"&lt;&gt;0")
+SUMIFS('Unit Details'!$K:$K,'Unit Details'!$F:$F,"RMR",'Unit Details'!$E:$E,"GAS", 'Unit Details'!$D:$D,"ST",'Unit Details'!$Q:$Q,"&lt;&gt;0")
+SUMIFS('Unit Details'!$K:$K,'Unit Details'!$F:$F,"EXT-OUT",'Unit Details'!$E:$E,"GAS", 'Unit Details'!$D:$D,"ST",'Unit Details'!$Q:$Q,"&lt;&gt;0")</f>
        <v>10847.405000000002</v>
      </c>
      <c r="F9" s="321">
        <f>SUMIFS('Unit Details'!$K:$K,'Unit Details'!$F:$F,"OPER*",'Unit Details'!$E:$E,"GAS", 'Unit Details'!$D:$D,"ST",'Unit Details'!$U:$U,"&lt;&gt;0")
+SUMIFS('Unit Details'!$K:$K,'Unit Details'!$F:$F,"MOTH-SEA",'Unit Details'!$E:$E,"GAS", 'Unit Details'!$D:$D,"ST",'Unit Details'!$U:$U,"&lt;&gt;0")
+SUMIFS('Unit Details'!$K:$K,'Unit Details'!$F:$F,"RMR",'Unit Details'!$E:$E,"GAS", 'Unit Details'!$D:$D,"ST",'Unit Details'!$U:$U,"&lt;&gt;0")
+SUMIFS('Unit Details'!$K:$K,'Unit Details'!$F:$F,"EXT-OUT",'Unit Details'!$E:$E,"GAS", 'Unit Details'!$D:$D,"ST",'Unit Details'!$U:$U,"&lt;&gt;0")</f>
        <v>11124.405000000002</v>
      </c>
      <c r="G9" s="321">
        <f>SUMIFS('Unit Details'!$K:$K,'Unit Details'!$F:$F,"OPER*",'Unit Details'!$E:$E,"GAS", 'Unit Details'!$D:$D,"ST",'Unit Details'!$V:$V,"&lt;&gt;0")
+SUMIFS('Unit Details'!$K:$K,'Unit Details'!$F:$F,"MOTH-SEA",'Unit Details'!$E:$E,"GAS", 'Unit Details'!$D:$D,"ST",'Unit Details'!$V:$V,"&lt;&gt;0")
+SUMIFS('Unit Details'!$K:$K,'Unit Details'!$F:$F,"RMR",'Unit Details'!$E:$E,"GAS", 'Unit Details'!$D:$D,"ST",'Unit Details'!$V:$V,"&lt;&gt;0")
+SUMIFS('Unit Details'!$K:$K,'Unit Details'!$F:$F,"EXT-OUT",'Unit Details'!$E:$E,"GAS", 'Unit Details'!$D:$D,"ST",'Unit Details'!$V:$V,"&lt;&gt;0")</f>
        <v>10973.405000000002</v>
      </c>
      <c r="H9" s="321">
        <f>SUMIFS('Unit Details'!$K:$K,'Unit Details'!$F:$F,"OPER*",'Unit Details'!$E:$E,"GAS", 'Unit Details'!$D:$D,"ST",'Unit Details'!$Z:$Z,"&lt;&gt;0")
+SUMIFS('Unit Details'!$K:$K,'Unit Details'!$F:$F,"MOTH-SEA",'Unit Details'!$E:$E,"GAS", 'Unit Details'!$D:$D,"ST",'Unit Details'!$Z:$Z,"&lt;&gt;0")
+SUMIFS('Unit Details'!$K:$K,'Unit Details'!$F:$F,"RMR",'Unit Details'!$E:$E,"GAS", 'Unit Details'!$D:$D,"ST",'Unit Details'!$Z:$Z,"&lt;&gt;0")
+SUMIFS('Unit Details'!$K:$K,'Unit Details'!$F:$F,"EXT-OUT",'Unit Details'!$E:$E,"GAS", 'Unit Details'!$D:$D,"ST",'Unit Details'!$Z:$Z,"&lt;&gt;0")</f>
        <v>11250.405000000002</v>
      </c>
      <c r="I9" s="321">
        <f>SUMIFS('Unit Details'!$K:$K,'Unit Details'!$F:$F,"OPER*",'Unit Details'!$E:$E,"GAS", 'Unit Details'!$D:$D,"ST",'Unit Details'!$AA:$AA,"&lt;&gt;0")
+SUMIFS('Unit Details'!$K:$K,'Unit Details'!$F:$F,"MOTH-SEA",'Unit Details'!$E:$E,"GAS", 'Unit Details'!$D:$D,"ST",'Unit Details'!$AA:$AA,"&lt;&gt;0")
+SUMIFS('Unit Details'!$K:$K,'Unit Details'!$F:$F,"RMR",'Unit Details'!$E:$E,"GAS", 'Unit Details'!$D:$D,"ST",'Unit Details'!$AA:$AA,"&lt;&gt;0")
+SUMIFS('Unit Details'!$K:$K,'Unit Details'!$F:$F,"EXT-OUT",'Unit Details'!$E:$E,"GAS", 'Unit Details'!$D:$D,"ST",'Unit Details'!$AA:$AA,"&lt;&gt;0")</f>
        <v>10973.405000000002</v>
      </c>
      <c r="J9" s="321">
        <f>SUMIFS('Unit Details'!$K:$K,'Unit Details'!$F:$F,"OPER*",'Unit Details'!$E:$E,"GAS", 'Unit Details'!$D:$D,"ST",'Unit Details'!$AE:$AE,"&lt;&gt;0")
+SUMIFS('Unit Details'!$K:$K,'Unit Details'!$F:$F,"MOTH-SEA",'Unit Details'!$E:$E,"GAS", 'Unit Details'!$D:$D,"ST",'Unit Details'!$AE:$AE,"&lt;&gt;0")
+SUMIFS('Unit Details'!$K:$K,'Unit Details'!$F:$F,"RMR",'Unit Details'!$E:$E,"GAS", 'Unit Details'!$D:$D,"ST",'Unit Details'!$AE:$AE,"&lt;&gt;0")
+SUMIFS('Unit Details'!$K:$K,'Unit Details'!$F:$F,"EXT-OUT",'Unit Details'!$E:$E,"GAS", 'Unit Details'!$D:$D,"ST",'Unit Details'!$AE:$AE,"&lt;&gt;0")</f>
        <v>11250.405000000002</v>
      </c>
      <c r="K9" s="58"/>
    </row>
    <row r="10" spans="1:188" s="61" customFormat="1" ht="18" x14ac:dyDescent="0.25">
      <c r="A10" s="58"/>
      <c r="B10" s="322" t="s">
        <v>3935</v>
      </c>
      <c r="C10" s="321">
        <f>SUMIFS('Unit Details'!$K:$K,'Unit Details'!$F:$F,"OPER*",'Unit Details'!$E:$E,"GAS", 'Unit Details'!$D:$D,"CE",'Unit Details'!$L:$L,"&lt;&gt;0")
+SUMIFS('Unit Details'!$K:$K,'Unit Details'!$F:$F,"MOTH-SEA",'Unit Details'!$E:$E,"GAS", 'Unit Details'!$D:$D,"CE",'Unit Details'!$L:$L,"&lt;&gt;0")
+SUMIFS('Unit Details'!$K:$K,'Unit Details'!$F:$F,"RMR",'Unit Details'!$E:$E,"GAS", 'Unit Details'!$D:$D,"CE",'Unit Details'!$L:$L,"&lt;&gt;0")
+SUMIFS('Unit Details'!$K:$K,'Unit Details'!$F:$F,"EXT-OUT",'Unit Details'!$E:$E,"GAS", 'Unit Details'!$D:$D,"CE",'Unit Details'!$L:$L,"&lt;&gt;0")</f>
        <v>0</v>
      </c>
      <c r="D10" s="321">
        <f>SUMIFS('Unit Details'!$K:$K,'Unit Details'!$F:$F,"OPER*",'Unit Details'!$E:$E,"GAS", 'Unit Details'!$D:$D,"CE",'Unit Details'!$P:$P,"&lt;&gt;0")
+SUMIFS('Unit Details'!$K:$K,'Unit Details'!$F:$F,"MOTH-SEA",'Unit Details'!$E:$E,"GAS", 'Unit Details'!$D:$D,"CE",'Unit Details'!$P:$P,"&lt;&gt;0")
+SUMIFS('Unit Details'!$K:$K,'Unit Details'!$F:$F,"RMR",'Unit Details'!$E:$E,"GAS", 'Unit Details'!$D:$D,"CE",'Unit Details'!$P:$P,"&lt;&gt;0")
+SUMIFS('Unit Details'!$K:$K,'Unit Details'!$F:$F,"EXT-OUT",'Unit Details'!$E:$E,"GAS", 'Unit Details'!$D:$D,"CE",'Unit Details'!$P:$P,"&lt;&gt;0")</f>
        <v>0</v>
      </c>
      <c r="E10" s="321">
        <f>SUMIFS('Unit Details'!$K:$K,'Unit Details'!$F:$F,"OPER*",'Unit Details'!$E:$E,"GAS", 'Unit Details'!$D:$D,"CE",'Unit Details'!$Q:$Q,"&lt;&gt;0")
+SUMIFS('Unit Details'!$K:$K,'Unit Details'!$F:$F,"MOTH-SEA",'Unit Details'!$E:$E,"GAS", 'Unit Details'!$D:$D,"CE",'Unit Details'!$Q:$Q,"&lt;&gt;0")
+SUMIFS('Unit Details'!$K:$K,'Unit Details'!$F:$F,"RMR",'Unit Details'!$E:$E,"GAS", 'Unit Details'!$D:$D,"CE",'Unit Details'!$Q:$Q,"&lt;&gt;0")
+SUMIFS('Unit Details'!$K:$K,'Unit Details'!$F:$F,"EXT-OUT",'Unit Details'!$E:$E,"GAS", 'Unit Details'!$D:$D,"CE",'Unit Details'!$Q:$Q,"&lt;&gt;0")</f>
        <v>0</v>
      </c>
      <c r="F10" s="321">
        <f>SUMIFS('Unit Details'!$K:$K,'Unit Details'!$F:$F,"OPER*",'Unit Details'!$E:$E,"GAS", 'Unit Details'!$D:$D,"CE",'Unit Details'!$U:$U,"&lt;&gt;0")
+SUMIFS('Unit Details'!$K:$K,'Unit Details'!$F:$F,"MOTH-SEA",'Unit Details'!$E:$E,"GAS", 'Unit Details'!$D:$D,"CE",'Unit Details'!$U:$U,"&lt;&gt;0")
+SUMIFS('Unit Details'!$K:$K,'Unit Details'!$F:$F,"RMR",'Unit Details'!$E:$E,"GAS", 'Unit Details'!$D:$D,"CE",'Unit Details'!$U:$U,"&lt;&gt;0")
+SUMIFS('Unit Details'!$K:$K,'Unit Details'!$F:$F,"EXT-OUT",'Unit Details'!$E:$E,"GAS", 'Unit Details'!$D:$D,"CE",'Unit Details'!$U:$U,"&lt;&gt;0")</f>
        <v>0</v>
      </c>
      <c r="G10" s="321">
        <f>SUMIFS('Unit Details'!$K:$K,'Unit Details'!$F:$F,"OPER*",'Unit Details'!$E:$E,"GAS", 'Unit Details'!$D:$D,"CE",'Unit Details'!$V:$V,"&lt;&gt;0")
+SUMIFS('Unit Details'!$K:$K,'Unit Details'!$F:$F,"MOTH-SEA",'Unit Details'!$E:$E,"GAS", 'Unit Details'!$D:$D,"CE",'Unit Details'!$V:$V,"&lt;&gt;0")
+SUMIFS('Unit Details'!$K:$K,'Unit Details'!$F:$F,"RMR",'Unit Details'!$E:$E,"GAS", 'Unit Details'!$D:$D,"CE",'Unit Details'!$V:$V,"&lt;&gt;0")
+SUMIFS('Unit Details'!$K:$K,'Unit Details'!$F:$F,"EXT-OUT",'Unit Details'!$E:$E,"GAS", 'Unit Details'!$D:$D,"CE",'Unit Details'!$V:$V,"&lt;&gt;0")</f>
        <v>0</v>
      </c>
      <c r="H10" s="321">
        <f>SUMIFS('Unit Details'!$K:$K,'Unit Details'!$F:$F,"OPER*",'Unit Details'!$E:$E,"GAS", 'Unit Details'!$D:$D,"CE",'Unit Details'!$Z:$Z,"&lt;&gt;0")
+SUMIFS('Unit Details'!$K:$K,'Unit Details'!$F:$F,"MOTH-SEA",'Unit Details'!$E:$E,"GAS", 'Unit Details'!$D:$D,"CE",'Unit Details'!$Z:$Z,"&lt;&gt;0")
+SUMIFS('Unit Details'!$K:$K,'Unit Details'!$F:$F,"RMR",'Unit Details'!$E:$E,"GAS", 'Unit Details'!$D:$D,"CE",'Unit Details'!$Z:$Z,"&lt;&gt;0")
+SUMIFS('Unit Details'!$K:$K,'Unit Details'!$F:$F,"EXT-OUT",'Unit Details'!$E:$E,"GAS", 'Unit Details'!$D:$D,"CE",'Unit Details'!$Z:$Z,"&lt;&gt;0")</f>
        <v>0</v>
      </c>
      <c r="I10" s="321">
        <f>SUMIFS('Unit Details'!$K:$K,'Unit Details'!$F:$F,"OPER*",'Unit Details'!$E:$E,"GAS", 'Unit Details'!$D:$D,"CE",'Unit Details'!$AA:$AA,"&lt;&gt;0")
+SUMIFS('Unit Details'!$K:$K,'Unit Details'!$F:$F,"MOTH-SEA",'Unit Details'!$E:$E,"GAS", 'Unit Details'!$D:$D,"CE",'Unit Details'!$AA:$AA,"&lt;&gt;0")
+SUMIFS('Unit Details'!$K:$K,'Unit Details'!$F:$F,"RMR",'Unit Details'!$E:$E,"GAS", 'Unit Details'!$D:$D,"CE",'Unit Details'!$AA:$AA,"&lt;&gt;0")
+SUMIFS('Unit Details'!$K:$K,'Unit Details'!$F:$F,"EXT-OUT",'Unit Details'!$E:$E,"GAS", 'Unit Details'!$D:$D,"CE",'Unit Details'!$AA:$AA,"&lt;&gt;0")</f>
        <v>0</v>
      </c>
      <c r="J10" s="321">
        <f>SUMIFS('Unit Details'!$K:$K,'Unit Details'!$F:$F,"OPER*",'Unit Details'!$E:$E,"GAS", 'Unit Details'!$D:$D,"CE",'Unit Details'!$AE:$AE,"&lt;&gt;0")
+SUMIFS('Unit Details'!$K:$K,'Unit Details'!$F:$F,"MOTH-SEA",'Unit Details'!$E:$E,"GAS", 'Unit Details'!$D:$D,"CE",'Unit Details'!$AE:$AE,"&lt;&gt;0")
+SUMIFS('Unit Details'!$K:$K,'Unit Details'!$F:$F,"RMR",'Unit Details'!$E:$E,"GAS", 'Unit Details'!$D:$D,"CE",'Unit Details'!$AE:$AE,"&lt;&gt;0")
+SUMIFS('Unit Details'!$K:$K,'Unit Details'!$F:$F,"EXT-OUT",'Unit Details'!$E:$E,"GAS", 'Unit Details'!$D:$D,"CE",'Unit Details'!$AE:$AE,"&lt;&gt;0")</f>
        <v>0</v>
      </c>
      <c r="K10" s="58"/>
    </row>
    <row r="11" spans="1:188" s="61" customFormat="1" ht="21.4" customHeight="1" x14ac:dyDescent="0.25">
      <c r="A11" s="58"/>
      <c r="B11" s="323" t="s">
        <v>3936</v>
      </c>
      <c r="C11" s="321">
        <f>SUMIFS('Unit Details'!$K:$K,'Unit Details'!$F:$F,"OPER*",'Unit Details'!$E:$E,"COAL",'Unit Details'!$L:$L,"&lt;&gt;0")</f>
        <v>14713.39</v>
      </c>
      <c r="D11" s="321">
        <f>SUMIFS('Unit Details'!$K:$K,'Unit Details'!$F:$F,"OPER*",'Unit Details'!$E:$E,"COAL",'Unit Details'!$P:$P,"&lt;&gt;0")</f>
        <v>12576.390000000003</v>
      </c>
      <c r="E11" s="321">
        <f>SUMIFS('Unit Details'!$K:$K,'Unit Details'!$F:$F,"OPER*",'Unit Details'!$E:$E,"COAL",'Unit Details'!$Q:$Q,"&lt;&gt;0")</f>
        <v>14713.39</v>
      </c>
      <c r="F11" s="321">
        <f>SUMIFS('Unit Details'!$K:$K,'Unit Details'!$F:$F,"OPER*",'Unit Details'!$E:$E,"COAL",'Unit Details'!$U:$U,"&lt;&gt;0")</f>
        <v>12576.390000000003</v>
      </c>
      <c r="G11" s="321">
        <f>SUMIFS('Unit Details'!$K:$K,'Unit Details'!$F:$F,"OPER*",'Unit Details'!$E:$E,"COAL",'Unit Details'!$V:$V,"&lt;&gt;0")</f>
        <v>14713.39</v>
      </c>
      <c r="H11" s="321">
        <f>SUMIFS('Unit Details'!$K:$K,'Unit Details'!$F:$F,"OPER*",'Unit Details'!$E:$E,"COAL",'Unit Details'!$Z:$Z,"&lt;&gt;0")</f>
        <v>12576.390000000003</v>
      </c>
      <c r="I11" s="321">
        <f>SUMIFS('Unit Details'!$K:$K,'Unit Details'!$F:$F,"OPER*",'Unit Details'!$E:$E,"COAL",'Unit Details'!$AA:$AA,"&lt;&gt;0")</f>
        <v>14713.39</v>
      </c>
      <c r="J11" s="321">
        <f>SUMIFS('Unit Details'!$K:$K,'Unit Details'!$F:$F,"OPER*",'Unit Details'!$E:$E,"COAL",'Unit Details'!$AE:$AE,"&lt;&gt;0")</f>
        <v>12576.390000000003</v>
      </c>
      <c r="K11" s="58"/>
    </row>
    <row r="12" spans="1:188" s="61" customFormat="1" ht="18" x14ac:dyDescent="0.25">
      <c r="A12" s="58"/>
      <c r="B12" s="323" t="s">
        <v>3937</v>
      </c>
      <c r="C12" s="321">
        <f>SUMIFS('Unit Details'!$K:$K,'Unit Details'!$F:$F,"OPER*",'Unit Details'!$E:$E,"NUCLEAR",'Unit Details'!$L:$L,"&lt;&gt;0")</f>
        <v>5268</v>
      </c>
      <c r="D12" s="321">
        <f>SUMIFS('Unit Details'!$K:$K,'Unit Details'!$F:$F,"OPER*",'Unit Details'!$E:$E,"NUCLEAR",'Unit Details'!$P:$P,"&lt;&gt;0")</f>
        <v>5268</v>
      </c>
      <c r="E12" s="321">
        <f>SUMIFS('Unit Details'!$K:$K,'Unit Details'!$F:$F,"OPER*",'Unit Details'!$E:$E,"NUCLEAR",'Unit Details'!$Q:$Q,"&lt;&gt;0")</f>
        <v>5268</v>
      </c>
      <c r="F12" s="321">
        <f>SUMIFS('Unit Details'!$K:$K,'Unit Details'!$F:$F,"OPER*",'Unit Details'!$E:$E,"NUCLEAR",'Unit Details'!$U:$U,"&lt;&gt;0")</f>
        <v>5268</v>
      </c>
      <c r="G12" s="321">
        <f>SUMIFS('Unit Details'!$K:$K,'Unit Details'!$F:$F,"OPER*",'Unit Details'!$E:$E,"NUCLEAR",'Unit Details'!$V:$V,"&lt;&gt;0")</f>
        <v>5268</v>
      </c>
      <c r="H12" s="321">
        <f>SUMIFS('Unit Details'!$K:$K,'Unit Details'!$F:$F,"OPER*",'Unit Details'!$E:$E,"NUCLEAR",'Unit Details'!$Z:$Z,"&lt;&gt;0")</f>
        <v>5268</v>
      </c>
      <c r="I12" s="321">
        <f>SUMIFS('Unit Details'!$K:$K,'Unit Details'!$F:$F,"OPER*",'Unit Details'!$E:$E,"NUCLEAR",'Unit Details'!$AA:$AA,"&lt;&gt;0")</f>
        <v>5268</v>
      </c>
      <c r="J12" s="321">
        <f>SUMIFS('Unit Details'!$K:$K,'Unit Details'!$F:$F,"OPER*",'Unit Details'!$E:$E,"NUCLEAR",'Unit Details'!$AE:$AE,"&lt;&gt;0")</f>
        <v>5268</v>
      </c>
      <c r="K12" s="58"/>
    </row>
    <row r="13" spans="1:188" s="61" customFormat="1" ht="18" x14ac:dyDescent="0.25">
      <c r="A13" s="58"/>
      <c r="B13" s="324" t="s">
        <v>3938</v>
      </c>
      <c r="C13" s="319">
        <f>C14+C18</f>
        <v>71331.420000000013</v>
      </c>
      <c r="D13" s="319">
        <f>D14+D18</f>
        <v>71331.420000000013</v>
      </c>
      <c r="E13" s="319">
        <f t="shared" ref="E13:F13" si="2">E14+E18</f>
        <v>71331.420000000013</v>
      </c>
      <c r="F13" s="319">
        <f t="shared" si="2"/>
        <v>71331.420000000013</v>
      </c>
      <c r="G13" s="319">
        <f>G14+G18</f>
        <v>71331.420000000013</v>
      </c>
      <c r="H13" s="319">
        <f>H14+H18</f>
        <v>71331.420000000013</v>
      </c>
      <c r="I13" s="319">
        <f>I14+I18</f>
        <v>71331.420000000013</v>
      </c>
      <c r="J13" s="319">
        <f>J14+J18</f>
        <v>71331.420000000013</v>
      </c>
      <c r="K13" s="58"/>
    </row>
    <row r="14" spans="1:188" s="61" customFormat="1" ht="18" x14ac:dyDescent="0.25">
      <c r="A14" s="58"/>
      <c r="B14" s="323" t="s">
        <v>124</v>
      </c>
      <c r="C14" s="321">
        <f>SUM(C15:C17)</f>
        <v>31578.01</v>
      </c>
      <c r="D14" s="321">
        <f>SUM(D15:D17)</f>
        <v>31578.01</v>
      </c>
      <c r="E14" s="321">
        <f t="shared" ref="E14:F14" si="3">SUM(E15:E17)</f>
        <v>31578.01</v>
      </c>
      <c r="F14" s="321">
        <f t="shared" si="3"/>
        <v>31578.01</v>
      </c>
      <c r="G14" s="321">
        <f>SUM(G15:G17)</f>
        <v>31578.01</v>
      </c>
      <c r="H14" s="321">
        <f>SUM(H15:H17)</f>
        <v>31578.01</v>
      </c>
      <c r="I14" s="321">
        <f>SUM(I15:I17)</f>
        <v>31578.01</v>
      </c>
      <c r="J14" s="321">
        <f>SUM(J15:J17)</f>
        <v>31578.01</v>
      </c>
      <c r="K14" s="58"/>
    </row>
    <row r="15" spans="1:188" ht="18" x14ac:dyDescent="0.25">
      <c r="A15" s="38"/>
      <c r="B15" s="325" t="s">
        <v>3939</v>
      </c>
      <c r="C15" s="321">
        <f>SUMIFS('Unit Details'!$K:$K,'Unit Details'!$F:$F,"OPER*",'Unit Details'!$D:$D,"PV",'Unit Details'!$E:$E,"SOLAR-FW",'Unit Details'!$L:$L,"&lt;&gt;0")</f>
        <v>5408.7199999999993</v>
      </c>
      <c r="D15" s="321">
        <f>SUMIFS('Unit Details'!$K:$K,'Unit Details'!$F:$F,"OPER*",'Unit Details'!$D:$D,"PV",'Unit Details'!$E:$E,"SOLAR-FW",'Unit Details'!$P:$P,"&lt;&gt;0")</f>
        <v>5408.7199999999993</v>
      </c>
      <c r="E15" s="321">
        <f>SUMIFS('Unit Details'!$K:$K,'Unit Details'!$F:$F,"OPER*",'Unit Details'!$D:$D,"PV",'Unit Details'!$E:$E,"SOLAR-FW",'Unit Details'!$Q:$Q,"&lt;&gt;0")</f>
        <v>5408.7199999999993</v>
      </c>
      <c r="F15" s="321">
        <f>SUMIFS('Unit Details'!$K:$K,'Unit Details'!$F:$F,"OPER*",'Unit Details'!$D:$D,"PV",'Unit Details'!$E:$E,"SOLAR-FW",'Unit Details'!$U:$U,"&lt;&gt;0")</f>
        <v>5408.7199999999993</v>
      </c>
      <c r="G15" s="321">
        <f>SUMIFS('Unit Details'!$K:$K,'Unit Details'!$F:$F,"OPER*",'Unit Details'!$D:$D,"PV",'Unit Details'!$E:$E,"SOLAR-FW",'Unit Details'!$V:$V,"&lt;&gt;0")</f>
        <v>5408.7199999999993</v>
      </c>
      <c r="H15" s="321">
        <f>SUMIFS('Unit Details'!$K:$K,'Unit Details'!$F:$F,"OPER*",'Unit Details'!$D:$D,"PV",'Unit Details'!$E:$E,"SOLAR-FW",'Unit Details'!$Z:$Z,"&lt;&gt;0")</f>
        <v>5408.7199999999993</v>
      </c>
      <c r="I15" s="321">
        <f>SUMIFS('Unit Details'!$K:$K,'Unit Details'!$F:$F,"OPER*",'Unit Details'!$D:$D,"PV",'Unit Details'!$E:$E,"SOLAR-FW",'Unit Details'!$AA:$AA,"&lt;&gt;0")</f>
        <v>5408.7199999999993</v>
      </c>
      <c r="J15" s="321">
        <f>SUMIFS('Unit Details'!$K:$K,'Unit Details'!$F:$F,"OPER*",'Unit Details'!$D:$D,"PV",'Unit Details'!$E:$E,"SOLAR-FW",'Unit Details'!$AE:$AE,"&lt;&gt;0")</f>
        <v>5408.7199999999993</v>
      </c>
      <c r="K15" s="38"/>
    </row>
    <row r="16" spans="1:188" ht="18" x14ac:dyDescent="0.25">
      <c r="A16" s="38"/>
      <c r="B16" s="325" t="s">
        <v>3940</v>
      </c>
      <c r="C16" s="321">
        <f>SUMIFS('Unit Details'!$K:$K,'Unit Details'!$F:$F,"OPER*",'Unit Details'!$D:$D,"PV",'Unit Details'!$E:$E,"SOLAR-W",'Unit Details'!$L:$L,"&lt;&gt;0")</f>
        <v>4976.7599999999993</v>
      </c>
      <c r="D16" s="321">
        <f>SUMIFS('Unit Details'!$K:$K,'Unit Details'!$F:$F,"OPER*",'Unit Details'!$D:$D,"PV",'Unit Details'!$E:$E,"SOLAR-W",'Unit Details'!$P:$P,"&lt;&gt;0")</f>
        <v>4976.7599999999993</v>
      </c>
      <c r="E16" s="321">
        <f>SUMIFS('Unit Details'!$K:$K,'Unit Details'!$F:$F,"OPER*",'Unit Details'!$D:$D,"PV",'Unit Details'!$E:$E,"SOLAR-W",'Unit Details'!$Q:$Q,"&lt;&gt;0")</f>
        <v>4976.7599999999993</v>
      </c>
      <c r="F16" s="321">
        <f>SUMIFS('Unit Details'!$K:$K,'Unit Details'!$F:$F,"OPER*",'Unit Details'!$D:$D,"PV",'Unit Details'!$E:$E,"SOLAR-W",'Unit Details'!$U:$U,"&lt;&gt;0")</f>
        <v>4976.7599999999993</v>
      </c>
      <c r="G16" s="321">
        <f>SUMIFS('Unit Details'!$K:$K,'Unit Details'!$F:$F,"OPER*",'Unit Details'!$D:$D,"PV",'Unit Details'!$E:$E,"SOLAR-W",'Unit Details'!$V:$V,"&lt;&gt;0")</f>
        <v>4976.7599999999993</v>
      </c>
      <c r="H16" s="321">
        <f>SUMIFS('Unit Details'!$K:$K,'Unit Details'!$F:$F,"OPER*",'Unit Details'!$D:$D,"PV",'Unit Details'!$E:$E,"SOLAR-W",'Unit Details'!$Z:$Z,"&lt;&gt;0")</f>
        <v>4976.7599999999993</v>
      </c>
      <c r="I16" s="321">
        <f>SUMIFS('Unit Details'!$K:$K,'Unit Details'!$F:$F,"OPER*",'Unit Details'!$D:$D,"PV",'Unit Details'!$E:$E,"SOLAR-W",'Unit Details'!$AA:$AA,"&lt;&gt;0")</f>
        <v>4976.7599999999993</v>
      </c>
      <c r="J16" s="321">
        <f>SUMIFS('Unit Details'!$K:$K,'Unit Details'!$F:$F,"OPER*",'Unit Details'!$D:$D,"PV",'Unit Details'!$E:$E,"SOLAR-W",'Unit Details'!$AE:$AE,"&lt;&gt;0")</f>
        <v>4976.7599999999993</v>
      </c>
      <c r="K16" s="38"/>
    </row>
    <row r="17" spans="1:13" ht="18" x14ac:dyDescent="0.25">
      <c r="A17" s="38"/>
      <c r="B17" s="325" t="s">
        <v>3941</v>
      </c>
      <c r="C17" s="321">
        <f>SUMIFS('Unit Details'!$K:$K,'Unit Details'!$F:$F,"OPER*",'Unit Details'!$D:$D,"PV",'Unit Details'!$E:$E,"SOLAR-O",'Unit Details'!$L:$L,"&lt;&gt;0")</f>
        <v>21192.53</v>
      </c>
      <c r="D17" s="321">
        <f>SUMIFS('Unit Details'!$K:$K,'Unit Details'!$F:$F,"OPER*",'Unit Details'!$D:$D,"PV",'Unit Details'!$E:$E,"SOLAR-O",'Unit Details'!$P:$P,"&lt;&gt;0")</f>
        <v>21192.53</v>
      </c>
      <c r="E17" s="321">
        <f>SUMIFS('Unit Details'!$K:$K,'Unit Details'!$F:$F,"OPER*",'Unit Details'!$D:$D,"PV",'Unit Details'!$E:$E,"SOLAR-O",'Unit Details'!$Q:$Q,"&lt;&gt;0")</f>
        <v>21192.53</v>
      </c>
      <c r="F17" s="321">
        <f>SUMIFS('Unit Details'!$K:$K,'Unit Details'!$F:$F,"OPER*",'Unit Details'!$D:$D,"PV",'Unit Details'!$E:$E,"SOLAR-O",'Unit Details'!$U:$U,"&lt;&gt;0")</f>
        <v>21192.53</v>
      </c>
      <c r="G17" s="321">
        <f>SUMIFS('Unit Details'!$K:$K,'Unit Details'!$F:$F,"OPER*",'Unit Details'!$D:$D,"PV",'Unit Details'!$E:$E,"SOLAR-O",'Unit Details'!$V:$V,"&lt;&gt;0")</f>
        <v>21192.53</v>
      </c>
      <c r="H17" s="321">
        <f>SUMIFS('Unit Details'!$K:$K,'Unit Details'!$F:$F,"OPER*",'Unit Details'!$D:$D,"PV",'Unit Details'!$E:$E,"SOLAR-O",'Unit Details'!$Z:$Z,"&lt;&gt;0")</f>
        <v>21192.53</v>
      </c>
      <c r="I17" s="321">
        <f>SUMIFS('Unit Details'!$K:$K,'Unit Details'!$F:$F,"OPER*",'Unit Details'!$D:$D,"PV",'Unit Details'!$E:$E,"SOLAR-O",'Unit Details'!$AA:$AA,"&lt;&gt;0")</f>
        <v>21192.53</v>
      </c>
      <c r="J17" s="321">
        <f>SUMIFS('Unit Details'!$K:$K,'Unit Details'!$F:$F,"OPER*",'Unit Details'!$D:$D,"PV",'Unit Details'!$E:$E,"SOLAR-O",'Unit Details'!$AE:$AE,"&lt;&gt;0")</f>
        <v>21192.53</v>
      </c>
      <c r="K17" s="38"/>
    </row>
    <row r="18" spans="1:13" s="61" customFormat="1" ht="18" x14ac:dyDescent="0.25">
      <c r="A18" s="58"/>
      <c r="B18" s="323" t="s">
        <v>125</v>
      </c>
      <c r="C18" s="321">
        <f>SUM(C19:C21)</f>
        <v>39753.410000000011</v>
      </c>
      <c r="D18" s="321">
        <f>SUM(D19:D21)</f>
        <v>39753.410000000011</v>
      </c>
      <c r="E18" s="321">
        <f t="shared" ref="E18:F18" si="4">SUM(E19:E21)</f>
        <v>39753.410000000011</v>
      </c>
      <c r="F18" s="321">
        <f t="shared" si="4"/>
        <v>39753.410000000011</v>
      </c>
      <c r="G18" s="321">
        <f>SUM(G19:G21)</f>
        <v>39753.410000000011</v>
      </c>
      <c r="H18" s="321">
        <f>SUM(H19:H21)</f>
        <v>39753.410000000011</v>
      </c>
      <c r="I18" s="321">
        <f>SUM(I19:I21)</f>
        <v>39753.410000000011</v>
      </c>
      <c r="J18" s="321">
        <f>SUM(J19:J21)</f>
        <v>39753.410000000011</v>
      </c>
      <c r="K18" s="58"/>
    </row>
    <row r="19" spans="1:13" ht="18" x14ac:dyDescent="0.25">
      <c r="A19" s="38"/>
      <c r="B19" s="325" t="s">
        <v>3942</v>
      </c>
      <c r="C19" s="321">
        <f>SUMIFS('Unit Details'!$K:$K,'Unit Details'!$F:$F,"OPER*",'Unit Details'!$D:$D,"WT",'Unit Details'!$E:$E,"WIND-C",'Unit Details'!$L:$L,"&lt;&gt;0")</f>
        <v>5672.3700000000008</v>
      </c>
      <c r="D19" s="321">
        <f>SUMIFS('Unit Details'!$K:$K,'Unit Details'!$F:$F,"OPER*",'Unit Details'!$D:$D,"WT",'Unit Details'!$E:$E,"WIND-C",'Unit Details'!$P:$P,"&lt;&gt;0")</f>
        <v>5672.3700000000008</v>
      </c>
      <c r="E19" s="321">
        <f>SUMIFS('Unit Details'!$K:$K,'Unit Details'!$F:$F,"OPER*",'Unit Details'!$D:$D,"WT",'Unit Details'!$E:$E,"WIND-C",'Unit Details'!$Q:$Q,"&lt;&gt;0")</f>
        <v>5672.3700000000008</v>
      </c>
      <c r="F19" s="321">
        <f>SUMIFS('Unit Details'!$K:$K,'Unit Details'!$F:$F,"OPER*",'Unit Details'!$D:$D,"WT",'Unit Details'!$E:$E,"WIND-C",'Unit Details'!$U:$U,"&lt;&gt;0")</f>
        <v>5672.3700000000008</v>
      </c>
      <c r="G19" s="321">
        <f>SUMIFS('Unit Details'!$K:$K,'Unit Details'!$F:$F,"OPER*",'Unit Details'!$D:$D,"WT",'Unit Details'!$E:$E,"WIND-C",'Unit Details'!$V:$V,"&lt;&gt;0")</f>
        <v>5672.3700000000008</v>
      </c>
      <c r="H19" s="321">
        <f>SUMIFS('Unit Details'!$K:$K,'Unit Details'!$F:$F,"OPER*",'Unit Details'!$D:$D,"WT",'Unit Details'!$E:$E,"WIND-C",'Unit Details'!$Z:$Z,"&lt;&gt;0")</f>
        <v>5672.3700000000008</v>
      </c>
      <c r="I19" s="321">
        <f>SUMIFS('Unit Details'!$K:$K,'Unit Details'!$F:$F,"OPER*",'Unit Details'!$D:$D,"WT",'Unit Details'!$E:$E,"WIND-C",'Unit Details'!$AA:$AA,"&lt;&gt;0")</f>
        <v>5672.3700000000008</v>
      </c>
      <c r="J19" s="321">
        <f>SUMIFS('Unit Details'!$K:$K,'Unit Details'!$F:$F,"OPER*",'Unit Details'!$D:$D,"WT",'Unit Details'!$E:$E,"WIND-C",'Unit Details'!$AE:$AE,"&lt;&gt;0")</f>
        <v>5672.3700000000008</v>
      </c>
      <c r="K19" s="38"/>
    </row>
    <row r="20" spans="1:13" ht="18" x14ac:dyDescent="0.25">
      <c r="A20" s="38"/>
      <c r="B20" s="325" t="s">
        <v>3943</v>
      </c>
      <c r="C20" s="321">
        <f>SUMIFS('Unit Details'!$K:$K,'Unit Details'!$F:$F,"OPER*",'Unit Details'!$D:$D,"WT",'Unit Details'!$E:$E,"WIND-P",'Unit Details'!$L:$L,"&lt;&gt;0")</f>
        <v>4668.5300000000007</v>
      </c>
      <c r="D20" s="321">
        <f>SUMIFS('Unit Details'!$K:$K,'Unit Details'!$F:$F,"OPER*",'Unit Details'!$D:$D,"WT",'Unit Details'!$E:$E,"WIND-P",'Unit Details'!$P:$P,"&lt;&gt;0")</f>
        <v>4668.5300000000007</v>
      </c>
      <c r="E20" s="321">
        <f>SUMIFS('Unit Details'!$K:$K,'Unit Details'!$F:$F,"OPER*",'Unit Details'!$D:$D,"WT",'Unit Details'!$E:$E,"WIND-P",'Unit Details'!$Q:$Q,"&lt;&gt;0")</f>
        <v>4668.5300000000007</v>
      </c>
      <c r="F20" s="321">
        <f>SUMIFS('Unit Details'!$K:$K,'Unit Details'!$F:$F,"OPER*",'Unit Details'!$D:$D,"WT",'Unit Details'!$E:$E,"WIND-P",'Unit Details'!$U:$U,"&lt;&gt;0")</f>
        <v>4668.5300000000007</v>
      </c>
      <c r="G20" s="321">
        <f>SUMIFS('Unit Details'!$K:$K,'Unit Details'!$F:$F,"OPER*",'Unit Details'!$D:$D,"WT",'Unit Details'!$E:$E,"WIND-P",'Unit Details'!$V:$V,"&lt;&gt;0")</f>
        <v>4668.5300000000007</v>
      </c>
      <c r="H20" s="321">
        <f>SUMIFS('Unit Details'!$K:$K,'Unit Details'!$F:$F,"OPER*",'Unit Details'!$D:$D,"WT",'Unit Details'!$E:$E,"WIND-P",'Unit Details'!$Z:$Z,"&lt;&gt;0")</f>
        <v>4668.5300000000007</v>
      </c>
      <c r="I20" s="321">
        <f>SUMIFS('Unit Details'!$K:$K,'Unit Details'!$F:$F,"OPER*",'Unit Details'!$D:$D,"WT",'Unit Details'!$E:$E,"WIND-P",'Unit Details'!$AA:$AA,"&lt;&gt;0")</f>
        <v>4668.5300000000007</v>
      </c>
      <c r="J20" s="321">
        <f>SUMIFS('Unit Details'!$K:$K,'Unit Details'!$F:$F,"OPER*",'Unit Details'!$D:$D,"WT",'Unit Details'!$E:$E,"WIND-P",'Unit Details'!$AE:$AE,"&lt;&gt;0")</f>
        <v>4668.5300000000007</v>
      </c>
      <c r="K20" s="38"/>
    </row>
    <row r="21" spans="1:13" ht="18" x14ac:dyDescent="0.25">
      <c r="A21" s="38"/>
      <c r="B21" s="325" t="s">
        <v>3941</v>
      </c>
      <c r="C21" s="321">
        <f>SUMIFS('Unit Details'!$K:$K,'Unit Details'!$F:$F,"OPER*",'Unit Details'!$D:$D,"WT",'Unit Details'!$E:$E,"WIND-O",'Unit Details'!$L:$L,"&lt;&gt;0")</f>
        <v>29412.510000000009</v>
      </c>
      <c r="D21" s="321">
        <f>SUMIFS('Unit Details'!$K:$K,'Unit Details'!$F:$F,"OPER*",'Unit Details'!$D:$D,"WT",'Unit Details'!$E:$E,"WIND-O",'Unit Details'!$P:$P,"&lt;&gt;0")</f>
        <v>29412.510000000009</v>
      </c>
      <c r="E21" s="321">
        <f>SUMIFS('Unit Details'!$K:$K,'Unit Details'!$F:$F,"OPER*",'Unit Details'!$D:$D,"WT",'Unit Details'!$E:$E,"WIND-O",'Unit Details'!$Q:$Q,"&lt;&gt;0")</f>
        <v>29412.510000000009</v>
      </c>
      <c r="F21" s="321">
        <f>SUMIFS('Unit Details'!$K:$K,'Unit Details'!$F:$F,"OPER*",'Unit Details'!$D:$D,"WT",'Unit Details'!$E:$E,"WIND-O",'Unit Details'!$U:$U,"&lt;&gt;0")</f>
        <v>29412.510000000009</v>
      </c>
      <c r="G21" s="321">
        <f>SUMIFS('Unit Details'!$K:$K,'Unit Details'!$F:$F,"OPER*",'Unit Details'!$D:$D,"WT",'Unit Details'!$E:$E,"WIND-O",'Unit Details'!$V:$V,"&lt;&gt;0")</f>
        <v>29412.510000000009</v>
      </c>
      <c r="H21" s="321">
        <f>SUMIFS('Unit Details'!$K:$K,'Unit Details'!$F:$F,"OPER*",'Unit Details'!$D:$D,"WT",'Unit Details'!$E:$E,"WIND-O",'Unit Details'!$Z:$Z,"&lt;&gt;0")</f>
        <v>29412.510000000009</v>
      </c>
      <c r="I21" s="321">
        <f>SUMIFS('Unit Details'!$K:$K,'Unit Details'!$F:$F,"OPER*",'Unit Details'!$D:$D,"WT",'Unit Details'!$E:$E,"WIND-O",'Unit Details'!$AA:$AA,"&lt;&gt;0")</f>
        <v>29412.510000000009</v>
      </c>
      <c r="J21" s="321">
        <f>SUMIFS('Unit Details'!$K:$K,'Unit Details'!$F:$F,"OPER*",'Unit Details'!$D:$D,"WT",'Unit Details'!$E:$E,"WIND-O",'Unit Details'!$AE:$AE,"&lt;&gt;0")</f>
        <v>29412.510000000009</v>
      </c>
      <c r="K21" s="38"/>
    </row>
    <row r="22" spans="1:13" s="61" customFormat="1" ht="18" x14ac:dyDescent="0.25">
      <c r="A22" s="58"/>
      <c r="B22" s="324" t="s">
        <v>3944</v>
      </c>
      <c r="C22" s="319">
        <f>SUM(C23:C24)</f>
        <v>722.65000000000009</v>
      </c>
      <c r="D22" s="319">
        <f>SUM(D23:D24)</f>
        <v>722.65000000000009</v>
      </c>
      <c r="E22" s="319">
        <f t="shared" ref="E22:F22" si="5">SUM(E23:E24)</f>
        <v>722.65000000000009</v>
      </c>
      <c r="F22" s="319">
        <f t="shared" si="5"/>
        <v>722.65000000000009</v>
      </c>
      <c r="G22" s="319">
        <f>SUM(G23:G24)</f>
        <v>722.65000000000009</v>
      </c>
      <c r="H22" s="319">
        <f>SUM(H23:H24)</f>
        <v>722.65000000000009</v>
      </c>
      <c r="I22" s="319">
        <f>SUM(I23:I24)</f>
        <v>722.65000000000009</v>
      </c>
      <c r="J22" s="319">
        <f>SUM(J23:J24)</f>
        <v>722.65000000000009</v>
      </c>
      <c r="K22" s="58"/>
    </row>
    <row r="23" spans="1:13" s="61" customFormat="1" ht="18" x14ac:dyDescent="0.25">
      <c r="A23" s="58"/>
      <c r="B23" s="323" t="s">
        <v>3945</v>
      </c>
      <c r="C23" s="321">
        <f>SUMIFS('Unit Details'!$K:$K,'Unit Details'!$F:$F,"OPER*",'Unit Details'!$E:$E,"BIOMASS",'Unit Details'!$L:$L,"&lt;&gt;0")</f>
        <v>142.25</v>
      </c>
      <c r="D23" s="321">
        <f>SUMIFS('Unit Details'!$K:$K,'Unit Details'!$F:$F,"OPER*",'Unit Details'!$E:$E,"BIOMASS",'Unit Details'!$P:$P,"&lt;&gt;0")</f>
        <v>142.25</v>
      </c>
      <c r="E23" s="321">
        <f>SUMIFS('Unit Details'!$K:$K,'Unit Details'!$F:$F,"OPER*",'Unit Details'!$E:$E,"BIOMASS",'Unit Details'!$Q:$Q,"&lt;&gt;0")</f>
        <v>142.25</v>
      </c>
      <c r="F23" s="321">
        <f>SUMIFS('Unit Details'!$K:$K,'Unit Details'!$F:$F,"OPER*",'Unit Details'!$E:$E,"BIOMASS",'Unit Details'!$U:$U,"&lt;&gt;0")</f>
        <v>142.25</v>
      </c>
      <c r="G23" s="321">
        <f>SUMIFS('Unit Details'!$K:$K,'Unit Details'!$F:$F,"OPER*",'Unit Details'!$E:$E,"BIOMASS",'Unit Details'!$V:$V,"&lt;&gt;0")</f>
        <v>142.25</v>
      </c>
      <c r="H23" s="321">
        <f>SUMIFS('Unit Details'!$K:$K,'Unit Details'!$F:$F,"OPER*",'Unit Details'!$E:$E,"BIOMASS",'Unit Details'!$Z:$Z,"&lt;&gt;0")</f>
        <v>142.25</v>
      </c>
      <c r="I23" s="321">
        <f>SUMIFS('Unit Details'!$K:$K,'Unit Details'!$F:$F,"OPER*",'Unit Details'!$E:$E,"BIOMASS",'Unit Details'!$AA:$AA,"&lt;&gt;0")</f>
        <v>142.25</v>
      </c>
      <c r="J23" s="321">
        <f>SUMIFS('Unit Details'!$K:$K,'Unit Details'!$F:$F,"OPER*",'Unit Details'!$E:$E,"BIOMASS",'Unit Details'!$AE:$AE,"&lt;&gt;0")</f>
        <v>142.25</v>
      </c>
      <c r="K23" s="58"/>
    </row>
    <row r="24" spans="1:13" s="61" customFormat="1" ht="18" x14ac:dyDescent="0.25">
      <c r="A24" s="58"/>
      <c r="B24" s="323" t="s">
        <v>3946</v>
      </c>
      <c r="C24" s="321">
        <f>SUMIFS('Unit Details'!$K:$K,'Unit Details'!$F:$F,"OPER*",'Unit Details'!$E:$E,"HYDRO",'Unit Details'!$L:$L,"&lt;&gt;0")</f>
        <v>580.40000000000009</v>
      </c>
      <c r="D24" s="321">
        <f>SUMIFS('Unit Details'!$K:$K,'Unit Details'!$F:$F,"OPER*",'Unit Details'!$E:$E,"HYDRO",'Unit Details'!$P:$P,"&lt;&gt;0")</f>
        <v>580.40000000000009</v>
      </c>
      <c r="E24" s="321">
        <f>SUMIFS('Unit Details'!$K:$K,'Unit Details'!$F:$F,"OPER*",'Unit Details'!$E:$E,"HYDRO",'Unit Details'!$Q:$Q,"&lt;&gt;0")</f>
        <v>580.40000000000009</v>
      </c>
      <c r="F24" s="321">
        <f>SUMIFS('Unit Details'!$K:$K,'Unit Details'!$F:$F,"OPER*",'Unit Details'!$E:$E,"HYDRO",'Unit Details'!$U:$U,"&lt;&gt;0")</f>
        <v>580.40000000000009</v>
      </c>
      <c r="G24" s="321">
        <f>SUMIFS('Unit Details'!$K:$K,'Unit Details'!$F:$F,"OPER*",'Unit Details'!$E:$E,"HYDRO",'Unit Details'!$V:$V,"&lt;&gt;0")</f>
        <v>580.40000000000009</v>
      </c>
      <c r="H24" s="321">
        <f>SUMIFS('Unit Details'!$K:$K,'Unit Details'!$F:$F,"OPER*",'Unit Details'!$E:$E,"HYDRO",'Unit Details'!$Z:$Z,"&lt;&gt;0")</f>
        <v>580.40000000000009</v>
      </c>
      <c r="I24" s="321">
        <f>SUMIFS('Unit Details'!$K:$K,'Unit Details'!$F:$F,"OPER*",'Unit Details'!$E:$E,"HYDRO",'Unit Details'!$AA:$AA,"&lt;&gt;0")</f>
        <v>580.40000000000009</v>
      </c>
      <c r="J24" s="321">
        <f>SUMIFS('Unit Details'!$K:$K,'Unit Details'!$F:$F,"OPER*",'Unit Details'!$E:$E,"HYDRO",'Unit Details'!$AE:$AE,"&lt;&gt;0")</f>
        <v>580.40000000000009</v>
      </c>
      <c r="K24" s="58"/>
    </row>
    <row r="25" spans="1:13" ht="18" x14ac:dyDescent="0.25">
      <c r="A25" s="38"/>
      <c r="B25" s="324" t="s">
        <v>3947</v>
      </c>
      <c r="C25" s="319">
        <f>C26+C30</f>
        <v>11135.989999999993</v>
      </c>
      <c r="D25" s="319">
        <f>D26+D30</f>
        <v>11237.689999999991</v>
      </c>
      <c r="E25" s="319">
        <f t="shared" ref="E25:F25" si="6">E26+E30</f>
        <v>11135.989999999993</v>
      </c>
      <c r="F25" s="319">
        <f t="shared" si="6"/>
        <v>11237.689999999991</v>
      </c>
      <c r="G25" s="319">
        <f>G26+G30</f>
        <v>11135.989999999993</v>
      </c>
      <c r="H25" s="319">
        <f>H26+H30</f>
        <v>11237.689999999991</v>
      </c>
      <c r="I25" s="319">
        <f>I26+I30</f>
        <v>11135.989999999993</v>
      </c>
      <c r="J25" s="319">
        <f>J26+J30</f>
        <v>11237.689999999991</v>
      </c>
      <c r="K25" s="58"/>
    </row>
    <row r="26" spans="1:13" ht="18" x14ac:dyDescent="0.25">
      <c r="A26" s="38"/>
      <c r="B26" s="323" t="s">
        <v>3948</v>
      </c>
      <c r="C26" s="326">
        <f>SUM(C27:C29)</f>
        <v>11135.989999999993</v>
      </c>
      <c r="D26" s="326">
        <f t="shared" ref="D26:J26" si="7">SUM(D27:D29)</f>
        <v>11237.689999999991</v>
      </c>
      <c r="E26" s="326">
        <f t="shared" si="7"/>
        <v>11135.989999999993</v>
      </c>
      <c r="F26" s="326">
        <f t="shared" si="7"/>
        <v>11237.689999999991</v>
      </c>
      <c r="G26" s="326">
        <f t="shared" si="7"/>
        <v>11135.989999999993</v>
      </c>
      <c r="H26" s="326">
        <f t="shared" si="7"/>
        <v>11237.689999999991</v>
      </c>
      <c r="I26" s="326">
        <f t="shared" si="7"/>
        <v>11135.989999999993</v>
      </c>
      <c r="J26" s="326">
        <f t="shared" si="7"/>
        <v>11237.689999999991</v>
      </c>
      <c r="K26" s="58"/>
    </row>
    <row r="27" spans="1:13" ht="18" customHeight="1" x14ac:dyDescent="0.25">
      <c r="A27" s="38"/>
      <c r="B27" s="325" t="s">
        <v>3949</v>
      </c>
      <c r="C27" s="321">
        <v>5547.2999999999947</v>
      </c>
      <c r="D27" s="321">
        <v>5648.9999999999945</v>
      </c>
      <c r="E27" s="321">
        <v>5547.2999999999947</v>
      </c>
      <c r="F27" s="321">
        <v>5648.9999999999945</v>
      </c>
      <c r="G27" s="321">
        <v>5547.2999999999947</v>
      </c>
      <c r="H27" s="321">
        <v>5648.9999999999945</v>
      </c>
      <c r="I27" s="321">
        <v>5547.2999999999947</v>
      </c>
      <c r="J27" s="321">
        <v>5648.9999999999945</v>
      </c>
      <c r="K27" s="58"/>
      <c r="L27" s="13"/>
      <c r="M27" s="13"/>
    </row>
    <row r="28" spans="1:13" ht="18" customHeight="1" x14ac:dyDescent="0.25">
      <c r="A28" s="38"/>
      <c r="B28" s="325" t="s">
        <v>3950</v>
      </c>
      <c r="C28" s="321">
        <v>5331.2999999999984</v>
      </c>
      <c r="D28" s="321">
        <v>5331.2999999999984</v>
      </c>
      <c r="E28" s="321">
        <v>5331.2999999999984</v>
      </c>
      <c r="F28" s="321">
        <v>5331.2999999999984</v>
      </c>
      <c r="G28" s="321">
        <v>5331.2999999999984</v>
      </c>
      <c r="H28" s="321">
        <v>5331.2999999999984</v>
      </c>
      <c r="I28" s="321">
        <v>5331.2999999999984</v>
      </c>
      <c r="J28" s="321">
        <v>5331.2999999999984</v>
      </c>
      <c r="K28" s="58"/>
      <c r="L28" s="13"/>
      <c r="M28" s="13"/>
    </row>
    <row r="29" spans="1:13" ht="18" customHeight="1" x14ac:dyDescent="0.25">
      <c r="A29" s="38"/>
      <c r="B29" s="325" t="s">
        <v>3951</v>
      </c>
      <c r="C29" s="321">
        <v>257.39</v>
      </c>
      <c r="D29" s="321">
        <v>257.39</v>
      </c>
      <c r="E29" s="321">
        <v>257.39</v>
      </c>
      <c r="F29" s="321">
        <v>257.39</v>
      </c>
      <c r="G29" s="321">
        <v>257.39</v>
      </c>
      <c r="H29" s="321">
        <v>257.39</v>
      </c>
      <c r="I29" s="321">
        <v>257.39</v>
      </c>
      <c r="J29" s="321">
        <v>257.39</v>
      </c>
      <c r="K29" s="58"/>
      <c r="L29" s="13"/>
      <c r="M29" s="13"/>
    </row>
    <row r="30" spans="1:13" ht="18" x14ac:dyDescent="0.25">
      <c r="A30" s="38"/>
      <c r="B30" s="323" t="s">
        <v>3941</v>
      </c>
      <c r="C30" s="321">
        <v>0</v>
      </c>
      <c r="D30" s="321">
        <v>0</v>
      </c>
      <c r="E30" s="321">
        <v>0</v>
      </c>
      <c r="F30" s="321">
        <v>0</v>
      </c>
      <c r="G30" s="321">
        <v>0</v>
      </c>
      <c r="H30" s="321">
        <v>0</v>
      </c>
      <c r="I30" s="321">
        <v>0</v>
      </c>
      <c r="J30" s="327">
        <v>0</v>
      </c>
      <c r="K30" s="58"/>
    </row>
    <row r="31" spans="1:13" ht="18" x14ac:dyDescent="0.25">
      <c r="A31" s="38"/>
      <c r="B31" s="324" t="s">
        <v>3952</v>
      </c>
      <c r="C31" s="321">
        <f>SUMIFS('Unit Details'!$K:$K,'Unit Details'!$F:$F,"OPER",'Unit Details'!$G:$G,"DC-TIE")</f>
        <v>1220</v>
      </c>
      <c r="D31" s="321">
        <f>SUMIFS('Unit Details'!$K:$K,'Unit Details'!$F:$F,"OPER",'Unit Details'!$G:$G,"DC-TIE")</f>
        <v>1220</v>
      </c>
      <c r="E31" s="321">
        <f>SUMIFS('Unit Details'!$K:$K,'Unit Details'!$F:$F,"OPER",'Unit Details'!$G:$G,"DC-TIE")</f>
        <v>1220</v>
      </c>
      <c r="F31" s="321">
        <f>SUMIFS('Unit Details'!$K:$K,'Unit Details'!$F:$F,"OPER",'Unit Details'!$G:$G,"DC-TIE")</f>
        <v>1220</v>
      </c>
      <c r="G31" s="321">
        <f>SUMIFS('Unit Details'!$K:$K,'Unit Details'!$F:$F,"OPER",'Unit Details'!$G:$G,"DC-TIE")</f>
        <v>1220</v>
      </c>
      <c r="H31" s="321">
        <f>SUMIFS('Unit Details'!$K:$K,'Unit Details'!$F:$F,"OPER",'Unit Details'!$G:$G,"DC-TIE")</f>
        <v>1220</v>
      </c>
      <c r="I31" s="321">
        <f>SUMIFS('Unit Details'!$K:$K,'Unit Details'!$F:$F,"OPER",'Unit Details'!$G:$G,"DC-TIE")</f>
        <v>1220</v>
      </c>
      <c r="J31" s="321">
        <f>SUMIFS('Unit Details'!$K:$K,'Unit Details'!$F:$F,"OPER",'Unit Details'!$G:$G,"DC-TIE")</f>
        <v>1220</v>
      </c>
      <c r="K31" s="58"/>
    </row>
    <row r="32" spans="1:13" s="61" customFormat="1" ht="48.4" customHeight="1" x14ac:dyDescent="0.25">
      <c r="A32" s="58"/>
      <c r="B32" s="328" t="s">
        <v>3953</v>
      </c>
      <c r="C32" s="329" t="s">
        <v>3922</v>
      </c>
      <c r="D32" s="329" t="s">
        <v>3923</v>
      </c>
      <c r="E32" s="329" t="s">
        <v>3924</v>
      </c>
      <c r="F32" s="329" t="s">
        <v>3925</v>
      </c>
      <c r="G32" s="329" t="s">
        <v>3926</v>
      </c>
      <c r="H32" s="329" t="s">
        <v>3927</v>
      </c>
      <c r="I32" s="329" t="s">
        <v>3928</v>
      </c>
      <c r="J32" s="329" t="s">
        <v>3929</v>
      </c>
      <c r="K32" s="58"/>
    </row>
    <row r="33" spans="1:11" s="61" customFormat="1" ht="18" customHeight="1" x14ac:dyDescent="0.25">
      <c r="A33" s="58"/>
      <c r="B33" s="318" t="s">
        <v>3954</v>
      </c>
      <c r="C33" s="319">
        <f t="shared" ref="C33:J33" si="8">SUM(C35:C40)</f>
        <v>1394.9499999999998</v>
      </c>
      <c r="D33" s="319">
        <f t="shared" si="8"/>
        <v>2115.9499999999998</v>
      </c>
      <c r="E33" s="319">
        <f t="shared" si="8"/>
        <v>1394.9499999999998</v>
      </c>
      <c r="F33" s="319">
        <f t="shared" si="8"/>
        <v>2115.9499999999998</v>
      </c>
      <c r="G33" s="319">
        <f t="shared" si="8"/>
        <v>479.95</v>
      </c>
      <c r="H33" s="319">
        <f t="shared" si="8"/>
        <v>2115.9499999999998</v>
      </c>
      <c r="I33" s="319">
        <f t="shared" si="8"/>
        <v>1394.9499999999998</v>
      </c>
      <c r="J33" s="319">
        <f t="shared" si="8"/>
        <v>2115.9499999999998</v>
      </c>
      <c r="K33" s="58"/>
    </row>
    <row r="34" spans="1:11" s="61" customFormat="1" ht="18" x14ac:dyDescent="0.25">
      <c r="A34" s="58"/>
      <c r="B34" s="320" t="s">
        <v>3930</v>
      </c>
      <c r="C34" s="321">
        <f>SUMIFS('Unit Details'!$K:$K,'Unit Details'!$F:$F,"PLAN*",'Unit Details'!$E:$E,"GAS",'Unit Details'!$L:$L,"&lt;&gt;0")</f>
        <v>1365.1000000000001</v>
      </c>
      <c r="D34" s="321">
        <f>SUMIFS('Unit Details'!$K:$K,'Unit Details'!$F:$F,"PLAN*",'Unit Details'!$E:$E,"GAS",'Unit Details'!$P:$P,"&lt;&gt;0")</f>
        <v>2086.1000000000004</v>
      </c>
      <c r="E34" s="321">
        <f>SUMIFS('Unit Details'!$K:$K,'Unit Details'!$F:$F,"PLAN*",'Unit Details'!$E:$E,"GAS",'Unit Details'!$Q:$Q,"&lt;&gt;0")</f>
        <v>1365.1000000000001</v>
      </c>
      <c r="F34" s="321">
        <f>SUMIFS('Unit Details'!$K:$K,'Unit Details'!$F:$F,"PLAN*",'Unit Details'!$E:$E,"GAS",'Unit Details'!$U:$U,"&lt;&gt;0")</f>
        <v>2086.1000000000004</v>
      </c>
      <c r="G34" s="321">
        <f>SUMIFS('Unit Details'!$K:$K,'Unit Details'!$F:$F,"PLAN*",'Unit Details'!$E:$E,"GAS",'Unit Details'!$V:$V,"&lt;&gt;0")</f>
        <v>450.1</v>
      </c>
      <c r="H34" s="321">
        <f>SUMIFS('Unit Details'!$K:$K,'Unit Details'!$F:$F,"PLAN*",'Unit Details'!$E:$E,"GAS",'Unit Details'!$Z:$Z,"&lt;&gt;0")</f>
        <v>2086.1000000000004</v>
      </c>
      <c r="I34" s="321">
        <f>SUMIFS('Unit Details'!$K:$K,'Unit Details'!$F:$F,"PLAN*",'Unit Details'!$E:$E,"GAS",'Unit Details'!$AA:$AA,"&lt;&gt;0")</f>
        <v>1365.1000000000001</v>
      </c>
      <c r="J34" s="321">
        <f>SUMIFS('Unit Details'!$K:$K,'Unit Details'!$F:$F,"PLAN*",'Unit Details'!$E:$E,"GAS",'Unit Details'!$AE:$AE,"&lt;&gt;0")</f>
        <v>2086.1000000000004</v>
      </c>
      <c r="K34" s="58"/>
    </row>
    <row r="35" spans="1:11" s="61" customFormat="1" ht="18" x14ac:dyDescent="0.25">
      <c r="A35" s="58"/>
      <c r="B35" s="322" t="s">
        <v>3931</v>
      </c>
      <c r="C35" s="321">
        <f>SUMIFS('Unit Details'!$K:$K,'Unit Details'!$F:$F,"PLAN*",'Unit Details'!$E:$E,"GAS", 'Unit Details'!$D:$D,"CC",'Unit Details'!$L:$L,"&lt;&gt;0")</f>
        <v>276.39999999999998</v>
      </c>
      <c r="D35" s="321">
        <f>SUMIFS('Unit Details'!$K:$K,'Unit Details'!$F:$F,"PLAN*",'Unit Details'!$E:$E,"GAS", 'Unit Details'!$D:$D,"CC",'Unit Details'!$P:$P,"&lt;&gt;0")</f>
        <v>997.4</v>
      </c>
      <c r="E35" s="321">
        <f>SUMIFS('Unit Details'!$K:$K,'Unit Details'!$F:$F,"PLAN*",'Unit Details'!$E:$E,"GAS", 'Unit Details'!$D:$D,"CC",'Unit Details'!$Q:$Q,"&lt;&gt;0")</f>
        <v>276.39999999999998</v>
      </c>
      <c r="F35" s="321">
        <f>SUMIFS('Unit Details'!$K:$K,'Unit Details'!$F:$F,"PLAN*",'Unit Details'!$E:$E,"GAS", 'Unit Details'!$D:$D,"CC",'Unit Details'!$U:$U,"&lt;&gt;0")</f>
        <v>997.4</v>
      </c>
      <c r="G35" s="321">
        <f>SUMIFS('Unit Details'!$K:$K,'Unit Details'!$F:$F,"PLAN*",'Unit Details'!$E:$E,"GAS", 'Unit Details'!$D:$D,"CC",'Unit Details'!$V:$V,"&lt;&gt;0")</f>
        <v>276.39999999999998</v>
      </c>
      <c r="H35" s="321">
        <f>SUMIFS('Unit Details'!$K:$K,'Unit Details'!$F:$F,"PLAN*",'Unit Details'!$E:$E,"GAS", 'Unit Details'!$D:$D,"CC",'Unit Details'!$Z:$Z,"&lt;&gt;0")</f>
        <v>997.4</v>
      </c>
      <c r="I35" s="321">
        <f>SUMIFS('Unit Details'!$K:$K,'Unit Details'!$F:$F,"PLAN*",'Unit Details'!$E:$E,"GAS", 'Unit Details'!$D:$D,"CC",'Unit Details'!$AA:$AA,"&lt;&gt;0")</f>
        <v>276.39999999999998</v>
      </c>
      <c r="J35" s="321">
        <f>SUMIFS('Unit Details'!$K:$K,'Unit Details'!$F:$F,"PLAN*",'Unit Details'!$E:$E,"GAS", 'Unit Details'!$D:$D,"CC",'Unit Details'!$AE:$AE,"&lt;&gt;0")</f>
        <v>997.4</v>
      </c>
      <c r="K35" s="58"/>
    </row>
    <row r="36" spans="1:11" s="61" customFormat="1" ht="18" x14ac:dyDescent="0.25">
      <c r="A36" s="58"/>
      <c r="B36" s="322" t="s">
        <v>3932</v>
      </c>
      <c r="C36" s="321">
        <f>SUMIFS('Unit Details'!$K:$K,'Unit Details'!$F:$F,"PLAN*",'Unit Details'!$E:$E,"GAS", 'Unit Details'!$D:$D,"GT",'Unit Details'!$L:$L,"&lt;&gt;0")</f>
        <v>1058.7</v>
      </c>
      <c r="D36" s="321">
        <f>SUMIFS('Unit Details'!$K:$K,'Unit Details'!$F:$F,"PLAN*",'Unit Details'!$E:$E,"GAS", 'Unit Details'!$D:$D,"GT",'Unit Details'!$P:$P,"&lt;&gt;0")</f>
        <v>1058.7</v>
      </c>
      <c r="E36" s="321">
        <f>SUMIFS('Unit Details'!$K:$K,'Unit Details'!$F:$F,"PLAN*",'Unit Details'!$E:$E,"GAS", 'Unit Details'!$D:$D,"GT",'Unit Details'!$Q:$Q,"&lt;&gt;0")</f>
        <v>1058.7</v>
      </c>
      <c r="F36" s="321">
        <f>SUMIFS('Unit Details'!$K:$K,'Unit Details'!$F:$F,"PLAN*",'Unit Details'!$E:$E,"GAS", 'Unit Details'!$D:$D,"GT",'Unit Details'!$U:$U,"&lt;&gt;0")</f>
        <v>1058.7</v>
      </c>
      <c r="G36" s="321">
        <f>SUMIFS('Unit Details'!$K:$K,'Unit Details'!$F:$F,"PLAN*",'Unit Details'!$E:$E,"GAS", 'Unit Details'!$D:$D,"GT",'Unit Details'!$V:$V,"&lt;&gt;0")</f>
        <v>143.69999999999999</v>
      </c>
      <c r="H36" s="321">
        <f>SUMIFS('Unit Details'!$K:$K,'Unit Details'!$F:$F,"PLAN*",'Unit Details'!$E:$E,"GAS", 'Unit Details'!$D:$D,"GT",'Unit Details'!$Z:$Z,"&lt;&gt;0")</f>
        <v>1058.7</v>
      </c>
      <c r="I36" s="321">
        <f>SUMIFS('Unit Details'!$K:$K,'Unit Details'!$F:$F,"PLAN*",'Unit Details'!$E:$E,"GAS", 'Unit Details'!$D:$D,"GT",'Unit Details'!$AA:$AA,"&lt;&gt;0")</f>
        <v>1058.7</v>
      </c>
      <c r="J36" s="321">
        <f>SUMIFS('Unit Details'!$K:$K,'Unit Details'!$F:$F,"PLAN*",'Unit Details'!$E:$E,"GAS", 'Unit Details'!$D:$D,"GT",'Unit Details'!$AE:$AE,"&lt;&gt;0")</f>
        <v>1058.7</v>
      </c>
      <c r="K36" s="58"/>
    </row>
    <row r="37" spans="1:11" s="61" customFormat="1" ht="18" x14ac:dyDescent="0.25">
      <c r="A37" s="58"/>
      <c r="B37" s="322" t="s">
        <v>3933</v>
      </c>
      <c r="C37" s="321">
        <f>SUMIFS('Unit Details'!$K:$K,'Unit Details'!$F:$F,"PLAN*",'Unit Details'!$E:$E,"GAS", 'Unit Details'!$D:$D,"IC",'Unit Details'!$L:$L,"&lt;&gt;0")</f>
        <v>30</v>
      </c>
      <c r="D37" s="321">
        <f>SUMIFS('Unit Details'!$K:$K,'Unit Details'!$F:$F,"PLAN*",'Unit Details'!$E:$E,"GAS", 'Unit Details'!$D:$D,"IC",'Unit Details'!$P:$P,"&lt;&gt;0")</f>
        <v>30</v>
      </c>
      <c r="E37" s="321">
        <f>SUMIFS('Unit Details'!$K:$K,'Unit Details'!$F:$F,"PLAN*",'Unit Details'!$E:$E,"GAS", 'Unit Details'!$D:$D,"IC",'Unit Details'!$Q:$Q,"&lt;&gt;0")</f>
        <v>30</v>
      </c>
      <c r="F37" s="321">
        <f>SUMIFS('Unit Details'!$K:$K,'Unit Details'!$F:$F,"PLAN*",'Unit Details'!$E:$E,"GAS", 'Unit Details'!$D:$D,"IC",'Unit Details'!$U:$U,"&lt;&gt;0")</f>
        <v>30</v>
      </c>
      <c r="G37" s="321">
        <f>SUMIFS('Unit Details'!$K:$K,'Unit Details'!$F:$F,"PLAN*",'Unit Details'!$E:$E,"GAS", 'Unit Details'!$D:$D,"IC",'Unit Details'!$V:$V,"&lt;&gt;0")</f>
        <v>30</v>
      </c>
      <c r="H37" s="321">
        <f>SUMIFS('Unit Details'!$K:$K,'Unit Details'!$F:$F,"PLAN*",'Unit Details'!$E:$E,"GAS", 'Unit Details'!$D:$D,"IC",'Unit Details'!$Z:$Z,"&lt;&gt;0")</f>
        <v>30</v>
      </c>
      <c r="I37" s="321">
        <f>SUMIFS('Unit Details'!$K:$K,'Unit Details'!$F:$F,"PLAN*",'Unit Details'!$E:$E,"GAS", 'Unit Details'!$D:$D,"IC",'Unit Details'!$AA:$AA,"&lt;&gt;0")</f>
        <v>30</v>
      </c>
      <c r="J37" s="321">
        <f>SUMIFS('Unit Details'!$K:$K,'Unit Details'!$F:$F,"PLAN*",'Unit Details'!$E:$E,"GAS", 'Unit Details'!$D:$D,"IC",'Unit Details'!$AE:$AE,"&lt;&gt;0")</f>
        <v>30</v>
      </c>
      <c r="K37" s="58"/>
    </row>
    <row r="38" spans="1:11" s="61" customFormat="1" ht="18" x14ac:dyDescent="0.25">
      <c r="A38" s="58"/>
      <c r="B38" s="322" t="s">
        <v>3934</v>
      </c>
      <c r="C38" s="321">
        <f>SUMIFS('Unit Details'!$K:$K,'Unit Details'!$F:$F,"PLAN*",'Unit Details'!$E:$E,"GAS", 'Unit Details'!$D:$D,"ST",'Unit Details'!$L:$L,"&lt;&gt;0")</f>
        <v>0</v>
      </c>
      <c r="D38" s="321">
        <f>SUMIFS('Unit Details'!$K:$K,'Unit Details'!$F:$F,"PLAN*",'Unit Details'!$E:$E,"GAS", 'Unit Details'!$D:$D,"ST",'Unit Details'!$P:$P,"&lt;&gt;0")</f>
        <v>0</v>
      </c>
      <c r="E38" s="321">
        <f>SUMIFS('Unit Details'!$K:$K,'Unit Details'!$F:$F,"PLAN*",'Unit Details'!$E:$E,"GAS", 'Unit Details'!$D:$D,"ST",'Unit Details'!$Q:$Q,"&lt;&gt;0")</f>
        <v>0</v>
      </c>
      <c r="F38" s="321">
        <f>SUMIFS('Unit Details'!$K:$K,'Unit Details'!$F:$F,"PLAN*",'Unit Details'!$E:$E,"GAS", 'Unit Details'!$D:$D,"ST",'Unit Details'!$U:$U,"&lt;&gt;0")</f>
        <v>0</v>
      </c>
      <c r="G38" s="321">
        <f>SUMIFS('Unit Details'!$K:$K,'Unit Details'!$F:$F,"PLAN*",'Unit Details'!$E:$E,"GAS", 'Unit Details'!$D:$D,"ST",'Unit Details'!$V:$V,"&lt;&gt;0")</f>
        <v>0</v>
      </c>
      <c r="H38" s="321">
        <f>SUMIFS('Unit Details'!$K:$K,'Unit Details'!$F:$F,"PLAN*",'Unit Details'!$E:$E,"GAS", 'Unit Details'!$D:$D,"ST",'Unit Details'!$Z:$Z,"&lt;&gt;0")</f>
        <v>0</v>
      </c>
      <c r="I38" s="321">
        <f>SUMIFS('Unit Details'!$K:$K,'Unit Details'!$F:$F,"PLAN*",'Unit Details'!$E:$E,"GAS", 'Unit Details'!$D:$D,"ST",'Unit Details'!$AA:$AA,"&lt;&gt;0")</f>
        <v>0</v>
      </c>
      <c r="J38" s="321">
        <f>SUMIFS('Unit Details'!$K:$K,'Unit Details'!$F:$F,"PLAN*",'Unit Details'!$E:$E,"GAS", 'Unit Details'!$D:$D,"ST",'Unit Details'!$AE:$AE,"&lt;&gt;0")</f>
        <v>0</v>
      </c>
      <c r="K38" s="58"/>
    </row>
    <row r="39" spans="1:11" s="61" customFormat="1" ht="18" x14ac:dyDescent="0.25">
      <c r="A39" s="58"/>
      <c r="B39" s="322" t="s">
        <v>3935</v>
      </c>
      <c r="C39" s="321">
        <v>0</v>
      </c>
      <c r="D39" s="321">
        <v>0</v>
      </c>
      <c r="E39" s="321">
        <v>0</v>
      </c>
      <c r="F39" s="321">
        <v>0</v>
      </c>
      <c r="G39" s="321">
        <v>0</v>
      </c>
      <c r="H39" s="321">
        <v>0</v>
      </c>
      <c r="I39" s="321">
        <v>0</v>
      </c>
      <c r="J39" s="321">
        <v>0</v>
      </c>
      <c r="K39" s="58"/>
    </row>
    <row r="40" spans="1:11" s="61" customFormat="1" ht="18" x14ac:dyDescent="0.25">
      <c r="A40" s="58"/>
      <c r="B40" s="320" t="s">
        <v>3955</v>
      </c>
      <c r="C40" s="321">
        <f>SUMIFS('Unit Details'!$K:$K,'Unit Details'!$F:$F,"PLAN*",'Unit Details'!$E:$E,"DIESEL",'Unit Details'!$L:$L,"&lt;&gt;0")</f>
        <v>29.849999999999998</v>
      </c>
      <c r="D40" s="321">
        <f>SUMIFS('Unit Details'!$K:$K,'Unit Details'!$F:$F,"PLAN*",'Unit Details'!$E:$E,"DIESEL",'Unit Details'!$P:$P,"&lt;&gt;0")</f>
        <v>29.849999999999998</v>
      </c>
      <c r="E40" s="321">
        <f>SUMIFS('Unit Details'!$K:$K,'Unit Details'!$F:$F,"PLAN*",'Unit Details'!$E:$E,"DIESEL",'Unit Details'!$Q:$Q,"&lt;&gt;0")</f>
        <v>29.849999999999998</v>
      </c>
      <c r="F40" s="321">
        <f>SUMIFS('Unit Details'!$K:$K,'Unit Details'!$F:$F,"PLAN*",'Unit Details'!$E:$E,"DIESEL",'Unit Details'!$U:$U,"&lt;&gt;0")</f>
        <v>29.849999999999998</v>
      </c>
      <c r="G40" s="321">
        <f>SUMIFS('Unit Details'!$K:$K,'Unit Details'!$F:$F,"PLAN*",'Unit Details'!$E:$E,"DIESEL",'Unit Details'!$V:$V,"&lt;&gt;0")</f>
        <v>29.849999999999998</v>
      </c>
      <c r="H40" s="321">
        <f>SUMIFS('Unit Details'!$K:$K,'Unit Details'!$F:$F,"PLAN*",'Unit Details'!$E:$E,"DIESEL",'Unit Details'!$Z:$Z,"&lt;&gt;0")</f>
        <v>29.849999999999998</v>
      </c>
      <c r="I40" s="321">
        <f>SUMIFS('Unit Details'!$K:$K,'Unit Details'!$F:$F,"PLAN*",'Unit Details'!$E:$E,"DIESEL",'Unit Details'!$AA:$AA,"&lt;&gt;0")</f>
        <v>29.849999999999998</v>
      </c>
      <c r="J40" s="321">
        <f>SUMIFS('Unit Details'!$K:$K,'Unit Details'!$F:$F,"PLAN*",'Unit Details'!$E:$E,"DIESEL",'Unit Details'!$AE:$AE,"&lt;&gt;0")</f>
        <v>29.849999999999998</v>
      </c>
      <c r="K40" s="58"/>
    </row>
    <row r="41" spans="1:11" s="61" customFormat="1" ht="18" x14ac:dyDescent="0.25">
      <c r="A41" s="58"/>
      <c r="B41" s="324" t="s">
        <v>3938</v>
      </c>
      <c r="C41" s="319">
        <f t="shared" ref="C41:J41" si="9">C42+C46</f>
        <v>12071.14</v>
      </c>
      <c r="D41" s="319">
        <f t="shared" si="9"/>
        <v>34260.89</v>
      </c>
      <c r="E41" s="319">
        <f t="shared" si="9"/>
        <v>16767.599999999999</v>
      </c>
      <c r="F41" s="319">
        <f t="shared" si="9"/>
        <v>34260.89</v>
      </c>
      <c r="G41" s="319">
        <f t="shared" si="9"/>
        <v>6505.8400000000011</v>
      </c>
      <c r="H41" s="319">
        <f t="shared" si="9"/>
        <v>34260.89</v>
      </c>
      <c r="I41" s="319">
        <f t="shared" si="9"/>
        <v>15602.54</v>
      </c>
      <c r="J41" s="319">
        <f t="shared" si="9"/>
        <v>34260.89</v>
      </c>
      <c r="K41" s="58"/>
    </row>
    <row r="42" spans="1:11" s="61" customFormat="1" ht="18" x14ac:dyDescent="0.25">
      <c r="A42" s="58"/>
      <c r="B42" s="323" t="s">
        <v>124</v>
      </c>
      <c r="C42" s="321">
        <f t="shared" ref="C42:J42" si="10">SUM(C43:C45)</f>
        <v>10894.519999999999</v>
      </c>
      <c r="D42" s="321">
        <f t="shared" si="10"/>
        <v>29610.949999999997</v>
      </c>
      <c r="E42" s="321">
        <f t="shared" si="10"/>
        <v>14694.719999999998</v>
      </c>
      <c r="F42" s="321">
        <f t="shared" si="10"/>
        <v>29610.949999999997</v>
      </c>
      <c r="G42" s="321">
        <f t="shared" si="10"/>
        <v>5643.0400000000009</v>
      </c>
      <c r="H42" s="321">
        <f t="shared" si="10"/>
        <v>29610.949999999997</v>
      </c>
      <c r="I42" s="321">
        <f t="shared" si="10"/>
        <v>13904.720000000001</v>
      </c>
      <c r="J42" s="321">
        <f t="shared" si="10"/>
        <v>29610.949999999997</v>
      </c>
      <c r="K42" s="58"/>
    </row>
    <row r="43" spans="1:11" s="61" customFormat="1" ht="18" x14ac:dyDescent="0.25">
      <c r="A43" s="58"/>
      <c r="B43" s="325" t="s">
        <v>3939</v>
      </c>
      <c r="C43" s="321">
        <f>SUMIFS('Unit Details'!$K:$K,'Unit Details'!$F:$F,"PLAN*",'Unit Details'!$D:$D,"PV",'Unit Details'!$E:$E,"SOLAR-FW",'Unit Details'!$L:$L,"&lt;&gt;0")</f>
        <v>587.76</v>
      </c>
      <c r="D43" s="321">
        <f>SUMIFS('Unit Details'!$K:$K,'Unit Details'!$F:$F,"PLAN*",'Unit Details'!$D:$D,"PV",'Unit Details'!$E:$E,"SOLAR-FW",'Unit Details'!$P:$P,"&lt;&gt;0")</f>
        <v>1130.76</v>
      </c>
      <c r="E43" s="321">
        <f>SUMIFS('Unit Details'!$K:$K,'Unit Details'!$F:$F,"PLAN*",'Unit Details'!$D:$D,"PV",'Unit Details'!$E:$E,"SOLAR-FW",'Unit Details'!$Q:$Q,"&lt;&gt;0")</f>
        <v>823.76</v>
      </c>
      <c r="F43" s="321">
        <f>SUMIFS('Unit Details'!$K:$K,'Unit Details'!$F:$F,"PLAN*",'Unit Details'!$D:$D,"PV",'Unit Details'!$E:$E,"SOLAR-FW",'Unit Details'!$U:$U,"&lt;&gt;0")</f>
        <v>1130.76</v>
      </c>
      <c r="G43" s="321">
        <f>SUMIFS('Unit Details'!$K:$K,'Unit Details'!$F:$F,"PLAN*",'Unit Details'!$D:$D,"PV",'Unit Details'!$E:$E,"SOLAR-FW",'Unit Details'!$V:$V,"&lt;&gt;0")</f>
        <v>0</v>
      </c>
      <c r="H43" s="321">
        <f>SUMIFS('Unit Details'!$K:$K,'Unit Details'!$F:$F,"PLAN*",'Unit Details'!$D:$D,"PV",'Unit Details'!$E:$E,"SOLAR-FW",'Unit Details'!$Z:$Z,"&lt;&gt;0")</f>
        <v>1130.76</v>
      </c>
      <c r="I43" s="321">
        <f>SUMIFS('Unit Details'!$K:$K,'Unit Details'!$F:$F,"PLAN*",'Unit Details'!$D:$D,"PV",'Unit Details'!$E:$E,"SOLAR-FW",'Unit Details'!$AA:$AA,"&lt;&gt;0")</f>
        <v>623.76</v>
      </c>
      <c r="J43" s="321">
        <f>SUMIFS('Unit Details'!$K:$K,'Unit Details'!$F:$F,"PLAN*",'Unit Details'!$D:$D,"PV",'Unit Details'!$E:$E,"SOLAR-FW",'Unit Details'!$AE:$AE,"&lt;&gt;0")</f>
        <v>1130.76</v>
      </c>
      <c r="K43" s="58"/>
    </row>
    <row r="44" spans="1:11" s="61" customFormat="1" ht="18" x14ac:dyDescent="0.25">
      <c r="A44" s="58"/>
      <c r="B44" s="325" t="s">
        <v>3940</v>
      </c>
      <c r="C44" s="321">
        <f>SUMIFS('Unit Details'!$K:$K,'Unit Details'!$F:$F,"PLAN*",'Unit Details'!$D:$D,"PV",'Unit Details'!$E:$E,"SOLAR-W",'Unit Details'!$L:$L,"&lt;&gt;0")</f>
        <v>3919.04</v>
      </c>
      <c r="D44" s="321">
        <f>SUMIFS('Unit Details'!$K:$K,'Unit Details'!$F:$F,"PLAN*",'Unit Details'!$D:$D,"PV",'Unit Details'!$E:$E,"SOLAR-W",'Unit Details'!$P:$P,"&lt;&gt;0")</f>
        <v>10162.789999999997</v>
      </c>
      <c r="E44" s="321">
        <f>SUMIFS('Unit Details'!$K:$K,'Unit Details'!$F:$F,"PLAN*",'Unit Details'!$D:$D,"PV",'Unit Details'!$E:$E,"SOLAR-W",'Unit Details'!$Q:$Q,"&lt;&gt;0")</f>
        <v>4604.04</v>
      </c>
      <c r="F44" s="321">
        <f>SUMIFS('Unit Details'!$K:$K,'Unit Details'!$F:$F,"PLAN*",'Unit Details'!$D:$D,"PV",'Unit Details'!$E:$E,"SOLAR-W",'Unit Details'!$U:$U,"&lt;&gt;0")</f>
        <v>10162.789999999997</v>
      </c>
      <c r="G44" s="321">
        <f>SUMIFS('Unit Details'!$K:$K,'Unit Details'!$F:$F,"PLAN*",'Unit Details'!$D:$D,"PV",'Unit Details'!$E:$E,"SOLAR-W",'Unit Details'!$V:$V,"&lt;&gt;0")</f>
        <v>1671.83</v>
      </c>
      <c r="H44" s="321">
        <f>SUMIFS('Unit Details'!$K:$K,'Unit Details'!$F:$F,"PLAN*",'Unit Details'!$D:$D,"PV",'Unit Details'!$E:$E,"SOLAR-W",'Unit Details'!$Z:$Z,"&lt;&gt;0")</f>
        <v>10162.789999999997</v>
      </c>
      <c r="I44" s="321">
        <f>SUMIFS('Unit Details'!$K:$K,'Unit Details'!$F:$F,"PLAN*",'Unit Details'!$D:$D,"PV",'Unit Details'!$E:$E,"SOLAR-W",'Unit Details'!$AA:$AA,"&lt;&gt;0")</f>
        <v>4454.04</v>
      </c>
      <c r="J44" s="321">
        <f>SUMIFS('Unit Details'!$K:$K,'Unit Details'!$F:$F,"PLAN*",'Unit Details'!$D:$D,"PV",'Unit Details'!$E:$E,"SOLAR-W",'Unit Details'!$AE:$AE,"&lt;&gt;0")</f>
        <v>10162.789999999997</v>
      </c>
      <c r="K44" s="58"/>
    </row>
    <row r="45" spans="1:11" s="61" customFormat="1" ht="18" x14ac:dyDescent="0.25">
      <c r="A45" s="58"/>
      <c r="B45" s="325" t="s">
        <v>3941</v>
      </c>
      <c r="C45" s="321">
        <f>SUMIFS('Unit Details'!$K:$K,'Unit Details'!$F:$F,"PLAN*",'Unit Details'!$D:$D,"PV",'Unit Details'!$E:$E,"SOLAR-O",'Unit Details'!$L:$L,"&lt;&gt;0")</f>
        <v>6387.7199999999984</v>
      </c>
      <c r="D45" s="321">
        <f>SUMIFS('Unit Details'!$K:$K,'Unit Details'!$F:$F,"PLAN*",'Unit Details'!$D:$D,"PV",'Unit Details'!$E:$E,"SOLAR-O",'Unit Details'!$P:$P,"&lt;&gt;0")</f>
        <v>18317.399999999998</v>
      </c>
      <c r="E45" s="321">
        <f>SUMIFS('Unit Details'!$K:$K,'Unit Details'!$F:$F,"PLAN*",'Unit Details'!$D:$D,"PV",'Unit Details'!$E:$E,"SOLAR-O",'Unit Details'!$Q:$Q,"&lt;&gt;0")</f>
        <v>9266.9199999999983</v>
      </c>
      <c r="F45" s="321">
        <f>SUMIFS('Unit Details'!$K:$K,'Unit Details'!$F:$F,"PLAN*",'Unit Details'!$D:$D,"PV",'Unit Details'!$E:$E,"SOLAR-O",'Unit Details'!$U:$U,"&lt;&gt;0")</f>
        <v>18317.399999999998</v>
      </c>
      <c r="G45" s="321">
        <f>SUMIFS('Unit Details'!$K:$K,'Unit Details'!$F:$F,"PLAN*",'Unit Details'!$D:$D,"PV",'Unit Details'!$E:$E,"SOLAR-O",'Unit Details'!$V:$V,"&lt;&gt;0")</f>
        <v>3971.2100000000005</v>
      </c>
      <c r="H45" s="321">
        <f>SUMIFS('Unit Details'!$K:$K,'Unit Details'!$F:$F,"PLAN*",'Unit Details'!$D:$D,"PV",'Unit Details'!$E:$E,"SOLAR-O",'Unit Details'!$Z:$Z,"&lt;&gt;0")</f>
        <v>18317.399999999998</v>
      </c>
      <c r="I45" s="321">
        <f>SUMIFS('Unit Details'!$K:$K,'Unit Details'!$F:$F,"PLAN*",'Unit Details'!$D:$D,"PV",'Unit Details'!$E:$E,"SOLAR-O",'Unit Details'!$AA:$AA,"&lt;&gt;0")</f>
        <v>8826.92</v>
      </c>
      <c r="J45" s="321">
        <f>SUMIFS('Unit Details'!$K:$K,'Unit Details'!$F:$F,"PLAN*",'Unit Details'!$D:$D,"PV",'Unit Details'!$E:$E,"SOLAR-O",'Unit Details'!$AE:$AE,"&lt;&gt;0")</f>
        <v>18317.399999999998</v>
      </c>
      <c r="K45" s="58"/>
    </row>
    <row r="46" spans="1:11" s="61" customFormat="1" ht="18" x14ac:dyDescent="0.25">
      <c r="A46" s="58"/>
      <c r="B46" s="323" t="s">
        <v>125</v>
      </c>
      <c r="C46" s="321">
        <f t="shared" ref="C46:J46" si="11">SUM(C47:C49)</f>
        <v>1176.6199999999999</v>
      </c>
      <c r="D46" s="321">
        <f t="shared" si="11"/>
        <v>4649.9400000000005</v>
      </c>
      <c r="E46" s="321">
        <f t="shared" si="11"/>
        <v>2072.88</v>
      </c>
      <c r="F46" s="321">
        <f t="shared" si="11"/>
        <v>4649.9400000000005</v>
      </c>
      <c r="G46" s="321">
        <f t="shared" si="11"/>
        <v>862.8</v>
      </c>
      <c r="H46" s="321">
        <f t="shared" si="11"/>
        <v>4649.9400000000005</v>
      </c>
      <c r="I46" s="321">
        <f t="shared" si="11"/>
        <v>1697.82</v>
      </c>
      <c r="J46" s="321">
        <f t="shared" si="11"/>
        <v>4649.9400000000005</v>
      </c>
      <c r="K46" s="58"/>
    </row>
    <row r="47" spans="1:11" s="61" customFormat="1" ht="18" x14ac:dyDescent="0.25">
      <c r="A47" s="58"/>
      <c r="B47" s="325" t="s">
        <v>3942</v>
      </c>
      <c r="C47" s="321">
        <f>SUMIFS('Unit Details'!$K:$K,'Unit Details'!$F:$F,"PLAN*",'Unit Details'!$D:$D,"WT",'Unit Details'!$E:$E,"WIND-C",'Unit Details'!$L:$L,"&lt;&gt;0")</f>
        <v>0</v>
      </c>
      <c r="D47" s="321">
        <f>SUMIFS('Unit Details'!$K:$K,'Unit Details'!$F:$F,"PLAN*",'Unit Details'!$D:$D,"WT",'Unit Details'!$E:$E,"WIND-C",'Unit Details'!$P:$P,"&lt;&gt;0")</f>
        <v>449.4</v>
      </c>
      <c r="E47" s="321">
        <f>SUMIFS('Unit Details'!$K:$K,'Unit Details'!$F:$F,"PLAN*",'Unit Details'!$D:$D,"WT",'Unit Details'!$E:$E,"WIND-C",'Unit Details'!$Q:$Q,"&lt;&gt;0")</f>
        <v>0</v>
      </c>
      <c r="F47" s="321">
        <f>SUMIFS('Unit Details'!$K:$K,'Unit Details'!$F:$F,"PLAN*",'Unit Details'!$D:$D,"WT",'Unit Details'!$E:$E,"WIND-C",'Unit Details'!$U:$U,"&lt;&gt;0")</f>
        <v>449.4</v>
      </c>
      <c r="G47" s="321">
        <f>SUMIFS('Unit Details'!$K:$K,'Unit Details'!$F:$F,"PLAN*",'Unit Details'!$D:$D,"WT",'Unit Details'!$E:$E,"WIND-C",'Unit Details'!$V:$V,"&lt;&gt;0")</f>
        <v>0</v>
      </c>
      <c r="H47" s="321">
        <f>SUMIFS('Unit Details'!$K:$K,'Unit Details'!$F:$F,"PLAN*",'Unit Details'!$D:$D,"WT",'Unit Details'!$E:$E,"WIND-C",'Unit Details'!$Z:$Z,"&lt;&gt;0")</f>
        <v>449.4</v>
      </c>
      <c r="I47" s="321">
        <f>SUMIFS('Unit Details'!$K:$K,'Unit Details'!$F:$F,"PLAN*",'Unit Details'!$D:$D,"WT",'Unit Details'!$E:$E,"WIND-C",'Unit Details'!$AA:$AA,"&lt;&gt;0")</f>
        <v>0</v>
      </c>
      <c r="J47" s="321">
        <f>SUMIFS('Unit Details'!$K:$K,'Unit Details'!$F:$F,"PLAN*",'Unit Details'!$D:$D,"WT",'Unit Details'!$E:$E,"WIND-C",'Unit Details'!$AE:$AE,"&lt;&gt;0")</f>
        <v>449.4</v>
      </c>
      <c r="K47" s="58"/>
    </row>
    <row r="48" spans="1:11" s="61" customFormat="1" ht="18" x14ac:dyDescent="0.25">
      <c r="A48" s="58"/>
      <c r="B48" s="325" t="s">
        <v>3943</v>
      </c>
      <c r="C48" s="321">
        <f>SUMIFS('Unit Details'!$K:$K,'Unit Details'!$F:$F,"PLAN*",'Unit Details'!$D:$D,"WT",'Unit Details'!$E:$E,"WIND-P",'Unit Details'!$L:$L,"&lt;&gt;0")</f>
        <v>328.82</v>
      </c>
      <c r="D48" s="321">
        <f>SUMIFS('Unit Details'!$K:$K,'Unit Details'!$F:$F,"PLAN*",'Unit Details'!$D:$D,"WT",'Unit Details'!$E:$E,"WIND-P",'Unit Details'!$P:$P,"&lt;&gt;0")</f>
        <v>588.02</v>
      </c>
      <c r="E48" s="321">
        <f>SUMIFS('Unit Details'!$K:$K,'Unit Details'!$F:$F,"PLAN*",'Unit Details'!$D:$D,"WT",'Unit Details'!$E:$E,"WIND-P",'Unit Details'!$Q:$Q,"&lt;&gt;0")</f>
        <v>588.02</v>
      </c>
      <c r="F48" s="321">
        <f>SUMIFS('Unit Details'!$K:$K,'Unit Details'!$F:$F,"PLAN*",'Unit Details'!$D:$D,"WT",'Unit Details'!$E:$E,"WIND-P",'Unit Details'!$U:$U,"&lt;&gt;0")</f>
        <v>588.02</v>
      </c>
      <c r="G48" s="321">
        <f>SUMIFS('Unit Details'!$K:$K,'Unit Details'!$F:$F,"PLAN*",'Unit Details'!$D:$D,"WT",'Unit Details'!$E:$E,"WIND-P",'Unit Details'!$V:$V,"&lt;&gt;0")</f>
        <v>163.4</v>
      </c>
      <c r="H48" s="321">
        <f>SUMIFS('Unit Details'!$K:$K,'Unit Details'!$F:$F,"PLAN*",'Unit Details'!$D:$D,"WT",'Unit Details'!$E:$E,"WIND-P",'Unit Details'!$Z:$Z,"&lt;&gt;0")</f>
        <v>588.02</v>
      </c>
      <c r="I48" s="321">
        <f>SUMIFS('Unit Details'!$K:$K,'Unit Details'!$F:$F,"PLAN*",'Unit Details'!$D:$D,"WT",'Unit Details'!$E:$E,"WIND-P",'Unit Details'!$AA:$AA,"&lt;&gt;0")</f>
        <v>588.02</v>
      </c>
      <c r="J48" s="321">
        <f>SUMIFS('Unit Details'!$K:$K,'Unit Details'!$F:$F,"PLAN*",'Unit Details'!$D:$D,"WT",'Unit Details'!$E:$E,"WIND-P",'Unit Details'!$AE:$AE,"&lt;&gt;0")</f>
        <v>588.02</v>
      </c>
      <c r="K48" s="58"/>
    </row>
    <row r="49" spans="1:11" s="61" customFormat="1" ht="18" x14ac:dyDescent="0.25">
      <c r="A49" s="58"/>
      <c r="B49" s="325" t="s">
        <v>3941</v>
      </c>
      <c r="C49" s="321">
        <f>SUMIFS('Unit Details'!$K:$K,'Unit Details'!$F:$F,"PLAN*",'Unit Details'!$D:$D,"WT",'Unit Details'!$E:$E,"WIND-O",'Unit Details'!$L:$L,"&lt;&gt;0")</f>
        <v>847.8</v>
      </c>
      <c r="D49" s="321">
        <f>SUMIFS('Unit Details'!$K:$K,'Unit Details'!$F:$F,"PLAN*",'Unit Details'!$D:$D,"WT",'Unit Details'!$E:$E,"WIND-O",'Unit Details'!$P:$P,"&lt;&gt;0")</f>
        <v>3612.52</v>
      </c>
      <c r="E49" s="321">
        <f>SUMIFS('Unit Details'!$K:$K,'Unit Details'!$F:$F,"PLAN*",'Unit Details'!$D:$D,"WT",'Unit Details'!$E:$E,"WIND-O",'Unit Details'!$Q:$Q,"&lt;&gt;0")</f>
        <v>1484.86</v>
      </c>
      <c r="F49" s="321">
        <f>SUMIFS('Unit Details'!$K:$K,'Unit Details'!$F:$F,"PLAN*",'Unit Details'!$D:$D,"WT",'Unit Details'!$E:$E,"WIND-O",'Unit Details'!$U:$U,"&lt;&gt;0")</f>
        <v>3612.52</v>
      </c>
      <c r="G49" s="321">
        <f>SUMIFS('Unit Details'!$K:$K,'Unit Details'!$F:$F,"PLAN*",'Unit Details'!$D:$D,"WT",'Unit Details'!$E:$E,"WIND-O",'Unit Details'!$V:$V,"&lt;&gt;0")</f>
        <v>699.4</v>
      </c>
      <c r="H49" s="321">
        <f>SUMIFS('Unit Details'!$K:$K,'Unit Details'!$F:$F,"PLAN*",'Unit Details'!$D:$D,"WT",'Unit Details'!$E:$E,"WIND-O",'Unit Details'!$Z:$Z,"&lt;&gt;0")</f>
        <v>3612.52</v>
      </c>
      <c r="I49" s="321">
        <f>SUMIFS('Unit Details'!$K:$K,'Unit Details'!$F:$F,"PLAN*",'Unit Details'!$D:$D,"WT",'Unit Details'!$E:$E,"WIND-O",'Unit Details'!$AA:$AA,"&lt;&gt;0")</f>
        <v>1109.8</v>
      </c>
      <c r="J49" s="321">
        <f>SUMIFS('Unit Details'!$K:$K,'Unit Details'!$F:$F,"PLAN*",'Unit Details'!$D:$D,"WT",'Unit Details'!$E:$E,"WIND-O",'Unit Details'!$AE:$AE,"&lt;&gt;0")</f>
        <v>3612.52</v>
      </c>
      <c r="K49" s="58"/>
    </row>
    <row r="50" spans="1:11" ht="18" x14ac:dyDescent="0.25">
      <c r="A50" s="38"/>
      <c r="B50" s="324" t="s">
        <v>3947</v>
      </c>
      <c r="C50" s="319">
        <f t="shared" ref="C50:J50" si="12">C51+C55</f>
        <v>10358.119999999997</v>
      </c>
      <c r="D50" s="319">
        <f t="shared" si="12"/>
        <v>18368.009999999998</v>
      </c>
      <c r="E50" s="319">
        <f t="shared" si="12"/>
        <v>12637.729999999994</v>
      </c>
      <c r="F50" s="319">
        <f t="shared" si="12"/>
        <v>18368.009999999998</v>
      </c>
      <c r="G50" s="319">
        <f t="shared" si="12"/>
        <v>7369.28</v>
      </c>
      <c r="H50" s="319">
        <f t="shared" si="12"/>
        <v>18368.009999999998</v>
      </c>
      <c r="I50" s="319">
        <f t="shared" si="12"/>
        <v>12361.579999999994</v>
      </c>
      <c r="J50" s="319">
        <f t="shared" si="12"/>
        <v>18368.009999999998</v>
      </c>
      <c r="K50" s="58"/>
    </row>
    <row r="51" spans="1:11" ht="18" x14ac:dyDescent="0.25">
      <c r="A51" s="437"/>
      <c r="B51" s="323" t="s">
        <v>3948</v>
      </c>
      <c r="C51" s="321">
        <f t="shared" ref="C51:J51" si="13">SUM(C52:C54)</f>
        <v>10358.119999999997</v>
      </c>
      <c r="D51" s="321">
        <f t="shared" si="13"/>
        <v>18368.009999999998</v>
      </c>
      <c r="E51" s="321">
        <f t="shared" si="13"/>
        <v>12637.729999999994</v>
      </c>
      <c r="F51" s="321">
        <f t="shared" si="13"/>
        <v>18368.009999999998</v>
      </c>
      <c r="G51" s="321">
        <f t="shared" si="13"/>
        <v>7369.28</v>
      </c>
      <c r="H51" s="321">
        <f t="shared" si="13"/>
        <v>18368.009999999998</v>
      </c>
      <c r="I51" s="321">
        <f t="shared" si="13"/>
        <v>12361.579999999994</v>
      </c>
      <c r="J51" s="321">
        <f t="shared" si="13"/>
        <v>18368.009999999998</v>
      </c>
      <c r="K51" s="58"/>
    </row>
    <row r="52" spans="1:11" ht="18" x14ac:dyDescent="0.25">
      <c r="A52" s="437"/>
      <c r="B52" s="325" t="s">
        <v>3949</v>
      </c>
      <c r="C52" s="321">
        <v>2615.6700000000005</v>
      </c>
      <c r="D52" s="321">
        <v>4252.1100000000006</v>
      </c>
      <c r="E52" s="321">
        <v>2912.7700000000004</v>
      </c>
      <c r="F52" s="321">
        <v>4252.1100000000006</v>
      </c>
      <c r="G52" s="321">
        <v>1521.9000000000003</v>
      </c>
      <c r="H52" s="321">
        <v>4252.1100000000006</v>
      </c>
      <c r="I52" s="321">
        <v>2912.7700000000004</v>
      </c>
      <c r="J52" s="321">
        <v>4252.1100000000006</v>
      </c>
      <c r="K52" s="58"/>
    </row>
    <row r="53" spans="1:11" ht="18" x14ac:dyDescent="0.25">
      <c r="A53" s="437"/>
      <c r="B53" s="325" t="s">
        <v>3950</v>
      </c>
      <c r="C53" s="321">
        <v>7180.9999999999964</v>
      </c>
      <c r="D53" s="321">
        <v>12400.909999999998</v>
      </c>
      <c r="E53" s="321">
        <v>8942.0199999999932</v>
      </c>
      <c r="F53" s="321">
        <v>12400.909999999998</v>
      </c>
      <c r="G53" s="321">
        <v>5795.0899999999992</v>
      </c>
      <c r="H53" s="321">
        <v>12400.909999999998</v>
      </c>
      <c r="I53" s="321">
        <v>8665.8699999999935</v>
      </c>
      <c r="J53" s="321">
        <v>12400.909999999998</v>
      </c>
      <c r="K53" s="58"/>
    </row>
    <row r="54" spans="1:11" ht="18" x14ac:dyDescent="0.25">
      <c r="A54" s="437"/>
      <c r="B54" s="325" t="s">
        <v>3951</v>
      </c>
      <c r="C54" s="321">
        <v>561.44999999999993</v>
      </c>
      <c r="D54" s="321">
        <v>1714.99</v>
      </c>
      <c r="E54" s="321">
        <v>782.93999999999994</v>
      </c>
      <c r="F54" s="321">
        <v>1714.99</v>
      </c>
      <c r="G54" s="321">
        <v>52.29</v>
      </c>
      <c r="H54" s="321">
        <v>1714.99</v>
      </c>
      <c r="I54" s="321">
        <v>782.93999999999994</v>
      </c>
      <c r="J54" s="321">
        <v>1714.99</v>
      </c>
      <c r="K54" s="58"/>
    </row>
    <row r="55" spans="1:11" s="61" customFormat="1" ht="18" x14ac:dyDescent="0.25">
      <c r="A55" s="58"/>
      <c r="B55" s="323" t="s">
        <v>3941</v>
      </c>
      <c r="C55" s="321">
        <v>0</v>
      </c>
      <c r="D55" s="321">
        <v>0</v>
      </c>
      <c r="E55" s="321">
        <v>0</v>
      </c>
      <c r="F55" s="321">
        <v>0</v>
      </c>
      <c r="G55" s="321">
        <v>0</v>
      </c>
      <c r="H55" s="321">
        <v>0</v>
      </c>
      <c r="I55" s="321">
        <v>0</v>
      </c>
      <c r="J55" s="327">
        <v>0</v>
      </c>
      <c r="K55" s="58"/>
    </row>
    <row r="56" spans="1:11" ht="15.75" customHeight="1" x14ac:dyDescent="0.25">
      <c r="B56" s="39"/>
      <c r="C56" s="39"/>
      <c r="D56" s="40"/>
      <c r="E56" s="39"/>
      <c r="F56" s="40"/>
      <c r="G56" s="39"/>
      <c r="H56" s="11"/>
      <c r="I56" s="39"/>
      <c r="J56" s="11"/>
      <c r="K56" s="58"/>
    </row>
    <row r="57" spans="1:11" s="61" customFormat="1" ht="19.350000000000001" customHeight="1" x14ac:dyDescent="0.25">
      <c r="B57" s="63" t="s">
        <v>3956</v>
      </c>
      <c r="C57" s="62">
        <f t="shared" ref="C57:J57" si="14">C4+C13+C22+C25+C31+C33+C41+C50</f>
        <v>193985.136</v>
      </c>
      <c r="D57" s="62">
        <f t="shared" si="14"/>
        <v>224026.47600000002</v>
      </c>
      <c r="E57" s="62">
        <f t="shared" si="14"/>
        <v>201830.45600000001</v>
      </c>
      <c r="F57" s="62">
        <f t="shared" si="14"/>
        <v>224139.72600000002</v>
      </c>
      <c r="G57" s="62">
        <f t="shared" si="14"/>
        <v>186438.24600000001</v>
      </c>
      <c r="H57" s="62">
        <f t="shared" si="14"/>
        <v>224665.72600000002</v>
      </c>
      <c r="I57" s="62">
        <f t="shared" si="14"/>
        <v>200780.24600000001</v>
      </c>
      <c r="J57" s="62">
        <f t="shared" si="14"/>
        <v>224407.72600000002</v>
      </c>
      <c r="K57" s="58"/>
    </row>
    <row r="58" spans="1:11" ht="19.350000000000001" customHeight="1" x14ac:dyDescent="0.25">
      <c r="B58" s="10"/>
      <c r="C58" s="10"/>
      <c r="D58" s="11"/>
      <c r="E58" s="10"/>
      <c r="F58" s="11"/>
      <c r="G58" s="10"/>
      <c r="H58" s="11"/>
      <c r="I58" s="10"/>
      <c r="J58" s="11"/>
      <c r="K58" s="58"/>
    </row>
    <row r="59" spans="1:11" ht="19.350000000000001" customHeight="1" x14ac:dyDescent="0.25">
      <c r="B59" s="59" t="s">
        <v>3957</v>
      </c>
      <c r="C59" s="59"/>
      <c r="D59" s="60"/>
      <c r="E59" s="10"/>
      <c r="F59" s="11"/>
      <c r="G59" s="10"/>
      <c r="H59" s="11"/>
      <c r="I59" s="10"/>
      <c r="J59" s="11"/>
    </row>
    <row r="60" spans="1:11" ht="47.25" customHeight="1" x14ac:dyDescent="0.25">
      <c r="B60" s="431" t="s">
        <v>4487</v>
      </c>
      <c r="C60" s="431"/>
      <c r="D60" s="431"/>
      <c r="E60" s="431"/>
      <c r="F60" s="431"/>
      <c r="G60" s="431"/>
      <c r="H60" s="431"/>
      <c r="I60" s="431"/>
      <c r="J60" s="431"/>
    </row>
    <row r="61" spans="1:11" ht="50.25" customHeight="1" x14ac:dyDescent="0.25">
      <c r="B61" s="431" t="s">
        <v>3958</v>
      </c>
      <c r="C61" s="431"/>
      <c r="D61" s="431"/>
      <c r="E61" s="431"/>
      <c r="F61" s="431"/>
      <c r="G61" s="431"/>
      <c r="H61" s="431"/>
      <c r="I61" s="431"/>
      <c r="J61" s="431"/>
    </row>
    <row r="62" spans="1:11" ht="26.25" customHeight="1" x14ac:dyDescent="0.25">
      <c r="B62" s="431" t="s">
        <v>3959</v>
      </c>
      <c r="C62" s="431"/>
      <c r="D62" s="431"/>
      <c r="E62" s="431"/>
      <c r="F62" s="431"/>
      <c r="G62" s="431"/>
      <c r="H62" s="431"/>
      <c r="I62" s="431"/>
      <c r="J62" s="431"/>
    </row>
    <row r="63" spans="1:11" ht="32.25" customHeight="1" x14ac:dyDescent="0.25">
      <c r="B63" s="431" t="s">
        <v>3960</v>
      </c>
      <c r="C63" s="431"/>
      <c r="D63" s="431"/>
      <c r="E63" s="431"/>
      <c r="F63" s="431"/>
      <c r="G63" s="431"/>
      <c r="H63" s="431"/>
      <c r="I63" s="431"/>
      <c r="J63" s="431"/>
    </row>
  </sheetData>
  <sheetProtection formatCells="0"/>
  <mergeCells count="7">
    <mergeCell ref="B62:J62"/>
    <mergeCell ref="B63:J63"/>
    <mergeCell ref="B2:B3"/>
    <mergeCell ref="C2:J2"/>
    <mergeCell ref="A51:A54"/>
    <mergeCell ref="B60:J60"/>
    <mergeCell ref="B61:J61"/>
  </mergeCells>
  <pageMargins left="0.7" right="0.7" top="0.75" bottom="0.75" header="0.3" footer="0.3"/>
  <pageSetup scale="41" orientation="portrait" r:id="rId1"/>
  <headerFooter>
    <oddFooter>&amp;LERCOT PUBLIC&amp;C&amp;14&amp;P</oddFooter>
  </headerFooter>
  <ignoredErrors>
    <ignoredError sqref="C26:J26"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55E5-7432-4B4B-B15C-DF804BF9816D}">
  <sheetPr codeName="Sheet13">
    <tabColor rgb="FFFFFF99"/>
  </sheetPr>
  <dimension ref="A1:CI145"/>
  <sheetViews>
    <sheetView zoomScale="85" zoomScaleNormal="85" workbookViewId="0"/>
  </sheetViews>
  <sheetFormatPr defaultColWidth="9.28515625" defaultRowHeight="14.25" customHeight="1" x14ac:dyDescent="0.2"/>
  <cols>
    <col min="1" max="1" width="21.28515625" style="38" customWidth="1"/>
    <col min="2" max="2" width="12.28515625" style="38" customWidth="1"/>
    <col min="3" max="3" width="12.7109375" style="38" customWidth="1"/>
    <col min="4" max="4" width="12.5703125" style="38" customWidth="1"/>
    <col min="5" max="5" width="12.42578125" style="38" customWidth="1"/>
    <col min="6" max="46" width="12.5703125" style="38" customWidth="1"/>
    <col min="47" max="47" width="12.5703125" style="122" customWidth="1"/>
    <col min="48" max="48" width="12.28515625" style="122" bestFit="1" customWidth="1"/>
    <col min="49" max="49" width="17.28515625" style="122" bestFit="1" customWidth="1"/>
    <col min="50" max="60" width="10.5703125" style="122" customWidth="1"/>
    <col min="61" max="61" width="16.28515625" style="122" customWidth="1"/>
    <col min="62" max="65" width="10.5703125" style="122" customWidth="1"/>
    <col min="66" max="66" width="11.7109375" style="122" bestFit="1" customWidth="1"/>
    <col min="67" max="67" width="20.7109375" style="122" customWidth="1"/>
    <col min="68" max="68" width="11.7109375" style="122" bestFit="1" customWidth="1"/>
    <col min="69" max="87" width="10" style="122" bestFit="1" customWidth="1"/>
    <col min="88" max="88" width="10" style="38" bestFit="1" customWidth="1"/>
    <col min="89" max="16384" width="9.28515625" style="38"/>
  </cols>
  <sheetData>
    <row r="1" spans="1:87" s="58" customFormat="1" ht="28.9" customHeight="1" x14ac:dyDescent="0.25">
      <c r="A1" s="330" t="s">
        <v>3961</v>
      </c>
      <c r="B1" s="331"/>
      <c r="C1" s="331"/>
      <c r="D1" s="331"/>
      <c r="E1" s="331"/>
      <c r="F1" s="331"/>
      <c r="G1" s="331"/>
      <c r="H1" s="331"/>
      <c r="I1" s="331"/>
      <c r="J1" s="331"/>
      <c r="K1" s="331"/>
      <c r="L1" s="331"/>
      <c r="M1" s="331"/>
      <c r="N1" s="331"/>
      <c r="O1" s="331"/>
      <c r="P1" s="331"/>
      <c r="Q1" s="331"/>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row>
    <row r="2" spans="1:87" s="58" customFormat="1" ht="14.25" customHeight="1" x14ac:dyDescent="0.25">
      <c r="A2" s="331"/>
      <c r="B2" s="331"/>
      <c r="C2" s="331"/>
      <c r="D2" s="331"/>
      <c r="E2" s="331"/>
      <c r="F2" s="331"/>
      <c r="G2" s="331"/>
      <c r="H2" s="331"/>
      <c r="I2" s="331"/>
      <c r="J2" s="331"/>
      <c r="K2" s="331"/>
      <c r="L2" s="331"/>
      <c r="M2" s="331"/>
      <c r="N2" s="331"/>
      <c r="O2" s="331"/>
      <c r="P2" s="331"/>
      <c r="Q2" s="331"/>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row>
    <row r="3" spans="1:87" s="58" customFormat="1" ht="75.75" customHeight="1" x14ac:dyDescent="0.2">
      <c r="A3" s="438" t="s">
        <v>3962</v>
      </c>
      <c r="B3" s="438"/>
      <c r="C3" s="438"/>
      <c r="D3" s="438"/>
      <c r="E3" s="438"/>
      <c r="F3" s="438"/>
      <c r="G3" s="438"/>
      <c r="H3" s="438"/>
      <c r="I3" s="438"/>
      <c r="J3" s="438"/>
      <c r="K3" s="438"/>
      <c r="L3" s="438"/>
      <c r="M3" s="438"/>
      <c r="N3" s="438"/>
      <c r="O3" s="438"/>
      <c r="P3" s="438"/>
      <c r="Q3" s="438"/>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row>
    <row r="4" spans="1:87" s="58" customFormat="1" ht="43.5" customHeight="1" x14ac:dyDescent="0.2">
      <c r="A4" s="438" t="s">
        <v>3963</v>
      </c>
      <c r="B4" s="438"/>
      <c r="C4" s="438"/>
      <c r="D4" s="438"/>
      <c r="E4" s="438"/>
      <c r="F4" s="438"/>
      <c r="G4" s="438"/>
      <c r="H4" s="438"/>
      <c r="I4" s="438"/>
      <c r="J4" s="438"/>
      <c r="K4" s="438"/>
      <c r="L4" s="438"/>
      <c r="M4" s="438"/>
      <c r="N4" s="438"/>
      <c r="O4" s="438"/>
      <c r="P4" s="438"/>
      <c r="Q4" s="438"/>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row>
    <row r="5" spans="1:87" s="65" customFormat="1" ht="35.65" customHeight="1" x14ac:dyDescent="0.2">
      <c r="A5" s="330" t="s">
        <v>3964</v>
      </c>
      <c r="B5" s="333"/>
      <c r="C5" s="333"/>
      <c r="D5" s="333"/>
      <c r="E5" s="333"/>
      <c r="F5" s="333"/>
      <c r="G5" s="333"/>
      <c r="H5" s="333"/>
      <c r="I5" s="333"/>
      <c r="J5" s="333"/>
      <c r="K5" s="333"/>
      <c r="L5" s="333"/>
      <c r="M5" s="333"/>
      <c r="N5" s="333"/>
      <c r="O5" s="333"/>
      <c r="P5" s="333"/>
      <c r="Q5" s="333"/>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row>
    <row r="6" spans="1:87" s="58" customFormat="1" ht="89.1" customHeight="1" x14ac:dyDescent="0.2">
      <c r="A6" s="438" t="s">
        <v>4445</v>
      </c>
      <c r="B6" s="438"/>
      <c r="C6" s="438"/>
      <c r="D6" s="438"/>
      <c r="E6" s="438"/>
      <c r="F6" s="438"/>
      <c r="G6" s="438"/>
      <c r="H6" s="438"/>
      <c r="I6" s="438"/>
      <c r="J6" s="438"/>
      <c r="K6" s="438"/>
      <c r="L6" s="438"/>
      <c r="M6" s="438"/>
      <c r="N6" s="438"/>
      <c r="O6" s="438"/>
      <c r="P6" s="438"/>
      <c r="Q6" s="438"/>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row>
    <row r="7" spans="1:87" s="58" customFormat="1" ht="36.4" customHeight="1" x14ac:dyDescent="0.2">
      <c r="A7" s="330" t="s">
        <v>3965</v>
      </c>
      <c r="B7" s="332"/>
      <c r="C7" s="332"/>
      <c r="D7" s="332"/>
      <c r="E7" s="332"/>
      <c r="F7" s="332"/>
      <c r="G7" s="332"/>
      <c r="H7" s="332"/>
      <c r="I7" s="332"/>
      <c r="J7" s="332"/>
      <c r="K7" s="332"/>
      <c r="L7" s="332"/>
      <c r="M7" s="332"/>
      <c r="N7" s="332"/>
      <c r="O7" s="332"/>
      <c r="P7" s="332"/>
      <c r="Q7" s="33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row>
    <row r="8" spans="1:87" s="58" customFormat="1" ht="205.5" customHeight="1" x14ac:dyDescent="0.2">
      <c r="A8" s="438" t="s">
        <v>3966</v>
      </c>
      <c r="B8" s="438"/>
      <c r="C8" s="438"/>
      <c r="D8" s="438"/>
      <c r="E8" s="438"/>
      <c r="F8" s="438"/>
      <c r="G8" s="438"/>
      <c r="H8" s="438"/>
      <c r="I8" s="438"/>
      <c r="J8" s="438"/>
      <c r="K8" s="438"/>
      <c r="L8" s="438"/>
      <c r="M8" s="438"/>
      <c r="N8" s="438"/>
      <c r="O8" s="438"/>
      <c r="P8" s="438"/>
      <c r="Q8" s="438"/>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row>
    <row r="9" spans="1:87" s="58" customFormat="1" ht="17.850000000000001" customHeight="1" x14ac:dyDescent="0.2">
      <c r="A9" s="439" t="s">
        <v>3967</v>
      </c>
      <c r="B9" s="439"/>
      <c r="C9" s="439"/>
      <c r="D9" s="439"/>
      <c r="E9" s="439"/>
      <c r="F9" s="439"/>
      <c r="G9" s="439"/>
      <c r="H9" s="439"/>
      <c r="I9" s="440" t="s">
        <v>3968</v>
      </c>
      <c r="J9" s="440"/>
      <c r="K9" s="440"/>
      <c r="L9" s="440"/>
      <c r="M9" s="334"/>
      <c r="N9" s="332"/>
      <c r="O9" s="332"/>
      <c r="P9" s="332"/>
      <c r="Q9" s="33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row>
    <row r="10" spans="1:87" s="58" customFormat="1" ht="48.75" customHeight="1" x14ac:dyDescent="0.25">
      <c r="A10" s="330" t="s">
        <v>3969</v>
      </c>
      <c r="B10" s="335"/>
      <c r="C10" s="334"/>
      <c r="D10" s="331"/>
      <c r="E10" s="331"/>
      <c r="F10" s="336"/>
      <c r="G10" s="336"/>
      <c r="H10" s="336"/>
      <c r="I10" s="332"/>
      <c r="J10" s="332"/>
      <c r="K10" s="332"/>
      <c r="L10" s="332"/>
      <c r="M10" s="332"/>
      <c r="N10" s="332"/>
      <c r="O10" s="332"/>
      <c r="P10" s="332"/>
      <c r="Q10" s="332"/>
      <c r="AU10" s="122"/>
      <c r="AV10" s="122"/>
      <c r="AW10" s="122"/>
      <c r="AX10" s="122"/>
      <c r="AY10" s="122"/>
      <c r="AZ10" s="122"/>
      <c r="BA10" s="122"/>
      <c r="BB10" s="122"/>
      <c r="BC10" s="122"/>
      <c r="BD10" s="122"/>
      <c r="BE10" s="122"/>
      <c r="BF10" s="122"/>
      <c r="BG10" s="122"/>
      <c r="BH10" s="122"/>
      <c r="BI10" s="122"/>
      <c r="BJ10" s="122"/>
      <c r="BK10" s="122"/>
      <c r="BL10" s="122"/>
      <c r="BM10" s="122"/>
      <c r="BN10" s="122"/>
      <c r="BO10" s="122"/>
      <c r="BP10" s="122"/>
      <c r="BQ10" s="122"/>
      <c r="BR10" s="122"/>
      <c r="BS10" s="122"/>
      <c r="BT10" s="122"/>
      <c r="BU10" s="122"/>
      <c r="BV10" s="122"/>
      <c r="BW10" s="122"/>
      <c r="BX10" s="122"/>
      <c r="BY10" s="122"/>
      <c r="BZ10" s="122"/>
      <c r="CA10" s="122"/>
      <c r="CB10" s="122"/>
      <c r="CC10" s="122"/>
      <c r="CD10" s="122"/>
      <c r="CE10" s="122"/>
      <c r="CF10" s="122"/>
      <c r="CG10" s="122"/>
      <c r="CH10" s="122"/>
      <c r="CI10" s="122"/>
    </row>
    <row r="11" spans="1:87" s="66" customFormat="1" ht="42.4" customHeight="1" x14ac:dyDescent="0.2">
      <c r="A11" s="438" t="s">
        <v>4446</v>
      </c>
      <c r="B11" s="438"/>
      <c r="C11" s="438"/>
      <c r="D11" s="438"/>
      <c r="E11" s="438"/>
      <c r="F11" s="438"/>
      <c r="G11" s="438"/>
      <c r="H11" s="438"/>
      <c r="I11" s="438"/>
      <c r="J11" s="438"/>
      <c r="K11" s="438"/>
      <c r="L11" s="438"/>
      <c r="M11" s="438"/>
      <c r="N11" s="438"/>
      <c r="O11" s="438"/>
      <c r="P11" s="438"/>
      <c r="Q11" s="438"/>
      <c r="AU11" s="122"/>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row>
    <row r="12" spans="1:87" s="58" customFormat="1" ht="75.75" customHeight="1" x14ac:dyDescent="0.2">
      <c r="A12" s="438" t="s">
        <v>4447</v>
      </c>
      <c r="B12" s="438"/>
      <c r="C12" s="438"/>
      <c r="D12" s="438"/>
      <c r="E12" s="438"/>
      <c r="F12" s="438"/>
      <c r="G12" s="438"/>
      <c r="H12" s="438"/>
      <c r="I12" s="438"/>
      <c r="J12" s="438"/>
      <c r="K12" s="438"/>
      <c r="L12" s="438"/>
      <c r="M12" s="438"/>
      <c r="N12" s="438"/>
      <c r="O12" s="438"/>
      <c r="P12" s="438"/>
      <c r="Q12" s="438"/>
      <c r="AU12" s="122"/>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row>
    <row r="13" spans="1:87" s="58" customFormat="1" ht="79.5" customHeight="1" x14ac:dyDescent="0.2">
      <c r="A13" s="438" t="s">
        <v>4448</v>
      </c>
      <c r="B13" s="438"/>
      <c r="C13" s="438"/>
      <c r="D13" s="438"/>
      <c r="E13" s="438"/>
      <c r="F13" s="438"/>
      <c r="G13" s="438"/>
      <c r="H13" s="438"/>
      <c r="I13" s="438"/>
      <c r="J13" s="438"/>
      <c r="K13" s="438"/>
      <c r="L13" s="438"/>
      <c r="M13" s="438"/>
      <c r="N13" s="438"/>
      <c r="O13" s="438"/>
      <c r="P13" s="438"/>
      <c r="Q13" s="438"/>
      <c r="AU13" s="122"/>
      <c r="AV13" s="122"/>
      <c r="AW13" s="122"/>
      <c r="AX13" s="122"/>
      <c r="AY13" s="122"/>
      <c r="AZ13" s="122"/>
      <c r="BA13" s="122"/>
      <c r="BB13" s="122"/>
      <c r="BC13" s="122"/>
      <c r="BD13" s="122"/>
      <c r="BE13" s="122"/>
      <c r="BF13" s="122"/>
      <c r="BG13" s="122"/>
      <c r="BH13" s="122"/>
      <c r="BI13" s="122"/>
      <c r="BJ13" s="122"/>
      <c r="BK13" s="122"/>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row>
    <row r="14" spans="1:87" s="58" customFormat="1" ht="63" customHeight="1" x14ac:dyDescent="0.2">
      <c r="A14" s="438" t="s">
        <v>4449</v>
      </c>
      <c r="B14" s="438"/>
      <c r="C14" s="438"/>
      <c r="D14" s="438"/>
      <c r="E14" s="438"/>
      <c r="F14" s="438"/>
      <c r="G14" s="438"/>
      <c r="H14" s="438"/>
      <c r="I14" s="438"/>
      <c r="J14" s="438"/>
      <c r="K14" s="438"/>
      <c r="L14" s="438"/>
      <c r="M14" s="438"/>
      <c r="N14" s="438"/>
      <c r="O14" s="438"/>
      <c r="P14" s="438"/>
      <c r="Q14" s="438"/>
      <c r="AU14" s="122"/>
      <c r="AV14" s="122"/>
      <c r="AW14" s="122"/>
      <c r="AX14" s="122"/>
      <c r="AY14" s="122"/>
      <c r="AZ14" s="122"/>
      <c r="BA14" s="122"/>
      <c r="BB14" s="122"/>
      <c r="BC14" s="122"/>
      <c r="BD14" s="122"/>
      <c r="BE14" s="122"/>
      <c r="BF14" s="122"/>
      <c r="BG14" s="122"/>
      <c r="BH14" s="122"/>
      <c r="BI14" s="122"/>
      <c r="BJ14" s="122"/>
      <c r="BK14" s="122"/>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row>
    <row r="15" spans="1:87" s="58" customFormat="1" ht="66.400000000000006" customHeight="1" x14ac:dyDescent="0.2">
      <c r="A15" s="438" t="s">
        <v>4450</v>
      </c>
      <c r="B15" s="438"/>
      <c r="C15" s="438"/>
      <c r="D15" s="438"/>
      <c r="E15" s="438"/>
      <c r="F15" s="438"/>
      <c r="G15" s="438"/>
      <c r="H15" s="438"/>
      <c r="I15" s="438"/>
      <c r="J15" s="438"/>
      <c r="K15" s="438"/>
      <c r="L15" s="438"/>
      <c r="M15" s="438"/>
      <c r="N15" s="438"/>
      <c r="O15" s="438"/>
      <c r="P15" s="438"/>
      <c r="Q15" s="438"/>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row>
    <row r="16" spans="1:87" s="58" customFormat="1" ht="42.4" customHeight="1" x14ac:dyDescent="0.2">
      <c r="A16" s="330" t="s">
        <v>3970</v>
      </c>
      <c r="B16" s="337"/>
      <c r="C16" s="337"/>
      <c r="D16" s="332"/>
      <c r="E16" s="332"/>
      <c r="F16" s="332"/>
      <c r="G16" s="332"/>
      <c r="H16" s="332"/>
      <c r="I16" s="332"/>
      <c r="J16" s="332"/>
      <c r="K16" s="332"/>
      <c r="L16" s="332"/>
      <c r="M16" s="332"/>
      <c r="N16" s="332"/>
      <c r="O16" s="332"/>
      <c r="P16" s="332"/>
      <c r="Q16" s="332"/>
      <c r="AU16" s="122"/>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row>
    <row r="17" spans="1:87" s="58" customFormat="1" ht="78.75" customHeight="1" x14ac:dyDescent="0.25">
      <c r="A17" s="447" t="s">
        <v>4473</v>
      </c>
      <c r="B17" s="447"/>
      <c r="C17" s="447"/>
      <c r="D17" s="447"/>
      <c r="E17" s="447"/>
      <c r="F17" s="447"/>
      <c r="G17" s="447"/>
      <c r="H17" s="447"/>
      <c r="I17" s="447"/>
      <c r="J17" s="447"/>
      <c r="K17" s="447"/>
      <c r="L17" s="447"/>
      <c r="M17" s="447"/>
      <c r="N17" s="447"/>
      <c r="O17" s="447"/>
      <c r="P17" s="447"/>
      <c r="Q17" s="447"/>
      <c r="AU17" s="122"/>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row>
    <row r="18" spans="1:87" s="58" customFormat="1" ht="14.25" customHeight="1" x14ac:dyDescent="0.2">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row>
    <row r="19" spans="1:87" s="58" customFormat="1" ht="20.25" x14ac:dyDescent="0.3">
      <c r="A19" s="67" t="s">
        <v>3971</v>
      </c>
      <c r="K19" s="109"/>
      <c r="AU19" s="122"/>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row>
    <row r="20" spans="1:87" ht="8.65" customHeight="1" thickBot="1" x14ac:dyDescent="0.25">
      <c r="A20" s="58"/>
    </row>
    <row r="21" spans="1:87" ht="15" x14ac:dyDescent="0.25">
      <c r="A21" s="57"/>
      <c r="B21" s="444" t="s">
        <v>3972</v>
      </c>
      <c r="C21" s="445"/>
      <c r="D21" s="445"/>
      <c r="E21" s="446"/>
      <c r="F21" s="444" t="s">
        <v>3973</v>
      </c>
      <c r="G21" s="445"/>
      <c r="H21" s="445"/>
      <c r="I21" s="446"/>
      <c r="J21" s="444" t="s">
        <v>3974</v>
      </c>
      <c r="K21" s="445"/>
      <c r="L21" s="445"/>
      <c r="M21" s="446"/>
      <c r="N21" s="441" t="s">
        <v>3975</v>
      </c>
      <c r="O21" s="442"/>
      <c r="P21" s="442"/>
      <c r="Q21" s="443"/>
      <c r="R21" s="441" t="s">
        <v>3976</v>
      </c>
      <c r="S21" s="442"/>
      <c r="T21" s="442"/>
      <c r="U21" s="443"/>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row>
    <row r="22" spans="1:87" ht="15" x14ac:dyDescent="0.25">
      <c r="A22" s="57"/>
      <c r="B22" s="50" t="s">
        <v>148</v>
      </c>
      <c r="C22" s="51" t="s">
        <v>148</v>
      </c>
      <c r="D22" s="51" t="s">
        <v>147</v>
      </c>
      <c r="E22" s="52" t="s">
        <v>147</v>
      </c>
      <c r="F22" s="50" t="s">
        <v>148</v>
      </c>
      <c r="G22" s="51" t="s">
        <v>148</v>
      </c>
      <c r="H22" s="51" t="s">
        <v>147</v>
      </c>
      <c r="I22" s="52" t="s">
        <v>147</v>
      </c>
      <c r="J22" s="50" t="s">
        <v>148</v>
      </c>
      <c r="K22" s="51" t="s">
        <v>148</v>
      </c>
      <c r="L22" s="51" t="s">
        <v>147</v>
      </c>
      <c r="M22" s="52" t="s">
        <v>147</v>
      </c>
      <c r="N22" s="50" t="s">
        <v>148</v>
      </c>
      <c r="O22" s="51" t="s">
        <v>148</v>
      </c>
      <c r="P22" s="51" t="s">
        <v>147</v>
      </c>
      <c r="Q22" s="52" t="s">
        <v>147</v>
      </c>
      <c r="R22" s="50" t="s">
        <v>148</v>
      </c>
      <c r="S22" s="51" t="s">
        <v>148</v>
      </c>
      <c r="T22" s="51" t="s">
        <v>147</v>
      </c>
      <c r="U22" s="52" t="s">
        <v>147</v>
      </c>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row>
    <row r="23" spans="1:87" ht="15" x14ac:dyDescent="0.25">
      <c r="A23" s="57" t="s">
        <v>3977</v>
      </c>
      <c r="B23" s="50" t="s">
        <v>3978</v>
      </c>
      <c r="C23" s="51" t="s">
        <v>3979</v>
      </c>
      <c r="D23" s="51" t="s">
        <v>3980</v>
      </c>
      <c r="E23" s="53" t="s">
        <v>3979</v>
      </c>
      <c r="F23" s="50" t="s">
        <v>3978</v>
      </c>
      <c r="G23" s="51" t="s">
        <v>3979</v>
      </c>
      <c r="H23" s="51" t="s">
        <v>3980</v>
      </c>
      <c r="I23" s="53" t="s">
        <v>3979</v>
      </c>
      <c r="J23" s="50" t="s">
        <v>3978</v>
      </c>
      <c r="K23" s="51" t="s">
        <v>3979</v>
      </c>
      <c r="L23" s="51" t="s">
        <v>3980</v>
      </c>
      <c r="M23" s="53" t="s">
        <v>3979</v>
      </c>
      <c r="N23" s="50" t="s">
        <v>3978</v>
      </c>
      <c r="O23" s="51" t="s">
        <v>3979</v>
      </c>
      <c r="P23" s="51" t="s">
        <v>3980</v>
      </c>
      <c r="Q23" s="53" t="s">
        <v>3979</v>
      </c>
      <c r="R23" s="50" t="s">
        <v>3978</v>
      </c>
      <c r="S23" s="51" t="s">
        <v>3979</v>
      </c>
      <c r="T23" s="51" t="s">
        <v>3980</v>
      </c>
      <c r="U23" s="53" t="s">
        <v>3979</v>
      </c>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row>
    <row r="24" spans="1:87" ht="15" x14ac:dyDescent="0.25">
      <c r="A24" s="57" t="s">
        <v>3981</v>
      </c>
      <c r="B24" s="54"/>
      <c r="C24" s="55"/>
      <c r="D24" s="55"/>
      <c r="E24" s="56"/>
      <c r="F24" s="54"/>
      <c r="G24" s="55"/>
      <c r="H24" s="55"/>
      <c r="I24" s="56"/>
      <c r="J24" s="54"/>
      <c r="K24" s="55"/>
      <c r="L24" s="55"/>
      <c r="M24" s="56"/>
      <c r="N24" s="54"/>
      <c r="O24" s="55"/>
      <c r="P24" s="55"/>
      <c r="Q24" s="56"/>
      <c r="R24" s="54"/>
      <c r="S24" s="55"/>
      <c r="T24" s="55"/>
      <c r="U24" s="5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row>
    <row r="25" spans="1:87" x14ac:dyDescent="0.2">
      <c r="A25" s="338" t="s">
        <v>3982</v>
      </c>
      <c r="B25" s="339">
        <v>0.2986041341383826</v>
      </c>
      <c r="C25" s="340">
        <v>0.2986041341383826</v>
      </c>
      <c r="D25" s="340">
        <v>0.31437114488436613</v>
      </c>
      <c r="E25" s="341">
        <v>0.17052607003891115</v>
      </c>
      <c r="F25" s="339">
        <v>0.29872179175589419</v>
      </c>
      <c r="G25" s="340">
        <v>0.29872179175589419</v>
      </c>
      <c r="H25" s="340">
        <v>0.31980653226958411</v>
      </c>
      <c r="I25" s="341">
        <v>0.16464902723735339</v>
      </c>
      <c r="J25" s="339">
        <v>0.29207670024872734</v>
      </c>
      <c r="K25" s="340">
        <v>0.29207670024872734</v>
      </c>
      <c r="L25" s="340">
        <v>0.32277564149113153</v>
      </c>
      <c r="M25" s="341">
        <v>0.16060856031128537</v>
      </c>
      <c r="N25" s="339">
        <v>0.29207670024872734</v>
      </c>
      <c r="O25" s="340">
        <v>0.29207670024872734</v>
      </c>
      <c r="P25" s="340">
        <v>0.32291646397696949</v>
      </c>
      <c r="Q25" s="341">
        <v>0.16060856031128537</v>
      </c>
      <c r="R25" s="339">
        <v>0.29207670024872734</v>
      </c>
      <c r="S25" s="340">
        <v>0.29207670024872734</v>
      </c>
      <c r="T25" s="340">
        <v>0.32291646397696949</v>
      </c>
      <c r="U25" s="341">
        <v>0.16060856031128537</v>
      </c>
      <c r="V25" s="342"/>
      <c r="W25" s="342"/>
      <c r="X25" s="342"/>
      <c r="Y25" s="342"/>
      <c r="Z25" s="342"/>
      <c r="AA25" s="342"/>
      <c r="AB25" s="342"/>
      <c r="AC25" s="342"/>
      <c r="AD25" s="342"/>
      <c r="AE25" s="342"/>
      <c r="AF25" s="342"/>
      <c r="AG25" s="342"/>
      <c r="AH25" s="342"/>
      <c r="AI25" s="342"/>
      <c r="AJ25" s="342"/>
      <c r="AK25" s="342"/>
      <c r="AL25" s="342"/>
      <c r="AM25" s="342"/>
      <c r="AN25" s="342"/>
      <c r="AO25" s="342"/>
      <c r="AP25" s="342"/>
      <c r="AQ25" s="342"/>
      <c r="AR25" s="342"/>
      <c r="AS25" s="342"/>
      <c r="AT25" s="342"/>
    </row>
    <row r="26" spans="1:87" x14ac:dyDescent="0.2">
      <c r="A26" s="338" t="s">
        <v>3983</v>
      </c>
      <c r="B26" s="339">
        <v>0.32517484098967941</v>
      </c>
      <c r="C26" s="340">
        <v>0.32517484098967941</v>
      </c>
      <c r="D26" s="340">
        <v>0.34234484845458513</v>
      </c>
      <c r="E26" s="341">
        <v>0.18570000000000073</v>
      </c>
      <c r="F26" s="339">
        <v>0.32530296814095261</v>
      </c>
      <c r="G26" s="340">
        <v>0.32530296814095261</v>
      </c>
      <c r="H26" s="340">
        <v>0.34826389319187767</v>
      </c>
      <c r="I26" s="341">
        <v>0.17929999999999927</v>
      </c>
      <c r="J26" s="339">
        <v>0.31806657611831751</v>
      </c>
      <c r="K26" s="340">
        <v>0.31806657611831751</v>
      </c>
      <c r="L26" s="340">
        <v>0.35149720281025765</v>
      </c>
      <c r="M26" s="341">
        <v>0.17490000000000144</v>
      </c>
      <c r="N26" s="339">
        <v>0.31806657611831751</v>
      </c>
      <c r="O26" s="340">
        <v>0.31806657611831751</v>
      </c>
      <c r="P26" s="340">
        <v>0.35165055611051338</v>
      </c>
      <c r="Q26" s="341">
        <v>0.17490000000000144</v>
      </c>
      <c r="R26" s="339">
        <v>0.31806657611831751</v>
      </c>
      <c r="S26" s="340">
        <v>0.31806657611831751</v>
      </c>
      <c r="T26" s="340">
        <v>0.35165055611051338</v>
      </c>
      <c r="U26" s="341">
        <v>0.17490000000000144</v>
      </c>
      <c r="V26" s="342"/>
      <c r="W26" s="342"/>
      <c r="X26" s="342"/>
      <c r="Y26" s="342"/>
      <c r="Z26" s="342"/>
      <c r="AA26" s="342"/>
      <c r="AB26" s="342"/>
      <c r="AC26" s="342"/>
      <c r="AD26" s="342"/>
      <c r="AE26" s="342"/>
      <c r="AF26" s="342"/>
      <c r="AG26" s="342"/>
      <c r="AH26" s="342"/>
      <c r="AI26" s="342"/>
      <c r="AJ26" s="342"/>
      <c r="AK26" s="342"/>
      <c r="AL26" s="342"/>
      <c r="AM26" s="342"/>
      <c r="AN26" s="342"/>
      <c r="AO26" s="342"/>
      <c r="AP26" s="342"/>
      <c r="AQ26" s="342"/>
      <c r="AR26" s="342"/>
      <c r="AS26" s="342"/>
      <c r="AT26" s="342"/>
    </row>
    <row r="27" spans="1:87" x14ac:dyDescent="0.2">
      <c r="A27" s="338" t="s">
        <v>3984</v>
      </c>
      <c r="B27" s="339">
        <v>0.15183261057883862</v>
      </c>
      <c r="C27" s="340">
        <v>0.15183261057883862</v>
      </c>
      <c r="D27" s="340">
        <v>0.15984973468696581</v>
      </c>
      <c r="E27" s="341">
        <v>8.6708171206226023E-2</v>
      </c>
      <c r="F27" s="339">
        <v>0.15189243648604789</v>
      </c>
      <c r="G27" s="340">
        <v>0.15189243648604789</v>
      </c>
      <c r="H27" s="340">
        <v>0.16261349098453431</v>
      </c>
      <c r="I27" s="341">
        <v>8.3719844357976317E-2</v>
      </c>
      <c r="J27" s="339">
        <v>0.14851357639765797</v>
      </c>
      <c r="K27" s="340">
        <v>0.14851357639765797</v>
      </c>
      <c r="L27" s="340">
        <v>0.1641232075378635</v>
      </c>
      <c r="M27" s="341">
        <v>8.1665369649806127E-2</v>
      </c>
      <c r="N27" s="339">
        <v>0.14851357639765797</v>
      </c>
      <c r="O27" s="340">
        <v>0.14851357639765797</v>
      </c>
      <c r="P27" s="340">
        <v>0.16419481219167942</v>
      </c>
      <c r="Q27" s="341">
        <v>8.1665369649806127E-2</v>
      </c>
      <c r="R27" s="339">
        <v>0.14851357639765797</v>
      </c>
      <c r="S27" s="340">
        <v>0.14851357639765797</v>
      </c>
      <c r="T27" s="340">
        <v>0.16419481219167942</v>
      </c>
      <c r="U27" s="341">
        <v>8.1665369649806127E-2</v>
      </c>
      <c r="V27" s="342"/>
      <c r="W27" s="342"/>
      <c r="X27" s="342"/>
      <c r="Y27" s="342"/>
      <c r="Z27" s="342"/>
      <c r="AA27" s="342"/>
      <c r="AB27" s="342"/>
      <c r="AC27" s="342"/>
      <c r="AD27" s="342"/>
      <c r="AE27" s="342"/>
      <c r="AF27" s="342"/>
      <c r="AG27" s="342"/>
      <c r="AH27" s="342"/>
      <c r="AI27" s="342"/>
      <c r="AJ27" s="342"/>
      <c r="AK27" s="342"/>
      <c r="AL27" s="342"/>
      <c r="AM27" s="342"/>
      <c r="AN27" s="342"/>
      <c r="AO27" s="342"/>
      <c r="AP27" s="342"/>
      <c r="AQ27" s="342"/>
      <c r="AR27" s="342"/>
      <c r="AS27" s="342"/>
      <c r="AT27" s="342"/>
    </row>
    <row r="28" spans="1:87" x14ac:dyDescent="0.2">
      <c r="A28" s="338" t="s">
        <v>4483</v>
      </c>
      <c r="B28" s="339">
        <v>2.2438562397634445E-2</v>
      </c>
      <c r="C28" s="340">
        <v>2.2438562397634445E-2</v>
      </c>
      <c r="D28" s="340">
        <v>0.31258157866076908</v>
      </c>
      <c r="E28" s="341">
        <v>4.4999999999999998E-2</v>
      </c>
      <c r="F28" s="339">
        <v>1.8769482065189722E-2</v>
      </c>
      <c r="G28" s="340">
        <v>1.8769482065189722E-2</v>
      </c>
      <c r="H28" s="340">
        <v>0.26740607332630317</v>
      </c>
      <c r="I28" s="341">
        <v>1.4E-2</v>
      </c>
      <c r="J28" s="339">
        <v>1.7162165730508962E-2</v>
      </c>
      <c r="K28" s="340">
        <v>1.7162165730508962E-2</v>
      </c>
      <c r="L28" s="340">
        <v>0.25163320562970481</v>
      </c>
      <c r="M28" s="341">
        <v>1E-3</v>
      </c>
      <c r="N28" s="339">
        <v>1.6549323451901743E-2</v>
      </c>
      <c r="O28" s="340">
        <v>1.6549323451901743E-2</v>
      </c>
      <c r="P28" s="340">
        <v>0.24521559382508085</v>
      </c>
      <c r="Q28" s="341">
        <v>0</v>
      </c>
      <c r="R28" s="339">
        <v>1.6549323451901743E-2</v>
      </c>
      <c r="S28" s="340">
        <v>1.6549323451901743E-2</v>
      </c>
      <c r="T28" s="340">
        <v>0.24521559382508085</v>
      </c>
      <c r="U28" s="341">
        <v>0</v>
      </c>
      <c r="V28" s="342"/>
      <c r="W28" s="342"/>
      <c r="X28" s="342"/>
      <c r="Y28" s="342"/>
      <c r="Z28" s="342"/>
      <c r="AA28" s="342"/>
      <c r="AB28" s="342"/>
      <c r="AC28" s="342"/>
      <c r="AD28" s="342"/>
      <c r="AE28" s="342"/>
      <c r="AF28" s="342"/>
      <c r="AG28" s="342"/>
      <c r="AH28" s="342"/>
      <c r="AI28" s="342"/>
      <c r="AJ28" s="342"/>
      <c r="AK28" s="342"/>
      <c r="AL28" s="342"/>
      <c r="AM28" s="342"/>
      <c r="AN28" s="342"/>
      <c r="AO28" s="342"/>
      <c r="AP28" s="342"/>
      <c r="AQ28" s="342"/>
      <c r="AR28" s="342"/>
      <c r="AS28" s="342"/>
      <c r="AT28" s="342"/>
    </row>
    <row r="29" spans="1:87" x14ac:dyDescent="0.2">
      <c r="A29" s="338" t="s">
        <v>3985</v>
      </c>
      <c r="B29" s="339">
        <v>2.2438562397634445E-2</v>
      </c>
      <c r="C29" s="340">
        <v>2.2438562397634445E-2</v>
      </c>
      <c r="D29" s="340">
        <v>0.31258157866076908</v>
      </c>
      <c r="E29" s="341">
        <v>4.4999999999999998E-2</v>
      </c>
      <c r="F29" s="339">
        <v>1.8769482065189722E-2</v>
      </c>
      <c r="G29" s="340">
        <v>1.8769482065189722E-2</v>
      </c>
      <c r="H29" s="340">
        <v>0.26740607332630317</v>
      </c>
      <c r="I29" s="341">
        <v>1.4E-2</v>
      </c>
      <c r="J29" s="339">
        <v>1.7162165730508962E-2</v>
      </c>
      <c r="K29" s="340">
        <v>1.7162165730508962E-2</v>
      </c>
      <c r="L29" s="340">
        <v>0.25163320562970481</v>
      </c>
      <c r="M29" s="341">
        <v>1E-3</v>
      </c>
      <c r="N29" s="339">
        <v>1.6549323451901743E-2</v>
      </c>
      <c r="O29" s="340">
        <v>1.6549323451901743E-2</v>
      </c>
      <c r="P29" s="340">
        <v>0.24521559382508085</v>
      </c>
      <c r="Q29" s="341">
        <v>0</v>
      </c>
      <c r="R29" s="339">
        <v>1.6549323451901743E-2</v>
      </c>
      <c r="S29" s="340">
        <v>1.6549323451901743E-2</v>
      </c>
      <c r="T29" s="340">
        <v>0.24521559382508085</v>
      </c>
      <c r="U29" s="341">
        <v>0</v>
      </c>
      <c r="V29" s="342"/>
      <c r="W29" s="342"/>
      <c r="X29" s="342"/>
      <c r="Y29" s="342"/>
      <c r="Z29" s="342"/>
      <c r="AA29" s="342"/>
      <c r="AB29" s="342"/>
      <c r="AC29" s="342"/>
      <c r="AD29" s="342"/>
      <c r="AE29" s="342"/>
      <c r="AF29" s="342"/>
      <c r="AG29" s="342"/>
      <c r="AH29" s="342"/>
      <c r="AI29" s="342"/>
      <c r="AJ29" s="342"/>
      <c r="AK29" s="342"/>
      <c r="AL29" s="342"/>
      <c r="AM29" s="342"/>
      <c r="AN29" s="342"/>
      <c r="AO29" s="342"/>
      <c r="AP29" s="342"/>
      <c r="AQ29" s="342"/>
      <c r="AR29" s="342"/>
      <c r="AS29" s="342"/>
      <c r="AT29" s="342"/>
    </row>
    <row r="30" spans="1:87" x14ac:dyDescent="0.2">
      <c r="A30" s="338" t="s">
        <v>3986</v>
      </c>
      <c r="B30" s="339">
        <v>1.689389833026532E-2</v>
      </c>
      <c r="C30" s="340">
        <v>1.689389833026532E-2</v>
      </c>
      <c r="D30" s="340">
        <v>0.23534134300714279</v>
      </c>
      <c r="E30" s="341">
        <v>3.3880308880308879E-2</v>
      </c>
      <c r="F30" s="339">
        <v>1.4131463330934346E-2</v>
      </c>
      <c r="G30" s="340">
        <v>1.4131463330934346E-2</v>
      </c>
      <c r="H30" s="340">
        <v>0.20132889690590397</v>
      </c>
      <c r="I30" s="341">
        <v>1.0540540540540542E-2</v>
      </c>
      <c r="J30" s="339">
        <v>1.2921321688993235E-2</v>
      </c>
      <c r="K30" s="340">
        <v>1.2921321688993235E-2</v>
      </c>
      <c r="L30" s="340">
        <v>0.18945357180614841</v>
      </c>
      <c r="M30" s="341">
        <v>7.5289575289575297E-4</v>
      </c>
      <c r="N30" s="339">
        <v>1.2459915340234903E-2</v>
      </c>
      <c r="O30" s="340">
        <v>1.2459915340234903E-2</v>
      </c>
      <c r="P30" s="340">
        <v>0.18462177913471339</v>
      </c>
      <c r="Q30" s="341">
        <v>0</v>
      </c>
      <c r="R30" s="339">
        <v>1.2459915340234903E-2</v>
      </c>
      <c r="S30" s="340">
        <v>1.2459915340234903E-2</v>
      </c>
      <c r="T30" s="340">
        <v>0.18462177913471339</v>
      </c>
      <c r="U30" s="341">
        <v>0</v>
      </c>
      <c r="V30" s="342"/>
      <c r="W30" s="342"/>
      <c r="X30" s="342"/>
      <c r="Y30" s="342"/>
      <c r="Z30" s="342"/>
      <c r="AA30" s="342"/>
      <c r="AB30" s="342"/>
      <c r="AC30" s="342"/>
      <c r="AD30" s="342"/>
      <c r="AE30" s="342"/>
      <c r="AF30" s="342"/>
      <c r="AG30" s="342"/>
      <c r="AH30" s="342"/>
      <c r="AI30" s="342"/>
      <c r="AJ30" s="342"/>
      <c r="AK30" s="342"/>
      <c r="AL30" s="342"/>
      <c r="AM30" s="342"/>
      <c r="AN30" s="342"/>
      <c r="AO30" s="342"/>
      <c r="AP30" s="342"/>
      <c r="AQ30" s="342"/>
      <c r="AR30" s="342"/>
      <c r="AS30" s="342"/>
      <c r="AT30" s="342"/>
    </row>
    <row r="31" spans="1:87" x14ac:dyDescent="0.2">
      <c r="A31" s="338" t="s">
        <v>3987</v>
      </c>
      <c r="B31" s="339">
        <v>0.2154338491934113</v>
      </c>
      <c r="C31" s="340">
        <v>0.19176911321925613</v>
      </c>
      <c r="D31" s="340">
        <v>0.35769719281022339</v>
      </c>
      <c r="E31" s="341">
        <v>0.35769719281022339</v>
      </c>
      <c r="F31" s="339">
        <v>0.18887971476814902</v>
      </c>
      <c r="G31" s="340">
        <v>0.17105589536418825</v>
      </c>
      <c r="H31" s="340">
        <v>0.33427003412613748</v>
      </c>
      <c r="I31" s="341">
        <v>0.33427003412613748</v>
      </c>
      <c r="J31" s="339">
        <v>0.18001003107216784</v>
      </c>
      <c r="K31" s="340">
        <v>0.16300152248457483</v>
      </c>
      <c r="L31" s="340">
        <v>0.32218361767953657</v>
      </c>
      <c r="M31" s="341">
        <v>0.32218361767953657</v>
      </c>
      <c r="N31" s="339">
        <v>0.17878943054453908</v>
      </c>
      <c r="O31" s="340">
        <v>0.1620329815000561</v>
      </c>
      <c r="P31" s="340">
        <v>0.31761219752703479</v>
      </c>
      <c r="Q31" s="341">
        <v>0.31761219752703479</v>
      </c>
      <c r="R31" s="339">
        <v>0.17878943054453908</v>
      </c>
      <c r="S31" s="340">
        <v>0.1620329815000561</v>
      </c>
      <c r="T31" s="340">
        <v>0.31761219752703479</v>
      </c>
      <c r="U31" s="341">
        <v>0.31761219752703479</v>
      </c>
      <c r="V31" s="342"/>
      <c r="W31" s="342"/>
      <c r="X31" s="342"/>
      <c r="Y31" s="342"/>
      <c r="Z31" s="342"/>
      <c r="AA31" s="342"/>
      <c r="AB31" s="342"/>
      <c r="AC31" s="342"/>
      <c r="AD31" s="342"/>
      <c r="AE31" s="342"/>
      <c r="AF31" s="342"/>
      <c r="AG31" s="342"/>
      <c r="AH31" s="342"/>
      <c r="AI31" s="342"/>
      <c r="AJ31" s="342"/>
      <c r="AK31" s="342"/>
      <c r="AL31" s="342"/>
      <c r="AM31" s="342"/>
      <c r="AN31" s="342"/>
      <c r="AO31" s="342"/>
      <c r="AP31" s="342"/>
      <c r="AQ31" s="342"/>
      <c r="AR31" s="342"/>
      <c r="AS31" s="342"/>
      <c r="AT31" s="342"/>
    </row>
    <row r="32" spans="1:87" x14ac:dyDescent="0.2">
      <c r="A32" s="338" t="s">
        <v>3988</v>
      </c>
      <c r="B32" s="339">
        <v>0.42264092414617987</v>
      </c>
      <c r="C32" s="340">
        <v>0.38252867296086229</v>
      </c>
      <c r="D32" s="340">
        <v>0.68828246820114747</v>
      </c>
      <c r="E32" s="341">
        <v>0.68828246820114747</v>
      </c>
      <c r="F32" s="339">
        <v>0.37216241632234076</v>
      </c>
      <c r="G32" s="340">
        <v>0.34215010063812712</v>
      </c>
      <c r="H32" s="340">
        <v>0.63342987087629155</v>
      </c>
      <c r="I32" s="341">
        <v>0.63342987087629155</v>
      </c>
      <c r="J32" s="339">
        <v>0.35590668519418284</v>
      </c>
      <c r="K32" s="340">
        <v>0.32623201103430444</v>
      </c>
      <c r="L32" s="340">
        <v>0.60811311402612689</v>
      </c>
      <c r="M32" s="341">
        <v>0.60811311402612689</v>
      </c>
      <c r="N32" s="339">
        <v>0.35386618179480245</v>
      </c>
      <c r="O32" s="340">
        <v>0.32429954821202389</v>
      </c>
      <c r="P32" s="340">
        <v>0.60336147316495192</v>
      </c>
      <c r="Q32" s="341">
        <v>0.60336147316495192</v>
      </c>
      <c r="R32" s="339">
        <v>0.35386618179480245</v>
      </c>
      <c r="S32" s="340">
        <v>0.32429954821202389</v>
      </c>
      <c r="T32" s="340">
        <v>0.60336147316495192</v>
      </c>
      <c r="U32" s="341">
        <v>0.60336147316495192</v>
      </c>
      <c r="V32" s="342"/>
      <c r="W32" s="342"/>
      <c r="X32" s="342"/>
      <c r="Y32" s="342"/>
      <c r="Z32" s="342"/>
      <c r="AA32" s="342"/>
      <c r="AB32" s="342"/>
      <c r="AC32" s="342"/>
      <c r="AD32" s="342"/>
      <c r="AE32" s="342"/>
      <c r="AF32" s="342"/>
      <c r="AG32" s="342"/>
      <c r="AH32" s="342"/>
      <c r="AI32" s="342"/>
      <c r="AJ32" s="342"/>
      <c r="AK32" s="342"/>
      <c r="AL32" s="342"/>
      <c r="AM32" s="342"/>
      <c r="AN32" s="342"/>
      <c r="AO32" s="342"/>
      <c r="AP32" s="342"/>
      <c r="AQ32" s="342"/>
      <c r="AR32" s="342"/>
      <c r="AS32" s="342"/>
      <c r="AT32" s="342"/>
    </row>
    <row r="33" spans="1:46" x14ac:dyDescent="0.2">
      <c r="A33" s="338" t="s">
        <v>3989</v>
      </c>
      <c r="B33" s="339">
        <v>0.65386792602179811</v>
      </c>
      <c r="C33" s="340">
        <v>0.59007450375743042</v>
      </c>
      <c r="D33" s="340">
        <v>0.97640671435973414</v>
      </c>
      <c r="E33" s="341">
        <v>0.97640671435973414</v>
      </c>
      <c r="F33" s="339">
        <v>0.60698718526246032</v>
      </c>
      <c r="G33" s="340">
        <v>0.52594773228435965</v>
      </c>
      <c r="H33" s="340">
        <v>0.96041787047467198</v>
      </c>
      <c r="I33" s="341">
        <v>0.96041787047467198</v>
      </c>
      <c r="J33" s="339">
        <v>0.58075728766101931</v>
      </c>
      <c r="K33" s="340">
        <v>0.49950739831618629</v>
      </c>
      <c r="L33" s="340">
        <v>0.9542848687680171</v>
      </c>
      <c r="M33" s="341">
        <v>0.9542848687680171</v>
      </c>
      <c r="N33" s="339">
        <v>0.57610705881018676</v>
      </c>
      <c r="O33" s="340">
        <v>0.49618637034129587</v>
      </c>
      <c r="P33" s="340">
        <v>0.94283589234036358</v>
      </c>
      <c r="Q33" s="341">
        <v>0.94283589234036358</v>
      </c>
      <c r="R33" s="339">
        <v>0.57610705881018676</v>
      </c>
      <c r="S33" s="340">
        <v>0.49618637034129587</v>
      </c>
      <c r="T33" s="340">
        <v>0.94283589234036358</v>
      </c>
      <c r="U33" s="341">
        <v>0.94283589234036358</v>
      </c>
      <c r="V33" s="342"/>
      <c r="W33" s="342"/>
      <c r="X33" s="342"/>
      <c r="Y33" s="342"/>
      <c r="Z33" s="342"/>
      <c r="AA33" s="342"/>
      <c r="AB33" s="342"/>
      <c r="AC33" s="342"/>
      <c r="AD33" s="342"/>
      <c r="AE33" s="342"/>
      <c r="AF33" s="342"/>
      <c r="AG33" s="342"/>
      <c r="AH33" s="342"/>
      <c r="AI33" s="342"/>
      <c r="AJ33" s="342"/>
      <c r="AK33" s="342"/>
      <c r="AL33" s="342"/>
      <c r="AM33" s="342"/>
      <c r="AN33" s="342"/>
      <c r="AO33" s="342"/>
      <c r="AP33" s="342"/>
      <c r="AQ33" s="342"/>
      <c r="AR33" s="342"/>
      <c r="AS33" s="342"/>
      <c r="AT33" s="342"/>
    </row>
    <row r="34" spans="1:46" x14ac:dyDescent="0.2">
      <c r="A34" s="338" t="s">
        <v>3990</v>
      </c>
      <c r="B34" s="339">
        <v>0.74311754952144116</v>
      </c>
      <c r="C34" s="340">
        <v>0.75509676641902002</v>
      </c>
      <c r="D34" s="340">
        <v>0.98429297448440645</v>
      </c>
      <c r="E34" s="341">
        <v>0.98429297448440645</v>
      </c>
      <c r="F34" s="339">
        <v>0.69499133761644261</v>
      </c>
      <c r="G34" s="340">
        <v>0.68446019730748131</v>
      </c>
      <c r="H34" s="340">
        <v>0.97402687654148623</v>
      </c>
      <c r="I34" s="341">
        <v>0.97402687654148623</v>
      </c>
      <c r="J34" s="339">
        <v>0.67613734238403922</v>
      </c>
      <c r="K34" s="340">
        <v>0.65408414027288198</v>
      </c>
      <c r="L34" s="340">
        <v>0.96073276694618159</v>
      </c>
      <c r="M34" s="341">
        <v>0.96073276694618159</v>
      </c>
      <c r="N34" s="339">
        <v>0.67396828102506212</v>
      </c>
      <c r="O34" s="340">
        <v>0.65037211198476053</v>
      </c>
      <c r="P34" s="340">
        <v>0.95901890342374041</v>
      </c>
      <c r="Q34" s="341">
        <v>0.95901890342374041</v>
      </c>
      <c r="R34" s="339">
        <v>0.67396828102506212</v>
      </c>
      <c r="S34" s="340">
        <v>0.65037211198476053</v>
      </c>
      <c r="T34" s="340">
        <v>0.95901890342374041</v>
      </c>
      <c r="U34" s="341">
        <v>0.95901890342374041</v>
      </c>
      <c r="V34" s="342"/>
      <c r="W34" s="342"/>
      <c r="X34" s="342"/>
      <c r="Y34" s="342"/>
      <c r="Z34" s="342"/>
      <c r="AA34" s="342"/>
      <c r="AB34" s="342"/>
      <c r="AC34" s="342"/>
      <c r="AD34" s="342"/>
      <c r="AE34" s="342"/>
      <c r="AF34" s="342"/>
      <c r="AG34" s="342"/>
      <c r="AH34" s="342"/>
      <c r="AI34" s="342"/>
      <c r="AJ34" s="342"/>
      <c r="AK34" s="342"/>
      <c r="AL34" s="342"/>
      <c r="AM34" s="342"/>
      <c r="AN34" s="342"/>
      <c r="AO34" s="342"/>
      <c r="AP34" s="342"/>
      <c r="AQ34" s="342"/>
      <c r="AR34" s="342"/>
      <c r="AS34" s="342"/>
      <c r="AT34" s="342"/>
    </row>
    <row r="35" spans="1:46" x14ac:dyDescent="0.2">
      <c r="A35" s="338" t="s">
        <v>3991</v>
      </c>
      <c r="B35" s="339">
        <v>0.83874488483518017</v>
      </c>
      <c r="C35" s="340">
        <v>0.88729215697218977</v>
      </c>
      <c r="D35" s="340">
        <v>0.98432394941828283</v>
      </c>
      <c r="E35" s="341">
        <v>0.98432394941828283</v>
      </c>
      <c r="F35" s="339">
        <v>0.78521514452419194</v>
      </c>
      <c r="G35" s="340">
        <v>0.83192296717225633</v>
      </c>
      <c r="H35" s="340">
        <v>0.97419006557217025</v>
      </c>
      <c r="I35" s="341">
        <v>0.97419006557217025</v>
      </c>
      <c r="J35" s="339">
        <v>0.76041211183916901</v>
      </c>
      <c r="K35" s="340">
        <v>0.80450914467047174</v>
      </c>
      <c r="L35" s="340">
        <v>0.96130223723212971</v>
      </c>
      <c r="M35" s="341">
        <v>0.96130223723212971</v>
      </c>
      <c r="N35" s="339">
        <v>0.75733678192165288</v>
      </c>
      <c r="O35" s="340">
        <v>0.80077763725488615</v>
      </c>
      <c r="P35" s="340">
        <v>0.95937682308194883</v>
      </c>
      <c r="Q35" s="341">
        <v>0.95937682308194883</v>
      </c>
      <c r="R35" s="339">
        <v>0.75733678192165288</v>
      </c>
      <c r="S35" s="340">
        <v>0.80077763725488615</v>
      </c>
      <c r="T35" s="340">
        <v>0.95937682308194883</v>
      </c>
      <c r="U35" s="341">
        <v>0.95937682308194883</v>
      </c>
      <c r="V35" s="342"/>
      <c r="W35" s="342"/>
      <c r="X35" s="342"/>
      <c r="Y35" s="342"/>
      <c r="Z35" s="342"/>
      <c r="AA35" s="342"/>
      <c r="AB35" s="342"/>
      <c r="AC35" s="342"/>
      <c r="AD35" s="342"/>
      <c r="AE35" s="342"/>
      <c r="AF35" s="342"/>
      <c r="AG35" s="342"/>
      <c r="AH35" s="342"/>
      <c r="AI35" s="342"/>
      <c r="AJ35" s="342"/>
      <c r="AK35" s="342"/>
      <c r="AL35" s="342"/>
      <c r="AM35" s="342"/>
      <c r="AN35" s="342"/>
      <c r="AO35" s="342"/>
      <c r="AP35" s="342"/>
      <c r="AQ35" s="342"/>
      <c r="AR35" s="342"/>
      <c r="AS35" s="342"/>
      <c r="AT35" s="342"/>
    </row>
    <row r="36" spans="1:46" x14ac:dyDescent="0.2">
      <c r="A36" s="338" t="s">
        <v>3992</v>
      </c>
      <c r="B36" s="339">
        <v>0.9141329723535726</v>
      </c>
      <c r="C36" s="340">
        <v>0.93828115070581986</v>
      </c>
      <c r="D36" s="340">
        <v>0.98432394941828283</v>
      </c>
      <c r="E36" s="341">
        <v>0.98432394941828283</v>
      </c>
      <c r="F36" s="339">
        <v>0.88337372652531543</v>
      </c>
      <c r="G36" s="340">
        <v>0.90483211199125191</v>
      </c>
      <c r="H36" s="340">
        <v>0.97419006557217025</v>
      </c>
      <c r="I36" s="341">
        <v>0.97419006557217025</v>
      </c>
      <c r="J36" s="339">
        <v>0.86952471042757429</v>
      </c>
      <c r="K36" s="340">
        <v>0.89307720091394494</v>
      </c>
      <c r="L36" s="340">
        <v>0.96130223723212971</v>
      </c>
      <c r="M36" s="341">
        <v>0.96130223723212971</v>
      </c>
      <c r="N36" s="339">
        <v>0.86751224010716776</v>
      </c>
      <c r="O36" s="340">
        <v>0.89104861097984966</v>
      </c>
      <c r="P36" s="340">
        <v>0.95937682308194883</v>
      </c>
      <c r="Q36" s="341">
        <v>0.95937682308194883</v>
      </c>
      <c r="R36" s="339">
        <v>0.86751224010716776</v>
      </c>
      <c r="S36" s="340">
        <v>0.89104861097984966</v>
      </c>
      <c r="T36" s="340">
        <v>0.95937682308194883</v>
      </c>
      <c r="U36" s="341">
        <v>0.95937682308194883</v>
      </c>
      <c r="V36" s="342"/>
      <c r="W36" s="342"/>
      <c r="X36" s="342"/>
      <c r="Y36" s="342"/>
      <c r="Z36" s="342"/>
      <c r="AA36" s="342"/>
      <c r="AB36" s="342"/>
      <c r="AC36" s="342"/>
      <c r="AD36" s="342"/>
      <c r="AE36" s="342"/>
      <c r="AF36" s="342"/>
      <c r="AG36" s="342"/>
      <c r="AH36" s="342"/>
      <c r="AI36" s="342"/>
      <c r="AJ36" s="342"/>
      <c r="AK36" s="342"/>
      <c r="AL36" s="342"/>
      <c r="AM36" s="342"/>
      <c r="AN36" s="342"/>
      <c r="AO36" s="342"/>
      <c r="AP36" s="342"/>
      <c r="AQ36" s="342"/>
      <c r="AR36" s="342"/>
      <c r="AS36" s="342"/>
      <c r="AT36" s="342"/>
    </row>
    <row r="37" spans="1:46" x14ac:dyDescent="0.2">
      <c r="A37" s="338" t="s">
        <v>3993</v>
      </c>
      <c r="B37" s="339">
        <v>0.93830545587716196</v>
      </c>
      <c r="C37" s="340">
        <v>0.94658220281266092</v>
      </c>
      <c r="D37" s="340">
        <v>0.98432394941828283</v>
      </c>
      <c r="E37" s="341">
        <v>0.98432394941828283</v>
      </c>
      <c r="F37" s="339">
        <v>0.9048062869193928</v>
      </c>
      <c r="G37" s="340">
        <v>0.91219074052241256</v>
      </c>
      <c r="H37" s="340">
        <v>0.97419006557217025</v>
      </c>
      <c r="I37" s="341">
        <v>0.97419006557217025</v>
      </c>
      <c r="J37" s="339">
        <v>0.89131432357014895</v>
      </c>
      <c r="K37" s="340">
        <v>0.90058513036954257</v>
      </c>
      <c r="L37" s="340">
        <v>0.96130223723212971</v>
      </c>
      <c r="M37" s="341">
        <v>0.96130223723212971</v>
      </c>
      <c r="N37" s="339">
        <v>0.88924868903964904</v>
      </c>
      <c r="O37" s="340">
        <v>0.8985393470180163</v>
      </c>
      <c r="P37" s="340">
        <v>0.95937682308194883</v>
      </c>
      <c r="Q37" s="341">
        <v>0.95937682308194883</v>
      </c>
      <c r="R37" s="339">
        <v>0.88924868903964904</v>
      </c>
      <c r="S37" s="340">
        <v>0.8985393470180163</v>
      </c>
      <c r="T37" s="340">
        <v>0.95937682308194883</v>
      </c>
      <c r="U37" s="341">
        <v>0.95937682308194883</v>
      </c>
      <c r="V37" s="342"/>
      <c r="W37" s="342"/>
      <c r="X37" s="342"/>
      <c r="Y37" s="342"/>
      <c r="Z37" s="342"/>
      <c r="AA37" s="342"/>
      <c r="AB37" s="342"/>
      <c r="AC37" s="342"/>
      <c r="AD37" s="342"/>
      <c r="AE37" s="342"/>
      <c r="AF37" s="342"/>
      <c r="AG37" s="342"/>
      <c r="AH37" s="342"/>
      <c r="AI37" s="342"/>
      <c r="AJ37" s="342"/>
      <c r="AK37" s="342"/>
      <c r="AL37" s="342"/>
      <c r="AM37" s="342"/>
      <c r="AN37" s="342"/>
      <c r="AO37" s="342"/>
      <c r="AP37" s="342"/>
      <c r="AQ37" s="342"/>
      <c r="AR37" s="342"/>
      <c r="AS37" s="342"/>
      <c r="AT37" s="342"/>
    </row>
    <row r="38" spans="1:46" x14ac:dyDescent="0.2">
      <c r="A38" s="338" t="s">
        <v>3994</v>
      </c>
      <c r="B38" s="339">
        <v>0.95078409267581709</v>
      </c>
      <c r="C38" s="340">
        <v>0.95078409267581709</v>
      </c>
      <c r="D38" s="340">
        <v>0.98432394941828283</v>
      </c>
      <c r="E38" s="341">
        <v>0.98432394941828283</v>
      </c>
      <c r="F38" s="339">
        <v>0.91595026042838434</v>
      </c>
      <c r="G38" s="340">
        <v>0.91595026042838434</v>
      </c>
      <c r="H38" s="340">
        <v>0.97419006557217025</v>
      </c>
      <c r="I38" s="341">
        <v>0.97419006557217025</v>
      </c>
      <c r="J38" s="339">
        <v>0.90530513868280249</v>
      </c>
      <c r="K38" s="340">
        <v>0.90530513868280249</v>
      </c>
      <c r="L38" s="340">
        <v>0.96130223723212971</v>
      </c>
      <c r="M38" s="341">
        <v>0.96130223723212971</v>
      </c>
      <c r="N38" s="339">
        <v>0.90327650715028485</v>
      </c>
      <c r="O38" s="340">
        <v>0.90327650715028485</v>
      </c>
      <c r="P38" s="340">
        <v>0.95937682308194883</v>
      </c>
      <c r="Q38" s="341">
        <v>0.95937682308194883</v>
      </c>
      <c r="R38" s="339">
        <v>0.90327650715028485</v>
      </c>
      <c r="S38" s="340">
        <v>0.90327650715028485</v>
      </c>
      <c r="T38" s="340">
        <v>0.95937682308194883</v>
      </c>
      <c r="U38" s="341">
        <v>0.95937682308194883</v>
      </c>
      <c r="V38" s="342"/>
      <c r="W38" s="342"/>
      <c r="X38" s="342"/>
      <c r="Y38" s="342"/>
      <c r="Z38" s="342"/>
      <c r="AA38" s="342"/>
      <c r="AB38" s="342"/>
      <c r="AC38" s="342"/>
      <c r="AD38" s="342"/>
      <c r="AE38" s="342"/>
      <c r="AF38" s="342"/>
      <c r="AG38" s="342"/>
      <c r="AH38" s="342"/>
      <c r="AI38" s="342"/>
      <c r="AJ38" s="342"/>
      <c r="AK38" s="342"/>
      <c r="AL38" s="342"/>
      <c r="AM38" s="342"/>
      <c r="AN38" s="342"/>
      <c r="AO38" s="342"/>
      <c r="AP38" s="342"/>
      <c r="AQ38" s="342"/>
      <c r="AR38" s="342"/>
      <c r="AS38" s="342"/>
      <c r="AT38" s="342"/>
    </row>
    <row r="39" spans="1:46" x14ac:dyDescent="0.2">
      <c r="A39" s="338" t="s">
        <v>3995</v>
      </c>
      <c r="B39" s="339">
        <v>0.95078409267581709</v>
      </c>
      <c r="C39" s="340">
        <v>0.95078409267581709</v>
      </c>
      <c r="D39" s="340">
        <v>0.98432394941828283</v>
      </c>
      <c r="E39" s="341">
        <v>0.98432394941828283</v>
      </c>
      <c r="F39" s="339">
        <v>0.91597438086782479</v>
      </c>
      <c r="G39" s="340">
        <v>0.91597438086782479</v>
      </c>
      <c r="H39" s="340">
        <v>0.97419006557217025</v>
      </c>
      <c r="I39" s="341">
        <v>0.97419006557217025</v>
      </c>
      <c r="J39" s="339">
        <v>0.90530513868280249</v>
      </c>
      <c r="K39" s="340">
        <v>0.90530513868280249</v>
      </c>
      <c r="L39" s="340">
        <v>0.96130223723212971</v>
      </c>
      <c r="M39" s="341">
        <v>0.96130223723212971</v>
      </c>
      <c r="N39" s="339">
        <v>0.90327650715028485</v>
      </c>
      <c r="O39" s="340">
        <v>0.90327650715028485</v>
      </c>
      <c r="P39" s="340">
        <v>0.95937682308194883</v>
      </c>
      <c r="Q39" s="341">
        <v>0.95937682308194883</v>
      </c>
      <c r="R39" s="339">
        <v>0.90327650715028485</v>
      </c>
      <c r="S39" s="340">
        <v>0.90327650715028485</v>
      </c>
      <c r="T39" s="340">
        <v>0.95937682308194883</v>
      </c>
      <c r="U39" s="341">
        <v>0.95937682308194883</v>
      </c>
      <c r="V39" s="342"/>
      <c r="W39" s="342"/>
      <c r="X39" s="342"/>
      <c r="Y39" s="342"/>
      <c r="Z39" s="342"/>
      <c r="AA39" s="342"/>
      <c r="AB39" s="342"/>
      <c r="AC39" s="342"/>
      <c r="AD39" s="342"/>
      <c r="AE39" s="342"/>
      <c r="AF39" s="342"/>
      <c r="AG39" s="342"/>
      <c r="AH39" s="342"/>
      <c r="AI39" s="342"/>
      <c r="AJ39" s="342"/>
      <c r="AK39" s="342"/>
      <c r="AL39" s="342"/>
      <c r="AM39" s="342"/>
      <c r="AN39" s="342"/>
      <c r="AO39" s="342"/>
      <c r="AP39" s="342"/>
      <c r="AQ39" s="342"/>
      <c r="AR39" s="342"/>
      <c r="AS39" s="342"/>
      <c r="AT39" s="342"/>
    </row>
    <row r="40" spans="1:46" x14ac:dyDescent="0.2">
      <c r="A40" s="338" t="s">
        <v>3996</v>
      </c>
      <c r="B40" s="339">
        <v>0.95078409267581709</v>
      </c>
      <c r="C40" s="340">
        <v>0.95078409267581709</v>
      </c>
      <c r="D40" s="340">
        <v>0.98432394941828283</v>
      </c>
      <c r="E40" s="341">
        <v>0.98432394941828283</v>
      </c>
      <c r="F40" s="339">
        <v>0.91597448912372159</v>
      </c>
      <c r="G40" s="340">
        <v>0.91597448912372159</v>
      </c>
      <c r="H40" s="340">
        <v>0.97419006557217025</v>
      </c>
      <c r="I40" s="341">
        <v>0.97419006557217025</v>
      </c>
      <c r="J40" s="339">
        <v>0.90530513868280249</v>
      </c>
      <c r="K40" s="340">
        <v>0.90530513868280249</v>
      </c>
      <c r="L40" s="340">
        <v>0.96130223723212971</v>
      </c>
      <c r="M40" s="341">
        <v>0.96130223723212971</v>
      </c>
      <c r="N40" s="339">
        <v>0.90327650715028485</v>
      </c>
      <c r="O40" s="340">
        <v>0.90327650715028485</v>
      </c>
      <c r="P40" s="340">
        <v>0.95937682308194883</v>
      </c>
      <c r="Q40" s="341">
        <v>0.95937682308194883</v>
      </c>
      <c r="R40" s="339">
        <v>0.90327650715028485</v>
      </c>
      <c r="S40" s="340">
        <v>0.90327650715028485</v>
      </c>
      <c r="T40" s="340">
        <v>0.95937682308194883</v>
      </c>
      <c r="U40" s="341">
        <v>0.95937682308194883</v>
      </c>
      <c r="V40" s="342"/>
      <c r="W40" s="342"/>
      <c r="X40" s="342"/>
      <c r="Y40" s="342"/>
      <c r="Z40" s="342"/>
      <c r="AA40" s="342"/>
      <c r="AB40" s="342"/>
      <c r="AC40" s="342"/>
      <c r="AD40" s="342"/>
      <c r="AE40" s="342"/>
      <c r="AF40" s="342"/>
      <c r="AG40" s="342"/>
      <c r="AH40" s="342"/>
      <c r="AI40" s="342"/>
      <c r="AJ40" s="342"/>
      <c r="AK40" s="342"/>
      <c r="AL40" s="342"/>
      <c r="AM40" s="342"/>
      <c r="AN40" s="342"/>
      <c r="AO40" s="342"/>
      <c r="AP40" s="342"/>
      <c r="AQ40" s="342"/>
      <c r="AR40" s="342"/>
      <c r="AS40" s="342"/>
      <c r="AT40" s="342"/>
    </row>
    <row r="41" spans="1:46" x14ac:dyDescent="0.2">
      <c r="A41" s="338" t="s">
        <v>3997</v>
      </c>
      <c r="B41" s="339">
        <v>0.95078409267581709</v>
      </c>
      <c r="C41" s="340">
        <v>0.95078409267581709</v>
      </c>
      <c r="D41" s="340">
        <v>0.98432394941828283</v>
      </c>
      <c r="E41" s="341">
        <v>0.98432394941828283</v>
      </c>
      <c r="F41" s="339">
        <v>0.91597448912372159</v>
      </c>
      <c r="G41" s="340">
        <v>0.91597448912372159</v>
      </c>
      <c r="H41" s="340">
        <v>0.97419006557217025</v>
      </c>
      <c r="I41" s="341">
        <v>0.97419006557217025</v>
      </c>
      <c r="J41" s="339">
        <v>0.90530513868280249</v>
      </c>
      <c r="K41" s="340">
        <v>0.90530513868280249</v>
      </c>
      <c r="L41" s="340">
        <v>0.96130223723212971</v>
      </c>
      <c r="M41" s="341">
        <v>0.96130223723212971</v>
      </c>
      <c r="N41" s="339">
        <v>0.90327650715028485</v>
      </c>
      <c r="O41" s="340">
        <v>0.90327650715028485</v>
      </c>
      <c r="P41" s="340">
        <v>0.95937682308194883</v>
      </c>
      <c r="Q41" s="341">
        <v>0.95937682308194883</v>
      </c>
      <c r="R41" s="339">
        <v>0.90327650715028485</v>
      </c>
      <c r="S41" s="340">
        <v>0.90327650715028485</v>
      </c>
      <c r="T41" s="340">
        <v>0.95937682308194883</v>
      </c>
      <c r="U41" s="341">
        <v>0.95937682308194883</v>
      </c>
      <c r="V41" s="342"/>
      <c r="W41" s="342"/>
      <c r="X41" s="342"/>
      <c r="Y41" s="342"/>
      <c r="Z41" s="342"/>
      <c r="AA41" s="342"/>
      <c r="AB41" s="342"/>
      <c r="AC41" s="342"/>
      <c r="AD41" s="342"/>
      <c r="AE41" s="342"/>
      <c r="AF41" s="342"/>
      <c r="AG41" s="342"/>
      <c r="AH41" s="342"/>
      <c r="AI41" s="342"/>
      <c r="AJ41" s="342"/>
      <c r="AK41" s="342"/>
      <c r="AL41" s="342"/>
      <c r="AM41" s="342"/>
      <c r="AN41" s="342"/>
      <c r="AO41" s="342"/>
      <c r="AP41" s="342"/>
      <c r="AQ41" s="342"/>
      <c r="AR41" s="342"/>
      <c r="AS41" s="342"/>
      <c r="AT41" s="342"/>
    </row>
    <row r="42" spans="1:46" x14ac:dyDescent="0.2">
      <c r="A42" s="338" t="s">
        <v>3998</v>
      </c>
      <c r="B42" s="343">
        <v>0.95078409267581709</v>
      </c>
      <c r="C42" s="344">
        <v>0.95078409267581709</v>
      </c>
      <c r="D42" s="344">
        <v>0.98432394941828283</v>
      </c>
      <c r="E42" s="345">
        <v>0.98432394941828283</v>
      </c>
      <c r="F42" s="343">
        <v>0.91597448912372159</v>
      </c>
      <c r="G42" s="344">
        <v>0.91597448912372159</v>
      </c>
      <c r="H42" s="344">
        <v>0.97419006557217025</v>
      </c>
      <c r="I42" s="345">
        <v>0.97419006557217025</v>
      </c>
      <c r="J42" s="343">
        <v>0.90530513868280249</v>
      </c>
      <c r="K42" s="344">
        <v>0.90530513868280249</v>
      </c>
      <c r="L42" s="344">
        <v>0.96130223723212971</v>
      </c>
      <c r="M42" s="345">
        <v>0.96130223723212971</v>
      </c>
      <c r="N42" s="343">
        <v>0.90327650715028485</v>
      </c>
      <c r="O42" s="344">
        <v>0.90327650715028485</v>
      </c>
      <c r="P42" s="344">
        <v>0.95937682308194883</v>
      </c>
      <c r="Q42" s="345">
        <v>0.95937682308194883</v>
      </c>
      <c r="R42" s="343">
        <v>0.90327650715028485</v>
      </c>
      <c r="S42" s="344">
        <v>0.90327650715028485</v>
      </c>
      <c r="T42" s="344">
        <v>0.95937682308194883</v>
      </c>
      <c r="U42" s="345">
        <v>0.95937682308194883</v>
      </c>
      <c r="V42" s="342"/>
      <c r="W42" s="342"/>
      <c r="X42" s="342"/>
      <c r="Y42" s="342"/>
      <c r="Z42" s="342"/>
      <c r="AA42" s="342"/>
      <c r="AB42" s="342"/>
      <c r="AC42" s="342"/>
      <c r="AD42" s="342"/>
      <c r="AE42" s="342"/>
      <c r="AF42" s="342"/>
      <c r="AG42" s="342"/>
      <c r="AH42" s="342"/>
      <c r="AI42" s="342"/>
      <c r="AJ42" s="342"/>
      <c r="AK42" s="342"/>
      <c r="AL42" s="342"/>
      <c r="AM42" s="342"/>
      <c r="AN42" s="342"/>
      <c r="AO42" s="342"/>
      <c r="AP42" s="342"/>
      <c r="AQ42" s="342"/>
      <c r="AR42" s="342"/>
      <c r="AS42" s="342"/>
      <c r="AT42" s="342"/>
    </row>
    <row r="44" spans="1:46" ht="14.25" customHeight="1" x14ac:dyDescent="0.2">
      <c r="A44" s="58" t="s">
        <v>3999</v>
      </c>
    </row>
    <row r="46" spans="1:46" x14ac:dyDescent="0.2">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row>
    <row r="47" spans="1:46" x14ac:dyDescent="0.2">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row>
    <row r="48" spans="1:46" x14ac:dyDescent="0.2">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row>
    <row r="49" spans="1:87" x14ac:dyDescent="0.2">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row>
    <row r="50" spans="1:87" x14ac:dyDescent="0.2">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row>
    <row r="51" spans="1:87" s="58" customFormat="1" ht="15" x14ac:dyDescent="0.25">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07"/>
      <c r="AG51" s="107"/>
      <c r="AH51" s="107"/>
      <c r="AI51" s="107"/>
      <c r="AJ51" s="107"/>
      <c r="AK51" s="107"/>
      <c r="AL51" s="107"/>
      <c r="AM51" s="107"/>
      <c r="AN51" s="107"/>
      <c r="AO51" s="107"/>
      <c r="AP51" s="107"/>
      <c r="AQ51" s="107"/>
      <c r="AR51" s="107"/>
      <c r="AS51" s="107"/>
      <c r="AT51" s="107"/>
      <c r="AU51" s="122"/>
      <c r="AV51" s="122"/>
      <c r="AW51" s="122"/>
      <c r="AX51" s="122"/>
      <c r="AY51" s="122"/>
      <c r="AZ51" s="122"/>
      <c r="BA51" s="122"/>
      <c r="BB51" s="122"/>
      <c r="BC51" s="122"/>
      <c r="BD51" s="122"/>
      <c r="BE51" s="122"/>
      <c r="BF51" s="122"/>
      <c r="BG51" s="122"/>
      <c r="BH51" s="122"/>
      <c r="BI51" s="122"/>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row>
    <row r="52" spans="1:87" s="58" customFormat="1" ht="15" customHeight="1" x14ac:dyDescent="0.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346"/>
      <c r="AG52" s="346"/>
      <c r="AH52" s="346"/>
      <c r="AI52" s="346"/>
      <c r="AJ52" s="346"/>
      <c r="AK52" s="346"/>
      <c r="AL52" s="346"/>
      <c r="AM52" s="346"/>
      <c r="AN52" s="346"/>
      <c r="AO52" s="346"/>
      <c r="AP52" s="346"/>
      <c r="AQ52" s="346"/>
      <c r="AR52" s="346"/>
      <c r="AS52" s="346"/>
      <c r="AT52" s="346"/>
      <c r="AU52" s="122"/>
      <c r="AV52" s="122"/>
      <c r="AW52" s="122"/>
      <c r="AX52" s="122"/>
      <c r="AY52" s="122"/>
      <c r="AZ52" s="122"/>
      <c r="BA52" s="122"/>
      <c r="BB52" s="122"/>
      <c r="BC52" s="122"/>
      <c r="BD52" s="122"/>
      <c r="BE52" s="122"/>
      <c r="BF52" s="122"/>
      <c r="BG52" s="122"/>
      <c r="BH52" s="122"/>
      <c r="BI52" s="122"/>
      <c r="BJ52" s="122"/>
      <c r="BK52" s="122"/>
      <c r="BL52" s="122"/>
      <c r="BM52" s="122"/>
      <c r="BN52" s="122"/>
      <c r="BO52" s="122"/>
      <c r="BP52" s="122"/>
      <c r="BQ52" s="122"/>
      <c r="BR52" s="122"/>
      <c r="BS52" s="122"/>
      <c r="BT52" s="122"/>
      <c r="BU52" s="122"/>
      <c r="BV52" s="122"/>
      <c r="BW52" s="122"/>
      <c r="BX52" s="122"/>
      <c r="BY52" s="122"/>
      <c r="BZ52" s="122"/>
      <c r="CA52" s="122"/>
      <c r="CB52" s="122"/>
      <c r="CC52" s="122"/>
      <c r="CD52" s="122"/>
      <c r="CE52" s="122"/>
      <c r="CF52" s="122"/>
      <c r="CG52" s="122"/>
      <c r="CH52" s="122"/>
      <c r="CI52" s="122"/>
    </row>
    <row r="53" spans="1:87" s="58" customFormat="1" x14ac:dyDescent="0.2">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346"/>
      <c r="AG53" s="346"/>
      <c r="AH53" s="346"/>
      <c r="AI53" s="346"/>
      <c r="AJ53" s="346"/>
      <c r="AK53" s="346"/>
      <c r="AL53" s="346"/>
      <c r="AM53" s="346"/>
      <c r="AN53" s="346"/>
      <c r="AO53" s="346"/>
      <c r="AP53" s="346"/>
      <c r="AQ53" s="346"/>
      <c r="AR53" s="346"/>
      <c r="AS53" s="346"/>
      <c r="AT53" s="346"/>
      <c r="AU53" s="122"/>
      <c r="AV53" s="122"/>
      <c r="AW53" s="122"/>
      <c r="AX53" s="122"/>
      <c r="AY53" s="122"/>
      <c r="AZ53" s="122"/>
      <c r="BA53" s="122"/>
      <c r="BB53" s="122"/>
      <c r="BC53" s="122"/>
      <c r="BD53" s="122"/>
      <c r="BE53" s="122"/>
      <c r="BF53" s="122"/>
      <c r="BG53" s="122"/>
      <c r="BH53" s="122"/>
      <c r="BI53" s="122"/>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row>
    <row r="54" spans="1:87" s="58" customFormat="1" x14ac:dyDescent="0.2">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346"/>
      <c r="AG54" s="346"/>
      <c r="AH54" s="346"/>
      <c r="AI54" s="346"/>
      <c r="AJ54" s="346"/>
      <c r="AK54" s="346"/>
      <c r="AL54" s="346"/>
      <c r="AM54" s="346"/>
      <c r="AN54" s="346"/>
      <c r="AO54" s="346"/>
      <c r="AP54" s="346"/>
      <c r="AQ54" s="346"/>
      <c r="AR54" s="346"/>
      <c r="AS54" s="346"/>
      <c r="AT54" s="346"/>
      <c r="AU54" s="122"/>
      <c r="AV54" s="122"/>
      <c r="AW54" s="122"/>
      <c r="AX54" s="122"/>
      <c r="AY54" s="122"/>
      <c r="AZ54" s="122"/>
      <c r="BA54" s="122"/>
      <c r="BB54" s="122"/>
      <c r="BC54" s="122"/>
      <c r="BD54" s="122"/>
      <c r="BE54" s="122"/>
      <c r="BF54" s="122"/>
      <c r="BG54" s="122"/>
      <c r="BH54" s="122"/>
      <c r="BI54" s="122"/>
      <c r="BJ54" s="122"/>
      <c r="BK54" s="122"/>
      <c r="BL54" s="122"/>
      <c r="BM54" s="122"/>
      <c r="BN54" s="122"/>
      <c r="BO54" s="122"/>
      <c r="BP54" s="122"/>
      <c r="BQ54" s="122"/>
      <c r="BR54" s="122"/>
      <c r="BS54" s="122"/>
      <c r="BT54" s="122"/>
      <c r="BU54" s="122"/>
      <c r="BV54" s="122"/>
      <c r="BW54" s="122"/>
      <c r="BX54" s="122"/>
      <c r="BY54" s="122"/>
      <c r="BZ54" s="122"/>
      <c r="CA54" s="122"/>
      <c r="CB54" s="122"/>
      <c r="CC54" s="122"/>
      <c r="CD54" s="122"/>
      <c r="CE54" s="122"/>
      <c r="CF54" s="122"/>
      <c r="CG54" s="122"/>
      <c r="CH54" s="122"/>
      <c r="CI54" s="122"/>
    </row>
    <row r="55" spans="1:87" s="58" customFormat="1" x14ac:dyDescent="0.2">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347"/>
      <c r="AG55" s="347"/>
      <c r="AH55" s="347"/>
      <c r="AI55" s="347"/>
      <c r="AJ55" s="347"/>
      <c r="AK55" s="347"/>
      <c r="AL55" s="347"/>
      <c r="AM55" s="347"/>
      <c r="AN55" s="347"/>
      <c r="AO55" s="347"/>
      <c r="AP55" s="347"/>
      <c r="AQ55" s="347"/>
      <c r="AR55" s="347"/>
      <c r="AS55" s="347"/>
      <c r="AT55" s="347"/>
      <c r="AU55" s="122"/>
      <c r="AV55" s="122"/>
      <c r="AW55" s="122"/>
      <c r="AX55" s="122"/>
      <c r="AY55" s="122"/>
      <c r="AZ55" s="122"/>
      <c r="BA55" s="122"/>
      <c r="BB55" s="122"/>
      <c r="BC55" s="122"/>
      <c r="BD55" s="122"/>
      <c r="BE55" s="122"/>
      <c r="BF55" s="122"/>
      <c r="BG55" s="122"/>
      <c r="BH55" s="122"/>
      <c r="BI55" s="122"/>
      <c r="BJ55" s="122"/>
      <c r="BK55" s="122"/>
      <c r="BL55" s="122"/>
      <c r="BM55" s="122"/>
      <c r="BN55" s="122"/>
      <c r="BO55" s="122"/>
      <c r="BP55" s="122"/>
      <c r="BQ55" s="122"/>
      <c r="BR55" s="122"/>
      <c r="BS55" s="122"/>
      <c r="BT55" s="122"/>
      <c r="BU55" s="122"/>
      <c r="BV55" s="122"/>
      <c r="BW55" s="122"/>
      <c r="BX55" s="122"/>
      <c r="BY55" s="122"/>
      <c r="BZ55" s="122"/>
      <c r="CA55" s="122"/>
      <c r="CB55" s="122"/>
      <c r="CC55" s="122"/>
      <c r="CD55" s="122"/>
      <c r="CE55" s="122"/>
      <c r="CF55" s="122"/>
      <c r="CG55" s="122"/>
      <c r="CH55" s="122"/>
      <c r="CI55" s="122"/>
    </row>
    <row r="56" spans="1:87" s="58" customFormat="1" x14ac:dyDescent="0.2">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347"/>
      <c r="AG56" s="347"/>
      <c r="AH56" s="347"/>
      <c r="AI56" s="347"/>
      <c r="AJ56" s="347"/>
      <c r="AK56" s="347"/>
      <c r="AL56" s="347"/>
      <c r="AM56" s="347"/>
      <c r="AN56" s="347"/>
      <c r="AO56" s="347"/>
      <c r="AP56" s="347"/>
      <c r="AQ56" s="347"/>
      <c r="AR56" s="347"/>
      <c r="AS56" s="347"/>
      <c r="AT56" s="347"/>
      <c r="AU56" s="122"/>
      <c r="AV56" s="122"/>
      <c r="AW56" s="122"/>
      <c r="AX56" s="122"/>
      <c r="AY56" s="122"/>
      <c r="AZ56" s="122"/>
      <c r="BA56" s="122"/>
      <c r="BB56" s="122"/>
      <c r="BC56" s="122"/>
      <c r="BD56" s="122"/>
      <c r="BE56" s="122"/>
      <c r="BF56" s="122"/>
      <c r="BG56" s="122"/>
      <c r="BH56" s="122"/>
      <c r="BI56" s="122"/>
      <c r="BJ56" s="122"/>
      <c r="BK56" s="122"/>
      <c r="BL56" s="122"/>
      <c r="BM56" s="122"/>
      <c r="BN56" s="122"/>
      <c r="BO56" s="122"/>
      <c r="BP56" s="122"/>
      <c r="BQ56" s="122"/>
      <c r="BR56" s="122"/>
      <c r="BS56" s="122"/>
      <c r="BT56" s="122"/>
      <c r="BU56" s="122"/>
      <c r="BV56" s="122"/>
      <c r="BW56" s="122"/>
      <c r="BX56" s="122"/>
      <c r="BY56" s="122"/>
      <c r="BZ56" s="122"/>
      <c r="CA56" s="122"/>
      <c r="CB56" s="122"/>
      <c r="CC56" s="122"/>
      <c r="CD56" s="122"/>
      <c r="CE56" s="122"/>
      <c r="CF56" s="122"/>
      <c r="CG56" s="122"/>
      <c r="CH56" s="122"/>
      <c r="CI56" s="122"/>
    </row>
    <row r="57" spans="1:87" s="58" customFormat="1" x14ac:dyDescent="0.2">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347"/>
      <c r="AG57" s="347"/>
      <c r="AH57" s="347"/>
      <c r="AI57" s="347"/>
      <c r="AJ57" s="347"/>
      <c r="AK57" s="347"/>
      <c r="AL57" s="347"/>
      <c r="AM57" s="347"/>
      <c r="AN57" s="347"/>
      <c r="AO57" s="347"/>
      <c r="AP57" s="347"/>
      <c r="AQ57" s="347"/>
      <c r="AR57" s="347"/>
      <c r="AS57" s="347"/>
      <c r="AT57" s="347"/>
      <c r="AU57" s="122"/>
      <c r="AV57" s="122"/>
      <c r="AW57" s="122"/>
      <c r="AX57" s="122"/>
      <c r="AY57" s="122"/>
      <c r="AZ57" s="122"/>
      <c r="BA57" s="122"/>
      <c r="BB57" s="122"/>
      <c r="BC57" s="122"/>
      <c r="BD57" s="122"/>
      <c r="BE57" s="122"/>
      <c r="BF57" s="122"/>
      <c r="BG57" s="122"/>
      <c r="BH57" s="122"/>
      <c r="BI57" s="122"/>
      <c r="BJ57" s="122"/>
      <c r="BK57" s="122"/>
      <c r="BL57" s="122"/>
      <c r="BM57" s="122"/>
      <c r="BN57" s="122"/>
      <c r="BO57" s="122"/>
      <c r="BP57" s="122"/>
      <c r="BQ57" s="122"/>
      <c r="BR57" s="122"/>
      <c r="BS57" s="122"/>
      <c r="BT57" s="122"/>
      <c r="BU57" s="122"/>
      <c r="BV57" s="122"/>
      <c r="BW57" s="122"/>
      <c r="BX57" s="122"/>
      <c r="BY57" s="122"/>
      <c r="BZ57" s="122"/>
      <c r="CA57" s="122"/>
      <c r="CB57" s="122"/>
      <c r="CC57" s="122"/>
      <c r="CD57" s="122"/>
      <c r="CE57" s="122"/>
      <c r="CF57" s="122"/>
      <c r="CG57" s="122"/>
      <c r="CH57" s="122"/>
      <c r="CI57" s="122"/>
    </row>
    <row r="58" spans="1:87" s="58" customFormat="1" x14ac:dyDescent="0.2">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347"/>
      <c r="AG58" s="347"/>
      <c r="AH58" s="347"/>
      <c r="AI58" s="347"/>
      <c r="AJ58" s="347"/>
      <c r="AK58" s="347"/>
      <c r="AL58" s="347"/>
      <c r="AM58" s="347"/>
      <c r="AN58" s="347"/>
      <c r="AO58" s="347"/>
      <c r="AP58" s="347"/>
      <c r="AQ58" s="347"/>
      <c r="AR58" s="347"/>
      <c r="AS58" s="347"/>
      <c r="AT58" s="347"/>
      <c r="AU58" s="122"/>
      <c r="AV58" s="122"/>
      <c r="AW58" s="122"/>
      <c r="AX58" s="122"/>
      <c r="AY58" s="122"/>
      <c r="AZ58" s="122"/>
      <c r="BA58" s="122"/>
      <c r="BB58" s="122"/>
      <c r="BC58" s="122"/>
      <c r="BD58" s="122"/>
      <c r="BE58" s="122"/>
      <c r="BF58" s="122"/>
      <c r="BG58" s="122"/>
      <c r="BH58" s="122"/>
      <c r="BI58" s="122"/>
      <c r="BJ58" s="122"/>
      <c r="BK58" s="122"/>
      <c r="BL58" s="122"/>
      <c r="BM58" s="122"/>
      <c r="BN58" s="122"/>
      <c r="BO58" s="122"/>
      <c r="BP58" s="122"/>
      <c r="BQ58" s="122"/>
      <c r="BR58" s="122"/>
      <c r="BS58" s="122"/>
      <c r="BT58" s="122"/>
      <c r="BU58" s="122"/>
      <c r="BV58" s="122"/>
      <c r="BW58" s="122"/>
      <c r="BX58" s="122"/>
      <c r="BY58" s="122"/>
      <c r="BZ58" s="122"/>
      <c r="CA58" s="122"/>
      <c r="CB58" s="122"/>
      <c r="CC58" s="122"/>
      <c r="CD58" s="122"/>
      <c r="CE58" s="122"/>
      <c r="CF58" s="122"/>
      <c r="CG58" s="122"/>
      <c r="CH58" s="122"/>
      <c r="CI58" s="122"/>
    </row>
    <row r="59" spans="1:87" s="58" customFormat="1" x14ac:dyDescent="0.2">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347"/>
      <c r="AG59" s="347"/>
      <c r="AH59" s="347"/>
      <c r="AI59" s="347"/>
      <c r="AJ59" s="347"/>
      <c r="AK59" s="347"/>
      <c r="AL59" s="347"/>
      <c r="AM59" s="347"/>
      <c r="AN59" s="347"/>
      <c r="AO59" s="347"/>
      <c r="AP59" s="347"/>
      <c r="AQ59" s="347"/>
      <c r="AR59" s="347"/>
      <c r="AS59" s="347"/>
      <c r="AT59" s="347"/>
      <c r="AU59" s="122"/>
      <c r="AV59" s="122"/>
      <c r="AW59" s="122"/>
      <c r="AX59" s="122"/>
      <c r="AY59" s="122"/>
      <c r="AZ59" s="122"/>
      <c r="BA59" s="122"/>
      <c r="BB59" s="122"/>
      <c r="BC59" s="122"/>
      <c r="BD59" s="122"/>
      <c r="BE59" s="122"/>
      <c r="BF59" s="122"/>
      <c r="BG59" s="122"/>
      <c r="BH59" s="122"/>
      <c r="BI59" s="122"/>
      <c r="BJ59" s="122"/>
      <c r="BK59" s="122"/>
      <c r="BL59" s="122"/>
      <c r="BM59" s="122"/>
      <c r="BN59" s="122"/>
      <c r="BO59" s="122"/>
      <c r="BP59" s="122"/>
      <c r="BQ59" s="122"/>
      <c r="BR59" s="122"/>
      <c r="BS59" s="122"/>
      <c r="BT59" s="122"/>
      <c r="BU59" s="122"/>
      <c r="BV59" s="122"/>
      <c r="BW59" s="122"/>
      <c r="BX59" s="122"/>
      <c r="BY59" s="122"/>
      <c r="BZ59" s="122"/>
      <c r="CA59" s="122"/>
      <c r="CB59" s="122"/>
      <c r="CC59" s="122"/>
      <c r="CD59" s="122"/>
      <c r="CE59" s="122"/>
      <c r="CF59" s="122"/>
      <c r="CG59" s="122"/>
      <c r="CH59" s="122"/>
      <c r="CI59" s="122"/>
    </row>
    <row r="60" spans="1:87" s="58" customFormat="1" x14ac:dyDescent="0.2">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347"/>
      <c r="AG60" s="347"/>
      <c r="AH60" s="347"/>
      <c r="AI60" s="347"/>
      <c r="AJ60" s="347"/>
      <c r="AK60" s="347"/>
      <c r="AL60" s="347"/>
      <c r="AM60" s="347"/>
      <c r="AN60" s="347"/>
      <c r="AO60" s="347"/>
      <c r="AP60" s="347"/>
      <c r="AQ60" s="347"/>
      <c r="AR60" s="347"/>
      <c r="AS60" s="347"/>
      <c r="AT60" s="347"/>
      <c r="AU60" s="122"/>
      <c r="AV60" s="122"/>
      <c r="AW60" s="122"/>
      <c r="AX60" s="122"/>
      <c r="AY60" s="122"/>
      <c r="AZ60" s="122"/>
      <c r="BA60" s="122"/>
      <c r="BB60" s="122"/>
      <c r="BC60" s="122"/>
      <c r="BD60" s="122"/>
      <c r="BE60" s="122"/>
      <c r="BF60" s="122"/>
      <c r="BG60" s="122"/>
      <c r="BH60" s="122"/>
      <c r="BI60" s="122"/>
      <c r="BJ60" s="122"/>
      <c r="BK60" s="122"/>
      <c r="BL60" s="122"/>
      <c r="BM60" s="122"/>
      <c r="BN60" s="122"/>
      <c r="BO60" s="122"/>
      <c r="BP60" s="122"/>
      <c r="BQ60" s="122"/>
      <c r="BR60" s="122"/>
      <c r="BS60" s="122"/>
      <c r="BT60" s="122"/>
      <c r="BU60" s="122"/>
      <c r="BV60" s="122"/>
      <c r="BW60" s="122"/>
      <c r="BX60" s="122"/>
      <c r="BY60" s="122"/>
      <c r="BZ60" s="122"/>
      <c r="CA60" s="122"/>
      <c r="CB60" s="122"/>
      <c r="CC60" s="122"/>
      <c r="CD60" s="122"/>
      <c r="CE60" s="122"/>
      <c r="CF60" s="122"/>
      <c r="CG60" s="122"/>
      <c r="CH60" s="122"/>
      <c r="CI60" s="122"/>
    </row>
    <row r="61" spans="1:87" s="58" customFormat="1" x14ac:dyDescent="0.2">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347"/>
      <c r="AG61" s="347"/>
      <c r="AH61" s="347"/>
      <c r="AI61" s="347"/>
      <c r="AJ61" s="347"/>
      <c r="AK61" s="347"/>
      <c r="AL61" s="347"/>
      <c r="AM61" s="347"/>
      <c r="AN61" s="347"/>
      <c r="AO61" s="347"/>
      <c r="AP61" s="347"/>
      <c r="AQ61" s="347"/>
      <c r="AR61" s="347"/>
      <c r="AS61" s="347"/>
      <c r="AT61" s="347"/>
      <c r="AU61" s="122"/>
      <c r="AV61" s="122"/>
      <c r="AW61" s="122"/>
      <c r="AX61" s="122"/>
      <c r="AY61" s="122"/>
      <c r="AZ61" s="122"/>
      <c r="BA61" s="122"/>
      <c r="BB61" s="122"/>
      <c r="BC61" s="122"/>
      <c r="BD61" s="122"/>
      <c r="BE61" s="122"/>
      <c r="BF61" s="122"/>
      <c r="BG61" s="122"/>
      <c r="BH61" s="122"/>
      <c r="BI61" s="122"/>
      <c r="BJ61" s="122"/>
      <c r="BK61" s="122"/>
      <c r="BL61" s="122"/>
      <c r="BM61" s="122"/>
      <c r="BN61" s="122"/>
      <c r="BO61" s="122"/>
      <c r="BP61" s="122"/>
      <c r="BQ61" s="122"/>
      <c r="BR61" s="122"/>
      <c r="BS61" s="122"/>
      <c r="BT61" s="122"/>
      <c r="BU61" s="122"/>
      <c r="BV61" s="122"/>
      <c r="BW61" s="122"/>
      <c r="BX61" s="122"/>
      <c r="BY61" s="122"/>
      <c r="BZ61" s="122"/>
      <c r="CA61" s="122"/>
      <c r="CB61" s="122"/>
      <c r="CC61" s="122"/>
      <c r="CD61" s="122"/>
      <c r="CE61" s="122"/>
      <c r="CF61" s="122"/>
      <c r="CG61" s="122"/>
      <c r="CH61" s="122"/>
      <c r="CI61" s="122"/>
    </row>
    <row r="62" spans="1:87" s="58" customFormat="1" x14ac:dyDescent="0.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347"/>
      <c r="AG62" s="347"/>
      <c r="AH62" s="347"/>
      <c r="AI62" s="347"/>
      <c r="AJ62" s="347"/>
      <c r="AK62" s="347"/>
      <c r="AL62" s="347"/>
      <c r="AM62" s="347"/>
      <c r="AN62" s="347"/>
      <c r="AO62" s="347"/>
      <c r="AP62" s="347"/>
      <c r="AQ62" s="347"/>
      <c r="AR62" s="347"/>
      <c r="AS62" s="347"/>
      <c r="AT62" s="347"/>
      <c r="AU62" s="122"/>
      <c r="AV62" s="122"/>
      <c r="AW62" s="122"/>
      <c r="AX62" s="122"/>
      <c r="AY62" s="122"/>
      <c r="AZ62" s="122"/>
      <c r="BA62" s="122"/>
      <c r="BB62" s="122"/>
      <c r="BC62" s="122"/>
      <c r="BD62" s="122"/>
      <c r="BE62" s="122"/>
      <c r="BF62" s="122"/>
      <c r="BG62" s="122"/>
      <c r="BH62" s="122"/>
      <c r="BI62" s="122"/>
      <c r="BJ62" s="122"/>
      <c r="BK62" s="122"/>
      <c r="BL62" s="122"/>
      <c r="BM62" s="122"/>
      <c r="BN62" s="122"/>
      <c r="BO62" s="122"/>
      <c r="BP62" s="122"/>
      <c r="BQ62" s="122"/>
      <c r="BR62" s="122"/>
      <c r="BS62" s="122"/>
      <c r="BT62" s="122"/>
      <c r="BU62" s="122"/>
      <c r="BV62" s="122"/>
      <c r="BW62" s="122"/>
      <c r="BX62" s="122"/>
      <c r="BY62" s="122"/>
      <c r="BZ62" s="122"/>
      <c r="CA62" s="122"/>
      <c r="CB62" s="122"/>
      <c r="CC62" s="122"/>
      <c r="CD62" s="122"/>
      <c r="CE62" s="122"/>
      <c r="CF62" s="122"/>
      <c r="CG62" s="122"/>
      <c r="CH62" s="122"/>
      <c r="CI62" s="122"/>
    </row>
    <row r="63" spans="1:87" s="58" customFormat="1" x14ac:dyDescent="0.2">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347"/>
      <c r="AG63" s="347"/>
      <c r="AH63" s="347"/>
      <c r="AI63" s="347"/>
      <c r="AJ63" s="347"/>
      <c r="AK63" s="347"/>
      <c r="AL63" s="347"/>
      <c r="AM63" s="347"/>
      <c r="AN63" s="347"/>
      <c r="AO63" s="347"/>
      <c r="AP63" s="347"/>
      <c r="AQ63" s="347"/>
      <c r="AR63" s="347"/>
      <c r="AS63" s="347"/>
      <c r="AT63" s="347"/>
      <c r="AU63" s="122"/>
      <c r="AV63" s="122"/>
      <c r="AW63" s="122"/>
      <c r="AX63" s="122"/>
      <c r="AY63" s="122"/>
      <c r="AZ63" s="122"/>
      <c r="BA63" s="122"/>
      <c r="BB63" s="122"/>
      <c r="BC63" s="122"/>
      <c r="BD63" s="122"/>
      <c r="BE63" s="122"/>
      <c r="BF63" s="122"/>
      <c r="BG63" s="122"/>
      <c r="BH63" s="122"/>
      <c r="BI63" s="122"/>
      <c r="BJ63" s="122"/>
      <c r="BK63" s="122"/>
      <c r="BL63" s="122"/>
      <c r="BM63" s="122"/>
      <c r="BN63" s="122"/>
      <c r="BO63" s="122"/>
      <c r="BP63" s="122"/>
      <c r="BQ63" s="122"/>
      <c r="BR63" s="122"/>
      <c r="BS63" s="122"/>
      <c r="BT63" s="122"/>
      <c r="BU63" s="122"/>
      <c r="BV63" s="122"/>
      <c r="BW63" s="122"/>
      <c r="BX63" s="122"/>
      <c r="BY63" s="122"/>
      <c r="BZ63" s="122"/>
      <c r="CA63" s="122"/>
      <c r="CB63" s="122"/>
      <c r="CC63" s="122"/>
      <c r="CD63" s="122"/>
      <c r="CE63" s="122"/>
      <c r="CF63" s="122"/>
      <c r="CG63" s="122"/>
      <c r="CH63" s="122"/>
      <c r="CI63" s="122"/>
    </row>
    <row r="64" spans="1:87" s="58" customFormat="1" x14ac:dyDescent="0.2">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347"/>
      <c r="AG64" s="347"/>
      <c r="AH64" s="347"/>
      <c r="AI64" s="347"/>
      <c r="AJ64" s="347"/>
      <c r="AK64" s="347"/>
      <c r="AL64" s="347"/>
      <c r="AM64" s="347"/>
      <c r="AN64" s="347"/>
      <c r="AO64" s="347"/>
      <c r="AP64" s="347"/>
      <c r="AQ64" s="347"/>
      <c r="AR64" s="347"/>
      <c r="AS64" s="347"/>
      <c r="AT64" s="347"/>
      <c r="AU64" s="122"/>
      <c r="AV64" s="122"/>
      <c r="AW64" s="122"/>
      <c r="AX64" s="122"/>
      <c r="AY64" s="122"/>
      <c r="AZ64" s="122"/>
      <c r="BA64" s="122"/>
      <c r="BB64" s="122"/>
      <c r="BC64" s="122"/>
      <c r="BD64" s="122"/>
      <c r="BE64" s="122"/>
      <c r="BF64" s="122"/>
      <c r="BG64" s="122"/>
      <c r="BH64" s="122"/>
      <c r="BI64" s="122"/>
      <c r="BJ64" s="122"/>
      <c r="BK64" s="122"/>
      <c r="BL64" s="122"/>
      <c r="BM64" s="122"/>
      <c r="BN64" s="122"/>
      <c r="BO64" s="122"/>
      <c r="BP64" s="122"/>
      <c r="BQ64" s="122"/>
      <c r="BR64" s="122"/>
      <c r="BS64" s="122"/>
      <c r="BT64" s="122"/>
      <c r="BU64" s="122"/>
      <c r="BV64" s="122"/>
      <c r="BW64" s="122"/>
      <c r="BX64" s="122"/>
      <c r="BY64" s="122"/>
      <c r="BZ64" s="122"/>
      <c r="CA64" s="122"/>
      <c r="CB64" s="122"/>
      <c r="CC64" s="122"/>
      <c r="CD64" s="122"/>
      <c r="CE64" s="122"/>
      <c r="CF64" s="122"/>
      <c r="CG64" s="122"/>
      <c r="CH64" s="122"/>
      <c r="CI64" s="122"/>
    </row>
    <row r="65" spans="1:87" s="58" customFormat="1" x14ac:dyDescent="0.2">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347"/>
      <c r="AG65" s="347"/>
      <c r="AH65" s="347"/>
      <c r="AI65" s="347"/>
      <c r="AJ65" s="347"/>
      <c r="AK65" s="347"/>
      <c r="AL65" s="347"/>
      <c r="AM65" s="347"/>
      <c r="AN65" s="347"/>
      <c r="AO65" s="347"/>
      <c r="AP65" s="347"/>
      <c r="AQ65" s="347"/>
      <c r="AR65" s="347"/>
      <c r="AS65" s="347"/>
      <c r="AT65" s="347"/>
      <c r="AU65" s="122"/>
      <c r="AV65" s="122"/>
      <c r="AW65" s="122"/>
      <c r="AX65" s="122"/>
      <c r="AY65" s="122"/>
      <c r="AZ65" s="122"/>
      <c r="BA65" s="122"/>
      <c r="BB65" s="122"/>
      <c r="BC65" s="122"/>
      <c r="BD65" s="122"/>
      <c r="BE65" s="122"/>
      <c r="BF65" s="122"/>
      <c r="BG65" s="122"/>
      <c r="BH65" s="122"/>
      <c r="BI65" s="122"/>
      <c r="BJ65" s="122"/>
      <c r="BK65" s="122"/>
      <c r="BL65" s="122"/>
      <c r="BM65" s="122"/>
      <c r="BN65" s="122"/>
      <c r="BO65" s="122"/>
      <c r="BP65" s="122"/>
      <c r="BQ65" s="122"/>
      <c r="BR65" s="122"/>
      <c r="BS65" s="122"/>
      <c r="BT65" s="122"/>
      <c r="BU65" s="122"/>
      <c r="BV65" s="122"/>
      <c r="BW65" s="122"/>
      <c r="BX65" s="122"/>
      <c r="BY65" s="122"/>
      <c r="BZ65" s="122"/>
      <c r="CA65" s="122"/>
      <c r="CB65" s="122"/>
      <c r="CC65" s="122"/>
      <c r="CD65" s="122"/>
      <c r="CE65" s="122"/>
      <c r="CF65" s="122"/>
      <c r="CG65" s="122"/>
      <c r="CH65" s="122"/>
      <c r="CI65" s="122"/>
    </row>
    <row r="66" spans="1:87" s="58" customFormat="1" x14ac:dyDescent="0.2">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347"/>
      <c r="AG66" s="347"/>
      <c r="AH66" s="347"/>
      <c r="AI66" s="347"/>
      <c r="AJ66" s="347"/>
      <c r="AK66" s="347"/>
      <c r="AL66" s="347"/>
      <c r="AM66" s="347"/>
      <c r="AN66" s="347"/>
      <c r="AO66" s="347"/>
      <c r="AP66" s="347"/>
      <c r="AQ66" s="347"/>
      <c r="AR66" s="347"/>
      <c r="AS66" s="347"/>
      <c r="AT66" s="347"/>
      <c r="AU66" s="122"/>
      <c r="AV66" s="122"/>
      <c r="AW66" s="122"/>
      <c r="AX66" s="122"/>
      <c r="AY66" s="122"/>
      <c r="AZ66" s="122"/>
      <c r="BA66" s="122"/>
      <c r="BB66" s="122"/>
      <c r="BC66" s="122"/>
      <c r="BD66" s="122"/>
      <c r="BE66" s="122"/>
      <c r="BF66" s="122"/>
      <c r="BG66" s="122"/>
      <c r="BH66" s="122"/>
      <c r="BI66" s="122"/>
      <c r="BJ66" s="122"/>
      <c r="BK66" s="122"/>
      <c r="BL66" s="122"/>
      <c r="BM66" s="122"/>
      <c r="BN66" s="122"/>
      <c r="BO66" s="122"/>
      <c r="BP66" s="122"/>
      <c r="BQ66" s="122"/>
      <c r="BR66" s="122"/>
      <c r="BS66" s="122"/>
      <c r="BT66" s="122"/>
      <c r="BU66" s="122"/>
      <c r="BV66" s="122"/>
      <c r="BW66" s="122"/>
      <c r="BX66" s="122"/>
      <c r="BY66" s="122"/>
      <c r="BZ66" s="122"/>
      <c r="CA66" s="122"/>
      <c r="CB66" s="122"/>
      <c r="CC66" s="122"/>
      <c r="CD66" s="122"/>
      <c r="CE66" s="122"/>
      <c r="CF66" s="122"/>
      <c r="CG66" s="122"/>
      <c r="CH66" s="122"/>
      <c r="CI66" s="122"/>
    </row>
    <row r="67" spans="1:87" s="58" customFormat="1" x14ac:dyDescent="0.2">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347"/>
      <c r="AG67" s="347"/>
      <c r="AH67" s="347"/>
      <c r="AI67" s="347"/>
      <c r="AJ67" s="347"/>
      <c r="AK67" s="347"/>
      <c r="AL67" s="347"/>
      <c r="AM67" s="347"/>
      <c r="AN67" s="347"/>
      <c r="AO67" s="347"/>
      <c r="AP67" s="347"/>
      <c r="AQ67" s="347"/>
      <c r="AR67" s="347"/>
      <c r="AS67" s="347"/>
      <c r="AT67" s="347"/>
      <c r="AU67" s="122"/>
      <c r="AV67" s="122"/>
      <c r="AW67" s="122"/>
      <c r="AX67" s="122"/>
      <c r="AY67" s="122"/>
      <c r="AZ67" s="122"/>
      <c r="BA67" s="122"/>
      <c r="BB67" s="122"/>
      <c r="BC67" s="122"/>
      <c r="BD67" s="122"/>
      <c r="BE67" s="122"/>
      <c r="BF67" s="122"/>
      <c r="BG67" s="122"/>
      <c r="BH67" s="122"/>
      <c r="BI67" s="122"/>
      <c r="BJ67" s="122"/>
      <c r="BK67" s="122"/>
      <c r="BL67" s="122"/>
      <c r="BM67" s="122"/>
      <c r="BN67" s="122"/>
      <c r="BO67" s="122"/>
      <c r="BP67" s="122"/>
      <c r="BQ67" s="122"/>
      <c r="BR67" s="122"/>
      <c r="BS67" s="122"/>
      <c r="BT67" s="122"/>
      <c r="BU67" s="122"/>
      <c r="BV67" s="122"/>
      <c r="BW67" s="122"/>
      <c r="BX67" s="122"/>
      <c r="BY67" s="122"/>
      <c r="BZ67" s="122"/>
      <c r="CA67" s="122"/>
      <c r="CB67" s="122"/>
      <c r="CC67" s="122"/>
      <c r="CD67" s="122"/>
      <c r="CE67" s="122"/>
      <c r="CF67" s="122"/>
      <c r="CG67" s="122"/>
      <c r="CH67" s="122"/>
      <c r="CI67" s="122"/>
    </row>
    <row r="68" spans="1:87" s="58" customFormat="1" x14ac:dyDescent="0.2">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347"/>
      <c r="AG68" s="347"/>
      <c r="AH68" s="347"/>
      <c r="AI68" s="347"/>
      <c r="AJ68" s="347"/>
      <c r="AK68" s="347"/>
      <c r="AL68" s="347"/>
      <c r="AM68" s="347"/>
      <c r="AN68" s="347"/>
      <c r="AO68" s="347"/>
      <c r="AP68" s="347"/>
      <c r="AQ68" s="347"/>
      <c r="AR68" s="347"/>
      <c r="AS68" s="347"/>
      <c r="AT68" s="347"/>
      <c r="AU68" s="122"/>
      <c r="AV68" s="122"/>
      <c r="AW68" s="122"/>
      <c r="AX68" s="122"/>
      <c r="AY68" s="122"/>
      <c r="AZ68" s="122"/>
      <c r="BA68" s="122"/>
      <c r="BB68" s="122"/>
      <c r="BC68" s="122"/>
      <c r="BD68" s="122"/>
      <c r="BE68" s="122"/>
      <c r="BF68" s="122"/>
      <c r="BG68" s="122"/>
      <c r="BH68" s="122"/>
      <c r="BI68" s="122"/>
      <c r="BJ68" s="122"/>
      <c r="BK68" s="122"/>
      <c r="BL68" s="122"/>
      <c r="BM68" s="122"/>
      <c r="BN68" s="122"/>
      <c r="BO68" s="122"/>
      <c r="BP68" s="122"/>
      <c r="BQ68" s="122"/>
      <c r="BR68" s="122"/>
      <c r="BS68" s="122"/>
      <c r="BT68" s="122"/>
      <c r="BU68" s="122"/>
      <c r="BV68" s="122"/>
      <c r="BW68" s="122"/>
      <c r="BX68" s="122"/>
      <c r="BY68" s="122"/>
      <c r="BZ68" s="122"/>
      <c r="CA68" s="122"/>
      <c r="CB68" s="122"/>
      <c r="CC68" s="122"/>
      <c r="CD68" s="122"/>
      <c r="CE68" s="122"/>
      <c r="CF68" s="122"/>
      <c r="CG68" s="122"/>
      <c r="CH68" s="122"/>
      <c r="CI68" s="122"/>
    </row>
    <row r="69" spans="1:87" s="58" customFormat="1" x14ac:dyDescent="0.2">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347"/>
      <c r="AG69" s="347"/>
      <c r="AH69" s="347"/>
      <c r="AI69" s="347"/>
      <c r="AJ69" s="347"/>
      <c r="AK69" s="347"/>
      <c r="AL69" s="347"/>
      <c r="AM69" s="347"/>
      <c r="AN69" s="347"/>
      <c r="AO69" s="347"/>
      <c r="AP69" s="347"/>
      <c r="AQ69" s="347"/>
      <c r="AR69" s="347"/>
      <c r="AS69" s="347"/>
      <c r="AT69" s="347"/>
      <c r="AU69" s="122"/>
      <c r="AV69" s="122"/>
      <c r="AW69" s="122"/>
      <c r="AX69" s="122"/>
      <c r="AY69" s="122"/>
      <c r="AZ69" s="122"/>
      <c r="BA69" s="122"/>
      <c r="BB69" s="122"/>
      <c r="BC69" s="122"/>
      <c r="BD69" s="122"/>
      <c r="BE69" s="122"/>
      <c r="BF69" s="122"/>
      <c r="BG69" s="122"/>
      <c r="BH69" s="122"/>
      <c r="BI69" s="122"/>
      <c r="BJ69" s="122"/>
      <c r="BK69" s="122"/>
      <c r="BL69" s="122"/>
      <c r="BM69" s="122"/>
      <c r="BN69" s="122"/>
      <c r="BO69" s="122"/>
      <c r="BP69" s="122"/>
      <c r="BQ69" s="122"/>
      <c r="BR69" s="122"/>
      <c r="BS69" s="122"/>
      <c r="BT69" s="122"/>
      <c r="BU69" s="122"/>
      <c r="BV69" s="122"/>
      <c r="BW69" s="122"/>
      <c r="BX69" s="122"/>
      <c r="BY69" s="122"/>
      <c r="BZ69" s="122"/>
      <c r="CA69" s="122"/>
      <c r="CB69" s="122"/>
      <c r="CC69" s="122"/>
      <c r="CD69" s="122"/>
      <c r="CE69" s="122"/>
      <c r="CF69" s="122"/>
      <c r="CG69" s="122"/>
      <c r="CH69" s="122"/>
      <c r="CI69" s="122"/>
    </row>
    <row r="70" spans="1:87" s="58" customFormat="1" x14ac:dyDescent="0.2">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347"/>
      <c r="AG70" s="347"/>
      <c r="AH70" s="347"/>
      <c r="AI70" s="347"/>
      <c r="AJ70" s="347"/>
      <c r="AK70" s="347"/>
      <c r="AL70" s="347"/>
      <c r="AM70" s="347"/>
      <c r="AN70" s="347"/>
      <c r="AO70" s="347"/>
      <c r="AP70" s="347"/>
      <c r="AQ70" s="347"/>
      <c r="AR70" s="347"/>
      <c r="AS70" s="347"/>
      <c r="AT70" s="347"/>
      <c r="AU70" s="122"/>
      <c r="AV70" s="122"/>
      <c r="AW70" s="122"/>
      <c r="AX70" s="122"/>
      <c r="AY70" s="122"/>
      <c r="AZ70" s="122"/>
      <c r="BA70" s="122"/>
      <c r="BB70" s="122"/>
      <c r="BC70" s="122"/>
      <c r="BD70" s="122"/>
      <c r="BE70" s="122"/>
      <c r="BF70" s="122"/>
      <c r="BG70" s="122"/>
      <c r="BH70" s="122"/>
      <c r="BI70" s="122"/>
      <c r="BJ70" s="122"/>
      <c r="BK70" s="122"/>
      <c r="BL70" s="122"/>
      <c r="BM70" s="122"/>
      <c r="BN70" s="122"/>
      <c r="BO70" s="122"/>
      <c r="BP70" s="122"/>
      <c r="BQ70" s="122"/>
      <c r="BR70" s="122"/>
      <c r="BS70" s="122"/>
      <c r="BT70" s="122"/>
      <c r="BU70" s="122"/>
      <c r="BV70" s="122"/>
      <c r="BW70" s="122"/>
      <c r="BX70" s="122"/>
      <c r="BY70" s="122"/>
      <c r="BZ70" s="122"/>
      <c r="CA70" s="122"/>
      <c r="CB70" s="122"/>
      <c r="CC70" s="122"/>
      <c r="CD70" s="122"/>
      <c r="CE70" s="122"/>
      <c r="CF70" s="122"/>
      <c r="CG70" s="122"/>
      <c r="CH70" s="122"/>
      <c r="CI70" s="122"/>
    </row>
    <row r="71" spans="1:87" s="58" customFormat="1" x14ac:dyDescent="0.2">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347"/>
      <c r="AG71" s="347"/>
      <c r="AH71" s="347"/>
      <c r="AI71" s="347"/>
      <c r="AJ71" s="347"/>
      <c r="AK71" s="347"/>
      <c r="AL71" s="347"/>
      <c r="AM71" s="347"/>
      <c r="AN71" s="347"/>
      <c r="AO71" s="347"/>
      <c r="AP71" s="347"/>
      <c r="AQ71" s="347"/>
      <c r="AR71" s="347"/>
      <c r="AS71" s="347"/>
      <c r="AT71" s="347"/>
      <c r="AU71" s="122"/>
      <c r="AV71" s="122"/>
      <c r="AW71" s="122"/>
      <c r="AX71" s="122"/>
      <c r="AY71" s="122"/>
      <c r="AZ71" s="122"/>
      <c r="BA71" s="122"/>
      <c r="BB71" s="122"/>
      <c r="BC71" s="122"/>
      <c r="BD71" s="122"/>
      <c r="BE71" s="122"/>
      <c r="BF71" s="122"/>
      <c r="BG71" s="122"/>
      <c r="BH71" s="122"/>
      <c r="BI71" s="122"/>
      <c r="BJ71" s="122"/>
      <c r="BK71" s="122"/>
      <c r="BL71" s="122"/>
      <c r="BM71" s="122"/>
      <c r="BN71" s="122"/>
      <c r="BO71" s="122"/>
      <c r="BP71" s="122"/>
      <c r="BQ71" s="122"/>
      <c r="BR71" s="122"/>
      <c r="BS71" s="122"/>
      <c r="BT71" s="122"/>
      <c r="BU71" s="122"/>
      <c r="BV71" s="122"/>
      <c r="BW71" s="122"/>
      <c r="BX71" s="122"/>
      <c r="BY71" s="122"/>
      <c r="BZ71" s="122"/>
      <c r="CA71" s="122"/>
      <c r="CB71" s="122"/>
      <c r="CC71" s="122"/>
      <c r="CD71" s="122"/>
      <c r="CE71" s="122"/>
      <c r="CF71" s="122"/>
      <c r="CG71" s="122"/>
      <c r="CH71" s="122"/>
      <c r="CI71" s="122"/>
    </row>
    <row r="72" spans="1:87" s="58" customFormat="1" x14ac:dyDescent="0.2">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347"/>
      <c r="AG72" s="347"/>
      <c r="AH72" s="347"/>
      <c r="AI72" s="347"/>
      <c r="AJ72" s="347"/>
      <c r="AK72" s="347"/>
      <c r="AL72" s="347"/>
      <c r="AM72" s="347"/>
      <c r="AN72" s="347"/>
      <c r="AO72" s="347"/>
      <c r="AP72" s="347"/>
      <c r="AQ72" s="347"/>
      <c r="AR72" s="347"/>
      <c r="AS72" s="347"/>
      <c r="AT72" s="347"/>
      <c r="AU72" s="122"/>
      <c r="AV72" s="122"/>
      <c r="AW72" s="122"/>
      <c r="AX72" s="122"/>
      <c r="AY72" s="122"/>
      <c r="AZ72" s="122"/>
      <c r="BA72" s="122"/>
      <c r="BB72" s="122"/>
      <c r="BC72" s="122"/>
      <c r="BD72" s="122"/>
      <c r="BE72" s="122"/>
      <c r="BF72" s="122"/>
      <c r="BG72" s="122"/>
      <c r="BH72" s="122"/>
      <c r="BI72" s="122"/>
      <c r="BJ72" s="122"/>
      <c r="BK72" s="122"/>
      <c r="BL72" s="122"/>
      <c r="BM72" s="122"/>
      <c r="BN72" s="122"/>
      <c r="BO72" s="122"/>
      <c r="BP72" s="122"/>
      <c r="BQ72" s="122"/>
      <c r="BR72" s="122"/>
      <c r="BS72" s="122"/>
      <c r="BT72" s="122"/>
      <c r="BU72" s="122"/>
      <c r="BV72" s="122"/>
      <c r="BW72" s="122"/>
      <c r="BX72" s="122"/>
      <c r="BY72" s="122"/>
      <c r="BZ72" s="122"/>
      <c r="CA72" s="122"/>
      <c r="CB72" s="122"/>
      <c r="CC72" s="122"/>
      <c r="CD72" s="122"/>
      <c r="CE72" s="122"/>
      <c r="CF72" s="122"/>
      <c r="CG72" s="122"/>
      <c r="CH72" s="122"/>
      <c r="CI72" s="122"/>
    </row>
    <row r="73" spans="1:87" s="58" customFormat="1" x14ac:dyDescent="0.2">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38"/>
      <c r="AG73" s="38"/>
      <c r="AH73" s="38"/>
      <c r="AI73" s="38"/>
      <c r="AJ73" s="38"/>
      <c r="AK73" s="38"/>
      <c r="AL73" s="38"/>
      <c r="AM73" s="38"/>
      <c r="AN73" s="38"/>
      <c r="AO73" s="38"/>
      <c r="AP73" s="38"/>
      <c r="AQ73" s="38"/>
      <c r="AR73" s="38"/>
      <c r="AS73" s="38"/>
      <c r="AT73" s="38"/>
      <c r="AU73" s="122"/>
      <c r="AV73" s="122"/>
      <c r="AW73" s="122"/>
      <c r="AX73" s="122"/>
      <c r="AY73" s="122"/>
      <c r="AZ73" s="122"/>
      <c r="BA73" s="122"/>
      <c r="BB73" s="122"/>
      <c r="BC73" s="122"/>
      <c r="BD73" s="122"/>
      <c r="BE73" s="122"/>
      <c r="BF73" s="122"/>
      <c r="BG73" s="122"/>
      <c r="BH73" s="122"/>
      <c r="BI73" s="122"/>
      <c r="BJ73" s="122"/>
      <c r="BK73" s="122"/>
      <c r="BL73" s="122"/>
      <c r="BM73" s="122"/>
      <c r="BN73" s="122"/>
      <c r="BO73" s="122"/>
      <c r="BP73" s="122"/>
      <c r="BQ73" s="122"/>
      <c r="BR73" s="122"/>
      <c r="BS73" s="122"/>
      <c r="BT73" s="122"/>
      <c r="BU73" s="122"/>
      <c r="BV73" s="122"/>
      <c r="BW73" s="122"/>
      <c r="BX73" s="122"/>
      <c r="BY73" s="122"/>
      <c r="BZ73" s="122"/>
      <c r="CA73" s="122"/>
      <c r="CB73" s="122"/>
      <c r="CC73" s="122"/>
      <c r="CD73" s="122"/>
      <c r="CE73" s="122"/>
      <c r="CF73" s="122"/>
      <c r="CG73" s="122"/>
      <c r="CH73" s="122"/>
      <c r="CI73" s="122"/>
    </row>
    <row r="74" spans="1:87" s="58" customFormat="1" x14ac:dyDescent="0.2">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38"/>
      <c r="AG74" s="38"/>
      <c r="AH74" s="38"/>
      <c r="AI74" s="38"/>
      <c r="AJ74" s="38"/>
      <c r="AK74" s="38"/>
      <c r="AL74" s="38"/>
      <c r="AM74" s="38"/>
      <c r="AN74" s="38"/>
      <c r="AO74" s="38"/>
      <c r="AP74" s="38"/>
      <c r="AQ74" s="38"/>
      <c r="AR74" s="38"/>
      <c r="AS74" s="38"/>
      <c r="AT74" s="38"/>
      <c r="AU74" s="122"/>
      <c r="AV74" s="122"/>
      <c r="AW74" s="122"/>
      <c r="AX74" s="122"/>
      <c r="AY74" s="122"/>
      <c r="AZ74" s="122"/>
      <c r="BA74" s="122"/>
      <c r="BB74" s="122"/>
      <c r="BC74" s="122"/>
      <c r="BD74" s="122"/>
      <c r="BE74" s="122"/>
      <c r="BF74" s="122"/>
      <c r="BG74" s="122"/>
      <c r="BH74" s="122"/>
      <c r="BI74" s="122"/>
      <c r="BJ74" s="122"/>
      <c r="BK74" s="122"/>
      <c r="BL74" s="122"/>
      <c r="BM74" s="122"/>
      <c r="BN74" s="122"/>
      <c r="BO74" s="122"/>
      <c r="BP74" s="122"/>
      <c r="BQ74" s="122"/>
      <c r="BR74" s="122"/>
      <c r="BS74" s="122"/>
      <c r="BT74" s="122"/>
      <c r="BU74" s="122"/>
      <c r="BV74" s="122"/>
      <c r="BW74" s="122"/>
      <c r="BX74" s="122"/>
      <c r="BY74" s="122"/>
      <c r="BZ74" s="122"/>
      <c r="CA74" s="122"/>
      <c r="CB74" s="122"/>
      <c r="CC74" s="122"/>
      <c r="CD74" s="122"/>
      <c r="CE74" s="122"/>
      <c r="CF74" s="122"/>
      <c r="CG74" s="122"/>
      <c r="CH74" s="122"/>
      <c r="CI74" s="122"/>
    </row>
    <row r="75" spans="1:87" s="58" customFormat="1" x14ac:dyDescent="0.2">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38"/>
      <c r="AG75" s="38"/>
      <c r="AH75" s="38"/>
      <c r="AI75" s="38"/>
      <c r="AJ75" s="38"/>
      <c r="AK75" s="38"/>
      <c r="AL75" s="38"/>
      <c r="AM75" s="38"/>
      <c r="AN75" s="38"/>
      <c r="AO75" s="38"/>
      <c r="AP75" s="38"/>
      <c r="AQ75" s="38"/>
      <c r="AR75" s="38"/>
      <c r="AS75" s="38"/>
      <c r="AT75" s="38"/>
      <c r="AU75" s="122"/>
      <c r="AV75" s="122"/>
      <c r="AW75" s="122"/>
      <c r="AX75" s="122"/>
      <c r="AY75" s="122"/>
      <c r="AZ75" s="122"/>
      <c r="BA75" s="122"/>
      <c r="BB75" s="122"/>
      <c r="BC75" s="122"/>
      <c r="BD75" s="122"/>
      <c r="BE75" s="122"/>
      <c r="BF75" s="122"/>
      <c r="BG75" s="122"/>
      <c r="BH75" s="122"/>
      <c r="BI75" s="122"/>
      <c r="BJ75" s="122"/>
      <c r="BK75" s="122"/>
      <c r="BL75" s="122"/>
      <c r="BM75" s="122"/>
      <c r="BN75" s="122"/>
      <c r="BO75" s="122"/>
      <c r="BP75" s="122"/>
      <c r="BQ75" s="122"/>
      <c r="BR75" s="122"/>
      <c r="BS75" s="122"/>
      <c r="BT75" s="122"/>
      <c r="BU75" s="122"/>
      <c r="BV75" s="122"/>
      <c r="BW75" s="122"/>
      <c r="BX75" s="122"/>
      <c r="BY75" s="122"/>
      <c r="BZ75" s="122"/>
      <c r="CA75" s="122"/>
      <c r="CB75" s="122"/>
      <c r="CC75" s="122"/>
      <c r="CD75" s="122"/>
      <c r="CE75" s="122"/>
      <c r="CF75" s="122"/>
      <c r="CG75" s="122"/>
      <c r="CH75" s="122"/>
      <c r="CI75" s="122"/>
    </row>
    <row r="76" spans="1:87" s="58" customFormat="1" x14ac:dyDescent="0.2">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38"/>
      <c r="AG76" s="38"/>
      <c r="AH76" s="38"/>
      <c r="AI76" s="38"/>
      <c r="AJ76" s="38"/>
      <c r="AK76" s="38"/>
      <c r="AL76" s="38"/>
      <c r="AM76" s="38"/>
      <c r="AN76" s="38"/>
      <c r="AO76" s="38"/>
      <c r="AP76" s="38"/>
      <c r="AQ76" s="38"/>
      <c r="AR76" s="38"/>
      <c r="AS76" s="38"/>
      <c r="AT76" s="38"/>
      <c r="AU76" s="122"/>
      <c r="AV76" s="122"/>
      <c r="AW76" s="122"/>
      <c r="AX76" s="122"/>
      <c r="AY76" s="122"/>
      <c r="AZ76" s="122"/>
      <c r="BA76" s="122"/>
      <c r="BB76" s="122"/>
      <c r="BC76" s="122"/>
      <c r="BD76" s="122"/>
      <c r="BE76" s="122"/>
      <c r="BF76" s="122"/>
      <c r="BG76" s="122"/>
      <c r="BH76" s="122"/>
      <c r="BI76" s="122"/>
      <c r="BJ76" s="122"/>
      <c r="BK76" s="122"/>
      <c r="BL76" s="122"/>
      <c r="BM76" s="122"/>
      <c r="BN76" s="122"/>
      <c r="BO76" s="122"/>
      <c r="BP76" s="122"/>
      <c r="BQ76" s="122"/>
      <c r="BR76" s="122"/>
      <c r="BS76" s="122"/>
      <c r="BT76" s="122"/>
      <c r="BU76" s="122"/>
      <c r="BV76" s="122"/>
      <c r="BW76" s="122"/>
      <c r="BX76" s="122"/>
      <c r="BY76" s="122"/>
      <c r="BZ76" s="122"/>
      <c r="CA76" s="122"/>
      <c r="CB76" s="122"/>
      <c r="CC76" s="122"/>
      <c r="CD76" s="122"/>
      <c r="CE76" s="122"/>
      <c r="CF76" s="122"/>
      <c r="CG76" s="122"/>
      <c r="CH76" s="122"/>
      <c r="CI76" s="122"/>
    </row>
    <row r="77" spans="1:87" s="58" customFormat="1" x14ac:dyDescent="0.2">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38"/>
      <c r="AG77" s="38"/>
      <c r="AH77" s="38"/>
      <c r="AI77" s="38"/>
      <c r="AJ77" s="38"/>
      <c r="AK77" s="38"/>
      <c r="AL77" s="38"/>
      <c r="AM77" s="38"/>
      <c r="AN77" s="38"/>
      <c r="AO77" s="38"/>
      <c r="AP77" s="38"/>
      <c r="AQ77" s="38"/>
      <c r="AR77" s="38"/>
      <c r="AS77" s="38"/>
      <c r="AT77" s="38"/>
      <c r="AU77" s="122"/>
      <c r="AV77" s="122"/>
      <c r="AW77" s="122"/>
      <c r="AX77" s="122"/>
      <c r="AY77" s="122"/>
      <c r="AZ77" s="122"/>
      <c r="BA77" s="122"/>
      <c r="BB77" s="122"/>
      <c r="BC77" s="122"/>
      <c r="BD77" s="122"/>
      <c r="BE77" s="122"/>
      <c r="BF77" s="122"/>
      <c r="BG77" s="122"/>
      <c r="BH77" s="122"/>
      <c r="BI77" s="122"/>
      <c r="BJ77" s="122"/>
      <c r="BK77" s="122"/>
      <c r="BL77" s="122"/>
      <c r="BM77" s="122"/>
      <c r="BN77" s="122"/>
      <c r="BO77" s="122"/>
      <c r="BP77" s="122"/>
      <c r="BQ77" s="122"/>
      <c r="BR77" s="122"/>
      <c r="BS77" s="122"/>
      <c r="BT77" s="122"/>
      <c r="BU77" s="122"/>
      <c r="BV77" s="122"/>
      <c r="BW77" s="122"/>
      <c r="BX77" s="122"/>
      <c r="BY77" s="122"/>
      <c r="BZ77" s="122"/>
      <c r="CA77" s="122"/>
      <c r="CB77" s="122"/>
      <c r="CC77" s="122"/>
      <c r="CD77" s="122"/>
      <c r="CE77" s="122"/>
      <c r="CF77" s="122"/>
      <c r="CG77" s="122"/>
      <c r="CH77" s="122"/>
      <c r="CI77" s="122"/>
    </row>
    <row r="78" spans="1:87" x14ac:dyDescent="0.2">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row>
    <row r="79" spans="1:87" ht="15" customHeight="1" x14ac:dyDescent="0.2">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row>
    <row r="80" spans="1:87" x14ac:dyDescent="0.2">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row>
    <row r="81" spans="1:46" ht="14.25" customHeight="1" x14ac:dyDescent="0.2">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346"/>
      <c r="AG81" s="346"/>
      <c r="AH81" s="346"/>
      <c r="AI81" s="346"/>
      <c r="AJ81" s="346"/>
      <c r="AK81" s="346"/>
      <c r="AL81" s="346"/>
      <c r="AM81" s="346"/>
      <c r="AN81" s="346"/>
      <c r="AO81" s="346"/>
      <c r="AP81" s="346"/>
      <c r="AQ81" s="346"/>
      <c r="AR81" s="346"/>
      <c r="AS81" s="346"/>
      <c r="AT81" s="346"/>
    </row>
    <row r="82" spans="1:46" x14ac:dyDescent="0.2">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346"/>
      <c r="AG82" s="346"/>
      <c r="AH82" s="346"/>
      <c r="AI82" s="346"/>
      <c r="AJ82" s="346"/>
      <c r="AK82" s="346"/>
      <c r="AL82" s="346"/>
      <c r="AM82" s="346"/>
      <c r="AN82" s="346"/>
      <c r="AO82" s="346"/>
      <c r="AP82" s="346"/>
      <c r="AQ82" s="346"/>
      <c r="AR82" s="346"/>
      <c r="AS82" s="346"/>
      <c r="AT82" s="346"/>
    </row>
    <row r="83" spans="1:46" x14ac:dyDescent="0.2">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348"/>
      <c r="AG83" s="348"/>
      <c r="AH83" s="348"/>
      <c r="AI83" s="348"/>
      <c r="AJ83" s="348"/>
      <c r="AK83" s="348"/>
      <c r="AL83" s="348"/>
      <c r="AM83" s="348"/>
      <c r="AN83" s="348"/>
      <c r="AO83" s="348"/>
      <c r="AP83" s="348"/>
      <c r="AQ83" s="348"/>
      <c r="AR83" s="348"/>
      <c r="AS83" s="348"/>
      <c r="AT83" s="348"/>
    </row>
    <row r="84" spans="1:46" x14ac:dyDescent="0.2">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348"/>
      <c r="AG84" s="348"/>
      <c r="AH84" s="348"/>
      <c r="AI84" s="348"/>
      <c r="AJ84" s="348"/>
      <c r="AK84" s="348"/>
      <c r="AL84" s="348"/>
      <c r="AM84" s="348"/>
      <c r="AN84" s="348"/>
      <c r="AO84" s="348"/>
      <c r="AP84" s="348"/>
      <c r="AQ84" s="348"/>
      <c r="AR84" s="348"/>
      <c r="AS84" s="348"/>
      <c r="AT84" s="348"/>
    </row>
    <row r="85" spans="1:46" x14ac:dyDescent="0.2">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348"/>
      <c r="AG85" s="348"/>
      <c r="AH85" s="348"/>
      <c r="AI85" s="348"/>
      <c r="AJ85" s="348"/>
      <c r="AK85" s="348"/>
      <c r="AL85" s="348"/>
      <c r="AM85" s="348"/>
      <c r="AN85" s="348"/>
      <c r="AO85" s="348"/>
      <c r="AP85" s="348"/>
      <c r="AQ85" s="348"/>
      <c r="AR85" s="348"/>
      <c r="AS85" s="348"/>
      <c r="AT85" s="348"/>
    </row>
    <row r="86" spans="1:46" x14ac:dyDescent="0.2">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349"/>
      <c r="AG86" s="349"/>
      <c r="AH86" s="349"/>
      <c r="AI86" s="349"/>
      <c r="AJ86" s="349"/>
      <c r="AK86" s="349"/>
      <c r="AL86" s="349"/>
      <c r="AM86" s="349"/>
      <c r="AN86" s="349"/>
      <c r="AO86" s="349"/>
      <c r="AP86" s="349"/>
      <c r="AQ86" s="349"/>
      <c r="AR86" s="349"/>
      <c r="AS86" s="349"/>
      <c r="AT86" s="349"/>
    </row>
    <row r="87" spans="1:46" x14ac:dyDescent="0.2">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349"/>
      <c r="AG87" s="349"/>
      <c r="AH87" s="349"/>
      <c r="AI87" s="349"/>
      <c r="AJ87" s="349"/>
      <c r="AK87" s="349"/>
      <c r="AL87" s="349"/>
      <c r="AM87" s="349"/>
      <c r="AN87" s="349"/>
      <c r="AO87" s="349"/>
      <c r="AP87" s="349"/>
      <c r="AQ87" s="349"/>
      <c r="AR87" s="349"/>
      <c r="AS87" s="349"/>
      <c r="AT87" s="349"/>
    </row>
    <row r="88" spans="1:46" x14ac:dyDescent="0.2">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349"/>
      <c r="AG88" s="349"/>
      <c r="AH88" s="349"/>
      <c r="AI88" s="349"/>
      <c r="AJ88" s="349"/>
      <c r="AK88" s="349"/>
      <c r="AL88" s="349"/>
      <c r="AM88" s="349"/>
      <c r="AN88" s="349"/>
      <c r="AO88" s="349"/>
      <c r="AP88" s="349"/>
      <c r="AQ88" s="349"/>
      <c r="AR88" s="349"/>
      <c r="AS88" s="349"/>
      <c r="AT88" s="349"/>
    </row>
    <row r="89" spans="1:46" x14ac:dyDescent="0.2">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350"/>
      <c r="AG89" s="350"/>
      <c r="AH89" s="350"/>
      <c r="AI89" s="350"/>
      <c r="AJ89" s="350"/>
      <c r="AK89" s="350"/>
      <c r="AL89" s="350"/>
      <c r="AM89" s="350"/>
      <c r="AN89" s="350"/>
      <c r="AO89" s="350"/>
      <c r="AP89" s="350"/>
      <c r="AQ89" s="350"/>
      <c r="AR89" s="350"/>
      <c r="AS89" s="350"/>
      <c r="AT89" s="350"/>
    </row>
    <row r="90" spans="1:46" x14ac:dyDescent="0.2">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350"/>
      <c r="AG90" s="350"/>
      <c r="AH90" s="350"/>
      <c r="AI90" s="350"/>
      <c r="AJ90" s="350"/>
      <c r="AK90" s="350"/>
      <c r="AL90" s="350"/>
      <c r="AM90" s="350"/>
      <c r="AN90" s="350"/>
      <c r="AO90" s="350"/>
      <c r="AP90" s="350"/>
      <c r="AQ90" s="350"/>
      <c r="AR90" s="350"/>
      <c r="AS90" s="350"/>
      <c r="AT90" s="350"/>
    </row>
    <row r="91" spans="1:46" x14ac:dyDescent="0.2">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350"/>
      <c r="AG91" s="350"/>
      <c r="AH91" s="350"/>
      <c r="AI91" s="350"/>
      <c r="AJ91" s="350"/>
      <c r="AK91" s="350"/>
      <c r="AL91" s="350"/>
      <c r="AM91" s="350"/>
      <c r="AN91" s="350"/>
      <c r="AO91" s="350"/>
      <c r="AP91" s="350"/>
      <c r="AQ91" s="350"/>
      <c r="AR91" s="350"/>
      <c r="AS91" s="350"/>
      <c r="AT91" s="350"/>
    </row>
    <row r="92" spans="1:46" x14ac:dyDescent="0.2">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350"/>
      <c r="AG92" s="350"/>
      <c r="AH92" s="350"/>
      <c r="AI92" s="350"/>
      <c r="AJ92" s="350"/>
      <c r="AK92" s="350"/>
      <c r="AL92" s="350"/>
      <c r="AM92" s="350"/>
      <c r="AN92" s="350"/>
      <c r="AO92" s="350"/>
      <c r="AP92" s="350"/>
      <c r="AQ92" s="350"/>
      <c r="AR92" s="350"/>
      <c r="AS92" s="350"/>
      <c r="AT92" s="350"/>
    </row>
    <row r="93" spans="1:46" x14ac:dyDescent="0.2">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350"/>
      <c r="AG93" s="350"/>
      <c r="AH93" s="350"/>
      <c r="AI93" s="350"/>
      <c r="AJ93" s="350"/>
      <c r="AK93" s="350"/>
      <c r="AL93" s="350"/>
      <c r="AM93" s="350"/>
      <c r="AN93" s="350"/>
      <c r="AO93" s="350"/>
      <c r="AP93" s="350"/>
      <c r="AQ93" s="350"/>
      <c r="AR93" s="350"/>
      <c r="AS93" s="350"/>
      <c r="AT93" s="350"/>
    </row>
    <row r="94" spans="1:46" x14ac:dyDescent="0.2">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row>
    <row r="95" spans="1:46" x14ac:dyDescent="0.2">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08"/>
      <c r="AG95" s="108"/>
      <c r="AH95" s="108"/>
      <c r="AI95" s="108"/>
      <c r="AJ95" s="108"/>
      <c r="AK95" s="108"/>
      <c r="AL95" s="108"/>
      <c r="AM95" s="108"/>
      <c r="AN95" s="108"/>
      <c r="AO95" s="108"/>
      <c r="AP95" s="108"/>
      <c r="AQ95" s="108"/>
      <c r="AR95" s="108"/>
      <c r="AS95" s="108"/>
      <c r="AT95" s="108"/>
    </row>
    <row r="96" spans="1:46" x14ac:dyDescent="0.2">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08"/>
      <c r="AG96" s="108"/>
      <c r="AH96" s="108"/>
      <c r="AI96" s="108"/>
      <c r="AJ96" s="108"/>
      <c r="AK96" s="108"/>
      <c r="AL96" s="108"/>
      <c r="AM96" s="108"/>
      <c r="AN96" s="108"/>
      <c r="AO96" s="108"/>
      <c r="AP96" s="108"/>
      <c r="AQ96" s="108"/>
      <c r="AR96" s="108"/>
      <c r="AS96" s="108"/>
      <c r="AT96" s="108"/>
    </row>
    <row r="97" spans="1:46" x14ac:dyDescent="0.2">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08"/>
      <c r="AG97" s="108"/>
      <c r="AH97" s="108"/>
      <c r="AI97" s="108"/>
      <c r="AJ97" s="108"/>
      <c r="AK97" s="108"/>
      <c r="AL97" s="108"/>
      <c r="AM97" s="108"/>
      <c r="AN97" s="108"/>
      <c r="AO97" s="108"/>
      <c r="AP97" s="108"/>
      <c r="AQ97" s="108"/>
      <c r="AR97" s="108"/>
      <c r="AS97" s="108"/>
      <c r="AT97" s="108"/>
    </row>
    <row r="98" spans="1:46" x14ac:dyDescent="0.2">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row>
    <row r="99" spans="1:46" x14ac:dyDescent="0.2">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c r="AE99" s="122"/>
    </row>
    <row r="100" spans="1:46" x14ac:dyDescent="0.2">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row>
    <row r="101" spans="1:46" x14ac:dyDescent="0.2">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row>
    <row r="102" spans="1:46" x14ac:dyDescent="0.2">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c r="AE102" s="122"/>
      <c r="AF102" s="346"/>
      <c r="AG102" s="346"/>
      <c r="AH102" s="346"/>
      <c r="AI102" s="346"/>
      <c r="AJ102" s="346"/>
      <c r="AK102" s="346"/>
      <c r="AL102" s="346"/>
      <c r="AM102" s="346"/>
      <c r="AN102" s="346"/>
      <c r="AO102" s="346"/>
      <c r="AP102" s="346"/>
      <c r="AQ102" s="346"/>
      <c r="AR102" s="346"/>
      <c r="AS102" s="346"/>
      <c r="AT102" s="346"/>
    </row>
    <row r="103" spans="1:46" x14ac:dyDescent="0.2">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346"/>
      <c r="AG103" s="346"/>
      <c r="AH103" s="346"/>
      <c r="AI103" s="346"/>
      <c r="AJ103" s="346"/>
      <c r="AK103" s="346"/>
      <c r="AL103" s="346"/>
      <c r="AM103" s="346"/>
      <c r="AN103" s="346"/>
      <c r="AO103" s="346"/>
      <c r="AP103" s="346"/>
      <c r="AQ103" s="346"/>
      <c r="AR103" s="346"/>
      <c r="AS103" s="346"/>
      <c r="AT103" s="346"/>
    </row>
    <row r="104" spans="1:46" x14ac:dyDescent="0.2">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348"/>
      <c r="AG104" s="348"/>
      <c r="AH104" s="348"/>
      <c r="AI104" s="348"/>
      <c r="AJ104" s="348"/>
      <c r="AK104" s="348"/>
      <c r="AL104" s="348"/>
      <c r="AM104" s="348"/>
      <c r="AN104" s="348"/>
      <c r="AO104" s="348"/>
      <c r="AP104" s="348"/>
      <c r="AQ104" s="348"/>
      <c r="AR104" s="348"/>
      <c r="AS104" s="348"/>
      <c r="AT104" s="348"/>
    </row>
    <row r="105" spans="1:46" x14ac:dyDescent="0.2">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348"/>
      <c r="AG105" s="348"/>
      <c r="AH105" s="348"/>
      <c r="AI105" s="348"/>
      <c r="AJ105" s="348"/>
      <c r="AK105" s="348"/>
      <c r="AL105" s="348"/>
      <c r="AM105" s="348"/>
      <c r="AN105" s="348"/>
      <c r="AO105" s="348"/>
      <c r="AP105" s="348"/>
      <c r="AQ105" s="348"/>
      <c r="AR105" s="348"/>
      <c r="AS105" s="348"/>
      <c r="AT105" s="348"/>
    </row>
    <row r="106" spans="1:46" x14ac:dyDescent="0.2">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348"/>
      <c r="AG106" s="348"/>
      <c r="AH106" s="348"/>
      <c r="AI106" s="348"/>
      <c r="AJ106" s="348"/>
      <c r="AK106" s="348"/>
      <c r="AL106" s="348"/>
      <c r="AM106" s="348"/>
      <c r="AN106" s="348"/>
      <c r="AO106" s="348"/>
      <c r="AP106" s="348"/>
      <c r="AQ106" s="348"/>
      <c r="AR106" s="348"/>
      <c r="AS106" s="348"/>
      <c r="AT106" s="348"/>
    </row>
    <row r="107" spans="1:46" x14ac:dyDescent="0.2">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349"/>
      <c r="AG107" s="349"/>
      <c r="AH107" s="349"/>
      <c r="AI107" s="349"/>
      <c r="AJ107" s="349"/>
      <c r="AK107" s="349"/>
      <c r="AL107" s="349"/>
      <c r="AM107" s="349"/>
      <c r="AN107" s="349"/>
      <c r="AO107" s="349"/>
      <c r="AP107" s="349"/>
      <c r="AQ107" s="349"/>
      <c r="AR107" s="349"/>
      <c r="AS107" s="349"/>
      <c r="AT107" s="349"/>
    </row>
    <row r="108" spans="1:46" ht="14.25" customHeight="1" x14ac:dyDescent="0.2">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349"/>
      <c r="AG108" s="349"/>
      <c r="AH108" s="349"/>
      <c r="AI108" s="349"/>
      <c r="AJ108" s="349"/>
      <c r="AK108" s="349"/>
      <c r="AL108" s="349"/>
      <c r="AM108" s="349"/>
      <c r="AN108" s="349"/>
      <c r="AO108" s="349"/>
      <c r="AP108" s="349"/>
      <c r="AQ108" s="349"/>
      <c r="AR108" s="349"/>
      <c r="AS108" s="349"/>
      <c r="AT108" s="349"/>
    </row>
    <row r="109" spans="1:46" ht="14.25" customHeight="1" x14ac:dyDescent="0.2">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349"/>
      <c r="AG109" s="349"/>
      <c r="AH109" s="349"/>
      <c r="AI109" s="349"/>
      <c r="AJ109" s="349"/>
      <c r="AK109" s="349"/>
      <c r="AL109" s="349"/>
      <c r="AM109" s="349"/>
      <c r="AN109" s="349"/>
      <c r="AO109" s="349"/>
      <c r="AP109" s="349"/>
      <c r="AQ109" s="349"/>
      <c r="AR109" s="349"/>
      <c r="AS109" s="349"/>
      <c r="AT109" s="349"/>
    </row>
    <row r="110" spans="1:46" ht="14.25" customHeight="1" x14ac:dyDescent="0.2">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350"/>
      <c r="AG110" s="350"/>
      <c r="AH110" s="350"/>
      <c r="AI110" s="350"/>
      <c r="AJ110" s="350"/>
      <c r="AK110" s="350"/>
      <c r="AL110" s="350"/>
      <c r="AM110" s="350"/>
      <c r="AN110" s="350"/>
      <c r="AO110" s="350"/>
      <c r="AP110" s="350"/>
      <c r="AQ110" s="350"/>
      <c r="AR110" s="350"/>
      <c r="AS110" s="350"/>
      <c r="AT110" s="350"/>
    </row>
    <row r="111" spans="1:46" ht="14.25" customHeight="1" x14ac:dyDescent="0.2">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350"/>
      <c r="AG111" s="350"/>
      <c r="AH111" s="350"/>
      <c r="AI111" s="350"/>
      <c r="AJ111" s="350"/>
      <c r="AK111" s="350"/>
      <c r="AL111" s="350"/>
      <c r="AM111" s="350"/>
      <c r="AN111" s="350"/>
      <c r="AO111" s="350"/>
      <c r="AP111" s="350"/>
      <c r="AQ111" s="350"/>
      <c r="AR111" s="350"/>
      <c r="AS111" s="350"/>
      <c r="AT111" s="350"/>
    </row>
    <row r="112" spans="1:46" ht="14.25" customHeight="1" x14ac:dyDescent="0.2">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c r="AE112" s="122"/>
      <c r="AF112" s="350"/>
      <c r="AG112" s="350"/>
      <c r="AH112" s="350"/>
      <c r="AI112" s="350"/>
      <c r="AJ112" s="350"/>
      <c r="AK112" s="350"/>
      <c r="AL112" s="350"/>
      <c r="AM112" s="350"/>
      <c r="AN112" s="350"/>
      <c r="AO112" s="350"/>
      <c r="AP112" s="350"/>
      <c r="AQ112" s="350"/>
      <c r="AR112" s="350"/>
      <c r="AS112" s="350"/>
      <c r="AT112" s="350"/>
    </row>
    <row r="113" spans="1:46" ht="14.25" customHeight="1" x14ac:dyDescent="0.2">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c r="AE113" s="122"/>
      <c r="AF113" s="350"/>
      <c r="AG113" s="350"/>
      <c r="AH113" s="350"/>
      <c r="AI113" s="350"/>
      <c r="AJ113" s="350"/>
      <c r="AK113" s="350"/>
      <c r="AL113" s="350"/>
      <c r="AM113" s="350"/>
      <c r="AN113" s="350"/>
      <c r="AO113" s="350"/>
      <c r="AP113" s="350"/>
      <c r="AQ113" s="350"/>
      <c r="AR113" s="350"/>
      <c r="AS113" s="350"/>
      <c r="AT113" s="350"/>
    </row>
    <row r="114" spans="1:46" ht="14.25" customHeight="1" x14ac:dyDescent="0.2">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c r="AE114" s="122"/>
      <c r="AF114" s="350"/>
      <c r="AG114" s="350"/>
      <c r="AH114" s="350"/>
      <c r="AI114" s="350"/>
      <c r="AJ114" s="350"/>
      <c r="AK114" s="350"/>
      <c r="AL114" s="350"/>
      <c r="AM114" s="350"/>
      <c r="AN114" s="350"/>
      <c r="AO114" s="350"/>
      <c r="AP114" s="350"/>
      <c r="AQ114" s="350"/>
      <c r="AR114" s="350"/>
      <c r="AS114" s="350"/>
      <c r="AT114" s="350"/>
    </row>
    <row r="115" spans="1:46" ht="14.25" customHeight="1" x14ac:dyDescent="0.2">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row>
    <row r="116" spans="1:46" ht="14.25" customHeight="1" x14ac:dyDescent="0.2">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c r="AE116" s="122"/>
      <c r="AF116" s="108"/>
      <c r="AG116" s="108"/>
      <c r="AH116" s="108"/>
      <c r="AI116" s="108"/>
      <c r="AJ116" s="108"/>
      <c r="AK116" s="108"/>
      <c r="AL116" s="108"/>
      <c r="AM116" s="108"/>
      <c r="AN116" s="108"/>
      <c r="AO116" s="108"/>
      <c r="AP116" s="108"/>
      <c r="AQ116" s="108"/>
      <c r="AR116" s="108"/>
      <c r="AS116" s="108"/>
      <c r="AT116" s="108"/>
    </row>
    <row r="117" spans="1:46" ht="14.25" customHeight="1" x14ac:dyDescent="0.2">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c r="AE117" s="122"/>
      <c r="AF117" s="108"/>
      <c r="AG117" s="108"/>
      <c r="AH117" s="108"/>
      <c r="AI117" s="108"/>
      <c r="AJ117" s="108"/>
      <c r="AK117" s="108"/>
      <c r="AL117" s="108"/>
      <c r="AM117" s="108"/>
      <c r="AN117" s="108"/>
      <c r="AO117" s="108"/>
      <c r="AP117" s="108"/>
      <c r="AQ117" s="108"/>
      <c r="AR117" s="108"/>
      <c r="AS117" s="108"/>
      <c r="AT117" s="108"/>
    </row>
    <row r="118" spans="1:46" ht="14.25" customHeight="1" x14ac:dyDescent="0.2">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08"/>
      <c r="AG118" s="108"/>
      <c r="AH118" s="108"/>
      <c r="AI118" s="108"/>
      <c r="AJ118" s="108"/>
      <c r="AK118" s="108"/>
      <c r="AL118" s="108"/>
      <c r="AM118" s="108"/>
      <c r="AN118" s="108"/>
      <c r="AO118" s="108"/>
      <c r="AP118" s="108"/>
      <c r="AQ118" s="108"/>
      <c r="AR118" s="108"/>
      <c r="AS118" s="108"/>
      <c r="AT118" s="108"/>
    </row>
    <row r="119" spans="1:46" ht="14.25" customHeight="1" x14ac:dyDescent="0.2">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row>
    <row r="120" spans="1:46" ht="14.25" customHeight="1" x14ac:dyDescent="0.2">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row>
    <row r="121" spans="1:46" ht="14.25" customHeight="1" x14ac:dyDescent="0.2">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row>
    <row r="122" spans="1:46" ht="14.25" customHeight="1" x14ac:dyDescent="0.2">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346"/>
      <c r="AG122" s="346"/>
      <c r="AH122" s="346"/>
      <c r="AI122" s="346"/>
      <c r="AJ122" s="346"/>
      <c r="AK122" s="346"/>
      <c r="AL122" s="346"/>
      <c r="AM122" s="346"/>
      <c r="AN122" s="346"/>
      <c r="AO122" s="346"/>
      <c r="AP122" s="346"/>
      <c r="AQ122" s="346"/>
      <c r="AR122" s="346"/>
      <c r="AS122" s="346"/>
      <c r="AT122" s="346"/>
    </row>
    <row r="123" spans="1:46" ht="14.25" customHeight="1" x14ac:dyDescent="0.2">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346"/>
      <c r="AG123" s="346"/>
      <c r="AH123" s="346"/>
      <c r="AI123" s="346"/>
      <c r="AJ123" s="346"/>
      <c r="AK123" s="346"/>
      <c r="AL123" s="346"/>
      <c r="AM123" s="346"/>
      <c r="AN123" s="346"/>
      <c r="AO123" s="346"/>
      <c r="AP123" s="346"/>
      <c r="AQ123" s="346"/>
      <c r="AR123" s="346"/>
      <c r="AS123" s="346"/>
      <c r="AT123" s="346"/>
    </row>
    <row r="124" spans="1:46" ht="14.25" customHeight="1" x14ac:dyDescent="0.2">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351"/>
      <c r="AG124" s="351"/>
      <c r="AH124" s="351"/>
      <c r="AI124" s="351"/>
      <c r="AJ124" s="351"/>
      <c r="AK124" s="351"/>
      <c r="AL124" s="351"/>
      <c r="AM124" s="351"/>
      <c r="AN124" s="351"/>
      <c r="AO124" s="351"/>
      <c r="AP124" s="351"/>
      <c r="AQ124" s="351"/>
      <c r="AR124" s="351"/>
      <c r="AS124" s="351"/>
      <c r="AT124" s="351"/>
    </row>
    <row r="125" spans="1:46" ht="14.25" customHeight="1" x14ac:dyDescent="0.2">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351"/>
      <c r="AG125" s="351"/>
      <c r="AH125" s="351"/>
      <c r="AI125" s="351"/>
      <c r="AJ125" s="351"/>
      <c r="AK125" s="351"/>
      <c r="AL125" s="351"/>
      <c r="AM125" s="351"/>
      <c r="AN125" s="351"/>
      <c r="AO125" s="351"/>
      <c r="AP125" s="351"/>
      <c r="AQ125" s="351"/>
      <c r="AR125" s="351"/>
      <c r="AS125" s="351"/>
      <c r="AT125" s="351"/>
    </row>
    <row r="126" spans="1:46" ht="14.25" customHeight="1" x14ac:dyDescent="0.2">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351"/>
      <c r="AG126" s="351"/>
      <c r="AH126" s="351"/>
      <c r="AI126" s="351"/>
      <c r="AJ126" s="351"/>
      <c r="AK126" s="351"/>
      <c r="AL126" s="351"/>
      <c r="AM126" s="351"/>
      <c r="AN126" s="351"/>
      <c r="AO126" s="351"/>
      <c r="AP126" s="351"/>
      <c r="AQ126" s="351"/>
      <c r="AR126" s="351"/>
      <c r="AS126" s="351"/>
      <c r="AT126" s="351"/>
    </row>
    <row r="127" spans="1:46" ht="14.25" customHeight="1" x14ac:dyDescent="0.2">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351"/>
      <c r="AG127" s="351"/>
      <c r="AH127" s="351"/>
      <c r="AI127" s="351"/>
      <c r="AJ127" s="351"/>
      <c r="AK127" s="351"/>
      <c r="AL127" s="351"/>
      <c r="AM127" s="351"/>
      <c r="AN127" s="351"/>
      <c r="AO127" s="351"/>
      <c r="AP127" s="351"/>
      <c r="AQ127" s="351"/>
      <c r="AR127" s="351"/>
      <c r="AS127" s="351"/>
      <c r="AT127" s="351"/>
    </row>
    <row r="128" spans="1:46" ht="14.25" customHeight="1" x14ac:dyDescent="0.2">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351"/>
      <c r="AG128" s="351"/>
      <c r="AH128" s="351"/>
      <c r="AI128" s="351"/>
      <c r="AJ128" s="351"/>
      <c r="AK128" s="351"/>
      <c r="AL128" s="351"/>
      <c r="AM128" s="351"/>
      <c r="AN128" s="351"/>
      <c r="AO128" s="351"/>
      <c r="AP128" s="351"/>
      <c r="AQ128" s="351"/>
      <c r="AR128" s="351"/>
      <c r="AS128" s="351"/>
      <c r="AT128" s="351"/>
    </row>
    <row r="129" spans="1:46" ht="14.25" customHeight="1" x14ac:dyDescent="0.2">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351"/>
      <c r="AG129" s="351"/>
      <c r="AH129" s="351"/>
      <c r="AI129" s="351"/>
      <c r="AJ129" s="351"/>
      <c r="AK129" s="351"/>
      <c r="AL129" s="351"/>
      <c r="AM129" s="351"/>
      <c r="AN129" s="351"/>
      <c r="AO129" s="351"/>
      <c r="AP129" s="351"/>
      <c r="AQ129" s="351"/>
      <c r="AR129" s="351"/>
      <c r="AS129" s="351"/>
      <c r="AT129" s="351"/>
    </row>
    <row r="130" spans="1:46" ht="14.25" customHeight="1" x14ac:dyDescent="0.2">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351"/>
      <c r="AG130" s="351"/>
      <c r="AH130" s="351"/>
      <c r="AI130" s="351"/>
      <c r="AJ130" s="351"/>
      <c r="AK130" s="351"/>
      <c r="AL130" s="351"/>
      <c r="AM130" s="351"/>
      <c r="AN130" s="351"/>
      <c r="AO130" s="351"/>
      <c r="AP130" s="351"/>
      <c r="AQ130" s="351"/>
      <c r="AR130" s="351"/>
      <c r="AS130" s="351"/>
      <c r="AT130" s="351"/>
    </row>
    <row r="131" spans="1:46" ht="14.25" customHeight="1" x14ac:dyDescent="0.2">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351"/>
      <c r="AG131" s="351"/>
      <c r="AH131" s="351"/>
      <c r="AI131" s="351"/>
      <c r="AJ131" s="351"/>
      <c r="AK131" s="351"/>
      <c r="AL131" s="351"/>
      <c r="AM131" s="351"/>
      <c r="AN131" s="351"/>
      <c r="AO131" s="351"/>
      <c r="AP131" s="351"/>
      <c r="AQ131" s="351"/>
      <c r="AR131" s="351"/>
      <c r="AS131" s="351"/>
      <c r="AT131" s="351"/>
    </row>
    <row r="132" spans="1:46" ht="14.25" customHeight="1" x14ac:dyDescent="0.2">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351"/>
      <c r="AG132" s="351"/>
      <c r="AH132" s="351"/>
      <c r="AI132" s="351"/>
      <c r="AJ132" s="351"/>
      <c r="AK132" s="351"/>
      <c r="AL132" s="351"/>
      <c r="AM132" s="351"/>
      <c r="AN132" s="351"/>
      <c r="AO132" s="351"/>
      <c r="AP132" s="351"/>
      <c r="AQ132" s="351"/>
      <c r="AR132" s="351"/>
      <c r="AS132" s="351"/>
      <c r="AT132" s="351"/>
    </row>
    <row r="133" spans="1:46" ht="14.25" customHeight="1" x14ac:dyDescent="0.2">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351"/>
      <c r="AG133" s="351"/>
      <c r="AH133" s="351"/>
      <c r="AI133" s="351"/>
      <c r="AJ133" s="351"/>
      <c r="AK133" s="351"/>
      <c r="AL133" s="351"/>
      <c r="AM133" s="351"/>
      <c r="AN133" s="351"/>
      <c r="AO133" s="351"/>
      <c r="AP133" s="351"/>
      <c r="AQ133" s="351"/>
      <c r="AR133" s="351"/>
      <c r="AS133" s="351"/>
      <c r="AT133" s="351"/>
    </row>
    <row r="134" spans="1:46" ht="14.25" customHeight="1" x14ac:dyDescent="0.2">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351"/>
      <c r="AG134" s="351"/>
      <c r="AH134" s="351"/>
      <c r="AI134" s="351"/>
      <c r="AJ134" s="351"/>
      <c r="AK134" s="351"/>
      <c r="AL134" s="351"/>
      <c r="AM134" s="351"/>
      <c r="AN134" s="351"/>
      <c r="AO134" s="351"/>
      <c r="AP134" s="351"/>
      <c r="AQ134" s="351"/>
      <c r="AR134" s="351"/>
      <c r="AS134" s="351"/>
      <c r="AT134" s="351"/>
    </row>
    <row r="135" spans="1:46" ht="14.25" customHeight="1" x14ac:dyDescent="0.2">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351"/>
      <c r="AG135" s="351"/>
      <c r="AH135" s="351"/>
      <c r="AI135" s="351"/>
      <c r="AJ135" s="351"/>
      <c r="AK135" s="351"/>
      <c r="AL135" s="351"/>
      <c r="AM135" s="351"/>
      <c r="AN135" s="351"/>
      <c r="AO135" s="351"/>
      <c r="AP135" s="351"/>
      <c r="AQ135" s="351"/>
      <c r="AR135" s="351"/>
      <c r="AS135" s="351"/>
      <c r="AT135" s="351"/>
    </row>
    <row r="136" spans="1:46" ht="14.25" customHeight="1" x14ac:dyDescent="0.2">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351"/>
      <c r="AG136" s="351"/>
      <c r="AH136" s="351"/>
      <c r="AI136" s="351"/>
      <c r="AJ136" s="351"/>
      <c r="AK136" s="351"/>
      <c r="AL136" s="351"/>
      <c r="AM136" s="351"/>
      <c r="AN136" s="351"/>
      <c r="AO136" s="351"/>
      <c r="AP136" s="351"/>
      <c r="AQ136" s="351"/>
      <c r="AR136" s="351"/>
      <c r="AS136" s="351"/>
      <c r="AT136" s="351"/>
    </row>
    <row r="137" spans="1:46" ht="14.25" customHeight="1" x14ac:dyDescent="0.2">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351"/>
      <c r="AG137" s="351"/>
      <c r="AH137" s="351"/>
      <c r="AI137" s="351"/>
      <c r="AJ137" s="351"/>
      <c r="AK137" s="351"/>
      <c r="AL137" s="351"/>
      <c r="AM137" s="351"/>
      <c r="AN137" s="351"/>
      <c r="AO137" s="351"/>
      <c r="AP137" s="351"/>
      <c r="AQ137" s="351"/>
      <c r="AR137" s="351"/>
      <c r="AS137" s="351"/>
      <c r="AT137" s="351"/>
    </row>
    <row r="138" spans="1:46" ht="14.25" customHeight="1" x14ac:dyDescent="0.2">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298"/>
      <c r="AG138" s="298"/>
      <c r="AH138" s="298"/>
      <c r="AI138" s="298"/>
      <c r="AJ138" s="298"/>
      <c r="AK138" s="298"/>
      <c r="AL138" s="298"/>
      <c r="AM138" s="298"/>
      <c r="AN138" s="298"/>
      <c r="AO138" s="298"/>
      <c r="AP138" s="298"/>
      <c r="AQ138" s="298"/>
      <c r="AR138" s="298"/>
      <c r="AS138" s="298"/>
      <c r="AT138" s="298"/>
    </row>
    <row r="139" spans="1:46" ht="14.25" customHeight="1" x14ac:dyDescent="0.2">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row>
    <row r="140" spans="1:46" ht="14.25" customHeight="1" x14ac:dyDescent="0.2">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row>
    <row r="141" spans="1:46" ht="14.25" customHeight="1" x14ac:dyDescent="0.2">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row>
    <row r="142" spans="1:46" ht="14.25" customHeight="1" x14ac:dyDescent="0.2">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row>
    <row r="143" spans="1:46" ht="14.25" customHeight="1" x14ac:dyDescent="0.2">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row>
    <row r="144" spans="1:46" ht="14.25" customHeight="1" x14ac:dyDescent="0.2">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row>
    <row r="145" spans="1:31" ht="14.25" customHeight="1" x14ac:dyDescent="0.2">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row>
  </sheetData>
  <mergeCells count="17">
    <mergeCell ref="A14:Q14"/>
    <mergeCell ref="A15:Q15"/>
    <mergeCell ref="A9:H9"/>
    <mergeCell ref="I9:L9"/>
    <mergeCell ref="R21:U21"/>
    <mergeCell ref="A3:Q3"/>
    <mergeCell ref="B21:E21"/>
    <mergeCell ref="F21:I21"/>
    <mergeCell ref="J21:M21"/>
    <mergeCell ref="N21:Q21"/>
    <mergeCell ref="A13:Q13"/>
    <mergeCell ref="A17:Q17"/>
    <mergeCell ref="A8:Q8"/>
    <mergeCell ref="A4:Q4"/>
    <mergeCell ref="A6:Q6"/>
    <mergeCell ref="A11:Q11"/>
    <mergeCell ref="A12:Q12"/>
  </mergeCells>
  <conditionalFormatting sqref="AF124:AT138">
    <cfRule type="dataBar" priority="4">
      <dataBar>
        <cfvo type="min"/>
        <cfvo type="max"/>
        <color rgb="FF63C384"/>
      </dataBar>
      <extLst>
        <ext xmlns:x14="http://schemas.microsoft.com/office/spreadsheetml/2009/9/main" uri="{B025F937-C7B1-47D3-B67F-A62EFF666E3E}">
          <x14:id>{FC7F44B5-13C7-4750-988F-3555F9A5EE58}</x14:id>
        </ext>
      </extLst>
    </cfRule>
  </conditionalFormatting>
  <hyperlinks>
    <hyperlink ref="I9" r:id="rId1" display="ERCOT Resource Adequacy webpage" xr:uid="{EE128F50-6A8D-426B-9E62-DAD6E8F23E39}"/>
  </hyperlinks>
  <pageMargins left="0.2" right="0.2" top="0.75" bottom="0.75" header="0.3" footer="0.3"/>
  <pageSetup scale="50" fitToWidth="0" fitToHeight="0" orientation="landscape" r:id="rId2"/>
  <headerFooter>
    <oddFooter>&amp;C&amp;14&amp;P</oddFooter>
  </headerFooter>
  <rowBreaks count="1" manualBreakCount="1">
    <brk id="15" max="16383" man="1"/>
  </rowBreaks>
  <extLst>
    <ext xmlns:x14="http://schemas.microsoft.com/office/spreadsheetml/2009/9/main" uri="{78C0D931-6437-407d-A8EE-F0AAD7539E65}">
      <x14:conditionalFormattings>
        <x14:conditionalFormatting xmlns:xm="http://schemas.microsoft.com/office/excel/2006/main">
          <x14:cfRule type="dataBar" id="{FC7F44B5-13C7-4750-988F-3555F9A5EE58}">
            <x14:dataBar minLength="0" maxLength="100" gradient="0">
              <x14:cfvo type="autoMin"/>
              <x14:cfvo type="autoMax"/>
              <x14:negativeFillColor rgb="FFFF0000"/>
              <x14:axisColor rgb="FF000000"/>
            </x14:dataBar>
          </x14:cfRule>
          <xm:sqref>AF124:AT138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0651-2179-4712-A1FF-B2B579A3C780}">
  <sheetPr codeName="Sheet14">
    <tabColor rgb="FFFFFF99"/>
  </sheetPr>
  <dimension ref="A1:AH65"/>
  <sheetViews>
    <sheetView zoomScale="93" zoomScaleNormal="93" workbookViewId="0">
      <selection sqref="A1:L1"/>
    </sheetView>
  </sheetViews>
  <sheetFormatPr defaultColWidth="9.42578125" defaultRowHeight="12.75" x14ac:dyDescent="0.2"/>
  <cols>
    <col min="1" max="1" width="6.7109375" style="43" customWidth="1"/>
    <col min="2" max="2" width="54" style="43" customWidth="1"/>
    <col min="3" max="3" width="21.42578125" style="43" customWidth="1"/>
    <col min="4" max="12" width="17.42578125" style="43" customWidth="1"/>
    <col min="13" max="15" width="8.42578125" style="43" customWidth="1"/>
    <col min="16" max="16" width="33.28515625" style="43" customWidth="1"/>
    <col min="17" max="17" width="18.42578125" style="43" bestFit="1" customWidth="1"/>
    <col min="18" max="19" width="8.42578125" style="43" customWidth="1"/>
    <col min="20" max="16384" width="9.42578125" style="43"/>
  </cols>
  <sheetData>
    <row r="1" spans="1:34" ht="32.1" customHeight="1" x14ac:dyDescent="0.2">
      <c r="A1" s="448" t="s">
        <v>4000</v>
      </c>
      <c r="B1" s="448"/>
      <c r="C1" s="448"/>
      <c r="D1" s="448"/>
      <c r="E1" s="448"/>
      <c r="F1" s="448"/>
      <c r="G1" s="448"/>
      <c r="H1" s="448"/>
      <c r="I1" s="448"/>
      <c r="J1" s="448"/>
      <c r="K1" s="448"/>
      <c r="L1" s="448"/>
    </row>
    <row r="2" spans="1:34" ht="19.350000000000001" customHeight="1" x14ac:dyDescent="0.2">
      <c r="AH2" s="43">
        <v>5.6</v>
      </c>
    </row>
    <row r="3" spans="1:34" ht="23.25" customHeight="1" x14ac:dyDescent="0.2">
      <c r="B3" s="450" t="s">
        <v>4001</v>
      </c>
      <c r="C3" s="450"/>
      <c r="D3" s="450"/>
      <c r="E3" s="450"/>
      <c r="F3" s="450"/>
      <c r="G3" s="450"/>
      <c r="H3" s="450"/>
      <c r="I3" s="450"/>
      <c r="J3" s="450"/>
      <c r="K3" s="450"/>
      <c r="L3" s="450"/>
    </row>
    <row r="4" spans="1:34" ht="105.75" customHeight="1" x14ac:dyDescent="0.2">
      <c r="B4" s="450" t="s">
        <v>4002</v>
      </c>
      <c r="C4" s="450"/>
      <c r="D4" s="450"/>
      <c r="E4" s="450"/>
      <c r="F4" s="450"/>
      <c r="G4" s="450"/>
      <c r="H4" s="450"/>
      <c r="I4" s="450"/>
      <c r="J4" s="450"/>
      <c r="K4" s="450"/>
      <c r="L4" s="450"/>
    </row>
    <row r="5" spans="1:34" ht="36" customHeight="1" x14ac:dyDescent="0.2">
      <c r="B5" s="451" t="s">
        <v>4003</v>
      </c>
      <c r="C5" s="450"/>
      <c r="D5" s="450"/>
      <c r="E5" s="450"/>
      <c r="F5" s="450"/>
      <c r="G5" s="450"/>
      <c r="H5" s="450"/>
      <c r="I5" s="450"/>
      <c r="J5" s="450"/>
      <c r="K5" s="450"/>
      <c r="L5" s="450"/>
    </row>
    <row r="6" spans="1:34" ht="10.5" customHeight="1" x14ac:dyDescent="0.2">
      <c r="B6" s="44"/>
      <c r="C6" s="45"/>
      <c r="D6" s="45"/>
      <c r="E6" s="45"/>
      <c r="F6" s="45"/>
      <c r="G6" s="45"/>
      <c r="H6" s="45"/>
      <c r="I6" s="45"/>
      <c r="J6" s="45"/>
      <c r="K6" s="45"/>
      <c r="L6" s="45"/>
    </row>
    <row r="7" spans="1:34" ht="15.75" x14ac:dyDescent="0.2">
      <c r="B7" s="46" t="s">
        <v>3</v>
      </c>
      <c r="C7" s="45"/>
      <c r="D7" s="45"/>
      <c r="E7" s="45"/>
      <c r="F7" s="45"/>
      <c r="G7" s="45"/>
      <c r="H7" s="45"/>
      <c r="I7" s="45"/>
      <c r="J7" s="45"/>
      <c r="K7" s="45"/>
      <c r="L7" s="45"/>
    </row>
    <row r="8" spans="1:34" ht="87.75" customHeight="1" x14ac:dyDescent="0.2">
      <c r="B8" s="450" t="s">
        <v>4004</v>
      </c>
      <c r="C8" s="450"/>
      <c r="D8" s="450"/>
      <c r="E8" s="450"/>
      <c r="F8" s="450"/>
      <c r="G8" s="450"/>
      <c r="H8" s="450"/>
      <c r="I8" s="450"/>
      <c r="J8" s="450"/>
      <c r="K8" s="450"/>
      <c r="L8" s="450"/>
    </row>
    <row r="9" spans="1:34" ht="21.4" customHeight="1" x14ac:dyDescent="0.2">
      <c r="A9" s="47"/>
      <c r="B9" s="449"/>
      <c r="C9" s="449"/>
      <c r="D9" s="449"/>
      <c r="E9" s="449"/>
      <c r="F9" s="449"/>
      <c r="G9" s="449"/>
      <c r="H9" s="449"/>
      <c r="I9" s="449"/>
      <c r="J9" s="449"/>
      <c r="K9" s="449"/>
      <c r="L9" s="449"/>
    </row>
    <row r="10" spans="1:34" ht="69" customHeight="1" x14ac:dyDescent="0.2">
      <c r="A10" s="47"/>
      <c r="B10" s="48" t="s">
        <v>228</v>
      </c>
      <c r="C10" s="49" t="s">
        <v>229</v>
      </c>
      <c r="D10" s="48" t="s">
        <v>230</v>
      </c>
      <c r="E10" s="48" t="s">
        <v>231</v>
      </c>
      <c r="F10" s="48" t="s">
        <v>232</v>
      </c>
      <c r="G10" s="48" t="s">
        <v>233</v>
      </c>
      <c r="H10" s="49" t="s">
        <v>234</v>
      </c>
      <c r="I10" s="48" t="s">
        <v>235</v>
      </c>
      <c r="J10" s="48" t="s">
        <v>236</v>
      </c>
      <c r="K10" s="49" t="s">
        <v>237</v>
      </c>
      <c r="L10" s="49" t="s">
        <v>238</v>
      </c>
    </row>
    <row r="11" spans="1:34" x14ac:dyDescent="0.2">
      <c r="B11" s="369" t="s">
        <v>2640</v>
      </c>
      <c r="C11" s="369" t="s">
        <v>2641</v>
      </c>
      <c r="D11" s="369" t="s">
        <v>2642</v>
      </c>
      <c r="E11" s="369" t="s">
        <v>2073</v>
      </c>
      <c r="F11" s="369" t="s">
        <v>2074</v>
      </c>
      <c r="G11" s="369" t="s">
        <v>1971</v>
      </c>
      <c r="H11" s="369" t="s">
        <v>244</v>
      </c>
      <c r="I11" s="369" t="s">
        <v>418</v>
      </c>
      <c r="J11" s="369" t="s">
        <v>260</v>
      </c>
      <c r="K11" s="370">
        <v>45838</v>
      </c>
      <c r="L11" s="369">
        <v>105.98</v>
      </c>
    </row>
    <row r="12" spans="1:34" x14ac:dyDescent="0.2">
      <c r="B12" s="369" t="s">
        <v>3116</v>
      </c>
      <c r="C12" s="369" t="s">
        <v>3117</v>
      </c>
      <c r="D12" s="369" t="s">
        <v>3118</v>
      </c>
      <c r="E12" s="369" t="s">
        <v>2711</v>
      </c>
      <c r="F12" s="369" t="s">
        <v>2712</v>
      </c>
      <c r="G12" s="369" t="s">
        <v>1971</v>
      </c>
      <c r="H12" s="369" t="s">
        <v>2713</v>
      </c>
      <c r="I12" s="369" t="s">
        <v>325</v>
      </c>
      <c r="J12" s="369" t="s">
        <v>252</v>
      </c>
      <c r="K12" s="370">
        <v>45866</v>
      </c>
      <c r="L12" s="369">
        <v>9.8000000000000007</v>
      </c>
    </row>
    <row r="13" spans="1:34" x14ac:dyDescent="0.2">
      <c r="B13" s="369" t="s">
        <v>3160</v>
      </c>
      <c r="C13" s="369" t="s">
        <v>3161</v>
      </c>
      <c r="D13" s="369" t="s">
        <v>3162</v>
      </c>
      <c r="E13" s="369" t="s">
        <v>2711</v>
      </c>
      <c r="F13" s="369" t="s">
        <v>2712</v>
      </c>
      <c r="G13" s="369" t="s">
        <v>1971</v>
      </c>
      <c r="H13" s="369" t="s">
        <v>2713</v>
      </c>
      <c r="I13" s="369" t="s">
        <v>583</v>
      </c>
      <c r="J13" s="369" t="s">
        <v>252</v>
      </c>
      <c r="K13" s="370">
        <v>45809</v>
      </c>
      <c r="L13" s="369">
        <v>9.8000000000000007</v>
      </c>
    </row>
    <row r="14" spans="1:34" x14ac:dyDescent="0.2">
      <c r="B14" s="369" t="s">
        <v>3214</v>
      </c>
      <c r="C14" s="369" t="s">
        <v>3215</v>
      </c>
      <c r="D14" s="369"/>
      <c r="E14" s="369" t="s">
        <v>1242</v>
      </c>
      <c r="F14" s="369" t="s">
        <v>1243</v>
      </c>
      <c r="G14" s="369" t="s">
        <v>3186</v>
      </c>
      <c r="H14" s="369" t="s">
        <v>244</v>
      </c>
      <c r="I14" s="369" t="s">
        <v>1320</v>
      </c>
      <c r="J14" s="369" t="s">
        <v>392</v>
      </c>
      <c r="K14" s="370">
        <v>46599</v>
      </c>
      <c r="L14" s="369">
        <v>307.72000000000003</v>
      </c>
    </row>
    <row r="15" spans="1:34" x14ac:dyDescent="0.2">
      <c r="B15" s="369" t="s">
        <v>3216</v>
      </c>
      <c r="C15" s="369" t="s">
        <v>3217</v>
      </c>
      <c r="D15" s="369"/>
      <c r="E15" s="369" t="s">
        <v>1242</v>
      </c>
      <c r="F15" s="369" t="s">
        <v>1243</v>
      </c>
      <c r="G15" s="369" t="s">
        <v>3186</v>
      </c>
      <c r="H15" s="369" t="s">
        <v>244</v>
      </c>
      <c r="I15" s="369" t="s">
        <v>1485</v>
      </c>
      <c r="J15" s="369" t="s">
        <v>392</v>
      </c>
      <c r="K15" s="370">
        <v>46599</v>
      </c>
      <c r="L15" s="369">
        <v>307.23</v>
      </c>
    </row>
    <row r="16" spans="1:34" x14ac:dyDescent="0.2">
      <c r="B16" s="369" t="s">
        <v>3218</v>
      </c>
      <c r="C16" s="369" t="s">
        <v>3219</v>
      </c>
      <c r="D16" s="369"/>
      <c r="E16" s="369" t="s">
        <v>1242</v>
      </c>
      <c r="F16" s="369" t="s">
        <v>1243</v>
      </c>
      <c r="G16" s="369" t="s">
        <v>3186</v>
      </c>
      <c r="H16" s="369" t="s">
        <v>244</v>
      </c>
      <c r="I16" s="369" t="s">
        <v>1485</v>
      </c>
      <c r="J16" s="369" t="s">
        <v>392</v>
      </c>
      <c r="K16" s="370">
        <v>46599</v>
      </c>
      <c r="L16" s="369">
        <v>300.27</v>
      </c>
    </row>
    <row r="17" spans="2:12" x14ac:dyDescent="0.2">
      <c r="B17" s="369" t="s">
        <v>3230</v>
      </c>
      <c r="C17" s="369" t="s">
        <v>3231</v>
      </c>
      <c r="D17" s="369"/>
      <c r="E17" s="369" t="s">
        <v>1242</v>
      </c>
      <c r="F17" s="369" t="s">
        <v>1243</v>
      </c>
      <c r="G17" s="369" t="s">
        <v>3186</v>
      </c>
      <c r="H17" s="369" t="s">
        <v>244</v>
      </c>
      <c r="I17" s="369" t="s">
        <v>1415</v>
      </c>
      <c r="J17" s="369" t="s">
        <v>392</v>
      </c>
      <c r="K17" s="370">
        <v>46474</v>
      </c>
      <c r="L17" s="369">
        <v>501.76</v>
      </c>
    </row>
    <row r="18" spans="2:12" x14ac:dyDescent="0.2">
      <c r="B18" s="369" t="s">
        <v>3260</v>
      </c>
      <c r="C18" s="369" t="s">
        <v>3261</v>
      </c>
      <c r="D18" s="369"/>
      <c r="E18" s="369" t="s">
        <v>2073</v>
      </c>
      <c r="F18" s="369" t="s">
        <v>2074</v>
      </c>
      <c r="G18" s="369" t="s">
        <v>3186</v>
      </c>
      <c r="H18" s="369" t="s">
        <v>244</v>
      </c>
      <c r="I18" s="369" t="s">
        <v>3262</v>
      </c>
      <c r="J18" s="369" t="s">
        <v>246</v>
      </c>
      <c r="K18" s="370">
        <v>46082</v>
      </c>
      <c r="L18" s="369">
        <v>125.81</v>
      </c>
    </row>
    <row r="19" spans="2:12" x14ac:dyDescent="0.2">
      <c r="B19" s="369" t="s">
        <v>3263</v>
      </c>
      <c r="C19" s="369" t="s">
        <v>3264</v>
      </c>
      <c r="D19" s="369"/>
      <c r="E19" s="369" t="s">
        <v>2073</v>
      </c>
      <c r="F19" s="369" t="s">
        <v>2085</v>
      </c>
      <c r="G19" s="369" t="s">
        <v>3186</v>
      </c>
      <c r="H19" s="369" t="s">
        <v>244</v>
      </c>
      <c r="I19" s="369" t="s">
        <v>3265</v>
      </c>
      <c r="J19" s="369" t="s">
        <v>392</v>
      </c>
      <c r="K19" s="370">
        <v>47118</v>
      </c>
      <c r="L19" s="369">
        <v>203</v>
      </c>
    </row>
    <row r="20" spans="2:12" x14ac:dyDescent="0.2">
      <c r="B20" s="369" t="s">
        <v>3266</v>
      </c>
      <c r="C20" s="369" t="s">
        <v>3267</v>
      </c>
      <c r="D20" s="369"/>
      <c r="E20" s="369" t="s">
        <v>2073</v>
      </c>
      <c r="F20" s="369" t="s">
        <v>2085</v>
      </c>
      <c r="G20" s="369" t="s">
        <v>3186</v>
      </c>
      <c r="H20" s="369" t="s">
        <v>244</v>
      </c>
      <c r="I20" s="369" t="s">
        <v>3265</v>
      </c>
      <c r="J20" s="369" t="s">
        <v>392</v>
      </c>
      <c r="K20" s="370">
        <v>47118</v>
      </c>
      <c r="L20" s="369">
        <v>203</v>
      </c>
    </row>
    <row r="21" spans="2:12" x14ac:dyDescent="0.2">
      <c r="B21" s="369" t="s">
        <v>3272</v>
      </c>
      <c r="C21" s="369" t="s">
        <v>3273</v>
      </c>
      <c r="D21" s="369"/>
      <c r="E21" s="369" t="s">
        <v>2073</v>
      </c>
      <c r="F21" s="369" t="s">
        <v>2085</v>
      </c>
      <c r="G21" s="369" t="s">
        <v>3186</v>
      </c>
      <c r="H21" s="369" t="s">
        <v>244</v>
      </c>
      <c r="I21" s="369" t="s">
        <v>1535</v>
      </c>
      <c r="J21" s="369" t="s">
        <v>392</v>
      </c>
      <c r="K21" s="370">
        <v>46645</v>
      </c>
      <c r="L21" s="369">
        <v>309.60000000000002</v>
      </c>
    </row>
    <row r="22" spans="2:12" x14ac:dyDescent="0.2">
      <c r="B22" s="369" t="s">
        <v>3282</v>
      </c>
      <c r="C22" s="369" t="s">
        <v>3283</v>
      </c>
      <c r="D22" s="369"/>
      <c r="E22" s="369" t="s">
        <v>2073</v>
      </c>
      <c r="F22" s="369" t="s">
        <v>2085</v>
      </c>
      <c r="G22" s="369" t="s">
        <v>3186</v>
      </c>
      <c r="H22" s="369" t="s">
        <v>244</v>
      </c>
      <c r="I22" s="369" t="s">
        <v>1459</v>
      </c>
      <c r="J22" s="369" t="s">
        <v>392</v>
      </c>
      <c r="K22" s="370">
        <v>46853</v>
      </c>
      <c r="L22" s="369">
        <v>149.5</v>
      </c>
    </row>
    <row r="23" spans="2:12" x14ac:dyDescent="0.2">
      <c r="B23" s="369" t="s">
        <v>3323</v>
      </c>
      <c r="C23" s="369" t="s">
        <v>3324</v>
      </c>
      <c r="D23" s="369"/>
      <c r="E23" s="369" t="s">
        <v>2073</v>
      </c>
      <c r="F23" s="369" t="s">
        <v>2085</v>
      </c>
      <c r="G23" s="369" t="s">
        <v>3186</v>
      </c>
      <c r="H23" s="369" t="s">
        <v>244</v>
      </c>
      <c r="I23" s="369" t="s">
        <v>2292</v>
      </c>
      <c r="J23" s="369" t="s">
        <v>1186</v>
      </c>
      <c r="K23" s="370">
        <v>46063</v>
      </c>
      <c r="L23" s="369">
        <v>166.57</v>
      </c>
    </row>
    <row r="24" spans="2:12" x14ac:dyDescent="0.2">
      <c r="B24" s="369" t="s">
        <v>3325</v>
      </c>
      <c r="C24" s="369" t="s">
        <v>3326</v>
      </c>
      <c r="D24" s="369"/>
      <c r="E24" s="369" t="s">
        <v>2073</v>
      </c>
      <c r="F24" s="369" t="s">
        <v>2085</v>
      </c>
      <c r="G24" s="369" t="s">
        <v>3186</v>
      </c>
      <c r="H24" s="369" t="s">
        <v>244</v>
      </c>
      <c r="I24" s="369" t="s">
        <v>2292</v>
      </c>
      <c r="J24" s="369" t="s">
        <v>1186</v>
      </c>
      <c r="K24" s="370">
        <v>46113</v>
      </c>
      <c r="L24" s="369">
        <v>186.83</v>
      </c>
    </row>
    <row r="25" spans="2:12" x14ac:dyDescent="0.2">
      <c r="B25" s="369" t="s">
        <v>3327</v>
      </c>
      <c r="C25" s="369" t="s">
        <v>3328</v>
      </c>
      <c r="D25" s="369"/>
      <c r="E25" s="369" t="s">
        <v>2073</v>
      </c>
      <c r="F25" s="369" t="s">
        <v>2085</v>
      </c>
      <c r="G25" s="369" t="s">
        <v>3186</v>
      </c>
      <c r="H25" s="369" t="s">
        <v>244</v>
      </c>
      <c r="I25" s="369" t="s">
        <v>1320</v>
      </c>
      <c r="J25" s="369" t="s">
        <v>392</v>
      </c>
      <c r="K25" s="370">
        <v>46599</v>
      </c>
      <c r="L25" s="369">
        <v>301.44</v>
      </c>
    </row>
    <row r="26" spans="2:12" x14ac:dyDescent="0.2">
      <c r="B26" s="369" t="s">
        <v>3329</v>
      </c>
      <c r="C26" s="369" t="s">
        <v>3330</v>
      </c>
      <c r="D26" s="369"/>
      <c r="E26" s="369" t="s">
        <v>2073</v>
      </c>
      <c r="F26" s="369" t="s">
        <v>2085</v>
      </c>
      <c r="G26" s="369" t="s">
        <v>3186</v>
      </c>
      <c r="H26" s="369" t="s">
        <v>244</v>
      </c>
      <c r="I26" s="369" t="s">
        <v>1320</v>
      </c>
      <c r="J26" s="369" t="s">
        <v>392</v>
      </c>
      <c r="K26" s="370">
        <v>46599</v>
      </c>
      <c r="L26" s="369">
        <v>100.54</v>
      </c>
    </row>
    <row r="27" spans="2:12" x14ac:dyDescent="0.2">
      <c r="B27" s="369" t="s">
        <v>3331</v>
      </c>
      <c r="C27" s="369" t="s">
        <v>3332</v>
      </c>
      <c r="D27" s="369"/>
      <c r="E27" s="369" t="s">
        <v>2073</v>
      </c>
      <c r="F27" s="369" t="s">
        <v>2085</v>
      </c>
      <c r="G27" s="369" t="s">
        <v>3186</v>
      </c>
      <c r="H27" s="369" t="s">
        <v>244</v>
      </c>
      <c r="I27" s="369" t="s">
        <v>1320</v>
      </c>
      <c r="J27" s="369" t="s">
        <v>392</v>
      </c>
      <c r="K27" s="370">
        <v>46599</v>
      </c>
      <c r="L27" s="369">
        <v>200.95</v>
      </c>
    </row>
    <row r="28" spans="2:12" x14ac:dyDescent="0.2">
      <c r="B28" s="369" t="s">
        <v>3335</v>
      </c>
      <c r="C28" s="369" t="s">
        <v>3336</v>
      </c>
      <c r="D28" s="369"/>
      <c r="E28" s="369" t="s">
        <v>2073</v>
      </c>
      <c r="F28" s="369" t="s">
        <v>2085</v>
      </c>
      <c r="G28" s="369" t="s">
        <v>3186</v>
      </c>
      <c r="H28" s="369" t="s">
        <v>244</v>
      </c>
      <c r="I28" s="369" t="s">
        <v>2095</v>
      </c>
      <c r="J28" s="369" t="s">
        <v>392</v>
      </c>
      <c r="K28" s="370">
        <v>46569</v>
      </c>
      <c r="L28" s="369">
        <v>351.4</v>
      </c>
    </row>
    <row r="29" spans="2:12" x14ac:dyDescent="0.2">
      <c r="B29" s="369" t="s">
        <v>3368</v>
      </c>
      <c r="C29" s="369" t="s">
        <v>3369</v>
      </c>
      <c r="D29" s="369"/>
      <c r="E29" s="369" t="s">
        <v>2073</v>
      </c>
      <c r="F29" s="369" t="s">
        <v>2074</v>
      </c>
      <c r="G29" s="369" t="s">
        <v>3186</v>
      </c>
      <c r="H29" s="369" t="s">
        <v>244</v>
      </c>
      <c r="I29" s="369" t="s">
        <v>1609</v>
      </c>
      <c r="J29" s="369" t="s">
        <v>246</v>
      </c>
      <c r="K29" s="370">
        <v>46607</v>
      </c>
      <c r="L29" s="369">
        <v>101.5</v>
      </c>
    </row>
    <row r="30" spans="2:12" x14ac:dyDescent="0.2">
      <c r="B30" s="369" t="s">
        <v>3394</v>
      </c>
      <c r="C30" s="369" t="s">
        <v>3395</v>
      </c>
      <c r="D30" s="369"/>
      <c r="E30" s="369" t="s">
        <v>2073</v>
      </c>
      <c r="F30" s="369" t="s">
        <v>2085</v>
      </c>
      <c r="G30" s="369" t="s">
        <v>3186</v>
      </c>
      <c r="H30" s="369" t="s">
        <v>244</v>
      </c>
      <c r="I30" s="369" t="s">
        <v>1535</v>
      </c>
      <c r="J30" s="369" t="s">
        <v>392</v>
      </c>
      <c r="K30" s="370">
        <v>46113</v>
      </c>
      <c r="L30" s="369">
        <v>178</v>
      </c>
    </row>
    <row r="31" spans="2:12" x14ac:dyDescent="0.2">
      <c r="B31" s="369" t="s">
        <v>3396</v>
      </c>
      <c r="C31" s="369" t="s">
        <v>3397</v>
      </c>
      <c r="D31" s="369"/>
      <c r="E31" s="369" t="s">
        <v>2073</v>
      </c>
      <c r="F31" s="369" t="s">
        <v>2085</v>
      </c>
      <c r="G31" s="369" t="s">
        <v>3186</v>
      </c>
      <c r="H31" s="369" t="s">
        <v>244</v>
      </c>
      <c r="I31" s="369" t="s">
        <v>1535</v>
      </c>
      <c r="J31" s="369" t="s">
        <v>392</v>
      </c>
      <c r="K31" s="370">
        <v>46296</v>
      </c>
      <c r="L31" s="369">
        <v>133</v>
      </c>
    </row>
    <row r="32" spans="2:12" x14ac:dyDescent="0.2">
      <c r="B32" s="369" t="s">
        <v>3398</v>
      </c>
      <c r="C32" s="369" t="s">
        <v>3399</v>
      </c>
      <c r="D32" s="369"/>
      <c r="E32" s="369" t="s">
        <v>2073</v>
      </c>
      <c r="F32" s="369" t="s">
        <v>2074</v>
      </c>
      <c r="G32" s="369" t="s">
        <v>3186</v>
      </c>
      <c r="H32" s="369" t="s">
        <v>244</v>
      </c>
      <c r="I32" s="369" t="s">
        <v>3400</v>
      </c>
      <c r="J32" s="369" t="s">
        <v>260</v>
      </c>
      <c r="K32" s="370">
        <v>46264</v>
      </c>
      <c r="L32" s="369">
        <v>261.42</v>
      </c>
    </row>
    <row r="33" spans="2:12" x14ac:dyDescent="0.2">
      <c r="B33" s="369" t="s">
        <v>3426</v>
      </c>
      <c r="C33" s="369" t="s">
        <v>3427</v>
      </c>
      <c r="D33" s="369"/>
      <c r="E33" s="369" t="s">
        <v>2073</v>
      </c>
      <c r="F33" s="369" t="s">
        <v>2074</v>
      </c>
      <c r="G33" s="369" t="s">
        <v>3186</v>
      </c>
      <c r="H33" s="369" t="s">
        <v>244</v>
      </c>
      <c r="I33" s="369" t="s">
        <v>2133</v>
      </c>
      <c r="J33" s="369" t="s">
        <v>246</v>
      </c>
      <c r="K33" s="370">
        <v>46064</v>
      </c>
      <c r="L33" s="369">
        <v>201.4</v>
      </c>
    </row>
    <row r="34" spans="2:12" x14ac:dyDescent="0.2">
      <c r="B34" s="369" t="s">
        <v>3454</v>
      </c>
      <c r="C34" s="369" t="s">
        <v>3455</v>
      </c>
      <c r="D34" s="369"/>
      <c r="E34" s="369" t="s">
        <v>2073</v>
      </c>
      <c r="F34" s="369" t="s">
        <v>2074</v>
      </c>
      <c r="G34" s="369" t="s">
        <v>3186</v>
      </c>
      <c r="H34" s="369" t="s">
        <v>244</v>
      </c>
      <c r="I34" s="369" t="s">
        <v>3141</v>
      </c>
      <c r="J34" s="369" t="s">
        <v>260</v>
      </c>
      <c r="K34" s="370">
        <v>46141</v>
      </c>
      <c r="L34" s="369">
        <v>124.65</v>
      </c>
    </row>
    <row r="35" spans="2:12" x14ac:dyDescent="0.2">
      <c r="B35" s="369" t="s">
        <v>3475</v>
      </c>
      <c r="C35" s="369" t="s">
        <v>3476</v>
      </c>
      <c r="D35" s="369"/>
      <c r="E35" s="369" t="s">
        <v>2073</v>
      </c>
      <c r="F35" s="369" t="s">
        <v>2074</v>
      </c>
      <c r="G35" s="369" t="s">
        <v>3186</v>
      </c>
      <c r="H35" s="369" t="s">
        <v>244</v>
      </c>
      <c r="I35" s="369" t="s">
        <v>1980</v>
      </c>
      <c r="J35" s="369" t="s">
        <v>246</v>
      </c>
      <c r="K35" s="370">
        <v>46456</v>
      </c>
      <c r="L35" s="369">
        <v>505.5</v>
      </c>
    </row>
    <row r="36" spans="2:12" x14ac:dyDescent="0.2">
      <c r="B36" s="369" t="s">
        <v>3477</v>
      </c>
      <c r="C36" s="369" t="s">
        <v>3478</v>
      </c>
      <c r="D36" s="369"/>
      <c r="E36" s="369" t="s">
        <v>2073</v>
      </c>
      <c r="F36" s="369" t="s">
        <v>2074</v>
      </c>
      <c r="G36" s="369" t="s">
        <v>3186</v>
      </c>
      <c r="H36" s="369" t="s">
        <v>244</v>
      </c>
      <c r="I36" s="369" t="s">
        <v>1980</v>
      </c>
      <c r="J36" s="369" t="s">
        <v>246</v>
      </c>
      <c r="K36" s="370">
        <v>46387</v>
      </c>
      <c r="L36" s="369">
        <v>333</v>
      </c>
    </row>
    <row r="37" spans="2:12" x14ac:dyDescent="0.2">
      <c r="B37" s="369" t="s">
        <v>3481</v>
      </c>
      <c r="C37" s="369" t="s">
        <v>3482</v>
      </c>
      <c r="D37" s="369"/>
      <c r="E37" s="369" t="s">
        <v>2073</v>
      </c>
      <c r="F37" s="369" t="s">
        <v>2085</v>
      </c>
      <c r="G37" s="369" t="s">
        <v>3186</v>
      </c>
      <c r="H37" s="369" t="s">
        <v>244</v>
      </c>
      <c r="I37" s="369" t="s">
        <v>2095</v>
      </c>
      <c r="J37" s="369" t="s">
        <v>392</v>
      </c>
      <c r="K37" s="370">
        <v>46568</v>
      </c>
      <c r="L37" s="369">
        <v>255</v>
      </c>
    </row>
    <row r="38" spans="2:12" x14ac:dyDescent="0.2">
      <c r="B38" s="369" t="s">
        <v>3485</v>
      </c>
      <c r="C38" s="369" t="s">
        <v>3486</v>
      </c>
      <c r="D38" s="369"/>
      <c r="E38" s="369" t="s">
        <v>2073</v>
      </c>
      <c r="F38" s="369" t="s">
        <v>2074</v>
      </c>
      <c r="G38" s="369" t="s">
        <v>3186</v>
      </c>
      <c r="H38" s="369" t="s">
        <v>244</v>
      </c>
      <c r="I38" s="369" t="s">
        <v>1980</v>
      </c>
      <c r="J38" s="369" t="s">
        <v>246</v>
      </c>
      <c r="K38" s="370">
        <v>46477</v>
      </c>
      <c r="L38" s="369">
        <v>382.12</v>
      </c>
    </row>
    <row r="39" spans="2:12" x14ac:dyDescent="0.2">
      <c r="B39" s="369" t="s">
        <v>3493</v>
      </c>
      <c r="C39" s="369" t="s">
        <v>3494</v>
      </c>
      <c r="D39" s="369"/>
      <c r="E39" s="369" t="s">
        <v>2073</v>
      </c>
      <c r="F39" s="369" t="s">
        <v>2085</v>
      </c>
      <c r="G39" s="369" t="s">
        <v>3186</v>
      </c>
      <c r="H39" s="369" t="s">
        <v>244</v>
      </c>
      <c r="I39" s="369" t="s">
        <v>1359</v>
      </c>
      <c r="J39" s="369" t="s">
        <v>392</v>
      </c>
      <c r="K39" s="370">
        <v>46990</v>
      </c>
      <c r="L39" s="369">
        <v>302.16000000000003</v>
      </c>
    </row>
    <row r="40" spans="2:12" x14ac:dyDescent="0.2">
      <c r="B40" s="369" t="s">
        <v>3509</v>
      </c>
      <c r="C40" s="369" t="s">
        <v>3510</v>
      </c>
      <c r="D40" s="369"/>
      <c r="E40" s="369" t="s">
        <v>2711</v>
      </c>
      <c r="F40" s="369" t="s">
        <v>2712</v>
      </c>
      <c r="G40" s="369" t="s">
        <v>3186</v>
      </c>
      <c r="H40" s="369" t="s">
        <v>244</v>
      </c>
      <c r="I40" s="369" t="s">
        <v>2258</v>
      </c>
      <c r="J40" s="369" t="s">
        <v>246</v>
      </c>
      <c r="K40" s="370">
        <v>46022</v>
      </c>
      <c r="L40" s="369">
        <v>102.58</v>
      </c>
    </row>
    <row r="41" spans="2:12" x14ac:dyDescent="0.2">
      <c r="B41" s="369" t="s">
        <v>3511</v>
      </c>
      <c r="C41" s="369" t="s">
        <v>3512</v>
      </c>
      <c r="D41" s="369"/>
      <c r="E41" s="369" t="s">
        <v>2711</v>
      </c>
      <c r="F41" s="369" t="s">
        <v>2712</v>
      </c>
      <c r="G41" s="369" t="s">
        <v>3186</v>
      </c>
      <c r="H41" s="369" t="s">
        <v>244</v>
      </c>
      <c r="I41" s="369" t="s">
        <v>1014</v>
      </c>
      <c r="J41" s="369" t="s">
        <v>246</v>
      </c>
      <c r="K41" s="370">
        <v>46477</v>
      </c>
      <c r="L41" s="369">
        <v>207.82</v>
      </c>
    </row>
    <row r="42" spans="2:12" x14ac:dyDescent="0.2">
      <c r="B42" s="369" t="s">
        <v>3529</v>
      </c>
      <c r="C42" s="369" t="s">
        <v>3530</v>
      </c>
      <c r="D42" s="369"/>
      <c r="E42" s="369" t="s">
        <v>2711</v>
      </c>
      <c r="F42" s="369" t="s">
        <v>2712</v>
      </c>
      <c r="G42" s="369" t="s">
        <v>3186</v>
      </c>
      <c r="H42" s="369" t="s">
        <v>244</v>
      </c>
      <c r="I42" s="369" t="s">
        <v>1155</v>
      </c>
      <c r="J42" s="369" t="s">
        <v>260</v>
      </c>
      <c r="K42" s="370">
        <v>46133</v>
      </c>
      <c r="L42" s="369">
        <v>121</v>
      </c>
    </row>
    <row r="43" spans="2:12" x14ac:dyDescent="0.2">
      <c r="B43" s="369" t="s">
        <v>3542</v>
      </c>
      <c r="C43" s="369" t="s">
        <v>3543</v>
      </c>
      <c r="D43" s="369"/>
      <c r="E43" s="369" t="s">
        <v>2711</v>
      </c>
      <c r="F43" s="369" t="s">
        <v>2712</v>
      </c>
      <c r="G43" s="369" t="s">
        <v>3186</v>
      </c>
      <c r="H43" s="369" t="s">
        <v>244</v>
      </c>
      <c r="I43" s="369" t="s">
        <v>325</v>
      </c>
      <c r="J43" s="369" t="s">
        <v>252</v>
      </c>
      <c r="K43" s="370">
        <v>46157</v>
      </c>
      <c r="L43" s="369">
        <v>200.78</v>
      </c>
    </row>
    <row r="44" spans="2:12" x14ac:dyDescent="0.2">
      <c r="B44" s="369" t="s">
        <v>3548</v>
      </c>
      <c r="C44" s="369" t="s">
        <v>3549</v>
      </c>
      <c r="D44" s="369"/>
      <c r="E44" s="369" t="s">
        <v>2711</v>
      </c>
      <c r="F44" s="369" t="s">
        <v>2712</v>
      </c>
      <c r="G44" s="369" t="s">
        <v>3186</v>
      </c>
      <c r="H44" s="369" t="s">
        <v>244</v>
      </c>
      <c r="I44" s="369" t="s">
        <v>1320</v>
      </c>
      <c r="J44" s="369" t="s">
        <v>392</v>
      </c>
      <c r="K44" s="370">
        <v>46204</v>
      </c>
      <c r="L44" s="369">
        <v>154</v>
      </c>
    </row>
    <row r="45" spans="2:12" x14ac:dyDescent="0.2">
      <c r="B45" s="369" t="s">
        <v>3556</v>
      </c>
      <c r="C45" s="369" t="s">
        <v>3557</v>
      </c>
      <c r="D45" s="369"/>
      <c r="E45" s="369" t="s">
        <v>2711</v>
      </c>
      <c r="F45" s="369" t="s">
        <v>2712</v>
      </c>
      <c r="G45" s="369" t="s">
        <v>3186</v>
      </c>
      <c r="H45" s="369" t="s">
        <v>244</v>
      </c>
      <c r="I45" s="369" t="s">
        <v>1535</v>
      </c>
      <c r="J45" s="369" t="s">
        <v>392</v>
      </c>
      <c r="K45" s="370">
        <v>46645</v>
      </c>
      <c r="L45" s="369">
        <v>70.39</v>
      </c>
    </row>
    <row r="46" spans="2:12" x14ac:dyDescent="0.2">
      <c r="B46" s="369" t="s">
        <v>3558</v>
      </c>
      <c r="C46" s="369" t="s">
        <v>3559</v>
      </c>
      <c r="D46" s="369"/>
      <c r="E46" s="369" t="s">
        <v>2711</v>
      </c>
      <c r="F46" s="369" t="s">
        <v>2712</v>
      </c>
      <c r="G46" s="369" t="s">
        <v>3186</v>
      </c>
      <c r="H46" s="369" t="s">
        <v>2713</v>
      </c>
      <c r="I46" s="369" t="s">
        <v>610</v>
      </c>
      <c r="J46" s="369" t="s">
        <v>260</v>
      </c>
      <c r="K46" s="370">
        <v>45992</v>
      </c>
      <c r="L46" s="369">
        <v>9.9</v>
      </c>
    </row>
    <row r="47" spans="2:12" x14ac:dyDescent="0.2">
      <c r="B47" s="369" t="s">
        <v>3566</v>
      </c>
      <c r="C47" s="369" t="s">
        <v>3567</v>
      </c>
      <c r="D47" s="369"/>
      <c r="E47" s="369" t="s">
        <v>2711</v>
      </c>
      <c r="F47" s="369" t="s">
        <v>2712</v>
      </c>
      <c r="G47" s="369" t="s">
        <v>3186</v>
      </c>
      <c r="H47" s="369" t="s">
        <v>244</v>
      </c>
      <c r="I47" s="369" t="s">
        <v>1459</v>
      </c>
      <c r="J47" s="369" t="s">
        <v>392</v>
      </c>
      <c r="K47" s="370">
        <v>46853</v>
      </c>
      <c r="L47" s="369">
        <v>98.6</v>
      </c>
    </row>
    <row r="48" spans="2:12" x14ac:dyDescent="0.2">
      <c r="B48" s="369" t="s">
        <v>3572</v>
      </c>
      <c r="C48" s="369" t="s">
        <v>3573</v>
      </c>
      <c r="D48" s="369"/>
      <c r="E48" s="369" t="s">
        <v>2711</v>
      </c>
      <c r="F48" s="369" t="s">
        <v>2712</v>
      </c>
      <c r="G48" s="369" t="s">
        <v>3186</v>
      </c>
      <c r="H48" s="369" t="s">
        <v>2713</v>
      </c>
      <c r="I48" s="369" t="s">
        <v>2286</v>
      </c>
      <c r="J48" s="369" t="s">
        <v>260</v>
      </c>
      <c r="K48" s="370">
        <v>45807</v>
      </c>
      <c r="L48" s="369">
        <v>9.99</v>
      </c>
    </row>
    <row r="49" spans="2:12" x14ac:dyDescent="0.2">
      <c r="B49" s="369" t="s">
        <v>3602</v>
      </c>
      <c r="C49" s="369" t="s">
        <v>3603</v>
      </c>
      <c r="D49" s="369"/>
      <c r="E49" s="369" t="s">
        <v>2711</v>
      </c>
      <c r="F49" s="369" t="s">
        <v>2712</v>
      </c>
      <c r="G49" s="369" t="s">
        <v>3186</v>
      </c>
      <c r="H49" s="369" t="s">
        <v>2713</v>
      </c>
      <c r="I49" s="369" t="s">
        <v>643</v>
      </c>
      <c r="J49" s="369" t="s">
        <v>246</v>
      </c>
      <c r="K49" s="370">
        <v>45809</v>
      </c>
      <c r="L49" s="369">
        <v>9.9499999999999993</v>
      </c>
    </row>
    <row r="50" spans="2:12" x14ac:dyDescent="0.2">
      <c r="B50" s="369" t="s">
        <v>3604</v>
      </c>
      <c r="C50" s="369" t="s">
        <v>3605</v>
      </c>
      <c r="D50" s="369"/>
      <c r="E50" s="369" t="s">
        <v>2711</v>
      </c>
      <c r="F50" s="369" t="s">
        <v>2712</v>
      </c>
      <c r="G50" s="369" t="s">
        <v>3186</v>
      </c>
      <c r="H50" s="369" t="s">
        <v>2713</v>
      </c>
      <c r="I50" s="369" t="s">
        <v>1145</v>
      </c>
      <c r="J50" s="369" t="s">
        <v>260</v>
      </c>
      <c r="K50" s="370">
        <v>45807</v>
      </c>
      <c r="L50" s="369">
        <v>9.99</v>
      </c>
    </row>
    <row r="51" spans="2:12" x14ac:dyDescent="0.2">
      <c r="B51" s="369" t="s">
        <v>3610</v>
      </c>
      <c r="C51" s="369" t="s">
        <v>3611</v>
      </c>
      <c r="D51" s="369"/>
      <c r="E51" s="369" t="s">
        <v>2711</v>
      </c>
      <c r="F51" s="369" t="s">
        <v>2712</v>
      </c>
      <c r="G51" s="369" t="s">
        <v>3186</v>
      </c>
      <c r="H51" s="369" t="s">
        <v>244</v>
      </c>
      <c r="I51" s="369" t="s">
        <v>272</v>
      </c>
      <c r="J51" s="369" t="s">
        <v>260</v>
      </c>
      <c r="K51" s="370">
        <v>46143</v>
      </c>
      <c r="L51" s="369">
        <v>201.2</v>
      </c>
    </row>
    <row r="52" spans="2:12" x14ac:dyDescent="0.2">
      <c r="B52" s="369" t="s">
        <v>3620</v>
      </c>
      <c r="C52" s="369" t="s">
        <v>3621</v>
      </c>
      <c r="D52" s="369"/>
      <c r="E52" s="369" t="s">
        <v>2711</v>
      </c>
      <c r="F52" s="369" t="s">
        <v>2712</v>
      </c>
      <c r="G52" s="369" t="s">
        <v>3186</v>
      </c>
      <c r="H52" s="369" t="s">
        <v>2713</v>
      </c>
      <c r="I52" s="369" t="s">
        <v>552</v>
      </c>
      <c r="J52" s="369" t="s">
        <v>260</v>
      </c>
      <c r="K52" s="370">
        <v>45808</v>
      </c>
      <c r="L52" s="369">
        <v>9.99</v>
      </c>
    </row>
    <row r="53" spans="2:12" x14ac:dyDescent="0.2">
      <c r="B53" s="369" t="s">
        <v>3632</v>
      </c>
      <c r="C53" s="369" t="s">
        <v>3633</v>
      </c>
      <c r="D53" s="369"/>
      <c r="E53" s="369" t="s">
        <v>2711</v>
      </c>
      <c r="F53" s="369" t="s">
        <v>2712</v>
      </c>
      <c r="G53" s="369" t="s">
        <v>3186</v>
      </c>
      <c r="H53" s="369" t="s">
        <v>2713</v>
      </c>
      <c r="I53" s="369" t="s">
        <v>402</v>
      </c>
      <c r="J53" s="369" t="s">
        <v>305</v>
      </c>
      <c r="K53" s="370">
        <v>45762</v>
      </c>
      <c r="L53" s="369">
        <v>9.9</v>
      </c>
    </row>
    <row r="54" spans="2:12" x14ac:dyDescent="0.2">
      <c r="B54" s="369" t="s">
        <v>3640</v>
      </c>
      <c r="C54" s="369" t="s">
        <v>3641</v>
      </c>
      <c r="D54" s="369"/>
      <c r="E54" s="369" t="s">
        <v>2711</v>
      </c>
      <c r="F54" s="369" t="s">
        <v>2712</v>
      </c>
      <c r="G54" s="369" t="s">
        <v>3186</v>
      </c>
      <c r="H54" s="369" t="s">
        <v>244</v>
      </c>
      <c r="I54" s="369" t="s">
        <v>402</v>
      </c>
      <c r="J54" s="369" t="s">
        <v>305</v>
      </c>
      <c r="K54" s="370">
        <v>46176</v>
      </c>
      <c r="L54" s="369">
        <v>164.5</v>
      </c>
    </row>
    <row r="55" spans="2:12" x14ac:dyDescent="0.2">
      <c r="B55" s="369" t="s">
        <v>3646</v>
      </c>
      <c r="C55" s="369" t="s">
        <v>3647</v>
      </c>
      <c r="D55" s="369"/>
      <c r="E55" s="369" t="s">
        <v>2711</v>
      </c>
      <c r="F55" s="369" t="s">
        <v>2712</v>
      </c>
      <c r="G55" s="369" t="s">
        <v>3186</v>
      </c>
      <c r="H55" s="369" t="s">
        <v>2713</v>
      </c>
      <c r="I55" s="369" t="s">
        <v>325</v>
      </c>
      <c r="J55" s="369" t="s">
        <v>252</v>
      </c>
      <c r="K55" s="370">
        <v>45877</v>
      </c>
      <c r="L55" s="369">
        <v>9.99</v>
      </c>
    </row>
    <row r="56" spans="2:12" x14ac:dyDescent="0.2">
      <c r="B56" s="369" t="s">
        <v>3662</v>
      </c>
      <c r="C56" s="369" t="s">
        <v>3663</v>
      </c>
      <c r="D56" s="369"/>
      <c r="E56" s="369" t="s">
        <v>2711</v>
      </c>
      <c r="F56" s="369" t="s">
        <v>2712</v>
      </c>
      <c r="G56" s="369" t="s">
        <v>3186</v>
      </c>
      <c r="H56" s="369" t="s">
        <v>2713</v>
      </c>
      <c r="I56" s="369" t="s">
        <v>341</v>
      </c>
      <c r="J56" s="369" t="s">
        <v>252</v>
      </c>
      <c r="K56" s="370">
        <v>45814</v>
      </c>
      <c r="L56" s="369">
        <v>9.99</v>
      </c>
    </row>
    <row r="57" spans="2:12" x14ac:dyDescent="0.2">
      <c r="B57" s="369" t="s">
        <v>3666</v>
      </c>
      <c r="C57" s="369" t="s">
        <v>3667</v>
      </c>
      <c r="D57" s="369"/>
      <c r="E57" s="369" t="s">
        <v>2711</v>
      </c>
      <c r="F57" s="369" t="s">
        <v>2712</v>
      </c>
      <c r="G57" s="369" t="s">
        <v>3186</v>
      </c>
      <c r="H57" s="369" t="s">
        <v>2713</v>
      </c>
      <c r="I57" s="369" t="s">
        <v>943</v>
      </c>
      <c r="J57" s="369" t="s">
        <v>252</v>
      </c>
      <c r="K57" s="370">
        <v>45873</v>
      </c>
      <c r="L57" s="369">
        <v>9.99</v>
      </c>
    </row>
    <row r="58" spans="2:12" x14ac:dyDescent="0.2">
      <c r="B58" s="369" t="s">
        <v>3680</v>
      </c>
      <c r="C58" s="369" t="s">
        <v>3681</v>
      </c>
      <c r="D58" s="369"/>
      <c r="E58" s="369" t="s">
        <v>2711</v>
      </c>
      <c r="F58" s="369" t="s">
        <v>2712</v>
      </c>
      <c r="G58" s="369" t="s">
        <v>3186</v>
      </c>
      <c r="H58" s="369" t="s">
        <v>2713</v>
      </c>
      <c r="I58" s="369" t="s">
        <v>643</v>
      </c>
      <c r="J58" s="369" t="s">
        <v>246</v>
      </c>
      <c r="K58" s="370">
        <v>45809</v>
      </c>
      <c r="L58" s="369">
        <v>9.9499999999999993</v>
      </c>
    </row>
    <row r="59" spans="2:12" x14ac:dyDescent="0.2">
      <c r="B59" s="369" t="s">
        <v>3684</v>
      </c>
      <c r="C59" s="369" t="s">
        <v>3685</v>
      </c>
      <c r="D59" s="369"/>
      <c r="E59" s="369" t="s">
        <v>2711</v>
      </c>
      <c r="F59" s="369" t="s">
        <v>2712</v>
      </c>
      <c r="G59" s="369" t="s">
        <v>3186</v>
      </c>
      <c r="H59" s="369" t="s">
        <v>244</v>
      </c>
      <c r="I59" s="369" t="s">
        <v>860</v>
      </c>
      <c r="J59" s="369" t="s">
        <v>246</v>
      </c>
      <c r="K59" s="370">
        <v>46537</v>
      </c>
      <c r="L59" s="369">
        <v>156</v>
      </c>
    </row>
    <row r="60" spans="2:12" x14ac:dyDescent="0.2">
      <c r="B60" s="369" t="s">
        <v>3686</v>
      </c>
      <c r="C60" s="369" t="s">
        <v>3687</v>
      </c>
      <c r="D60" s="369"/>
      <c r="E60" s="369" t="s">
        <v>2711</v>
      </c>
      <c r="F60" s="369" t="s">
        <v>2712</v>
      </c>
      <c r="G60" s="369" t="s">
        <v>3186</v>
      </c>
      <c r="H60" s="369" t="s">
        <v>244</v>
      </c>
      <c r="I60" s="369" t="s">
        <v>860</v>
      </c>
      <c r="J60" s="369" t="s">
        <v>246</v>
      </c>
      <c r="K60" s="370">
        <v>46537</v>
      </c>
      <c r="L60" s="369">
        <v>156</v>
      </c>
    </row>
    <row r="61" spans="2:12" x14ac:dyDescent="0.2">
      <c r="B61" s="369" t="s">
        <v>3713</v>
      </c>
      <c r="C61" s="369" t="s">
        <v>3714</v>
      </c>
      <c r="D61" s="369"/>
      <c r="E61" s="369" t="s">
        <v>2711</v>
      </c>
      <c r="F61" s="369" t="s">
        <v>2712</v>
      </c>
      <c r="G61" s="369" t="s">
        <v>3186</v>
      </c>
      <c r="H61" s="369" t="s">
        <v>244</v>
      </c>
      <c r="I61" s="369" t="s">
        <v>341</v>
      </c>
      <c r="J61" s="369" t="s">
        <v>252</v>
      </c>
      <c r="K61" s="370">
        <v>46482</v>
      </c>
      <c r="L61" s="369">
        <v>154</v>
      </c>
    </row>
    <row r="62" spans="2:12" x14ac:dyDescent="0.2">
      <c r="B62" s="369" t="s">
        <v>3715</v>
      </c>
      <c r="C62" s="369" t="s">
        <v>3716</v>
      </c>
      <c r="D62" s="369"/>
      <c r="E62" s="369" t="s">
        <v>2711</v>
      </c>
      <c r="F62" s="369" t="s">
        <v>2712</v>
      </c>
      <c r="G62" s="369" t="s">
        <v>3186</v>
      </c>
      <c r="H62" s="369" t="s">
        <v>244</v>
      </c>
      <c r="I62" s="369" t="s">
        <v>2182</v>
      </c>
      <c r="J62" s="369" t="s">
        <v>392</v>
      </c>
      <c r="K62" s="370">
        <v>46008</v>
      </c>
      <c r="L62" s="369">
        <v>203.87</v>
      </c>
    </row>
    <row r="63" spans="2:12" x14ac:dyDescent="0.2">
      <c r="B63" s="369" t="s">
        <v>3732</v>
      </c>
      <c r="C63" s="369" t="s">
        <v>3733</v>
      </c>
      <c r="D63" s="369"/>
      <c r="E63" s="369" t="s">
        <v>2711</v>
      </c>
      <c r="F63" s="369" t="s">
        <v>2712</v>
      </c>
      <c r="G63" s="369" t="s">
        <v>3186</v>
      </c>
      <c r="H63" s="369" t="s">
        <v>244</v>
      </c>
      <c r="I63" s="369" t="s">
        <v>3466</v>
      </c>
      <c r="J63" s="369" t="s">
        <v>260</v>
      </c>
      <c r="K63" s="370">
        <v>46522</v>
      </c>
      <c r="L63" s="369">
        <v>63.6</v>
      </c>
    </row>
    <row r="64" spans="2:12" x14ac:dyDescent="0.2">
      <c r="B64" s="369" t="s">
        <v>3753</v>
      </c>
      <c r="C64" s="369" t="s">
        <v>3754</v>
      </c>
      <c r="D64" s="369"/>
      <c r="E64" s="369" t="s">
        <v>2711</v>
      </c>
      <c r="F64" s="369" t="s">
        <v>2712</v>
      </c>
      <c r="G64" s="369" t="s">
        <v>3186</v>
      </c>
      <c r="H64" s="369" t="s">
        <v>244</v>
      </c>
      <c r="I64" s="369" t="s">
        <v>816</v>
      </c>
      <c r="J64" s="369" t="s">
        <v>305</v>
      </c>
      <c r="K64" s="370">
        <v>46054</v>
      </c>
      <c r="L64" s="369">
        <v>207.3</v>
      </c>
    </row>
    <row r="65" spans="2:12" x14ac:dyDescent="0.2">
      <c r="B65" s="371" t="s">
        <v>4005</v>
      </c>
      <c r="C65" s="371"/>
      <c r="D65" s="371"/>
      <c r="E65" s="371"/>
      <c r="F65" s="371"/>
      <c r="G65" s="371"/>
      <c r="H65" s="371"/>
      <c r="I65" s="371"/>
      <c r="J65" s="371"/>
      <c r="K65" s="371"/>
      <c r="L65" s="42">
        <f>SUM(L11:L64)</f>
        <v>8980.2299999999959</v>
      </c>
    </row>
  </sheetData>
  <autoFilter ref="B10:L65" xr:uid="{00000000-0001-0000-0300-000000000000}"/>
  <mergeCells count="6">
    <mergeCell ref="A1:L1"/>
    <mergeCell ref="B9:L9"/>
    <mergeCell ref="B4:L4"/>
    <mergeCell ref="B5:L5"/>
    <mergeCell ref="B3:L3"/>
    <mergeCell ref="B8:L8"/>
  </mergeCells>
  <printOptions horizontalCentered="1"/>
  <pageMargins left="0.7" right="0.7" top="0.75" bottom="0.75" header="0.3" footer="0.3"/>
  <pageSetup scale="45" firstPageNumber="5" fitToWidth="0" fitToHeight="0" orientation="landscape" r:id="rId1"/>
  <headerFooter>
    <oddFooter>&amp;LERCOT PUBLIC&amp;C&amp;12&amp;P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2978-BA13-43EB-A2E7-9FCE98ABCFFF}">
  <sheetPr codeName="Sheet15">
    <tabColor theme="1"/>
  </sheetPr>
  <dimension ref="A1"/>
  <sheetViews>
    <sheetView workbookViewId="0"/>
  </sheetViews>
  <sheetFormatPr defaultRowHeight="12.75" x14ac:dyDescent="0.2"/>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9EB20-8789-4291-B6FC-9CC68787990B}">
  <sheetPr codeName="Sheet16">
    <tabColor theme="7" tint="0.89999084444715716"/>
  </sheetPr>
  <dimension ref="A1:G73"/>
  <sheetViews>
    <sheetView zoomScaleNormal="100" workbookViewId="0">
      <selection sqref="A1:G1"/>
    </sheetView>
  </sheetViews>
  <sheetFormatPr defaultColWidth="9.28515625" defaultRowHeight="12.75" customHeight="1" x14ac:dyDescent="0.2"/>
  <cols>
    <col min="1" max="1" width="3.5703125" style="133" customWidth="1"/>
    <col min="2" max="2" width="91.5703125" style="133" bestFit="1" customWidth="1"/>
    <col min="3" max="16384" width="9.28515625" style="133"/>
  </cols>
  <sheetData>
    <row r="1" spans="1:7" ht="24" customHeight="1" x14ac:dyDescent="0.2">
      <c r="A1" s="452" t="s">
        <v>23</v>
      </c>
      <c r="B1" s="452"/>
      <c r="C1" s="452"/>
      <c r="D1" s="452"/>
      <c r="E1" s="452"/>
      <c r="F1" s="452"/>
      <c r="G1" s="452"/>
    </row>
    <row r="2" spans="1:7" ht="24" customHeight="1" x14ac:dyDescent="0.2">
      <c r="A2" s="134" t="s">
        <v>4006</v>
      </c>
      <c r="B2" s="135"/>
    </row>
    <row r="3" spans="1:7" ht="12.75" customHeight="1" x14ac:dyDescent="0.2">
      <c r="B3" s="136" t="s">
        <v>4007</v>
      </c>
    </row>
    <row r="4" spans="1:7" ht="12.75" customHeight="1" x14ac:dyDescent="0.2">
      <c r="B4" s="136" t="s">
        <v>4008</v>
      </c>
    </row>
    <row r="5" spans="1:7" ht="12.75" customHeight="1" x14ac:dyDescent="0.2">
      <c r="B5" s="136" t="s">
        <v>4009</v>
      </c>
    </row>
    <row r="6" spans="1:7" x14ac:dyDescent="0.2">
      <c r="A6" s="137"/>
      <c r="B6" s="137" t="s">
        <v>4010</v>
      </c>
      <c r="D6" s="138"/>
    </row>
    <row r="7" spans="1:7" x14ac:dyDescent="0.2">
      <c r="A7" s="137"/>
      <c r="B7" s="137" t="s">
        <v>4011</v>
      </c>
      <c r="D7" s="138"/>
    </row>
    <row r="8" spans="1:7" x14ac:dyDescent="0.2">
      <c r="A8" s="137"/>
      <c r="B8" s="136" t="s">
        <v>4012</v>
      </c>
      <c r="D8" s="138"/>
    </row>
    <row r="9" spans="1:7" x14ac:dyDescent="0.2">
      <c r="A9" s="137"/>
      <c r="B9" s="137" t="s">
        <v>4013</v>
      </c>
      <c r="D9" s="138"/>
    </row>
    <row r="10" spans="1:7" x14ac:dyDescent="0.2">
      <c r="A10" s="137"/>
      <c r="B10" s="137" t="s">
        <v>4014</v>
      </c>
      <c r="D10" s="138"/>
    </row>
    <row r="11" spans="1:7" x14ac:dyDescent="0.2">
      <c r="A11" s="137"/>
      <c r="B11" s="137" t="s">
        <v>4015</v>
      </c>
      <c r="D11" s="138"/>
    </row>
    <row r="12" spans="1:7" x14ac:dyDescent="0.2">
      <c r="A12" s="137"/>
      <c r="B12" s="136" t="s">
        <v>4016</v>
      </c>
      <c r="D12" s="138"/>
    </row>
    <row r="13" spans="1:7" x14ac:dyDescent="0.2">
      <c r="A13" s="137"/>
      <c r="B13" s="137"/>
      <c r="D13" s="138"/>
    </row>
    <row r="14" spans="1:7" x14ac:dyDescent="0.2">
      <c r="A14" s="134" t="s">
        <v>4017</v>
      </c>
      <c r="D14" s="138"/>
    </row>
    <row r="15" spans="1:7" x14ac:dyDescent="0.2">
      <c r="A15" s="139"/>
      <c r="B15" s="137" t="s">
        <v>4018</v>
      </c>
      <c r="D15" s="138"/>
    </row>
    <row r="16" spans="1:7" x14ac:dyDescent="0.2">
      <c r="B16" s="137" t="s">
        <v>4019</v>
      </c>
      <c r="D16" s="138"/>
    </row>
    <row r="17" spans="1:4" x14ac:dyDescent="0.2">
      <c r="B17" s="137" t="s">
        <v>4020</v>
      </c>
      <c r="D17" s="138"/>
    </row>
    <row r="18" spans="1:4" x14ac:dyDescent="0.2">
      <c r="B18" s="137" t="s">
        <v>4021</v>
      </c>
      <c r="D18" s="138"/>
    </row>
    <row r="19" spans="1:4" x14ac:dyDescent="0.2">
      <c r="B19" s="137" t="s">
        <v>4022</v>
      </c>
      <c r="D19" s="138"/>
    </row>
    <row r="20" spans="1:4" x14ac:dyDescent="0.2">
      <c r="B20" s="137" t="s">
        <v>4023</v>
      </c>
      <c r="D20" s="138"/>
    </row>
    <row r="21" spans="1:4" x14ac:dyDescent="0.2">
      <c r="B21" s="137" t="s">
        <v>4024</v>
      </c>
      <c r="D21" s="138"/>
    </row>
    <row r="22" spans="1:4" x14ac:dyDescent="0.2">
      <c r="B22" s="137" t="s">
        <v>4025</v>
      </c>
      <c r="D22" s="138"/>
    </row>
    <row r="23" spans="1:4" x14ac:dyDescent="0.2">
      <c r="B23" s="137" t="s">
        <v>4026</v>
      </c>
      <c r="D23" s="138"/>
    </row>
    <row r="24" spans="1:4" x14ac:dyDescent="0.2">
      <c r="B24" s="137" t="s">
        <v>4027</v>
      </c>
      <c r="D24" s="138"/>
    </row>
    <row r="25" spans="1:4" ht="38.25" x14ac:dyDescent="0.2">
      <c r="B25" s="140" t="s">
        <v>4028</v>
      </c>
      <c r="D25" s="138"/>
    </row>
    <row r="26" spans="1:4" x14ac:dyDescent="0.2">
      <c r="B26" s="137"/>
      <c r="D26" s="138"/>
    </row>
    <row r="27" spans="1:4" ht="12.75" customHeight="1" x14ac:dyDescent="0.2">
      <c r="A27" s="134" t="s">
        <v>4029</v>
      </c>
      <c r="D27" s="138"/>
    </row>
    <row r="28" spans="1:4" ht="12.75" customHeight="1" x14ac:dyDescent="0.2">
      <c r="A28" s="139"/>
      <c r="B28" s="136" t="s">
        <v>4030</v>
      </c>
      <c r="D28" s="138"/>
    </row>
    <row r="29" spans="1:4" ht="12.75" customHeight="1" x14ac:dyDescent="0.2">
      <c r="A29" s="139"/>
      <c r="B29" s="136" t="s">
        <v>4031</v>
      </c>
      <c r="D29" s="138"/>
    </row>
    <row r="30" spans="1:4" ht="12.75" customHeight="1" x14ac:dyDescent="0.2">
      <c r="A30" s="139"/>
      <c r="B30" s="136" t="s">
        <v>4032</v>
      </c>
      <c r="D30" s="138"/>
    </row>
    <row r="31" spans="1:4" ht="12.75" customHeight="1" x14ac:dyDescent="0.2">
      <c r="A31" s="139"/>
      <c r="B31" s="136" t="s">
        <v>4033</v>
      </c>
      <c r="D31" s="138"/>
    </row>
    <row r="32" spans="1:4" ht="12.75" customHeight="1" x14ac:dyDescent="0.2">
      <c r="A32" s="139"/>
      <c r="B32" s="136" t="s">
        <v>4034</v>
      </c>
      <c r="D32" s="138"/>
    </row>
    <row r="33" spans="1:4" ht="12.75" customHeight="1" x14ac:dyDescent="0.2">
      <c r="A33" s="139"/>
      <c r="B33" s="136" t="s">
        <v>4035</v>
      </c>
      <c r="D33" s="138"/>
    </row>
    <row r="34" spans="1:4" ht="12.75" customHeight="1" x14ac:dyDescent="0.2">
      <c r="A34" s="139"/>
      <c r="B34" s="136" t="s">
        <v>4036</v>
      </c>
      <c r="D34" s="138"/>
    </row>
    <row r="35" spans="1:4" ht="12.75" customHeight="1" x14ac:dyDescent="0.2">
      <c r="A35" s="139"/>
      <c r="B35" s="140" t="s">
        <v>4037</v>
      </c>
      <c r="D35" s="141"/>
    </row>
    <row r="36" spans="1:4" ht="12.75" customHeight="1" x14ac:dyDescent="0.2">
      <c r="A36" s="139"/>
      <c r="B36" s="137" t="s">
        <v>4038</v>
      </c>
    </row>
    <row r="38" spans="1:4" ht="12.75" customHeight="1" x14ac:dyDescent="0.2">
      <c r="A38" s="142" t="s">
        <v>4039</v>
      </c>
    </row>
    <row r="39" spans="1:4" ht="12.75" customHeight="1" x14ac:dyDescent="0.2">
      <c r="A39" s="137"/>
      <c r="B39" s="137" t="s">
        <v>4452</v>
      </c>
    </row>
    <row r="40" spans="1:4" ht="12.75" customHeight="1" x14ac:dyDescent="0.2">
      <c r="A40" s="137"/>
      <c r="B40" s="137" t="s">
        <v>4040</v>
      </c>
    </row>
    <row r="41" spans="1:4" ht="12.75" customHeight="1" x14ac:dyDescent="0.2">
      <c r="A41" s="137"/>
      <c r="B41" s="137" t="s">
        <v>4453</v>
      </c>
    </row>
    <row r="42" spans="1:4" ht="12.75" customHeight="1" x14ac:dyDescent="0.2">
      <c r="A42" s="137"/>
      <c r="B42" s="137" t="s">
        <v>4041</v>
      </c>
    </row>
    <row r="43" spans="1:4" ht="12.75" customHeight="1" x14ac:dyDescent="0.2">
      <c r="A43" s="137"/>
      <c r="B43" s="137" t="s">
        <v>4042</v>
      </c>
    </row>
    <row r="44" spans="1:4" ht="12.75" customHeight="1" x14ac:dyDescent="0.2">
      <c r="A44" s="137"/>
      <c r="B44" s="137" t="s">
        <v>4043</v>
      </c>
    </row>
    <row r="45" spans="1:4" ht="12.75" customHeight="1" x14ac:dyDescent="0.2">
      <c r="A45" s="137"/>
      <c r="B45" s="137" t="s">
        <v>4455</v>
      </c>
    </row>
    <row r="46" spans="1:4" ht="12.75" customHeight="1" x14ac:dyDescent="0.2">
      <c r="A46" s="137"/>
      <c r="B46" s="352" t="s">
        <v>4457</v>
      </c>
    </row>
    <row r="47" spans="1:4" ht="12.75" customHeight="1" x14ac:dyDescent="0.2">
      <c r="A47" s="137"/>
      <c r="B47" s="137" t="s">
        <v>4454</v>
      </c>
    </row>
    <row r="48" spans="1:4" ht="12.75" customHeight="1" x14ac:dyDescent="0.2">
      <c r="A48" s="137"/>
      <c r="B48" s="137" t="s">
        <v>4044</v>
      </c>
    </row>
    <row r="49" spans="1:5" ht="12.75" customHeight="1" x14ac:dyDescent="0.2">
      <c r="A49" s="137"/>
      <c r="B49" s="137" t="s">
        <v>4482</v>
      </c>
    </row>
    <row r="50" spans="1:5" ht="12.75" customHeight="1" x14ac:dyDescent="0.2">
      <c r="A50" s="137"/>
      <c r="B50" s="137" t="s">
        <v>4048</v>
      </c>
    </row>
    <row r="51" spans="1:5" ht="12.75" customHeight="1" x14ac:dyDescent="0.2">
      <c r="A51" s="137"/>
      <c r="B51" s="137" t="s">
        <v>4050</v>
      </c>
    </row>
    <row r="52" spans="1:5" ht="12.75" customHeight="1" x14ac:dyDescent="0.2">
      <c r="A52" s="137"/>
      <c r="B52" s="137" t="s">
        <v>4049</v>
      </c>
    </row>
    <row r="53" spans="1:5" ht="12.75" customHeight="1" x14ac:dyDescent="0.2">
      <c r="A53" s="137"/>
      <c r="B53" s="352" t="s">
        <v>4458</v>
      </c>
    </row>
    <row r="54" spans="1:5" ht="12.75" customHeight="1" x14ac:dyDescent="0.2">
      <c r="A54" s="137"/>
      <c r="B54" s="137" t="s">
        <v>4045</v>
      </c>
    </row>
    <row r="55" spans="1:5" ht="12.75" customHeight="1" x14ac:dyDescent="0.2">
      <c r="A55" s="137"/>
      <c r="B55" s="137" t="s">
        <v>4047</v>
      </c>
    </row>
    <row r="56" spans="1:5" ht="12.75" customHeight="1" x14ac:dyDescent="0.2">
      <c r="A56" s="137"/>
      <c r="B56" s="137" t="s">
        <v>4046</v>
      </c>
    </row>
    <row r="57" spans="1:5" ht="12.75" customHeight="1" x14ac:dyDescent="0.2">
      <c r="A57" s="137"/>
    </row>
    <row r="58" spans="1:5" ht="12.75" customHeight="1" x14ac:dyDescent="0.2">
      <c r="A58" s="143" t="s">
        <v>4051</v>
      </c>
    </row>
    <row r="59" spans="1:5" x14ac:dyDescent="0.2">
      <c r="B59" s="137" t="s">
        <v>4052</v>
      </c>
    </row>
    <row r="60" spans="1:5" x14ac:dyDescent="0.2">
      <c r="B60" s="137" t="s">
        <v>4053</v>
      </c>
      <c r="D60" s="138"/>
      <c r="E60" s="138"/>
    </row>
    <row r="61" spans="1:5" x14ac:dyDescent="0.2">
      <c r="B61" s="137" t="s">
        <v>4054</v>
      </c>
      <c r="D61" s="138"/>
      <c r="E61" s="138"/>
    </row>
    <row r="62" spans="1:5" x14ac:dyDescent="0.2">
      <c r="B62" s="137" t="s">
        <v>4055</v>
      </c>
      <c r="D62" s="138"/>
      <c r="E62" s="138"/>
    </row>
    <row r="63" spans="1:5" x14ac:dyDescent="0.2">
      <c r="B63" s="137" t="s">
        <v>4056</v>
      </c>
      <c r="D63" s="138"/>
      <c r="E63" s="138"/>
    </row>
    <row r="64" spans="1:5" x14ac:dyDescent="0.2">
      <c r="B64" s="137" t="s">
        <v>4057</v>
      </c>
      <c r="D64" s="138"/>
      <c r="E64" s="138"/>
    </row>
    <row r="65" spans="2:5" x14ac:dyDescent="0.2">
      <c r="B65" s="137" t="s">
        <v>4058</v>
      </c>
      <c r="D65" s="138"/>
      <c r="E65" s="138"/>
    </row>
    <row r="66" spans="2:5" x14ac:dyDescent="0.2">
      <c r="B66" s="137" t="s">
        <v>4059</v>
      </c>
      <c r="D66" s="138"/>
      <c r="E66" s="138"/>
    </row>
    <row r="67" spans="2:5" x14ac:dyDescent="0.2">
      <c r="B67" s="137" t="s">
        <v>4474</v>
      </c>
      <c r="D67" s="138"/>
      <c r="E67" s="138"/>
    </row>
    <row r="68" spans="2:5" ht="12.75" customHeight="1" x14ac:dyDescent="0.2">
      <c r="B68" s="352" t="s">
        <v>4457</v>
      </c>
      <c r="D68" s="138"/>
      <c r="E68" s="138"/>
    </row>
    <row r="69" spans="2:5" x14ac:dyDescent="0.2">
      <c r="B69" s="137" t="s">
        <v>4060</v>
      </c>
      <c r="D69" s="138"/>
      <c r="E69" s="138"/>
    </row>
    <row r="70" spans="2:5" x14ac:dyDescent="0.2">
      <c r="B70" s="137" t="s">
        <v>4061</v>
      </c>
      <c r="D70" s="138"/>
    </row>
    <row r="71" spans="2:5" x14ac:dyDescent="0.2">
      <c r="B71" s="137" t="s">
        <v>4062</v>
      </c>
      <c r="D71" s="138"/>
    </row>
    <row r="72" spans="2:5" x14ac:dyDescent="0.2">
      <c r="B72" s="137" t="s">
        <v>4063</v>
      </c>
      <c r="D72" s="138"/>
    </row>
    <row r="73" spans="2:5" x14ac:dyDescent="0.2">
      <c r="D73" s="138"/>
    </row>
  </sheetData>
  <mergeCells count="1">
    <mergeCell ref="A1:G1"/>
  </mergeCells>
  <pageMargins left="0.7" right="0.7" top="0.75" bottom="0.75" header="0.3" footer="0.3"/>
  <pageSetup scale="65" orientation="portrait" r:id="rId1"/>
  <headerFooter>
    <oddFooter>&amp;C&amp;14&amp;P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7" tint="0.89999084444715716"/>
  </sheetPr>
  <dimension ref="A1:J124"/>
  <sheetViews>
    <sheetView zoomScale="70" zoomScaleNormal="70" workbookViewId="0">
      <selection sqref="A1:I1"/>
    </sheetView>
  </sheetViews>
  <sheetFormatPr defaultColWidth="9.28515625" defaultRowHeight="20.25" x14ac:dyDescent="0.3"/>
  <cols>
    <col min="1" max="1" width="20.28515625" style="23" customWidth="1"/>
    <col min="2" max="2" width="3.28515625" style="23" customWidth="1"/>
    <col min="3" max="3" width="152.28515625" style="23" customWidth="1"/>
    <col min="4" max="9" width="9.28515625" style="23" bestFit="1" customWidth="1"/>
    <col min="10" max="16384" width="9.28515625" style="23"/>
  </cols>
  <sheetData>
    <row r="1" spans="1:10" ht="70.150000000000006" customHeight="1" x14ac:dyDescent="0.3">
      <c r="A1" s="458" t="s">
        <v>24</v>
      </c>
      <c r="B1" s="458"/>
      <c r="C1" s="458"/>
      <c r="D1" s="458"/>
      <c r="E1" s="458"/>
      <c r="F1" s="458"/>
      <c r="G1" s="458"/>
      <c r="H1" s="458"/>
      <c r="I1" s="458"/>
      <c r="J1" s="22"/>
    </row>
    <row r="2" spans="1:10" x14ac:dyDescent="0.3">
      <c r="A2" s="456"/>
      <c r="B2" s="456"/>
      <c r="C2" s="456"/>
      <c r="D2" s="456"/>
      <c r="E2" s="456"/>
      <c r="F2" s="456"/>
      <c r="G2" s="456"/>
    </row>
    <row r="3" spans="1:10" x14ac:dyDescent="0.3">
      <c r="A3" s="454" t="s">
        <v>4064</v>
      </c>
      <c r="B3" s="454"/>
      <c r="C3" s="454"/>
      <c r="D3" s="454"/>
      <c r="E3" s="454"/>
      <c r="F3" s="454"/>
      <c r="G3" s="454"/>
    </row>
    <row r="4" spans="1:10" ht="48.75" customHeight="1" x14ac:dyDescent="0.3">
      <c r="A4" s="455" t="s">
        <v>4065</v>
      </c>
      <c r="B4" s="455"/>
      <c r="C4" s="455"/>
      <c r="D4" s="455"/>
      <c r="E4" s="455"/>
      <c r="F4" s="455"/>
      <c r="G4" s="455"/>
      <c r="H4" s="455"/>
      <c r="I4" s="455"/>
    </row>
    <row r="5" spans="1:10" ht="6.75" customHeight="1" x14ac:dyDescent="0.3">
      <c r="A5" s="455"/>
      <c r="B5" s="455"/>
      <c r="C5" s="455"/>
      <c r="D5" s="455"/>
      <c r="E5" s="455"/>
      <c r="F5" s="455"/>
      <c r="G5" s="455"/>
      <c r="H5" s="455"/>
      <c r="I5" s="455"/>
    </row>
    <row r="6" spans="1:10" ht="8.85" customHeight="1" x14ac:dyDescent="0.3">
      <c r="A6" s="111"/>
      <c r="B6" s="111"/>
      <c r="C6" s="111"/>
      <c r="D6" s="111"/>
      <c r="E6" s="111"/>
      <c r="F6" s="111"/>
      <c r="G6" s="111"/>
      <c r="H6" s="111"/>
      <c r="I6" s="111"/>
    </row>
    <row r="7" spans="1:10" ht="31.5" customHeight="1" x14ac:dyDescent="0.3">
      <c r="A7" s="454" t="s">
        <v>79</v>
      </c>
      <c r="B7" s="454"/>
      <c r="C7" s="454"/>
      <c r="D7" s="454"/>
      <c r="E7" s="454"/>
      <c r="F7" s="454"/>
      <c r="G7" s="454"/>
    </row>
    <row r="8" spans="1:10" ht="33.4" customHeight="1" x14ac:dyDescent="0.3">
      <c r="A8" s="455" t="s">
        <v>4066</v>
      </c>
      <c r="B8" s="455"/>
      <c r="C8" s="455"/>
      <c r="D8" s="455"/>
      <c r="E8" s="455"/>
      <c r="F8" s="455"/>
      <c r="G8" s="455"/>
      <c r="H8" s="455"/>
      <c r="I8" s="455"/>
    </row>
    <row r="9" spans="1:10" ht="7.5" customHeight="1" x14ac:dyDescent="0.3">
      <c r="A9" s="457"/>
      <c r="B9" s="457"/>
      <c r="C9" s="457"/>
      <c r="D9" s="457"/>
      <c r="E9" s="457"/>
      <c r="F9" s="457"/>
      <c r="G9" s="457"/>
    </row>
    <row r="10" spans="1:10" ht="33.4" customHeight="1" x14ac:dyDescent="0.3">
      <c r="A10" s="454" t="s">
        <v>4067</v>
      </c>
      <c r="B10" s="454"/>
      <c r="C10" s="454"/>
      <c r="D10" s="454"/>
      <c r="E10" s="454"/>
      <c r="F10" s="454"/>
      <c r="G10" s="454"/>
    </row>
    <row r="11" spans="1:10" ht="177.75" customHeight="1" x14ac:dyDescent="0.3">
      <c r="A11" s="455" t="s">
        <v>4068</v>
      </c>
      <c r="B11" s="455"/>
      <c r="C11" s="455"/>
      <c r="D11" s="455"/>
      <c r="E11" s="455"/>
      <c r="F11" s="455"/>
      <c r="G11" s="455"/>
      <c r="H11" s="455"/>
      <c r="I11" s="455"/>
    </row>
    <row r="12" spans="1:10" ht="10.5" customHeight="1" x14ac:dyDescent="0.3">
      <c r="A12" s="456"/>
      <c r="B12" s="456"/>
      <c r="C12" s="456"/>
      <c r="D12" s="456"/>
      <c r="E12" s="456"/>
      <c r="F12" s="456"/>
      <c r="G12" s="456"/>
    </row>
    <row r="13" spans="1:10" ht="35.450000000000003" customHeight="1" x14ac:dyDescent="0.3">
      <c r="A13" s="454" t="s">
        <v>4069</v>
      </c>
      <c r="B13" s="454"/>
      <c r="C13" s="454"/>
      <c r="D13" s="454"/>
      <c r="E13" s="454"/>
      <c r="F13" s="454"/>
      <c r="G13" s="454"/>
    </row>
    <row r="14" spans="1:10" ht="58.7" customHeight="1" x14ac:dyDescent="0.3">
      <c r="A14" s="455" t="s">
        <v>4070</v>
      </c>
      <c r="B14" s="455"/>
      <c r="C14" s="455"/>
      <c r="D14" s="455"/>
      <c r="E14" s="455"/>
      <c r="F14" s="455"/>
      <c r="G14" s="455"/>
      <c r="H14" s="455"/>
      <c r="I14" s="455"/>
    </row>
    <row r="15" spans="1:10" ht="2.85" customHeight="1" x14ac:dyDescent="0.3">
      <c r="A15" s="456"/>
      <c r="B15" s="456"/>
      <c r="C15" s="456"/>
      <c r="D15" s="456"/>
      <c r="E15" s="456"/>
      <c r="F15" s="456"/>
      <c r="G15" s="456"/>
    </row>
    <row r="16" spans="1:10" ht="47.85" customHeight="1" x14ac:dyDescent="0.3">
      <c r="A16" s="454" t="s">
        <v>4071</v>
      </c>
      <c r="B16" s="454"/>
      <c r="C16" s="454"/>
      <c r="D16" s="454"/>
      <c r="E16" s="454"/>
      <c r="F16" s="454"/>
      <c r="G16" s="454"/>
    </row>
    <row r="17" spans="1:9" ht="40.700000000000003" customHeight="1" x14ac:dyDescent="0.3">
      <c r="B17" s="454" t="s">
        <v>4072</v>
      </c>
      <c r="C17" s="454"/>
      <c r="D17" s="454"/>
      <c r="E17" s="454"/>
      <c r="F17" s="454"/>
      <c r="G17" s="454"/>
    </row>
    <row r="18" spans="1:9" s="24" customFormat="1" ht="89.65" customHeight="1" x14ac:dyDescent="0.2">
      <c r="B18" s="455" t="s">
        <v>4073</v>
      </c>
      <c r="C18" s="455"/>
      <c r="D18" s="455"/>
      <c r="E18" s="455"/>
      <c r="F18" s="455"/>
      <c r="G18" s="455"/>
      <c r="H18" s="455"/>
      <c r="I18" s="455"/>
    </row>
    <row r="19" spans="1:9" ht="33.950000000000003" customHeight="1" x14ac:dyDescent="0.3">
      <c r="B19" s="454" t="s">
        <v>4074</v>
      </c>
      <c r="C19" s="454"/>
      <c r="D19" s="454"/>
      <c r="E19" s="454"/>
      <c r="F19" s="454"/>
      <c r="G19" s="454"/>
    </row>
    <row r="20" spans="1:9" ht="78.75" customHeight="1" x14ac:dyDescent="0.3">
      <c r="B20" s="455" t="s">
        <v>4075</v>
      </c>
      <c r="C20" s="455"/>
      <c r="D20" s="455"/>
      <c r="E20" s="455"/>
      <c r="F20" s="455"/>
      <c r="G20" s="455"/>
      <c r="H20" s="455"/>
      <c r="I20" s="455"/>
    </row>
    <row r="21" spans="1:9" ht="15" customHeight="1" x14ac:dyDescent="0.3">
      <c r="A21" s="456"/>
      <c r="B21" s="456"/>
      <c r="C21" s="456"/>
      <c r="D21" s="456"/>
      <c r="E21" s="456"/>
      <c r="F21" s="456"/>
      <c r="G21" s="456"/>
    </row>
    <row r="22" spans="1:9" ht="40.15" customHeight="1" x14ac:dyDescent="0.3">
      <c r="A22" s="461" t="s">
        <v>4076</v>
      </c>
      <c r="B22" s="461"/>
      <c r="C22" s="461"/>
      <c r="D22" s="461"/>
      <c r="E22" s="461"/>
      <c r="F22" s="461"/>
      <c r="G22" s="461"/>
    </row>
    <row r="23" spans="1:9" ht="113.45" customHeight="1" x14ac:dyDescent="0.3">
      <c r="A23" s="462" t="s">
        <v>4077</v>
      </c>
      <c r="B23" s="462"/>
      <c r="C23" s="462"/>
      <c r="D23" s="462"/>
      <c r="E23" s="462"/>
      <c r="F23" s="462"/>
      <c r="G23" s="462"/>
      <c r="H23" s="462"/>
    </row>
    <row r="24" spans="1:9" ht="29.25" customHeight="1" x14ac:dyDescent="0.3">
      <c r="A24" s="112"/>
      <c r="B24" s="112"/>
      <c r="C24" s="112"/>
      <c r="D24" s="112"/>
      <c r="E24" s="112"/>
      <c r="F24" s="112"/>
      <c r="G24" s="112"/>
    </row>
    <row r="25" spans="1:9" ht="40.700000000000003" customHeight="1" x14ac:dyDescent="0.3">
      <c r="A25" s="461" t="s">
        <v>4078</v>
      </c>
      <c r="B25" s="461"/>
      <c r="C25" s="461"/>
      <c r="D25" s="461"/>
      <c r="E25" s="461"/>
      <c r="F25" s="461"/>
      <c r="G25" s="461"/>
    </row>
    <row r="26" spans="1:9" ht="60.4" customHeight="1" x14ac:dyDescent="0.3">
      <c r="A26" s="462" t="s">
        <v>4079</v>
      </c>
      <c r="B26" s="462"/>
      <c r="C26" s="462"/>
      <c r="D26" s="462"/>
      <c r="E26" s="462"/>
      <c r="F26" s="462"/>
      <c r="G26" s="462"/>
      <c r="H26" s="462"/>
      <c r="I26" s="462"/>
    </row>
    <row r="27" spans="1:9" ht="6.4" customHeight="1" x14ac:dyDescent="0.3">
      <c r="A27" s="456"/>
      <c r="B27" s="456"/>
      <c r="C27" s="456"/>
      <c r="D27" s="456"/>
      <c r="E27" s="456"/>
      <c r="F27" s="456"/>
      <c r="G27" s="456"/>
    </row>
    <row r="28" spans="1:9" ht="40.15" customHeight="1" x14ac:dyDescent="0.3">
      <c r="A28" s="454" t="s">
        <v>4080</v>
      </c>
      <c r="B28" s="454"/>
      <c r="C28" s="454"/>
      <c r="D28" s="454"/>
      <c r="E28" s="454"/>
      <c r="F28" s="454"/>
      <c r="G28" s="454"/>
    </row>
    <row r="29" spans="1:9" ht="119.85" customHeight="1" x14ac:dyDescent="0.3">
      <c r="A29" s="455" t="s">
        <v>4463</v>
      </c>
      <c r="B29" s="455"/>
      <c r="C29" s="455"/>
      <c r="D29" s="455"/>
      <c r="E29" s="455"/>
      <c r="F29" s="455"/>
      <c r="G29" s="455"/>
      <c r="H29" s="455"/>
      <c r="I29" s="455"/>
    </row>
    <row r="30" spans="1:9" ht="18.399999999999999" customHeight="1" x14ac:dyDescent="0.3">
      <c r="A30" s="455"/>
      <c r="B30" s="455"/>
      <c r="C30" s="455"/>
      <c r="D30" s="455"/>
      <c r="E30" s="455"/>
      <c r="F30" s="455"/>
      <c r="G30" s="455"/>
    </row>
    <row r="31" spans="1:9" ht="33.950000000000003" customHeight="1" x14ac:dyDescent="0.3">
      <c r="A31" s="454" t="s">
        <v>4081</v>
      </c>
      <c r="B31" s="454"/>
      <c r="C31" s="454"/>
      <c r="D31" s="454"/>
      <c r="E31" s="454"/>
      <c r="F31" s="454"/>
      <c r="G31" s="454"/>
    </row>
    <row r="32" spans="1:9" ht="99.2" customHeight="1" x14ac:dyDescent="0.3">
      <c r="A32" s="462" t="s">
        <v>4082</v>
      </c>
      <c r="B32" s="462"/>
      <c r="C32" s="462"/>
      <c r="D32" s="462"/>
      <c r="E32" s="462"/>
      <c r="F32" s="462"/>
      <c r="G32" s="462"/>
      <c r="H32" s="462"/>
      <c r="I32" s="462"/>
    </row>
    <row r="33" spans="1:10" ht="23.25" customHeight="1" x14ac:dyDescent="0.3">
      <c r="A33" s="456"/>
      <c r="B33" s="456"/>
      <c r="C33" s="456"/>
      <c r="D33" s="456"/>
      <c r="E33" s="456"/>
      <c r="F33" s="456"/>
      <c r="G33" s="456"/>
    </row>
    <row r="34" spans="1:10" ht="36" customHeight="1" x14ac:dyDescent="0.3">
      <c r="A34" s="454" t="s">
        <v>4083</v>
      </c>
      <c r="B34" s="454"/>
      <c r="C34" s="454"/>
      <c r="D34" s="454"/>
      <c r="E34" s="454"/>
      <c r="F34" s="454"/>
      <c r="G34" s="454"/>
    </row>
    <row r="35" spans="1:10" ht="123" customHeight="1" x14ac:dyDescent="0.3">
      <c r="A35" s="462" t="s">
        <v>4481</v>
      </c>
      <c r="B35" s="462"/>
      <c r="C35" s="462"/>
      <c r="D35" s="462"/>
      <c r="E35" s="462"/>
      <c r="F35" s="462"/>
      <c r="G35" s="462"/>
      <c r="H35" s="462"/>
      <c r="I35" s="462"/>
    </row>
    <row r="36" spans="1:10" ht="19.5" customHeight="1" x14ac:dyDescent="0.3">
      <c r="A36" s="456"/>
      <c r="B36" s="456"/>
      <c r="C36" s="456"/>
      <c r="D36" s="456"/>
      <c r="E36" s="456"/>
      <c r="F36" s="456"/>
      <c r="G36" s="456"/>
    </row>
    <row r="37" spans="1:10" ht="29.25" customHeight="1" x14ac:dyDescent="0.3">
      <c r="A37" s="453" t="s">
        <v>4084</v>
      </c>
      <c r="B37" s="453"/>
      <c r="C37" s="453"/>
      <c r="D37" s="453"/>
      <c r="E37" s="453"/>
      <c r="F37" s="453"/>
      <c r="G37" s="453"/>
    </row>
    <row r="38" spans="1:10" ht="90.4" customHeight="1" x14ac:dyDescent="0.3">
      <c r="A38" s="455" t="s">
        <v>4085</v>
      </c>
      <c r="B38" s="455"/>
      <c r="C38" s="455"/>
      <c r="D38" s="455"/>
      <c r="E38" s="455"/>
      <c r="F38" s="455"/>
      <c r="G38" s="455"/>
      <c r="H38" s="455"/>
      <c r="I38" s="455"/>
      <c r="J38" s="26"/>
    </row>
    <row r="39" spans="1:10" ht="6.75" customHeight="1" x14ac:dyDescent="0.3">
      <c r="A39" s="456"/>
      <c r="B39" s="456"/>
      <c r="C39" s="456"/>
      <c r="D39" s="456"/>
      <c r="E39" s="456"/>
      <c r="F39" s="456"/>
      <c r="G39" s="456"/>
    </row>
    <row r="40" spans="1:10" ht="31.9" customHeight="1" x14ac:dyDescent="0.3">
      <c r="A40" s="453" t="s">
        <v>4086</v>
      </c>
      <c r="B40" s="453"/>
      <c r="C40" s="453"/>
      <c r="D40" s="453"/>
      <c r="E40" s="453"/>
      <c r="F40" s="453"/>
      <c r="G40" s="453"/>
    </row>
    <row r="41" spans="1:10" ht="79.5" customHeight="1" x14ac:dyDescent="0.3">
      <c r="A41" s="455" t="s">
        <v>4087</v>
      </c>
      <c r="B41" s="455"/>
      <c r="C41" s="455"/>
      <c r="D41" s="455"/>
      <c r="E41" s="455"/>
      <c r="F41" s="455"/>
      <c r="G41" s="455"/>
      <c r="H41" s="455"/>
      <c r="I41" s="455"/>
    </row>
    <row r="42" spans="1:10" ht="22.7" customHeight="1" x14ac:dyDescent="0.3">
      <c r="A42" s="111"/>
      <c r="B42" s="111"/>
      <c r="C42" s="111"/>
      <c r="D42" s="111"/>
      <c r="E42" s="111"/>
      <c r="F42" s="111"/>
      <c r="G42" s="111"/>
      <c r="H42" s="111"/>
      <c r="I42" s="111"/>
    </row>
    <row r="43" spans="1:10" ht="33.4" customHeight="1" x14ac:dyDescent="0.3">
      <c r="A43" s="453" t="s">
        <v>67</v>
      </c>
      <c r="B43" s="453"/>
      <c r="C43" s="453"/>
      <c r="D43" s="453"/>
      <c r="E43" s="453"/>
      <c r="F43" s="453"/>
      <c r="G43" s="453"/>
      <c r="H43" s="111"/>
      <c r="I43" s="111"/>
    </row>
    <row r="44" spans="1:10" ht="51.75" customHeight="1" x14ac:dyDescent="0.3">
      <c r="A44" s="455" t="s">
        <v>4088</v>
      </c>
      <c r="B44" s="455"/>
      <c r="C44" s="455"/>
      <c r="D44" s="455"/>
      <c r="E44" s="455"/>
      <c r="F44" s="455"/>
      <c r="G44" s="455"/>
      <c r="H44" s="455"/>
      <c r="I44" s="455"/>
    </row>
    <row r="45" spans="1:10" ht="15.75" customHeight="1" x14ac:dyDescent="0.3">
      <c r="A45" s="459"/>
      <c r="B45" s="459"/>
      <c r="C45" s="459"/>
      <c r="D45" s="459"/>
      <c r="E45" s="459"/>
      <c r="F45" s="459"/>
      <c r="G45" s="459"/>
    </row>
    <row r="46" spans="1:10" ht="29.25" customHeight="1" x14ac:dyDescent="0.3">
      <c r="A46" s="453" t="s">
        <v>4089</v>
      </c>
      <c r="B46" s="453"/>
      <c r="C46" s="453"/>
      <c r="D46" s="453"/>
      <c r="E46" s="453"/>
      <c r="F46" s="453"/>
      <c r="G46" s="453"/>
    </row>
    <row r="47" spans="1:10" ht="115.5" customHeight="1" x14ac:dyDescent="0.3">
      <c r="A47" s="455" t="s">
        <v>4090</v>
      </c>
      <c r="B47" s="455"/>
      <c r="C47" s="455"/>
      <c r="D47" s="455"/>
      <c r="E47" s="455"/>
      <c r="F47" s="455"/>
      <c r="G47" s="455"/>
      <c r="H47" s="455"/>
      <c r="I47" s="455"/>
    </row>
    <row r="48" spans="1:10" ht="1.35" customHeight="1" x14ac:dyDescent="0.3">
      <c r="A48" s="455"/>
      <c r="B48" s="455"/>
      <c r="C48" s="455"/>
      <c r="D48" s="455"/>
      <c r="E48" s="455"/>
      <c r="F48" s="455"/>
      <c r="G48" s="455"/>
    </row>
    <row r="49" spans="1:9" ht="31.5" customHeight="1" x14ac:dyDescent="0.3">
      <c r="A49" s="453" t="s">
        <v>4091</v>
      </c>
      <c r="B49" s="453"/>
      <c r="C49" s="453"/>
      <c r="D49" s="453"/>
      <c r="E49" s="453"/>
      <c r="F49" s="453"/>
      <c r="G49" s="453"/>
    </row>
    <row r="50" spans="1:9" ht="67.7" customHeight="1" x14ac:dyDescent="0.3">
      <c r="A50" s="455" t="s">
        <v>4475</v>
      </c>
      <c r="B50" s="455"/>
      <c r="C50" s="455"/>
      <c r="D50" s="455"/>
      <c r="E50" s="455"/>
      <c r="F50" s="455"/>
      <c r="G50" s="455"/>
      <c r="H50" s="455"/>
      <c r="I50" s="455"/>
    </row>
    <row r="51" spans="1:9" ht="13.7" customHeight="1" x14ac:dyDescent="0.3">
      <c r="A51" s="111"/>
      <c r="B51" s="111"/>
      <c r="C51" s="111"/>
      <c r="D51" s="111"/>
      <c r="E51" s="111"/>
      <c r="F51" s="111"/>
      <c r="G51" s="111"/>
    </row>
    <row r="52" spans="1:9" ht="38.1" customHeight="1" x14ac:dyDescent="0.3">
      <c r="A52" s="453" t="s">
        <v>4092</v>
      </c>
      <c r="B52" s="453"/>
      <c r="C52" s="453"/>
      <c r="D52" s="453"/>
      <c r="E52" s="453"/>
      <c r="F52" s="453"/>
      <c r="G52" s="453"/>
    </row>
    <row r="53" spans="1:9" ht="31.5" customHeight="1" x14ac:dyDescent="0.3">
      <c r="A53" s="455" t="s">
        <v>4093</v>
      </c>
      <c r="B53" s="455"/>
      <c r="C53" s="455"/>
      <c r="D53" s="455"/>
      <c r="E53" s="455"/>
      <c r="F53" s="455"/>
      <c r="G53" s="455"/>
      <c r="H53" s="455"/>
      <c r="I53" s="455"/>
    </row>
    <row r="54" spans="1:9" ht="9.75" customHeight="1" x14ac:dyDescent="0.3"/>
    <row r="55" spans="1:9" ht="33.950000000000003" customHeight="1" x14ac:dyDescent="0.3">
      <c r="A55" s="453" t="s">
        <v>4094</v>
      </c>
      <c r="B55" s="453"/>
      <c r="C55" s="453"/>
      <c r="D55" s="453"/>
      <c r="E55" s="453"/>
      <c r="F55" s="453"/>
      <c r="G55" s="453"/>
    </row>
    <row r="56" spans="1:9" ht="42" customHeight="1" x14ac:dyDescent="0.3">
      <c r="A56" s="455" t="s">
        <v>4095</v>
      </c>
      <c r="B56" s="455"/>
      <c r="C56" s="455"/>
      <c r="D56" s="455"/>
      <c r="E56" s="455"/>
      <c r="F56" s="455"/>
      <c r="G56" s="455"/>
      <c r="H56" s="455"/>
      <c r="I56" s="455"/>
    </row>
    <row r="57" spans="1:9" ht="8.85" customHeight="1" x14ac:dyDescent="0.3">
      <c r="A57" s="111"/>
      <c r="B57" s="111"/>
      <c r="C57" s="111"/>
      <c r="D57" s="111"/>
      <c r="E57" s="111"/>
      <c r="F57" s="111"/>
      <c r="G57" s="111"/>
    </row>
    <row r="58" spans="1:9" ht="29.25" customHeight="1" x14ac:dyDescent="0.3">
      <c r="A58" s="453" t="s">
        <v>4096</v>
      </c>
      <c r="B58" s="453"/>
      <c r="C58" s="453"/>
      <c r="D58" s="453"/>
      <c r="E58" s="453"/>
      <c r="F58" s="453"/>
      <c r="G58" s="453"/>
    </row>
    <row r="59" spans="1:9" ht="96" customHeight="1" x14ac:dyDescent="0.3">
      <c r="A59" s="455" t="s">
        <v>4097</v>
      </c>
      <c r="B59" s="455"/>
      <c r="C59" s="455"/>
      <c r="D59" s="455"/>
      <c r="E59" s="455"/>
      <c r="F59" s="455"/>
      <c r="G59" s="455"/>
      <c r="H59" s="455"/>
      <c r="I59" s="455"/>
    </row>
    <row r="60" spans="1:9" ht="8.85" customHeight="1" x14ac:dyDescent="0.3">
      <c r="A60" s="456"/>
      <c r="B60" s="456"/>
      <c r="C60" s="456"/>
      <c r="D60" s="456"/>
      <c r="E60" s="456"/>
      <c r="F60" s="456"/>
      <c r="G60" s="456"/>
    </row>
    <row r="61" spans="1:9" ht="35.450000000000003" customHeight="1" x14ac:dyDescent="0.3">
      <c r="A61" s="453" t="s">
        <v>4098</v>
      </c>
      <c r="B61" s="453"/>
      <c r="C61" s="453"/>
      <c r="D61" s="453"/>
      <c r="E61" s="453"/>
      <c r="F61" s="453"/>
      <c r="G61" s="453"/>
    </row>
    <row r="62" spans="1:9" s="24" customFormat="1" ht="69.95" customHeight="1" x14ac:dyDescent="0.2">
      <c r="A62" s="455" t="s">
        <v>4099</v>
      </c>
      <c r="B62" s="455"/>
      <c r="C62" s="455"/>
      <c r="D62" s="455"/>
      <c r="E62" s="455"/>
      <c r="F62" s="455"/>
      <c r="G62" s="455"/>
      <c r="H62" s="455"/>
      <c r="I62" s="455"/>
    </row>
    <row r="63" spans="1:9" s="24" customFormat="1" ht="6.4" customHeight="1" x14ac:dyDescent="0.2">
      <c r="A63" s="111"/>
      <c r="B63" s="111"/>
      <c r="C63" s="111"/>
      <c r="D63" s="111"/>
      <c r="E63" s="111"/>
      <c r="F63" s="111"/>
      <c r="G63" s="111"/>
      <c r="H63" s="111"/>
      <c r="I63" s="111"/>
    </row>
    <row r="64" spans="1:9" s="24" customFormat="1" ht="33.4" customHeight="1" x14ac:dyDescent="0.2">
      <c r="A64" s="454" t="s">
        <v>4100</v>
      </c>
      <c r="B64" s="454"/>
      <c r="C64" s="454"/>
      <c r="D64" s="454"/>
      <c r="E64" s="454"/>
      <c r="F64" s="454"/>
      <c r="G64" s="454"/>
    </row>
    <row r="65" spans="1:9" s="24" customFormat="1" ht="60.4" customHeight="1" x14ac:dyDescent="0.2">
      <c r="A65" s="455" t="s">
        <v>4101</v>
      </c>
      <c r="B65" s="455"/>
      <c r="C65" s="455"/>
      <c r="D65" s="455"/>
      <c r="E65" s="455"/>
      <c r="F65" s="455"/>
      <c r="G65" s="455"/>
      <c r="H65" s="455"/>
      <c r="I65" s="455"/>
    </row>
    <row r="66" spans="1:9" s="24" customFormat="1" ht="2.85" customHeight="1" x14ac:dyDescent="0.3">
      <c r="A66" s="456"/>
      <c r="B66" s="456"/>
      <c r="C66" s="456"/>
      <c r="D66" s="456"/>
      <c r="E66" s="456"/>
      <c r="F66" s="456"/>
      <c r="G66" s="456"/>
    </row>
    <row r="67" spans="1:9" ht="29.25" customHeight="1" x14ac:dyDescent="0.3">
      <c r="A67" s="25" t="s">
        <v>4102</v>
      </c>
      <c r="D67" s="24"/>
      <c r="E67" s="24"/>
      <c r="F67" s="24"/>
      <c r="G67" s="24"/>
    </row>
    <row r="68" spans="1:9" ht="31.5" customHeight="1" x14ac:dyDescent="0.3">
      <c r="A68" s="460" t="s">
        <v>4103</v>
      </c>
      <c r="B68" s="460"/>
      <c r="C68" s="460"/>
      <c r="D68" s="460"/>
      <c r="E68" s="460"/>
      <c r="F68" s="460"/>
      <c r="G68" s="460"/>
      <c r="H68" s="460"/>
      <c r="I68" s="460"/>
    </row>
    <row r="69" spans="1:9" ht="2.85" customHeight="1" x14ac:dyDescent="0.3"/>
    <row r="70" spans="1:9" ht="31.5" customHeight="1" x14ac:dyDescent="0.3">
      <c r="A70" s="110" t="s">
        <v>4104</v>
      </c>
      <c r="B70" s="113"/>
      <c r="C70" s="113"/>
      <c r="D70" s="113"/>
      <c r="E70" s="113"/>
      <c r="F70" s="113"/>
      <c r="G70" s="113"/>
    </row>
    <row r="71" spans="1:9" ht="56.45" customHeight="1" x14ac:dyDescent="0.3">
      <c r="A71" s="455" t="s">
        <v>4105</v>
      </c>
      <c r="B71" s="455"/>
      <c r="C71" s="455"/>
      <c r="D71" s="455"/>
      <c r="E71" s="455"/>
      <c r="F71" s="455"/>
      <c r="G71" s="455"/>
      <c r="H71" s="455"/>
      <c r="I71" s="455"/>
    </row>
    <row r="72" spans="1:9" ht="16.5" customHeight="1" x14ac:dyDescent="0.3">
      <c r="A72" s="113"/>
      <c r="B72" s="113"/>
      <c r="C72" s="113"/>
      <c r="D72" s="113"/>
      <c r="E72" s="113"/>
      <c r="F72" s="113"/>
      <c r="G72" s="113"/>
    </row>
    <row r="73" spans="1:9" ht="31.5" customHeight="1" x14ac:dyDescent="0.3">
      <c r="A73" s="453" t="s">
        <v>4106</v>
      </c>
      <c r="B73" s="453"/>
      <c r="C73" s="453"/>
      <c r="D73" s="453"/>
      <c r="E73" s="453"/>
      <c r="F73" s="453"/>
      <c r="G73" s="453"/>
    </row>
    <row r="74" spans="1:9" ht="102.2" customHeight="1" x14ac:dyDescent="0.3">
      <c r="A74" s="455" t="s">
        <v>4107</v>
      </c>
      <c r="B74" s="455"/>
      <c r="C74" s="455"/>
      <c r="D74" s="455"/>
      <c r="E74" s="455"/>
      <c r="F74" s="455"/>
      <c r="G74" s="455"/>
      <c r="H74" s="455"/>
      <c r="I74" s="455"/>
    </row>
    <row r="75" spans="1:9" ht="10.9" customHeight="1" x14ac:dyDescent="0.3">
      <c r="A75" s="456"/>
      <c r="B75" s="456"/>
      <c r="C75" s="456"/>
      <c r="D75" s="456"/>
      <c r="E75" s="456"/>
      <c r="F75" s="456"/>
      <c r="G75" s="456"/>
    </row>
    <row r="76" spans="1:9" ht="29.25" customHeight="1" x14ac:dyDescent="0.3">
      <c r="A76" s="453" t="s">
        <v>4108</v>
      </c>
      <c r="B76" s="453"/>
      <c r="C76" s="453"/>
      <c r="D76" s="453"/>
      <c r="E76" s="453"/>
      <c r="F76" s="453"/>
      <c r="G76" s="453"/>
    </row>
    <row r="77" spans="1:9" ht="40.15" customHeight="1" x14ac:dyDescent="0.3">
      <c r="A77" s="455" t="s">
        <v>4109</v>
      </c>
      <c r="B77" s="455"/>
      <c r="C77" s="455"/>
      <c r="D77" s="455"/>
      <c r="E77" s="455"/>
      <c r="F77" s="455"/>
      <c r="G77" s="455"/>
      <c r="H77" s="455"/>
      <c r="I77" s="455"/>
    </row>
    <row r="78" spans="1:9" ht="8.1" customHeight="1" x14ac:dyDescent="0.3">
      <c r="A78" s="456"/>
      <c r="B78" s="456"/>
      <c r="C78" s="456"/>
      <c r="D78" s="456"/>
      <c r="E78" s="456"/>
      <c r="F78" s="456"/>
      <c r="G78" s="456"/>
    </row>
    <row r="79" spans="1:9" ht="35.450000000000003" customHeight="1" x14ac:dyDescent="0.3">
      <c r="A79" s="453" t="s">
        <v>4110</v>
      </c>
      <c r="B79" s="453"/>
      <c r="C79" s="453"/>
      <c r="D79" s="453"/>
      <c r="E79" s="453"/>
      <c r="F79" s="453"/>
      <c r="G79" s="453"/>
    </row>
    <row r="80" spans="1:9" ht="61.15" customHeight="1" x14ac:dyDescent="0.3">
      <c r="A80" s="455" t="s">
        <v>4111</v>
      </c>
      <c r="B80" s="455"/>
      <c r="C80" s="455"/>
      <c r="D80" s="455"/>
      <c r="E80" s="455"/>
      <c r="F80" s="455"/>
      <c r="G80" s="455"/>
      <c r="H80" s="455"/>
    </row>
    <row r="81" spans="1:9" ht="6.75" customHeight="1" x14ac:dyDescent="0.3">
      <c r="A81" s="111"/>
      <c r="B81" s="111"/>
      <c r="C81" s="111"/>
      <c r="D81" s="111"/>
      <c r="E81" s="111"/>
      <c r="F81" s="111"/>
      <c r="G81" s="111"/>
    </row>
    <row r="82" spans="1:9" ht="38.1" customHeight="1" x14ac:dyDescent="0.3">
      <c r="A82" s="110" t="s">
        <v>4112</v>
      </c>
      <c r="B82" s="111"/>
      <c r="C82" s="111"/>
      <c r="D82" s="111"/>
      <c r="E82" s="111"/>
      <c r="F82" s="111"/>
      <c r="G82" s="111"/>
    </row>
    <row r="83" spans="1:9" ht="101.85" customHeight="1" x14ac:dyDescent="0.3">
      <c r="A83" s="455" t="s">
        <v>4476</v>
      </c>
      <c r="B83" s="455"/>
      <c r="C83" s="455"/>
      <c r="D83" s="455"/>
      <c r="E83" s="455"/>
      <c r="F83" s="455"/>
      <c r="G83" s="455"/>
      <c r="H83" s="455"/>
      <c r="I83" s="455"/>
    </row>
    <row r="84" spans="1:9" ht="6.75" customHeight="1" x14ac:dyDescent="0.3">
      <c r="A84" s="111"/>
      <c r="B84" s="111"/>
      <c r="C84" s="111"/>
      <c r="D84" s="111"/>
      <c r="E84" s="111"/>
      <c r="F84" s="111"/>
      <c r="G84" s="111"/>
    </row>
    <row r="85" spans="1:9" ht="38.1" customHeight="1" x14ac:dyDescent="0.3">
      <c r="A85" s="454" t="s">
        <v>4113</v>
      </c>
      <c r="B85" s="454"/>
      <c r="C85" s="454"/>
      <c r="D85" s="454"/>
      <c r="E85" s="454"/>
      <c r="F85" s="454"/>
      <c r="G85" s="454"/>
    </row>
    <row r="86" spans="1:9" ht="105" customHeight="1" x14ac:dyDescent="0.3">
      <c r="A86" s="455" t="s">
        <v>4114</v>
      </c>
      <c r="B86" s="455"/>
      <c r="C86" s="455"/>
      <c r="D86" s="455"/>
      <c r="E86" s="455"/>
      <c r="F86" s="455"/>
      <c r="G86" s="455"/>
      <c r="H86" s="455"/>
      <c r="I86" s="455"/>
    </row>
    <row r="87" spans="1:9" ht="10.9" customHeight="1" x14ac:dyDescent="0.3">
      <c r="A87" s="456"/>
      <c r="B87" s="456"/>
      <c r="C87" s="456"/>
      <c r="D87" s="456"/>
      <c r="E87" s="456"/>
      <c r="F87" s="456"/>
      <c r="G87" s="456"/>
    </row>
    <row r="88" spans="1:9" ht="31.9" customHeight="1" x14ac:dyDescent="0.3">
      <c r="A88" s="453" t="s">
        <v>4115</v>
      </c>
      <c r="B88" s="453"/>
      <c r="C88" s="453"/>
      <c r="D88" s="453"/>
      <c r="E88" s="453"/>
      <c r="F88" s="453"/>
      <c r="G88" s="453"/>
    </row>
    <row r="89" spans="1:9" ht="33.4" customHeight="1" x14ac:dyDescent="0.3">
      <c r="A89" s="455" t="s">
        <v>4116</v>
      </c>
      <c r="B89" s="455"/>
      <c r="C89" s="455"/>
      <c r="D89" s="455"/>
      <c r="E89" s="455"/>
      <c r="F89" s="455"/>
      <c r="G89" s="455"/>
      <c r="H89" s="455"/>
      <c r="I89" s="455"/>
    </row>
    <row r="90" spans="1:9" ht="4.7" customHeight="1" x14ac:dyDescent="0.3">
      <c r="A90" s="456"/>
      <c r="B90" s="456"/>
      <c r="C90" s="456"/>
      <c r="D90" s="456"/>
      <c r="E90" s="456"/>
      <c r="F90" s="456"/>
      <c r="G90" s="456"/>
    </row>
    <row r="91" spans="1:9" ht="31.5" customHeight="1" x14ac:dyDescent="0.3">
      <c r="A91" s="453" t="s">
        <v>4117</v>
      </c>
      <c r="B91" s="453"/>
      <c r="C91" s="453"/>
      <c r="D91" s="453"/>
      <c r="E91" s="453"/>
      <c r="F91" s="453"/>
      <c r="G91" s="453"/>
    </row>
    <row r="92" spans="1:9" ht="36" customHeight="1" x14ac:dyDescent="0.3">
      <c r="A92" s="455" t="s">
        <v>4118</v>
      </c>
      <c r="B92" s="455"/>
      <c r="C92" s="455"/>
      <c r="D92" s="455"/>
      <c r="E92" s="455"/>
      <c r="F92" s="455"/>
      <c r="G92" s="455"/>
      <c r="H92" s="455"/>
      <c r="I92" s="455"/>
    </row>
    <row r="93" spans="1:9" ht="8.85" customHeight="1" x14ac:dyDescent="0.3">
      <c r="A93" s="455"/>
      <c r="B93" s="455"/>
      <c r="C93" s="455"/>
      <c r="D93" s="455"/>
      <c r="E93" s="455"/>
      <c r="F93" s="455"/>
      <c r="G93" s="455"/>
    </row>
    <row r="94" spans="1:9" ht="40.15" customHeight="1" x14ac:dyDescent="0.3">
      <c r="A94" s="453" t="s">
        <v>4477</v>
      </c>
      <c r="B94" s="453"/>
      <c r="C94" s="453"/>
      <c r="D94" s="453"/>
      <c r="E94" s="453"/>
      <c r="F94" s="453"/>
      <c r="G94" s="453"/>
    </row>
    <row r="95" spans="1:9" ht="199.7" customHeight="1" x14ac:dyDescent="0.3">
      <c r="A95" s="459" t="s">
        <v>4462</v>
      </c>
      <c r="B95" s="459"/>
      <c r="C95" s="459"/>
      <c r="D95" s="459"/>
      <c r="E95" s="459"/>
      <c r="F95" s="459"/>
      <c r="G95" s="459"/>
      <c r="H95" s="459"/>
      <c r="I95" s="459"/>
    </row>
    <row r="96" spans="1:9" ht="28.5" customHeight="1" x14ac:dyDescent="0.3">
      <c r="A96" s="455"/>
      <c r="B96" s="455"/>
      <c r="C96" s="455"/>
      <c r="D96" s="455"/>
      <c r="E96" s="455"/>
      <c r="F96" s="455"/>
      <c r="G96" s="455"/>
    </row>
    <row r="97" spans="1:9" ht="44.85" customHeight="1" x14ac:dyDescent="0.3">
      <c r="A97" s="454" t="s">
        <v>4119</v>
      </c>
      <c r="B97" s="454"/>
      <c r="C97" s="454"/>
      <c r="D97" s="454"/>
      <c r="E97" s="454"/>
      <c r="F97" s="454"/>
      <c r="G97" s="454"/>
    </row>
    <row r="98" spans="1:9" ht="144" customHeight="1" x14ac:dyDescent="0.3">
      <c r="A98" s="455" t="s">
        <v>4480</v>
      </c>
      <c r="B98" s="455"/>
      <c r="C98" s="455"/>
      <c r="D98" s="455"/>
      <c r="E98" s="455"/>
      <c r="F98" s="455"/>
      <c r="G98" s="455"/>
      <c r="H98" s="455"/>
      <c r="I98" s="455"/>
    </row>
    <row r="99" spans="1:9" ht="20.25" customHeight="1" x14ac:dyDescent="0.3">
      <c r="A99" s="455"/>
      <c r="B99" s="455"/>
      <c r="C99" s="455"/>
      <c r="D99" s="455"/>
      <c r="E99" s="455"/>
      <c r="F99" s="455"/>
      <c r="G99" s="455"/>
    </row>
    <row r="100" spans="1:9" ht="33.4" customHeight="1" x14ac:dyDescent="0.3">
      <c r="A100" s="453" t="s">
        <v>4120</v>
      </c>
      <c r="B100" s="453"/>
      <c r="C100" s="453"/>
      <c r="D100" s="453"/>
      <c r="E100" s="453"/>
      <c r="F100" s="453"/>
      <c r="G100" s="453"/>
    </row>
    <row r="101" spans="1:9" ht="99" customHeight="1" x14ac:dyDescent="0.3">
      <c r="A101" s="455" t="s">
        <v>4121</v>
      </c>
      <c r="B101" s="455"/>
      <c r="C101" s="455"/>
      <c r="D101" s="455"/>
      <c r="E101" s="455"/>
      <c r="F101" s="455"/>
      <c r="G101" s="455"/>
      <c r="H101" s="455"/>
      <c r="I101" s="455"/>
    </row>
    <row r="102" spans="1:9" ht="15.6" customHeight="1" x14ac:dyDescent="0.3">
      <c r="A102" s="455"/>
      <c r="B102" s="455"/>
      <c r="C102" s="455"/>
      <c r="D102" s="455"/>
      <c r="E102" s="455"/>
      <c r="F102" s="455"/>
      <c r="G102" s="455"/>
    </row>
    <row r="103" spans="1:9" ht="36" customHeight="1" x14ac:dyDescent="0.3">
      <c r="A103" s="453" t="s">
        <v>4122</v>
      </c>
      <c r="B103" s="453"/>
      <c r="C103" s="453"/>
      <c r="D103" s="453"/>
      <c r="E103" s="453"/>
      <c r="F103" s="453"/>
      <c r="G103" s="453"/>
    </row>
    <row r="104" spans="1:9" ht="80.849999999999994" customHeight="1" x14ac:dyDescent="0.3">
      <c r="A104" s="455" t="s">
        <v>4123</v>
      </c>
      <c r="B104" s="455"/>
      <c r="C104" s="455"/>
      <c r="D104" s="455"/>
      <c r="E104" s="455"/>
      <c r="F104" s="455"/>
      <c r="G104" s="455"/>
      <c r="H104" s="455"/>
      <c r="I104" s="455"/>
    </row>
    <row r="105" spans="1:9" ht="6.75" customHeight="1" x14ac:dyDescent="0.3">
      <c r="A105" s="456"/>
      <c r="B105" s="456"/>
      <c r="C105" s="456"/>
      <c r="D105" s="456"/>
      <c r="E105" s="456"/>
      <c r="F105" s="456"/>
      <c r="G105" s="456"/>
    </row>
    <row r="106" spans="1:9" ht="38.1" customHeight="1" x14ac:dyDescent="0.3">
      <c r="A106" s="453" t="s">
        <v>4124</v>
      </c>
      <c r="B106" s="453"/>
      <c r="C106" s="453"/>
      <c r="D106" s="453"/>
      <c r="E106" s="453"/>
      <c r="F106" s="453"/>
      <c r="G106" s="453"/>
    </row>
    <row r="107" spans="1:9" ht="102" customHeight="1" x14ac:dyDescent="0.3">
      <c r="A107" s="455" t="s">
        <v>4125</v>
      </c>
      <c r="B107" s="455"/>
      <c r="C107" s="455"/>
      <c r="D107" s="455"/>
      <c r="E107" s="455"/>
      <c r="F107" s="455"/>
      <c r="G107" s="455"/>
      <c r="H107" s="455"/>
      <c r="I107" s="455"/>
    </row>
    <row r="108" spans="1:9" x14ac:dyDescent="0.3">
      <c r="C108" s="24"/>
      <c r="D108" s="24"/>
      <c r="E108" s="24"/>
      <c r="F108" s="24"/>
      <c r="G108" s="24"/>
    </row>
    <row r="109" spans="1:9" x14ac:dyDescent="0.3">
      <c r="C109" s="24"/>
      <c r="D109" s="24"/>
      <c r="E109" s="24"/>
      <c r="F109" s="24"/>
      <c r="G109" s="24"/>
    </row>
    <row r="110" spans="1:9" x14ac:dyDescent="0.3">
      <c r="C110" s="24"/>
      <c r="D110" s="24"/>
      <c r="E110" s="24"/>
      <c r="F110" s="24"/>
      <c r="G110" s="24"/>
    </row>
    <row r="111" spans="1:9" x14ac:dyDescent="0.3">
      <c r="C111" s="24"/>
      <c r="D111" s="24"/>
      <c r="E111" s="24"/>
      <c r="F111" s="24"/>
      <c r="G111" s="24"/>
    </row>
    <row r="112" spans="1:9" x14ac:dyDescent="0.3">
      <c r="C112" s="24"/>
      <c r="D112" s="24"/>
      <c r="E112" s="24"/>
      <c r="F112" s="24"/>
      <c r="G112" s="24"/>
    </row>
    <row r="113" spans="3:7" x14ac:dyDescent="0.3">
      <c r="C113" s="24"/>
      <c r="D113" s="24"/>
      <c r="E113" s="24"/>
      <c r="F113" s="24"/>
      <c r="G113" s="24"/>
    </row>
    <row r="114" spans="3:7" x14ac:dyDescent="0.3">
      <c r="C114" s="24"/>
      <c r="D114" s="24"/>
      <c r="E114" s="24"/>
      <c r="F114" s="24"/>
      <c r="G114" s="24"/>
    </row>
    <row r="115" spans="3:7" x14ac:dyDescent="0.3">
      <c r="C115" s="24"/>
      <c r="D115" s="24"/>
      <c r="E115" s="24"/>
      <c r="F115" s="24"/>
      <c r="G115" s="24"/>
    </row>
    <row r="116" spans="3:7" x14ac:dyDescent="0.3">
      <c r="C116" s="24"/>
      <c r="D116" s="24"/>
      <c r="E116" s="24"/>
      <c r="F116" s="24"/>
      <c r="G116" s="24"/>
    </row>
    <row r="117" spans="3:7" x14ac:dyDescent="0.3">
      <c r="C117" s="24"/>
      <c r="D117" s="24"/>
      <c r="E117" s="24"/>
      <c r="F117" s="24"/>
      <c r="G117" s="24"/>
    </row>
    <row r="118" spans="3:7" x14ac:dyDescent="0.3">
      <c r="C118" s="24"/>
      <c r="D118" s="24"/>
      <c r="E118" s="24"/>
      <c r="F118" s="24"/>
      <c r="G118" s="24"/>
    </row>
    <row r="119" spans="3:7" x14ac:dyDescent="0.3">
      <c r="C119" s="24"/>
      <c r="D119" s="24"/>
      <c r="E119" s="24"/>
      <c r="F119" s="24"/>
      <c r="G119" s="24"/>
    </row>
    <row r="120" spans="3:7" x14ac:dyDescent="0.3">
      <c r="C120" s="24"/>
      <c r="D120" s="24"/>
      <c r="E120" s="24"/>
      <c r="F120" s="24"/>
      <c r="G120" s="24"/>
    </row>
    <row r="121" spans="3:7" x14ac:dyDescent="0.3">
      <c r="C121" s="24"/>
      <c r="D121" s="24"/>
      <c r="E121" s="24"/>
      <c r="F121" s="24"/>
      <c r="G121" s="24"/>
    </row>
    <row r="122" spans="3:7" x14ac:dyDescent="0.3">
      <c r="C122" s="24"/>
      <c r="D122" s="24"/>
      <c r="E122" s="24"/>
      <c r="F122" s="24"/>
      <c r="G122" s="24"/>
    </row>
    <row r="123" spans="3:7" x14ac:dyDescent="0.3">
      <c r="C123" s="24"/>
      <c r="D123" s="24"/>
      <c r="E123" s="24"/>
      <c r="F123" s="24"/>
      <c r="G123" s="24"/>
    </row>
    <row r="124" spans="3:7" x14ac:dyDescent="0.3">
      <c r="C124" s="24"/>
      <c r="D124" s="24"/>
      <c r="E124" s="24"/>
      <c r="F124" s="24"/>
      <c r="G124" s="24"/>
    </row>
  </sheetData>
  <mergeCells count="92">
    <mergeCell ref="A86:I86"/>
    <mergeCell ref="A89:I89"/>
    <mergeCell ref="A55:G55"/>
    <mergeCell ref="A92:I92"/>
    <mergeCell ref="A95:I95"/>
    <mergeCell ref="A91:G91"/>
    <mergeCell ref="A93:G93"/>
    <mergeCell ref="A94:G94"/>
    <mergeCell ref="A90:G90"/>
    <mergeCell ref="A96:G96"/>
    <mergeCell ref="A98:I98"/>
    <mergeCell ref="A101:I101"/>
    <mergeCell ref="A99:G99"/>
    <mergeCell ref="A107:I107"/>
    <mergeCell ref="A106:G106"/>
    <mergeCell ref="A105:G105"/>
    <mergeCell ref="A103:G103"/>
    <mergeCell ref="A97:G97"/>
    <mergeCell ref="A102:G102"/>
    <mergeCell ref="A100:G100"/>
    <mergeCell ref="A104:I104"/>
    <mergeCell ref="A50:I50"/>
    <mergeCell ref="A11:I11"/>
    <mergeCell ref="A36:G36"/>
    <mergeCell ref="A37:G37"/>
    <mergeCell ref="A28:G28"/>
    <mergeCell ref="A31:G31"/>
    <mergeCell ref="A30:G30"/>
    <mergeCell ref="A34:G34"/>
    <mergeCell ref="A33:G33"/>
    <mergeCell ref="A29:I29"/>
    <mergeCell ref="A32:I32"/>
    <mergeCell ref="A35:I35"/>
    <mergeCell ref="A39:G39"/>
    <mergeCell ref="B18:I18"/>
    <mergeCell ref="A43:G43"/>
    <mergeCell ref="A44:I44"/>
    <mergeCell ref="A48:G48"/>
    <mergeCell ref="A27:G27"/>
    <mergeCell ref="B19:G19"/>
    <mergeCell ref="A25:G25"/>
    <mergeCell ref="A21:G21"/>
    <mergeCell ref="A22:G22"/>
    <mergeCell ref="B20:I20"/>
    <mergeCell ref="A23:H23"/>
    <mergeCell ref="A26:I26"/>
    <mergeCell ref="A38:I38"/>
    <mergeCell ref="A47:I47"/>
    <mergeCell ref="A1:I1"/>
    <mergeCell ref="A40:G40"/>
    <mergeCell ref="A61:G61"/>
    <mergeCell ref="A88:G88"/>
    <mergeCell ref="A79:G79"/>
    <mergeCell ref="A60:G60"/>
    <mergeCell ref="A45:G45"/>
    <mergeCell ref="A87:G87"/>
    <mergeCell ref="A58:G58"/>
    <mergeCell ref="A46:G46"/>
    <mergeCell ref="A76:G76"/>
    <mergeCell ref="A66:G66"/>
    <mergeCell ref="A73:G73"/>
    <mergeCell ref="A41:I41"/>
    <mergeCell ref="A68:I68"/>
    <mergeCell ref="A49:G49"/>
    <mergeCell ref="A3:G3"/>
    <mergeCell ref="A16:G16"/>
    <mergeCell ref="B17:G17"/>
    <mergeCell ref="A2:G2"/>
    <mergeCell ref="A7:G7"/>
    <mergeCell ref="A13:G13"/>
    <mergeCell ref="A12:G12"/>
    <mergeCell ref="A15:G15"/>
    <mergeCell ref="A10:G10"/>
    <mergeCell ref="A9:G9"/>
    <mergeCell ref="A4:I5"/>
    <mergeCell ref="A8:I8"/>
    <mergeCell ref="A14:I14"/>
    <mergeCell ref="A52:G52"/>
    <mergeCell ref="A85:G85"/>
    <mergeCell ref="A53:I53"/>
    <mergeCell ref="A56:I56"/>
    <mergeCell ref="A59:I59"/>
    <mergeCell ref="A62:I62"/>
    <mergeCell ref="A65:I65"/>
    <mergeCell ref="A64:G64"/>
    <mergeCell ref="A71:I71"/>
    <mergeCell ref="A74:I74"/>
    <mergeCell ref="A77:I77"/>
    <mergeCell ref="A80:H80"/>
    <mergeCell ref="A75:G75"/>
    <mergeCell ref="A78:G78"/>
    <mergeCell ref="A83:I83"/>
  </mergeCells>
  <phoneticPr fontId="30" type="noConversion"/>
  <pageMargins left="0.7" right="0.7" top="0.75" bottom="0.75" header="0.3" footer="0.3"/>
  <pageSetup scale="38" firstPageNumber="4" fitToWidth="0" fitToHeight="0" orientation="portrait" r:id="rId1"/>
  <headerFooter alignWithMargins="0">
    <oddFooter>&amp;C&amp;12&amp;P</oddFooter>
  </headerFooter>
  <rowBreaks count="2" manualBreakCount="2">
    <brk id="39" max="8" man="1"/>
    <brk id="87"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C80A-B072-40EF-AB6E-90B00EDC37BF}">
  <sheetPr codeName="Sheet17">
    <tabColor theme="7" tint="0.89999084444715716"/>
    <pageSetUpPr fitToPage="1"/>
  </sheetPr>
  <dimension ref="A1:E258"/>
  <sheetViews>
    <sheetView workbookViewId="0">
      <selection sqref="A1:E1"/>
    </sheetView>
  </sheetViews>
  <sheetFormatPr defaultColWidth="9.28515625" defaultRowHeight="12" x14ac:dyDescent="0.2"/>
  <cols>
    <col min="1" max="1" width="18.28515625" style="19" customWidth="1"/>
    <col min="2" max="2" width="11.7109375" style="19" bestFit="1" customWidth="1"/>
    <col min="3" max="3" width="12" style="19" customWidth="1"/>
    <col min="4" max="4" width="18.7109375" style="19" customWidth="1"/>
    <col min="5" max="5" width="11.7109375" style="19" bestFit="1" customWidth="1"/>
    <col min="6" max="16384" width="9.28515625" style="19"/>
  </cols>
  <sheetData>
    <row r="1" spans="1:5" ht="28.5" customHeight="1" x14ac:dyDescent="0.2">
      <c r="A1" s="464" t="s">
        <v>4126</v>
      </c>
      <c r="B1" s="464"/>
      <c r="C1" s="464"/>
      <c r="D1" s="464"/>
      <c r="E1" s="464"/>
    </row>
    <row r="2" spans="1:5" ht="89.65" customHeight="1" x14ac:dyDescent="0.2">
      <c r="A2" s="463" t="s">
        <v>4127</v>
      </c>
      <c r="B2" s="463"/>
      <c r="C2" s="463"/>
      <c r="D2" s="463"/>
      <c r="E2" s="463"/>
    </row>
    <row r="4" spans="1:5" x14ac:dyDescent="0.2">
      <c r="A4" s="20" t="s">
        <v>4128</v>
      </c>
      <c r="B4" s="20" t="s">
        <v>4129</v>
      </c>
      <c r="C4" s="21"/>
      <c r="D4" s="20" t="s">
        <v>4130</v>
      </c>
      <c r="E4" s="20" t="s">
        <v>4129</v>
      </c>
    </row>
    <row r="5" spans="1:5" x14ac:dyDescent="0.2">
      <c r="A5" s="19" t="s">
        <v>3942</v>
      </c>
      <c r="B5" s="19" t="s">
        <v>4131</v>
      </c>
      <c r="D5" s="19" t="s">
        <v>3940</v>
      </c>
      <c r="E5" s="19" t="s">
        <v>4132</v>
      </c>
    </row>
    <row r="6" spans="1:5" x14ac:dyDescent="0.2">
      <c r="A6" s="19" t="s">
        <v>3942</v>
      </c>
      <c r="B6" s="19" t="s">
        <v>4133</v>
      </c>
      <c r="D6" s="19" t="s">
        <v>3940</v>
      </c>
      <c r="E6" s="19" t="s">
        <v>4134</v>
      </c>
    </row>
    <row r="7" spans="1:5" x14ac:dyDescent="0.2">
      <c r="A7" s="19" t="s">
        <v>3942</v>
      </c>
      <c r="B7" s="19" t="s">
        <v>4135</v>
      </c>
      <c r="D7" s="19" t="s">
        <v>3940</v>
      </c>
      <c r="E7" s="19" t="s">
        <v>4136</v>
      </c>
    </row>
    <row r="8" spans="1:5" x14ac:dyDescent="0.2">
      <c r="A8" s="19" t="s">
        <v>3942</v>
      </c>
      <c r="B8" s="19" t="s">
        <v>4137</v>
      </c>
      <c r="D8" s="19" t="s">
        <v>3940</v>
      </c>
      <c r="E8" s="19" t="s">
        <v>4138</v>
      </c>
    </row>
    <row r="9" spans="1:5" x14ac:dyDescent="0.2">
      <c r="A9" s="19" t="s">
        <v>3942</v>
      </c>
      <c r="B9" s="19" t="s">
        <v>4139</v>
      </c>
      <c r="D9" s="19" t="s">
        <v>3940</v>
      </c>
      <c r="E9" s="19" t="s">
        <v>4140</v>
      </c>
    </row>
    <row r="10" spans="1:5" x14ac:dyDescent="0.2">
      <c r="A10" s="19" t="s">
        <v>3942</v>
      </c>
      <c r="B10" s="19" t="s">
        <v>4141</v>
      </c>
      <c r="D10" s="19" t="s">
        <v>3940</v>
      </c>
      <c r="E10" s="19" t="s">
        <v>4142</v>
      </c>
    </row>
    <row r="11" spans="1:5" x14ac:dyDescent="0.2">
      <c r="A11" s="19" t="s">
        <v>3942</v>
      </c>
      <c r="B11" s="19" t="s">
        <v>4143</v>
      </c>
      <c r="D11" s="19" t="s">
        <v>3940</v>
      </c>
      <c r="E11" s="19" t="s">
        <v>4144</v>
      </c>
    </row>
    <row r="12" spans="1:5" x14ac:dyDescent="0.2">
      <c r="A12" s="19" t="s">
        <v>3942</v>
      </c>
      <c r="B12" s="19" t="s">
        <v>4145</v>
      </c>
      <c r="D12" s="19" t="s">
        <v>3940</v>
      </c>
      <c r="E12" s="19" t="s">
        <v>4146</v>
      </c>
    </row>
    <row r="13" spans="1:5" x14ac:dyDescent="0.2">
      <c r="A13" s="19" t="s">
        <v>3942</v>
      </c>
      <c r="B13" s="19" t="s">
        <v>4147</v>
      </c>
      <c r="D13" s="19" t="s">
        <v>3940</v>
      </c>
      <c r="E13" s="19" t="s">
        <v>4148</v>
      </c>
    </row>
    <row r="14" spans="1:5" x14ac:dyDescent="0.2">
      <c r="A14" s="19" t="s">
        <v>3942</v>
      </c>
      <c r="B14" s="19" t="s">
        <v>4149</v>
      </c>
      <c r="D14" s="19" t="s">
        <v>3940</v>
      </c>
      <c r="E14" s="19" t="s">
        <v>4150</v>
      </c>
    </row>
    <row r="15" spans="1:5" x14ac:dyDescent="0.2">
      <c r="A15" s="19" t="s">
        <v>3942</v>
      </c>
      <c r="B15" s="19" t="s">
        <v>4151</v>
      </c>
      <c r="D15" s="19" t="s">
        <v>3940</v>
      </c>
      <c r="E15" s="19" t="s">
        <v>4152</v>
      </c>
    </row>
    <row r="16" spans="1:5" x14ac:dyDescent="0.2">
      <c r="A16" s="19" t="s">
        <v>3942</v>
      </c>
      <c r="B16" s="19" t="s">
        <v>4153</v>
      </c>
      <c r="D16" s="19" t="s">
        <v>3940</v>
      </c>
      <c r="E16" s="19" t="s">
        <v>4154</v>
      </c>
    </row>
    <row r="17" spans="1:5" x14ac:dyDescent="0.2">
      <c r="A17" s="19" t="s">
        <v>3942</v>
      </c>
      <c r="B17" s="19" t="s">
        <v>4155</v>
      </c>
      <c r="D17" s="19" t="s">
        <v>3940</v>
      </c>
      <c r="E17" s="19" t="s">
        <v>4156</v>
      </c>
    </row>
    <row r="18" spans="1:5" x14ac:dyDescent="0.2">
      <c r="A18" s="19" t="s">
        <v>3942</v>
      </c>
      <c r="B18" s="19" t="s">
        <v>4157</v>
      </c>
      <c r="D18" s="19" t="s">
        <v>3940</v>
      </c>
      <c r="E18" s="19" t="s">
        <v>4158</v>
      </c>
    </row>
    <row r="19" spans="1:5" x14ac:dyDescent="0.2">
      <c r="A19" s="19" t="s">
        <v>3942</v>
      </c>
      <c r="B19" s="19" t="s">
        <v>4159</v>
      </c>
      <c r="D19" s="19" t="s">
        <v>3940</v>
      </c>
      <c r="E19" s="19" t="s">
        <v>4160</v>
      </c>
    </row>
    <row r="20" spans="1:5" x14ac:dyDescent="0.2">
      <c r="A20" s="19" t="s">
        <v>4161</v>
      </c>
      <c r="B20" s="19" t="s">
        <v>4162</v>
      </c>
      <c r="D20" s="19" t="s">
        <v>3940</v>
      </c>
      <c r="E20" s="19" t="s">
        <v>4163</v>
      </c>
    </row>
    <row r="21" spans="1:5" x14ac:dyDescent="0.2">
      <c r="A21" s="19" t="s">
        <v>4161</v>
      </c>
      <c r="B21" s="19" t="s">
        <v>4164</v>
      </c>
      <c r="D21" s="19" t="s">
        <v>3940</v>
      </c>
      <c r="E21" s="19" t="s">
        <v>4165</v>
      </c>
    </row>
    <row r="22" spans="1:5" x14ac:dyDescent="0.2">
      <c r="A22" s="19" t="s">
        <v>4161</v>
      </c>
      <c r="B22" s="19" t="s">
        <v>4166</v>
      </c>
      <c r="D22" s="19" t="s">
        <v>3940</v>
      </c>
      <c r="E22" s="19" t="s">
        <v>4167</v>
      </c>
    </row>
    <row r="23" spans="1:5" x14ac:dyDescent="0.2">
      <c r="A23" s="19" t="s">
        <v>4161</v>
      </c>
      <c r="B23" s="19" t="s">
        <v>4168</v>
      </c>
      <c r="D23" s="19" t="s">
        <v>3940</v>
      </c>
      <c r="E23" s="19" t="s">
        <v>4169</v>
      </c>
    </row>
    <row r="24" spans="1:5" x14ac:dyDescent="0.2">
      <c r="A24" s="19" t="s">
        <v>4161</v>
      </c>
      <c r="B24" s="19" t="s">
        <v>4170</v>
      </c>
      <c r="D24" s="19" t="s">
        <v>3940</v>
      </c>
      <c r="E24" s="19" t="s">
        <v>4171</v>
      </c>
    </row>
    <row r="25" spans="1:5" x14ac:dyDescent="0.2">
      <c r="A25" s="19" t="s">
        <v>4161</v>
      </c>
      <c r="B25" s="19" t="s">
        <v>4172</v>
      </c>
      <c r="D25" s="19" t="s">
        <v>3940</v>
      </c>
      <c r="E25" s="19" t="s">
        <v>4173</v>
      </c>
    </row>
    <row r="26" spans="1:5" x14ac:dyDescent="0.2">
      <c r="A26" s="19" t="s">
        <v>4161</v>
      </c>
      <c r="B26" s="19" t="s">
        <v>4174</v>
      </c>
      <c r="D26" s="19" t="s">
        <v>3940</v>
      </c>
      <c r="E26" s="19" t="s">
        <v>4175</v>
      </c>
    </row>
    <row r="27" spans="1:5" x14ac:dyDescent="0.2">
      <c r="A27" s="19" t="s">
        <v>4161</v>
      </c>
      <c r="B27" s="19" t="s">
        <v>4176</v>
      </c>
      <c r="D27" s="19" t="s">
        <v>3940</v>
      </c>
      <c r="E27" s="19" t="s">
        <v>4177</v>
      </c>
    </row>
    <row r="28" spans="1:5" x14ac:dyDescent="0.2">
      <c r="A28" s="19" t="s">
        <v>4161</v>
      </c>
      <c r="B28" s="19" t="s">
        <v>4178</v>
      </c>
      <c r="D28" s="19" t="s">
        <v>3940</v>
      </c>
      <c r="E28" s="19" t="s">
        <v>4179</v>
      </c>
    </row>
    <row r="29" spans="1:5" x14ac:dyDescent="0.2">
      <c r="A29" s="19" t="s">
        <v>4161</v>
      </c>
      <c r="B29" s="19" t="s">
        <v>4180</v>
      </c>
      <c r="D29" s="19" t="s">
        <v>3940</v>
      </c>
      <c r="E29" s="19" t="s">
        <v>4181</v>
      </c>
    </row>
    <row r="30" spans="1:5" x14ac:dyDescent="0.2">
      <c r="A30" s="19" t="s">
        <v>4161</v>
      </c>
      <c r="B30" s="19" t="s">
        <v>4182</v>
      </c>
      <c r="D30" s="19" t="s">
        <v>3940</v>
      </c>
      <c r="E30" s="19" t="s">
        <v>4183</v>
      </c>
    </row>
    <row r="31" spans="1:5" x14ac:dyDescent="0.2">
      <c r="A31" s="19" t="s">
        <v>4161</v>
      </c>
      <c r="B31" s="19" t="s">
        <v>4184</v>
      </c>
      <c r="D31" s="19" t="s">
        <v>3940</v>
      </c>
      <c r="E31" s="19" t="s">
        <v>4185</v>
      </c>
    </row>
    <row r="32" spans="1:5" x14ac:dyDescent="0.2">
      <c r="A32" s="19" t="s">
        <v>4161</v>
      </c>
      <c r="B32" s="19" t="s">
        <v>4186</v>
      </c>
      <c r="D32" s="19" t="s">
        <v>3940</v>
      </c>
      <c r="E32" s="19" t="s">
        <v>4187</v>
      </c>
    </row>
    <row r="33" spans="1:5" x14ac:dyDescent="0.2">
      <c r="A33" s="19" t="s">
        <v>4161</v>
      </c>
      <c r="B33" s="19" t="s">
        <v>4188</v>
      </c>
      <c r="D33" s="19" t="s">
        <v>3940</v>
      </c>
      <c r="E33" s="19" t="s">
        <v>4189</v>
      </c>
    </row>
    <row r="34" spans="1:5" x14ac:dyDescent="0.2">
      <c r="A34" s="19" t="s">
        <v>4161</v>
      </c>
      <c r="B34" s="19" t="s">
        <v>4190</v>
      </c>
      <c r="D34" s="19" t="s">
        <v>3940</v>
      </c>
      <c r="E34" s="19" t="s">
        <v>4191</v>
      </c>
    </row>
    <row r="35" spans="1:5" x14ac:dyDescent="0.2">
      <c r="A35" s="19" t="s">
        <v>4161</v>
      </c>
      <c r="B35" s="19" t="s">
        <v>4192</v>
      </c>
      <c r="D35" s="19" t="s">
        <v>3940</v>
      </c>
      <c r="E35" s="19" t="s">
        <v>4193</v>
      </c>
    </row>
    <row r="36" spans="1:5" x14ac:dyDescent="0.2">
      <c r="A36" s="19" t="s">
        <v>4161</v>
      </c>
      <c r="B36" s="19" t="s">
        <v>4194</v>
      </c>
      <c r="D36" s="19" t="s">
        <v>3940</v>
      </c>
      <c r="E36" s="19" t="s">
        <v>4195</v>
      </c>
    </row>
    <row r="37" spans="1:5" x14ac:dyDescent="0.2">
      <c r="A37" s="19" t="s">
        <v>4161</v>
      </c>
      <c r="B37" s="19" t="s">
        <v>4196</v>
      </c>
      <c r="D37" s="19" t="s">
        <v>3940</v>
      </c>
      <c r="E37" s="19" t="s">
        <v>4197</v>
      </c>
    </row>
    <row r="38" spans="1:5" x14ac:dyDescent="0.2">
      <c r="A38" s="19" t="s">
        <v>4161</v>
      </c>
      <c r="B38" s="19" t="s">
        <v>4198</v>
      </c>
      <c r="D38" s="19" t="s">
        <v>3940</v>
      </c>
      <c r="E38" s="19" t="s">
        <v>4199</v>
      </c>
    </row>
    <row r="39" spans="1:5" x14ac:dyDescent="0.2">
      <c r="A39" s="19" t="s">
        <v>4161</v>
      </c>
      <c r="B39" s="19" t="s">
        <v>4200</v>
      </c>
      <c r="D39" s="19" t="s">
        <v>3940</v>
      </c>
      <c r="E39" s="19" t="s">
        <v>4201</v>
      </c>
    </row>
    <row r="40" spans="1:5" x14ac:dyDescent="0.2">
      <c r="A40" s="19" t="s">
        <v>4161</v>
      </c>
      <c r="B40" s="19" t="s">
        <v>4202</v>
      </c>
      <c r="D40" s="19" t="s">
        <v>3940</v>
      </c>
      <c r="E40" s="19" t="s">
        <v>4203</v>
      </c>
    </row>
    <row r="41" spans="1:5" x14ac:dyDescent="0.2">
      <c r="A41" s="19" t="s">
        <v>4161</v>
      </c>
      <c r="B41" s="19" t="s">
        <v>4204</v>
      </c>
      <c r="D41" s="19" t="s">
        <v>3940</v>
      </c>
      <c r="E41" s="19" t="s">
        <v>4205</v>
      </c>
    </row>
    <row r="42" spans="1:5" x14ac:dyDescent="0.2">
      <c r="A42" s="19" t="s">
        <v>4161</v>
      </c>
      <c r="B42" s="19" t="s">
        <v>4206</v>
      </c>
      <c r="D42" s="19" t="s">
        <v>3940</v>
      </c>
      <c r="E42" s="19" t="s">
        <v>4207</v>
      </c>
    </row>
    <row r="43" spans="1:5" x14ac:dyDescent="0.2">
      <c r="A43" s="19" t="s">
        <v>4161</v>
      </c>
      <c r="B43" s="19" t="s">
        <v>4208</v>
      </c>
      <c r="D43" s="19" t="s">
        <v>3940</v>
      </c>
      <c r="E43" s="19" t="s">
        <v>4209</v>
      </c>
    </row>
    <row r="44" spans="1:5" x14ac:dyDescent="0.2">
      <c r="A44" s="19" t="s">
        <v>4161</v>
      </c>
      <c r="B44" s="19" t="s">
        <v>4210</v>
      </c>
      <c r="D44" s="19" t="s">
        <v>3940</v>
      </c>
      <c r="E44" s="19" t="s">
        <v>4211</v>
      </c>
    </row>
    <row r="45" spans="1:5" x14ac:dyDescent="0.2">
      <c r="A45" s="19" t="s">
        <v>4161</v>
      </c>
      <c r="B45" s="19" t="s">
        <v>4212</v>
      </c>
      <c r="D45" s="19" t="s">
        <v>3940</v>
      </c>
      <c r="E45" s="19" t="s">
        <v>4213</v>
      </c>
    </row>
    <row r="46" spans="1:5" x14ac:dyDescent="0.2">
      <c r="A46" s="19" t="s">
        <v>4161</v>
      </c>
      <c r="B46" s="19" t="s">
        <v>4214</v>
      </c>
      <c r="D46" s="19" t="s">
        <v>3940</v>
      </c>
      <c r="E46" s="19" t="s">
        <v>4215</v>
      </c>
    </row>
    <row r="47" spans="1:5" x14ac:dyDescent="0.2">
      <c r="A47" s="19" t="s">
        <v>4161</v>
      </c>
      <c r="B47" s="19" t="s">
        <v>4216</v>
      </c>
      <c r="D47" s="19" t="s">
        <v>3940</v>
      </c>
      <c r="E47" s="19" t="s">
        <v>4217</v>
      </c>
    </row>
    <row r="48" spans="1:5" x14ac:dyDescent="0.2">
      <c r="A48" s="19" t="s">
        <v>4161</v>
      </c>
      <c r="B48" s="19" t="s">
        <v>4218</v>
      </c>
      <c r="D48" s="19" t="s">
        <v>3940</v>
      </c>
      <c r="E48" s="19" t="s">
        <v>4219</v>
      </c>
    </row>
    <row r="49" spans="1:5" x14ac:dyDescent="0.2">
      <c r="A49" s="19" t="s">
        <v>4161</v>
      </c>
      <c r="B49" s="19" t="s">
        <v>4220</v>
      </c>
      <c r="D49" s="19" t="s">
        <v>3940</v>
      </c>
      <c r="E49" s="19" t="s">
        <v>4221</v>
      </c>
    </row>
    <row r="50" spans="1:5" x14ac:dyDescent="0.2">
      <c r="A50" s="19" t="s">
        <v>4161</v>
      </c>
      <c r="B50" s="19" t="s">
        <v>4222</v>
      </c>
      <c r="D50" s="19" t="s">
        <v>3940</v>
      </c>
      <c r="E50" s="19" t="s">
        <v>4223</v>
      </c>
    </row>
    <row r="51" spans="1:5" x14ac:dyDescent="0.2">
      <c r="A51" s="19" t="s">
        <v>4161</v>
      </c>
      <c r="B51" s="19" t="s">
        <v>4224</v>
      </c>
      <c r="D51" s="19" t="s">
        <v>3940</v>
      </c>
      <c r="E51" s="19" t="s">
        <v>4225</v>
      </c>
    </row>
    <row r="52" spans="1:5" x14ac:dyDescent="0.2">
      <c r="A52" s="19" t="s">
        <v>4161</v>
      </c>
      <c r="B52" s="19" t="s">
        <v>4226</v>
      </c>
      <c r="D52" s="19" t="s">
        <v>3940</v>
      </c>
      <c r="E52" s="19" t="s">
        <v>4227</v>
      </c>
    </row>
    <row r="53" spans="1:5" x14ac:dyDescent="0.2">
      <c r="A53" s="19" t="s">
        <v>4161</v>
      </c>
      <c r="B53" s="19" t="s">
        <v>4228</v>
      </c>
      <c r="D53" s="19" t="s">
        <v>3940</v>
      </c>
      <c r="E53" s="19" t="s">
        <v>4229</v>
      </c>
    </row>
    <row r="54" spans="1:5" x14ac:dyDescent="0.2">
      <c r="A54" s="19" t="s">
        <v>4161</v>
      </c>
      <c r="B54" s="19" t="s">
        <v>4230</v>
      </c>
      <c r="D54" s="19" t="s">
        <v>3940</v>
      </c>
      <c r="E54" s="19" t="s">
        <v>4231</v>
      </c>
    </row>
    <row r="55" spans="1:5" x14ac:dyDescent="0.2">
      <c r="A55" s="19" t="s">
        <v>4161</v>
      </c>
      <c r="B55" s="19" t="s">
        <v>4232</v>
      </c>
      <c r="D55" s="19" t="s">
        <v>3940</v>
      </c>
      <c r="E55" s="19" t="s">
        <v>4233</v>
      </c>
    </row>
    <row r="56" spans="1:5" x14ac:dyDescent="0.2">
      <c r="A56" s="19" t="s">
        <v>4161</v>
      </c>
      <c r="B56" s="19" t="s">
        <v>4234</v>
      </c>
      <c r="D56" s="19" t="s">
        <v>3940</v>
      </c>
      <c r="E56" s="19" t="s">
        <v>4235</v>
      </c>
    </row>
    <row r="57" spans="1:5" x14ac:dyDescent="0.2">
      <c r="A57" s="19" t="s">
        <v>4161</v>
      </c>
      <c r="B57" s="19" t="s">
        <v>4236</v>
      </c>
      <c r="D57" s="19" t="s">
        <v>3940</v>
      </c>
      <c r="E57" s="19" t="s">
        <v>4237</v>
      </c>
    </row>
    <row r="58" spans="1:5" x14ac:dyDescent="0.2">
      <c r="A58" s="19" t="s">
        <v>4161</v>
      </c>
      <c r="B58" s="19" t="s">
        <v>4238</v>
      </c>
      <c r="D58" s="19" t="s">
        <v>3940</v>
      </c>
      <c r="E58" s="19" t="s">
        <v>4239</v>
      </c>
    </row>
    <row r="59" spans="1:5" x14ac:dyDescent="0.2">
      <c r="A59" s="19" t="s">
        <v>4161</v>
      </c>
      <c r="B59" s="19" t="s">
        <v>4240</v>
      </c>
      <c r="D59" s="19" t="s">
        <v>3940</v>
      </c>
      <c r="E59" s="19" t="s">
        <v>4241</v>
      </c>
    </row>
    <row r="60" spans="1:5" x14ac:dyDescent="0.2">
      <c r="A60" s="19" t="s">
        <v>4161</v>
      </c>
      <c r="B60" s="19" t="s">
        <v>4242</v>
      </c>
      <c r="D60" s="19" t="s">
        <v>3940</v>
      </c>
      <c r="E60" s="19" t="s">
        <v>4243</v>
      </c>
    </row>
    <row r="61" spans="1:5" x14ac:dyDescent="0.2">
      <c r="A61" s="19" t="s">
        <v>4161</v>
      </c>
      <c r="B61" s="19" t="s">
        <v>4244</v>
      </c>
      <c r="D61" s="19" t="s">
        <v>3940</v>
      </c>
      <c r="E61" s="19" t="s">
        <v>4245</v>
      </c>
    </row>
    <row r="62" spans="1:5" x14ac:dyDescent="0.2">
      <c r="A62" s="19" t="s">
        <v>4161</v>
      </c>
      <c r="B62" s="19" t="s">
        <v>4246</v>
      </c>
      <c r="D62" s="19" t="s">
        <v>3940</v>
      </c>
      <c r="E62" s="19" t="s">
        <v>4247</v>
      </c>
    </row>
    <row r="63" spans="1:5" x14ac:dyDescent="0.2">
      <c r="A63" s="19" t="s">
        <v>4161</v>
      </c>
      <c r="B63" s="19" t="s">
        <v>4248</v>
      </c>
      <c r="D63" s="19" t="s">
        <v>3940</v>
      </c>
      <c r="E63" s="19" t="s">
        <v>4249</v>
      </c>
    </row>
    <row r="64" spans="1:5" x14ac:dyDescent="0.2">
      <c r="A64" s="19" t="s">
        <v>4161</v>
      </c>
      <c r="B64" s="19" t="s">
        <v>4250</v>
      </c>
      <c r="D64" s="19" t="s">
        <v>3940</v>
      </c>
      <c r="E64" s="19" t="s">
        <v>4251</v>
      </c>
    </row>
    <row r="65" spans="1:5" x14ac:dyDescent="0.2">
      <c r="A65" s="19" t="s">
        <v>4161</v>
      </c>
      <c r="B65" s="19" t="s">
        <v>4252</v>
      </c>
      <c r="D65" s="19" t="s">
        <v>3940</v>
      </c>
      <c r="E65" s="19" t="s">
        <v>4253</v>
      </c>
    </row>
    <row r="66" spans="1:5" x14ac:dyDescent="0.2">
      <c r="A66" s="19" t="s">
        <v>4161</v>
      </c>
      <c r="B66" s="19" t="s">
        <v>4254</v>
      </c>
      <c r="D66" s="19" t="s">
        <v>3940</v>
      </c>
      <c r="E66" s="19" t="s">
        <v>4255</v>
      </c>
    </row>
    <row r="67" spans="1:5" x14ac:dyDescent="0.2">
      <c r="A67" s="19" t="s">
        <v>4161</v>
      </c>
      <c r="B67" s="19" t="s">
        <v>4256</v>
      </c>
      <c r="D67" s="19" t="s">
        <v>3940</v>
      </c>
      <c r="E67" s="19" t="s">
        <v>4257</v>
      </c>
    </row>
    <row r="68" spans="1:5" x14ac:dyDescent="0.2">
      <c r="A68" s="19" t="s">
        <v>4161</v>
      </c>
      <c r="B68" s="19" t="s">
        <v>4258</v>
      </c>
      <c r="D68" s="19" t="s">
        <v>3940</v>
      </c>
      <c r="E68" s="19" t="s">
        <v>4259</v>
      </c>
    </row>
    <row r="69" spans="1:5" x14ac:dyDescent="0.2">
      <c r="A69" s="19" t="s">
        <v>4161</v>
      </c>
      <c r="B69" s="19" t="s">
        <v>4260</v>
      </c>
      <c r="D69" s="19" t="s">
        <v>3940</v>
      </c>
      <c r="E69" s="19" t="s">
        <v>4261</v>
      </c>
    </row>
    <row r="70" spans="1:5" x14ac:dyDescent="0.2">
      <c r="A70" s="19" t="s">
        <v>4161</v>
      </c>
      <c r="B70" s="19" t="s">
        <v>4262</v>
      </c>
      <c r="D70" s="19" t="s">
        <v>3940</v>
      </c>
      <c r="E70" s="19" t="s">
        <v>4263</v>
      </c>
    </row>
    <row r="71" spans="1:5" x14ac:dyDescent="0.2">
      <c r="A71" s="19" t="s">
        <v>4161</v>
      </c>
      <c r="B71" s="19" t="s">
        <v>4264</v>
      </c>
      <c r="D71" s="19" t="s">
        <v>3940</v>
      </c>
      <c r="E71" s="19" t="s">
        <v>4265</v>
      </c>
    </row>
    <row r="72" spans="1:5" x14ac:dyDescent="0.2">
      <c r="A72" s="19" t="s">
        <v>4161</v>
      </c>
      <c r="B72" s="19" t="s">
        <v>4266</v>
      </c>
      <c r="D72" s="19" t="s">
        <v>3940</v>
      </c>
      <c r="E72" s="19" t="s">
        <v>4267</v>
      </c>
    </row>
    <row r="73" spans="1:5" x14ac:dyDescent="0.2">
      <c r="A73" s="19" t="s">
        <v>4161</v>
      </c>
      <c r="B73" s="19" t="s">
        <v>4268</v>
      </c>
      <c r="D73" s="19" t="s">
        <v>3940</v>
      </c>
      <c r="E73" s="19" t="s">
        <v>4269</v>
      </c>
    </row>
    <row r="74" spans="1:5" x14ac:dyDescent="0.2">
      <c r="A74" s="19" t="s">
        <v>4161</v>
      </c>
      <c r="B74" s="19" t="s">
        <v>4270</v>
      </c>
      <c r="D74" s="19" t="s">
        <v>3940</v>
      </c>
      <c r="E74" s="19" t="s">
        <v>4271</v>
      </c>
    </row>
    <row r="75" spans="1:5" x14ac:dyDescent="0.2">
      <c r="A75" s="19" t="s">
        <v>4161</v>
      </c>
      <c r="B75" s="19" t="s">
        <v>4272</v>
      </c>
      <c r="D75" s="19" t="s">
        <v>3940</v>
      </c>
      <c r="E75" s="19" t="s">
        <v>4273</v>
      </c>
    </row>
    <row r="76" spans="1:5" x14ac:dyDescent="0.2">
      <c r="A76" s="19" t="s">
        <v>4161</v>
      </c>
      <c r="B76" s="19" t="s">
        <v>4274</v>
      </c>
      <c r="D76" s="19" t="s">
        <v>3940</v>
      </c>
      <c r="E76" s="19" t="s">
        <v>4275</v>
      </c>
    </row>
    <row r="77" spans="1:5" x14ac:dyDescent="0.2">
      <c r="A77" s="19" t="s">
        <v>4161</v>
      </c>
      <c r="B77" s="19" t="s">
        <v>4276</v>
      </c>
      <c r="D77" s="19" t="s">
        <v>3940</v>
      </c>
      <c r="E77" s="19" t="s">
        <v>4277</v>
      </c>
    </row>
    <row r="78" spans="1:5" x14ac:dyDescent="0.2">
      <c r="A78" s="19" t="s">
        <v>4161</v>
      </c>
      <c r="B78" s="19" t="s">
        <v>4278</v>
      </c>
      <c r="D78" s="19" t="s">
        <v>3940</v>
      </c>
      <c r="E78" s="19" t="s">
        <v>4279</v>
      </c>
    </row>
    <row r="79" spans="1:5" x14ac:dyDescent="0.2">
      <c r="A79" s="19" t="s">
        <v>4161</v>
      </c>
      <c r="B79" s="19" t="s">
        <v>4280</v>
      </c>
      <c r="D79" s="19" t="s">
        <v>3940</v>
      </c>
      <c r="E79" s="19" t="s">
        <v>4281</v>
      </c>
    </row>
    <row r="80" spans="1:5" x14ac:dyDescent="0.2">
      <c r="A80" s="19" t="s">
        <v>4161</v>
      </c>
      <c r="B80" s="19" t="s">
        <v>4282</v>
      </c>
      <c r="D80" s="19" t="s">
        <v>3940</v>
      </c>
      <c r="E80" s="19" t="s">
        <v>4283</v>
      </c>
    </row>
    <row r="81" spans="1:5" x14ac:dyDescent="0.2">
      <c r="A81" s="19" t="s">
        <v>4161</v>
      </c>
      <c r="B81" s="19" t="s">
        <v>4284</v>
      </c>
      <c r="D81" s="19" t="s">
        <v>3940</v>
      </c>
      <c r="E81" s="19" t="s">
        <v>4285</v>
      </c>
    </row>
    <row r="82" spans="1:5" x14ac:dyDescent="0.2">
      <c r="A82" s="19" t="s">
        <v>4161</v>
      </c>
      <c r="B82" s="19" t="s">
        <v>4286</v>
      </c>
      <c r="D82" s="19" t="s">
        <v>3940</v>
      </c>
      <c r="E82" s="19" t="s">
        <v>4287</v>
      </c>
    </row>
    <row r="83" spans="1:5" x14ac:dyDescent="0.2">
      <c r="A83" s="19" t="s">
        <v>4161</v>
      </c>
      <c r="B83" s="19" t="s">
        <v>4288</v>
      </c>
      <c r="D83" s="19" t="s">
        <v>3940</v>
      </c>
      <c r="E83" s="19" t="s">
        <v>4289</v>
      </c>
    </row>
    <row r="84" spans="1:5" x14ac:dyDescent="0.2">
      <c r="A84" s="19" t="s">
        <v>4161</v>
      </c>
      <c r="B84" s="19" t="s">
        <v>4290</v>
      </c>
      <c r="D84" s="19" t="s">
        <v>3939</v>
      </c>
      <c r="E84" s="19" t="s">
        <v>4291</v>
      </c>
    </row>
    <row r="85" spans="1:5" x14ac:dyDescent="0.2">
      <c r="A85" s="19" t="s">
        <v>4161</v>
      </c>
      <c r="B85" s="19" t="s">
        <v>4292</v>
      </c>
      <c r="D85" s="19" t="s">
        <v>3939</v>
      </c>
      <c r="E85" s="19" t="s">
        <v>4293</v>
      </c>
    </row>
    <row r="86" spans="1:5" x14ac:dyDescent="0.2">
      <c r="A86" s="19" t="s">
        <v>4161</v>
      </c>
      <c r="B86" s="19" t="s">
        <v>4294</v>
      </c>
      <c r="D86" s="19" t="s">
        <v>3939</v>
      </c>
      <c r="E86" s="19" t="s">
        <v>4295</v>
      </c>
    </row>
    <row r="87" spans="1:5" x14ac:dyDescent="0.2">
      <c r="A87" s="19" t="s">
        <v>4161</v>
      </c>
      <c r="B87" s="19" t="s">
        <v>4296</v>
      </c>
      <c r="D87" s="19" t="s">
        <v>3939</v>
      </c>
      <c r="E87" s="19" t="s">
        <v>4297</v>
      </c>
    </row>
    <row r="88" spans="1:5" x14ac:dyDescent="0.2">
      <c r="A88" s="19" t="s">
        <v>4161</v>
      </c>
      <c r="B88" s="19" t="s">
        <v>4298</v>
      </c>
      <c r="D88" s="19" t="s">
        <v>3939</v>
      </c>
      <c r="E88" s="19" t="s">
        <v>4299</v>
      </c>
    </row>
    <row r="89" spans="1:5" x14ac:dyDescent="0.2">
      <c r="A89" s="19" t="s">
        <v>4161</v>
      </c>
      <c r="B89" s="19" t="s">
        <v>4300</v>
      </c>
      <c r="D89" s="19" t="s">
        <v>3939</v>
      </c>
      <c r="E89" s="19" t="s">
        <v>4301</v>
      </c>
    </row>
    <row r="90" spans="1:5" x14ac:dyDescent="0.2">
      <c r="A90" s="19" t="s">
        <v>4161</v>
      </c>
      <c r="B90" s="19" t="s">
        <v>4302</v>
      </c>
      <c r="D90" s="19" t="s">
        <v>3939</v>
      </c>
      <c r="E90" s="19" t="s">
        <v>4303</v>
      </c>
    </row>
    <row r="91" spans="1:5" x14ac:dyDescent="0.2">
      <c r="A91" s="19" t="s">
        <v>4161</v>
      </c>
      <c r="B91" s="19" t="s">
        <v>4304</v>
      </c>
      <c r="D91" s="19" t="s">
        <v>3939</v>
      </c>
      <c r="E91" s="19" t="s">
        <v>4305</v>
      </c>
    </row>
    <row r="92" spans="1:5" x14ac:dyDescent="0.2">
      <c r="A92" s="19" t="s">
        <v>4161</v>
      </c>
      <c r="B92" s="19" t="s">
        <v>4306</v>
      </c>
      <c r="D92" s="19" t="s">
        <v>3939</v>
      </c>
      <c r="E92" s="19" t="s">
        <v>4307</v>
      </c>
    </row>
    <row r="93" spans="1:5" x14ac:dyDescent="0.2">
      <c r="A93" s="19" t="s">
        <v>4161</v>
      </c>
      <c r="B93" s="19" t="s">
        <v>4308</v>
      </c>
      <c r="D93" s="19" t="s">
        <v>3939</v>
      </c>
      <c r="E93" s="19" t="s">
        <v>4309</v>
      </c>
    </row>
    <row r="94" spans="1:5" x14ac:dyDescent="0.2">
      <c r="A94" s="19" t="s">
        <v>4161</v>
      </c>
      <c r="B94" s="19" t="s">
        <v>4310</v>
      </c>
      <c r="D94" s="19" t="s">
        <v>3939</v>
      </c>
      <c r="E94" s="19" t="s">
        <v>4311</v>
      </c>
    </row>
    <row r="95" spans="1:5" x14ac:dyDescent="0.2">
      <c r="A95" s="19" t="s">
        <v>4161</v>
      </c>
      <c r="B95" s="19" t="s">
        <v>4312</v>
      </c>
      <c r="D95" s="19" t="s">
        <v>3939</v>
      </c>
      <c r="E95" s="19" t="s">
        <v>4313</v>
      </c>
    </row>
    <row r="96" spans="1:5" x14ac:dyDescent="0.2">
      <c r="A96" s="19" t="s">
        <v>4161</v>
      </c>
      <c r="B96" s="19" t="s">
        <v>4314</v>
      </c>
      <c r="D96" s="19" t="s">
        <v>3939</v>
      </c>
      <c r="E96" s="19" t="s">
        <v>4315</v>
      </c>
    </row>
    <row r="97" spans="1:5" x14ac:dyDescent="0.2">
      <c r="A97" s="19" t="s">
        <v>4161</v>
      </c>
      <c r="B97" s="19" t="s">
        <v>4316</v>
      </c>
      <c r="D97" s="19" t="s">
        <v>3939</v>
      </c>
      <c r="E97" s="19" t="s">
        <v>4317</v>
      </c>
    </row>
    <row r="98" spans="1:5" x14ac:dyDescent="0.2">
      <c r="A98" s="19" t="s">
        <v>3943</v>
      </c>
      <c r="B98" s="19" t="s">
        <v>4201</v>
      </c>
      <c r="D98" s="19" t="s">
        <v>3939</v>
      </c>
      <c r="E98" s="19" t="s">
        <v>4318</v>
      </c>
    </row>
    <row r="99" spans="1:5" x14ac:dyDescent="0.2">
      <c r="A99" s="19" t="s">
        <v>3943</v>
      </c>
      <c r="B99" s="19" t="s">
        <v>4203</v>
      </c>
      <c r="D99" s="19" t="s">
        <v>3939</v>
      </c>
      <c r="E99" s="19" t="s">
        <v>4319</v>
      </c>
    </row>
    <row r="100" spans="1:5" x14ac:dyDescent="0.2">
      <c r="A100" s="19" t="s">
        <v>3943</v>
      </c>
      <c r="B100" s="19" t="s">
        <v>4205</v>
      </c>
      <c r="D100" s="19" t="s">
        <v>3939</v>
      </c>
      <c r="E100" s="19" t="s">
        <v>4320</v>
      </c>
    </row>
    <row r="101" spans="1:5" x14ac:dyDescent="0.2">
      <c r="A101" s="19" t="s">
        <v>3943</v>
      </c>
      <c r="B101" s="19" t="s">
        <v>4207</v>
      </c>
      <c r="D101" s="19" t="s">
        <v>3939</v>
      </c>
      <c r="E101" s="19" t="s">
        <v>4321</v>
      </c>
    </row>
    <row r="102" spans="1:5" x14ac:dyDescent="0.2">
      <c r="A102" s="19" t="s">
        <v>3943</v>
      </c>
      <c r="B102" s="19" t="s">
        <v>4209</v>
      </c>
      <c r="D102" s="19" t="s">
        <v>3939</v>
      </c>
      <c r="E102" s="19" t="s">
        <v>4322</v>
      </c>
    </row>
    <row r="103" spans="1:5" x14ac:dyDescent="0.2">
      <c r="A103" s="19" t="s">
        <v>3943</v>
      </c>
      <c r="B103" s="19" t="s">
        <v>4211</v>
      </c>
      <c r="D103" s="19" t="s">
        <v>3941</v>
      </c>
      <c r="E103" s="19" t="s">
        <v>4323</v>
      </c>
    </row>
    <row r="104" spans="1:5" x14ac:dyDescent="0.2">
      <c r="A104" s="19" t="s">
        <v>3943</v>
      </c>
      <c r="B104" s="19" t="s">
        <v>4213</v>
      </c>
      <c r="D104" s="19" t="s">
        <v>3941</v>
      </c>
      <c r="E104" s="19" t="s">
        <v>4166</v>
      </c>
    </row>
    <row r="105" spans="1:5" x14ac:dyDescent="0.2">
      <c r="A105" s="19" t="s">
        <v>3943</v>
      </c>
      <c r="B105" s="19" t="s">
        <v>4215</v>
      </c>
      <c r="D105" s="19" t="s">
        <v>3941</v>
      </c>
      <c r="E105" s="19" t="s">
        <v>4324</v>
      </c>
    </row>
    <row r="106" spans="1:5" x14ac:dyDescent="0.2">
      <c r="A106" s="19" t="s">
        <v>3943</v>
      </c>
      <c r="B106" s="19" t="s">
        <v>4219</v>
      </c>
      <c r="D106" s="19" t="s">
        <v>3941</v>
      </c>
      <c r="E106" s="19" t="s">
        <v>4168</v>
      </c>
    </row>
    <row r="107" spans="1:5" x14ac:dyDescent="0.2">
      <c r="A107" s="19" t="s">
        <v>3943</v>
      </c>
      <c r="B107" s="19" t="s">
        <v>4221</v>
      </c>
      <c r="D107" s="19" t="s">
        <v>3941</v>
      </c>
      <c r="E107" s="19" t="s">
        <v>4174</v>
      </c>
    </row>
    <row r="108" spans="1:5" x14ac:dyDescent="0.2">
      <c r="A108" s="19" t="s">
        <v>3943</v>
      </c>
      <c r="B108" s="19" t="s">
        <v>4225</v>
      </c>
      <c r="D108" s="19" t="s">
        <v>3941</v>
      </c>
      <c r="E108" s="19" t="s">
        <v>4325</v>
      </c>
    </row>
    <row r="109" spans="1:5" x14ac:dyDescent="0.2">
      <c r="A109" s="19" t="s">
        <v>3943</v>
      </c>
      <c r="B109" s="19" t="s">
        <v>4227</v>
      </c>
      <c r="D109" s="19" t="s">
        <v>3941</v>
      </c>
      <c r="E109" s="19" t="s">
        <v>4182</v>
      </c>
    </row>
    <row r="110" spans="1:5" x14ac:dyDescent="0.2">
      <c r="A110" s="19" t="s">
        <v>3943</v>
      </c>
      <c r="B110" s="19" t="s">
        <v>4229</v>
      </c>
      <c r="D110" s="19" t="s">
        <v>3941</v>
      </c>
      <c r="E110" s="19" t="s">
        <v>4326</v>
      </c>
    </row>
    <row r="111" spans="1:5" x14ac:dyDescent="0.2">
      <c r="A111" s="19" t="s">
        <v>3943</v>
      </c>
      <c r="B111" s="19" t="s">
        <v>4231</v>
      </c>
      <c r="D111" s="19" t="s">
        <v>3941</v>
      </c>
      <c r="E111" s="19" t="s">
        <v>4184</v>
      </c>
    </row>
    <row r="112" spans="1:5" x14ac:dyDescent="0.2">
      <c r="A112" s="19" t="s">
        <v>3943</v>
      </c>
      <c r="B112" s="19" t="s">
        <v>4237</v>
      </c>
      <c r="D112" s="19" t="s">
        <v>3941</v>
      </c>
      <c r="E112" s="19" t="s">
        <v>4186</v>
      </c>
    </row>
    <row r="113" spans="1:5" x14ac:dyDescent="0.2">
      <c r="A113" s="19" t="s">
        <v>3943</v>
      </c>
      <c r="B113" s="19" t="s">
        <v>4239</v>
      </c>
      <c r="D113" s="19" t="s">
        <v>3941</v>
      </c>
      <c r="E113" s="19" t="s">
        <v>4188</v>
      </c>
    </row>
    <row r="114" spans="1:5" x14ac:dyDescent="0.2">
      <c r="A114" s="19" t="s">
        <v>3943</v>
      </c>
      <c r="B114" s="19" t="s">
        <v>4241</v>
      </c>
      <c r="D114" s="19" t="s">
        <v>3941</v>
      </c>
      <c r="E114" s="19" t="s">
        <v>4190</v>
      </c>
    </row>
    <row r="115" spans="1:5" x14ac:dyDescent="0.2">
      <c r="A115" s="19" t="s">
        <v>3943</v>
      </c>
      <c r="B115" s="19" t="s">
        <v>4243</v>
      </c>
      <c r="D115" s="19" t="s">
        <v>3941</v>
      </c>
      <c r="E115" s="19" t="s">
        <v>4194</v>
      </c>
    </row>
    <row r="116" spans="1:5" x14ac:dyDescent="0.2">
      <c r="A116" s="19" t="s">
        <v>3943</v>
      </c>
      <c r="B116" s="19" t="s">
        <v>4247</v>
      </c>
      <c r="D116" s="19" t="s">
        <v>3941</v>
      </c>
      <c r="E116" s="19" t="s">
        <v>4196</v>
      </c>
    </row>
    <row r="117" spans="1:5" x14ac:dyDescent="0.2">
      <c r="A117" s="19" t="s">
        <v>3943</v>
      </c>
      <c r="B117" s="19" t="s">
        <v>4249</v>
      </c>
      <c r="D117" s="19" t="s">
        <v>3941</v>
      </c>
      <c r="E117" s="19" t="s">
        <v>4327</v>
      </c>
    </row>
    <row r="118" spans="1:5" x14ac:dyDescent="0.2">
      <c r="A118" s="19" t="s">
        <v>3943</v>
      </c>
      <c r="B118" s="19" t="s">
        <v>4251</v>
      </c>
      <c r="D118" s="19" t="s">
        <v>3941</v>
      </c>
      <c r="E118" s="19" t="s">
        <v>4198</v>
      </c>
    </row>
    <row r="119" spans="1:5" x14ac:dyDescent="0.2">
      <c r="A119" s="19" t="s">
        <v>3943</v>
      </c>
      <c r="B119" s="19" t="s">
        <v>4253</v>
      </c>
      <c r="D119" s="19" t="s">
        <v>3941</v>
      </c>
      <c r="E119" s="19" t="s">
        <v>4200</v>
      </c>
    </row>
    <row r="120" spans="1:5" x14ac:dyDescent="0.2">
      <c r="A120" s="19" t="s">
        <v>3943</v>
      </c>
      <c r="B120" s="19" t="s">
        <v>4259</v>
      </c>
      <c r="D120" s="19" t="s">
        <v>3941</v>
      </c>
      <c r="E120" s="19" t="s">
        <v>4328</v>
      </c>
    </row>
    <row r="121" spans="1:5" x14ac:dyDescent="0.2">
      <c r="A121" s="19" t="s">
        <v>3943</v>
      </c>
      <c r="B121" s="19" t="s">
        <v>4261</v>
      </c>
      <c r="D121" s="19" t="s">
        <v>3941</v>
      </c>
      <c r="E121" s="19" t="s">
        <v>4210</v>
      </c>
    </row>
    <row r="122" spans="1:5" x14ac:dyDescent="0.2">
      <c r="A122" s="19" t="s">
        <v>3943</v>
      </c>
      <c r="B122" s="19" t="s">
        <v>4263</v>
      </c>
      <c r="D122" s="19" t="s">
        <v>3941</v>
      </c>
      <c r="E122" s="19" t="s">
        <v>4216</v>
      </c>
    </row>
    <row r="123" spans="1:5" x14ac:dyDescent="0.2">
      <c r="A123" s="19" t="s">
        <v>3943</v>
      </c>
      <c r="B123" s="19" t="s">
        <v>4267</v>
      </c>
      <c r="D123" s="19" t="s">
        <v>3941</v>
      </c>
      <c r="E123" s="19" t="s">
        <v>4329</v>
      </c>
    </row>
    <row r="124" spans="1:5" x14ac:dyDescent="0.2">
      <c r="A124" s="19" t="s">
        <v>3943</v>
      </c>
      <c r="B124" s="19" t="s">
        <v>4269</v>
      </c>
      <c r="D124" s="19" t="s">
        <v>3941</v>
      </c>
      <c r="E124" s="19" t="s">
        <v>4222</v>
      </c>
    </row>
    <row r="125" spans="1:5" x14ac:dyDescent="0.2">
      <c r="A125" s="19" t="s">
        <v>3943</v>
      </c>
      <c r="B125" s="19" t="s">
        <v>4271</v>
      </c>
      <c r="D125" s="19" t="s">
        <v>3941</v>
      </c>
      <c r="E125" s="19" t="s">
        <v>4224</v>
      </c>
    </row>
    <row r="126" spans="1:5" x14ac:dyDescent="0.2">
      <c r="A126" s="19" t="s">
        <v>3943</v>
      </c>
      <c r="B126" s="19" t="s">
        <v>4273</v>
      </c>
      <c r="D126" s="19" t="s">
        <v>3941</v>
      </c>
      <c r="E126" s="19" t="s">
        <v>4232</v>
      </c>
    </row>
    <row r="127" spans="1:5" x14ac:dyDescent="0.2">
      <c r="A127" s="19" t="s">
        <v>3943</v>
      </c>
      <c r="B127" s="19" t="s">
        <v>4275</v>
      </c>
      <c r="D127" s="19" t="s">
        <v>3941</v>
      </c>
      <c r="E127" s="19" t="s">
        <v>4236</v>
      </c>
    </row>
    <row r="128" spans="1:5" x14ac:dyDescent="0.2">
      <c r="A128" s="19" t="s">
        <v>3943</v>
      </c>
      <c r="B128" s="19" t="s">
        <v>4277</v>
      </c>
      <c r="D128" s="19" t="s">
        <v>3941</v>
      </c>
      <c r="E128" s="19" t="s">
        <v>4330</v>
      </c>
    </row>
    <row r="129" spans="1:5" x14ac:dyDescent="0.2">
      <c r="A129" s="19" t="s">
        <v>3943</v>
      </c>
      <c r="B129" s="19" t="s">
        <v>4279</v>
      </c>
      <c r="D129" s="19" t="s">
        <v>3941</v>
      </c>
      <c r="E129" s="19" t="s">
        <v>4331</v>
      </c>
    </row>
    <row r="130" spans="1:5" x14ac:dyDescent="0.2">
      <c r="A130" s="19" t="s">
        <v>3943</v>
      </c>
      <c r="B130" s="19" t="s">
        <v>4281</v>
      </c>
      <c r="D130" s="19" t="s">
        <v>3941</v>
      </c>
      <c r="E130" s="19" t="s">
        <v>4332</v>
      </c>
    </row>
    <row r="131" spans="1:5" x14ac:dyDescent="0.2">
      <c r="A131" s="19" t="s">
        <v>3943</v>
      </c>
      <c r="B131" s="19" t="s">
        <v>4283</v>
      </c>
      <c r="D131" s="19" t="s">
        <v>3941</v>
      </c>
      <c r="E131" s="19" t="s">
        <v>4242</v>
      </c>
    </row>
    <row r="132" spans="1:5" x14ac:dyDescent="0.2">
      <c r="A132" s="19" t="s">
        <v>3943</v>
      </c>
      <c r="B132" s="19" t="s">
        <v>4285</v>
      </c>
      <c r="D132" s="19" t="s">
        <v>3941</v>
      </c>
      <c r="E132" s="19" t="s">
        <v>4333</v>
      </c>
    </row>
    <row r="133" spans="1:5" x14ac:dyDescent="0.2">
      <c r="A133" s="19" t="s">
        <v>3943</v>
      </c>
      <c r="B133" s="19" t="s">
        <v>4289</v>
      </c>
      <c r="D133" s="19" t="s">
        <v>3941</v>
      </c>
      <c r="E133" s="19" t="s">
        <v>4334</v>
      </c>
    </row>
    <row r="134" spans="1:5" x14ac:dyDescent="0.2">
      <c r="A134" s="19" t="s">
        <v>4335</v>
      </c>
      <c r="B134" s="19" t="s">
        <v>4336</v>
      </c>
      <c r="D134" s="19" t="s">
        <v>3941</v>
      </c>
      <c r="E134" s="19" t="s">
        <v>4337</v>
      </c>
    </row>
    <row r="135" spans="1:5" x14ac:dyDescent="0.2">
      <c r="A135" s="19" t="s">
        <v>4335</v>
      </c>
      <c r="B135" s="19" t="s">
        <v>4338</v>
      </c>
      <c r="D135" s="19" t="s">
        <v>3941</v>
      </c>
      <c r="E135" s="19" t="s">
        <v>4252</v>
      </c>
    </row>
    <row r="136" spans="1:5" x14ac:dyDescent="0.2">
      <c r="A136" s="19" t="s">
        <v>4335</v>
      </c>
      <c r="B136" s="19" t="s">
        <v>4323</v>
      </c>
      <c r="D136" s="19" t="s">
        <v>3941</v>
      </c>
      <c r="E136" s="19" t="s">
        <v>4254</v>
      </c>
    </row>
    <row r="137" spans="1:5" x14ac:dyDescent="0.2">
      <c r="A137" s="19" t="s">
        <v>4335</v>
      </c>
      <c r="B137" s="19" t="s">
        <v>4339</v>
      </c>
      <c r="D137" s="19" t="s">
        <v>3941</v>
      </c>
      <c r="E137" s="19" t="s">
        <v>4256</v>
      </c>
    </row>
    <row r="138" spans="1:5" x14ac:dyDescent="0.2">
      <c r="A138" s="19" t="s">
        <v>4335</v>
      </c>
      <c r="B138" s="19" t="s">
        <v>4340</v>
      </c>
      <c r="D138" s="19" t="s">
        <v>3941</v>
      </c>
      <c r="E138" s="19" t="s">
        <v>4266</v>
      </c>
    </row>
    <row r="139" spans="1:5" x14ac:dyDescent="0.2">
      <c r="A139" s="19" t="s">
        <v>4335</v>
      </c>
      <c r="B139" s="19" t="s">
        <v>4341</v>
      </c>
      <c r="D139" s="19" t="s">
        <v>3941</v>
      </c>
      <c r="E139" s="19" t="s">
        <v>4270</v>
      </c>
    </row>
    <row r="140" spans="1:5" x14ac:dyDescent="0.2">
      <c r="A140" s="19" t="s">
        <v>4335</v>
      </c>
      <c r="B140" s="19" t="s">
        <v>4324</v>
      </c>
      <c r="D140" s="19" t="s">
        <v>3941</v>
      </c>
      <c r="E140" s="19" t="s">
        <v>4342</v>
      </c>
    </row>
    <row r="141" spans="1:5" x14ac:dyDescent="0.2">
      <c r="A141" s="19" t="s">
        <v>4335</v>
      </c>
      <c r="B141" s="19" t="s">
        <v>4343</v>
      </c>
      <c r="D141" s="19" t="s">
        <v>3941</v>
      </c>
      <c r="E141" s="19" t="s">
        <v>4290</v>
      </c>
    </row>
    <row r="142" spans="1:5" x14ac:dyDescent="0.2">
      <c r="A142" s="19" t="s">
        <v>4335</v>
      </c>
      <c r="B142" s="19" t="s">
        <v>4344</v>
      </c>
      <c r="D142" s="19" t="s">
        <v>3941</v>
      </c>
      <c r="E142" s="19" t="s">
        <v>4296</v>
      </c>
    </row>
    <row r="143" spans="1:5" x14ac:dyDescent="0.2">
      <c r="A143" s="19" t="s">
        <v>4335</v>
      </c>
      <c r="B143" s="19" t="s">
        <v>4325</v>
      </c>
      <c r="D143" s="19" t="s">
        <v>3941</v>
      </c>
      <c r="E143" s="19" t="s">
        <v>4298</v>
      </c>
    </row>
    <row r="144" spans="1:5" x14ac:dyDescent="0.2">
      <c r="A144" s="19" t="s">
        <v>4335</v>
      </c>
      <c r="B144" s="19" t="s">
        <v>4345</v>
      </c>
      <c r="D144" s="19" t="s">
        <v>3941</v>
      </c>
      <c r="E144" s="19" t="s">
        <v>4300</v>
      </c>
    </row>
    <row r="145" spans="1:5" x14ac:dyDescent="0.2">
      <c r="A145" s="19" t="s">
        <v>4335</v>
      </c>
      <c r="B145" s="19" t="s">
        <v>4346</v>
      </c>
      <c r="D145" s="19" t="s">
        <v>3941</v>
      </c>
      <c r="E145" s="19" t="s">
        <v>4347</v>
      </c>
    </row>
    <row r="146" spans="1:5" x14ac:dyDescent="0.2">
      <c r="A146" s="19" t="s">
        <v>4335</v>
      </c>
      <c r="B146" s="19" t="s">
        <v>4326</v>
      </c>
      <c r="D146" s="19" t="s">
        <v>3941</v>
      </c>
      <c r="E146" s="19" t="s">
        <v>4348</v>
      </c>
    </row>
    <row r="147" spans="1:5" x14ac:dyDescent="0.2">
      <c r="A147" s="19" t="s">
        <v>4335</v>
      </c>
      <c r="B147" s="19" t="s">
        <v>4349</v>
      </c>
      <c r="D147" s="19" t="s">
        <v>3941</v>
      </c>
      <c r="E147" s="19" t="s">
        <v>4314</v>
      </c>
    </row>
    <row r="148" spans="1:5" x14ac:dyDescent="0.2">
      <c r="A148" s="19" t="s">
        <v>4335</v>
      </c>
      <c r="B148" s="19" t="s">
        <v>4350</v>
      </c>
      <c r="D148" s="19" t="s">
        <v>3941</v>
      </c>
      <c r="E148" s="19" t="s">
        <v>4351</v>
      </c>
    </row>
    <row r="149" spans="1:5" x14ac:dyDescent="0.2">
      <c r="A149" s="19" t="s">
        <v>4335</v>
      </c>
      <c r="B149" s="19" t="s">
        <v>4352</v>
      </c>
      <c r="D149" s="19" t="s">
        <v>3941</v>
      </c>
      <c r="E149" s="19" t="s">
        <v>4162</v>
      </c>
    </row>
    <row r="150" spans="1:5" x14ac:dyDescent="0.2">
      <c r="A150" s="19" t="s">
        <v>4335</v>
      </c>
      <c r="B150" s="19" t="s">
        <v>4327</v>
      </c>
      <c r="D150" s="19" t="s">
        <v>3941</v>
      </c>
      <c r="E150" s="19" t="s">
        <v>4164</v>
      </c>
    </row>
    <row r="151" spans="1:5" x14ac:dyDescent="0.2">
      <c r="A151" s="19" t="s">
        <v>4335</v>
      </c>
      <c r="B151" s="19" t="s">
        <v>4353</v>
      </c>
      <c r="D151" s="19" t="s">
        <v>3941</v>
      </c>
      <c r="E151" s="19" t="s">
        <v>4338</v>
      </c>
    </row>
    <row r="152" spans="1:5" x14ac:dyDescent="0.2">
      <c r="A152" s="19" t="s">
        <v>4335</v>
      </c>
      <c r="B152" s="19" t="s">
        <v>4354</v>
      </c>
      <c r="D152" s="19" t="s">
        <v>3941</v>
      </c>
      <c r="E152" s="19" t="s">
        <v>4339</v>
      </c>
    </row>
    <row r="153" spans="1:5" x14ac:dyDescent="0.2">
      <c r="A153" s="19" t="s">
        <v>4335</v>
      </c>
      <c r="B153" s="19" t="s">
        <v>4355</v>
      </c>
      <c r="D153" s="19" t="s">
        <v>3941</v>
      </c>
      <c r="E153" s="19" t="s">
        <v>4170</v>
      </c>
    </row>
    <row r="154" spans="1:5" x14ac:dyDescent="0.2">
      <c r="A154" s="19" t="s">
        <v>4335</v>
      </c>
      <c r="B154" s="19" t="s">
        <v>4328</v>
      </c>
      <c r="D154" s="19" t="s">
        <v>3941</v>
      </c>
      <c r="E154" s="19" t="s">
        <v>4133</v>
      </c>
    </row>
    <row r="155" spans="1:5" x14ac:dyDescent="0.2">
      <c r="A155" s="19" t="s">
        <v>4335</v>
      </c>
      <c r="B155" s="19" t="s">
        <v>4356</v>
      </c>
      <c r="D155" s="19" t="s">
        <v>3941</v>
      </c>
      <c r="E155" s="19" t="s">
        <v>4172</v>
      </c>
    </row>
    <row r="156" spans="1:5" x14ac:dyDescent="0.2">
      <c r="A156" s="19" t="s">
        <v>4335</v>
      </c>
      <c r="B156" s="19" t="s">
        <v>4357</v>
      </c>
      <c r="D156" s="19" t="s">
        <v>3941</v>
      </c>
      <c r="E156" s="19" t="s">
        <v>4344</v>
      </c>
    </row>
    <row r="157" spans="1:5" x14ac:dyDescent="0.2">
      <c r="A157" s="19" t="s">
        <v>4335</v>
      </c>
      <c r="B157" s="19" t="s">
        <v>4358</v>
      </c>
      <c r="D157" s="19" t="s">
        <v>3941</v>
      </c>
      <c r="E157" s="19" t="s">
        <v>4345</v>
      </c>
    </row>
    <row r="158" spans="1:5" x14ac:dyDescent="0.2">
      <c r="A158" s="19" t="s">
        <v>4335</v>
      </c>
      <c r="B158" s="19" t="s">
        <v>4359</v>
      </c>
      <c r="D158" s="19" t="s">
        <v>3941</v>
      </c>
      <c r="E158" s="19" t="s">
        <v>4176</v>
      </c>
    </row>
    <row r="159" spans="1:5" x14ac:dyDescent="0.2">
      <c r="A159" s="19" t="s">
        <v>4335</v>
      </c>
      <c r="B159" s="19" t="s">
        <v>4360</v>
      </c>
      <c r="D159" s="19" t="s">
        <v>3941</v>
      </c>
      <c r="E159" s="19" t="s">
        <v>4178</v>
      </c>
    </row>
    <row r="160" spans="1:5" x14ac:dyDescent="0.2">
      <c r="A160" s="19" t="s">
        <v>4335</v>
      </c>
      <c r="B160" s="19" t="s">
        <v>4329</v>
      </c>
      <c r="D160" s="19" t="s">
        <v>3941</v>
      </c>
      <c r="E160" s="19" t="s">
        <v>4139</v>
      </c>
    </row>
    <row r="161" spans="1:5" x14ac:dyDescent="0.2">
      <c r="A161" s="19" t="s">
        <v>4335</v>
      </c>
      <c r="B161" s="19" t="s">
        <v>4361</v>
      </c>
      <c r="D161" s="19" t="s">
        <v>3941</v>
      </c>
      <c r="E161" s="19" t="s">
        <v>4180</v>
      </c>
    </row>
    <row r="162" spans="1:5" x14ac:dyDescent="0.2">
      <c r="A162" s="19" t="s">
        <v>4335</v>
      </c>
      <c r="B162" s="19" t="s">
        <v>4362</v>
      </c>
      <c r="D162" s="19" t="s">
        <v>3941</v>
      </c>
      <c r="E162" s="19" t="s">
        <v>4346</v>
      </c>
    </row>
    <row r="163" spans="1:5" x14ac:dyDescent="0.2">
      <c r="A163" s="19" t="s">
        <v>4335</v>
      </c>
      <c r="B163" s="19" t="s">
        <v>4363</v>
      </c>
      <c r="D163" s="19" t="s">
        <v>3941</v>
      </c>
      <c r="E163" s="19" t="s">
        <v>4192</v>
      </c>
    </row>
    <row r="164" spans="1:5" x14ac:dyDescent="0.2">
      <c r="A164" s="19" t="s">
        <v>4335</v>
      </c>
      <c r="B164" s="19" t="s">
        <v>4364</v>
      </c>
      <c r="D164" s="19" t="s">
        <v>3941</v>
      </c>
      <c r="E164" s="19" t="s">
        <v>4202</v>
      </c>
    </row>
    <row r="165" spans="1:5" x14ac:dyDescent="0.2">
      <c r="A165" s="19" t="s">
        <v>4335</v>
      </c>
      <c r="B165" s="19" t="s">
        <v>4365</v>
      </c>
      <c r="D165" s="19" t="s">
        <v>3941</v>
      </c>
      <c r="E165" s="19" t="s">
        <v>4204</v>
      </c>
    </row>
    <row r="166" spans="1:5" x14ac:dyDescent="0.2">
      <c r="A166" s="19" t="s">
        <v>4335</v>
      </c>
      <c r="B166" s="19" t="s">
        <v>4330</v>
      </c>
      <c r="D166" s="19" t="s">
        <v>3941</v>
      </c>
      <c r="E166" s="19" t="s">
        <v>4353</v>
      </c>
    </row>
    <row r="167" spans="1:5" x14ac:dyDescent="0.2">
      <c r="A167" s="19" t="s">
        <v>4335</v>
      </c>
      <c r="B167" s="19" t="s">
        <v>4331</v>
      </c>
      <c r="D167" s="19" t="s">
        <v>3941</v>
      </c>
      <c r="E167" s="19" t="s">
        <v>4354</v>
      </c>
    </row>
    <row r="168" spans="1:5" x14ac:dyDescent="0.2">
      <c r="A168" s="19" t="s">
        <v>4335</v>
      </c>
      <c r="B168" s="19" t="s">
        <v>4332</v>
      </c>
      <c r="D168" s="19" t="s">
        <v>3941</v>
      </c>
      <c r="E168" s="19" t="s">
        <v>4206</v>
      </c>
    </row>
    <row r="169" spans="1:5" x14ac:dyDescent="0.2">
      <c r="A169" s="19" t="s">
        <v>4335</v>
      </c>
      <c r="B169" s="19" t="s">
        <v>4366</v>
      </c>
      <c r="D169" s="19" t="s">
        <v>3941</v>
      </c>
      <c r="E169" s="19" t="s">
        <v>4208</v>
      </c>
    </row>
    <row r="170" spans="1:5" x14ac:dyDescent="0.2">
      <c r="A170" s="19" t="s">
        <v>4335</v>
      </c>
      <c r="B170" s="19" t="s">
        <v>4367</v>
      </c>
      <c r="D170" s="19" t="s">
        <v>3941</v>
      </c>
      <c r="E170" s="19" t="s">
        <v>4141</v>
      </c>
    </row>
    <row r="171" spans="1:5" x14ac:dyDescent="0.2">
      <c r="A171" s="19" t="s">
        <v>4335</v>
      </c>
      <c r="B171" s="19" t="s">
        <v>4368</v>
      </c>
      <c r="D171" s="19" t="s">
        <v>3941</v>
      </c>
      <c r="E171" s="19" t="s">
        <v>4212</v>
      </c>
    </row>
    <row r="172" spans="1:5" x14ac:dyDescent="0.2">
      <c r="A172" s="19" t="s">
        <v>4335</v>
      </c>
      <c r="B172" s="19" t="s">
        <v>4369</v>
      </c>
      <c r="D172" s="19" t="s">
        <v>3941</v>
      </c>
      <c r="E172" s="19" t="s">
        <v>4214</v>
      </c>
    </row>
    <row r="173" spans="1:5" x14ac:dyDescent="0.2">
      <c r="A173" s="19" t="s">
        <v>4335</v>
      </c>
      <c r="B173" s="19" t="s">
        <v>4370</v>
      </c>
      <c r="D173" s="19" t="s">
        <v>3941</v>
      </c>
      <c r="E173" s="19" t="s">
        <v>4359</v>
      </c>
    </row>
    <row r="174" spans="1:5" x14ac:dyDescent="0.2">
      <c r="A174" s="19" t="s">
        <v>4335</v>
      </c>
      <c r="B174" s="19" t="s">
        <v>4371</v>
      </c>
      <c r="D174" s="19" t="s">
        <v>3941</v>
      </c>
      <c r="E174" s="19" t="s">
        <v>4360</v>
      </c>
    </row>
    <row r="175" spans="1:5" x14ac:dyDescent="0.2">
      <c r="A175" s="19" t="s">
        <v>4335</v>
      </c>
      <c r="B175" s="19" t="s">
        <v>4333</v>
      </c>
      <c r="D175" s="19" t="s">
        <v>3941</v>
      </c>
      <c r="E175" s="19" t="s">
        <v>4218</v>
      </c>
    </row>
    <row r="176" spans="1:5" x14ac:dyDescent="0.2">
      <c r="A176" s="19" t="s">
        <v>4335</v>
      </c>
      <c r="B176" s="19" t="s">
        <v>4334</v>
      </c>
      <c r="D176" s="19" t="s">
        <v>3941</v>
      </c>
      <c r="E176" s="19" t="s">
        <v>4220</v>
      </c>
    </row>
    <row r="177" spans="1:5" x14ac:dyDescent="0.2">
      <c r="A177" s="19" t="s">
        <v>4335</v>
      </c>
      <c r="B177" s="19" t="s">
        <v>4372</v>
      </c>
      <c r="D177" s="19" t="s">
        <v>3941</v>
      </c>
      <c r="E177" s="19" t="s">
        <v>4226</v>
      </c>
    </row>
    <row r="178" spans="1:5" x14ac:dyDescent="0.2">
      <c r="A178" s="19" t="s">
        <v>4335</v>
      </c>
      <c r="B178" s="19" t="s">
        <v>4337</v>
      </c>
      <c r="D178" s="19" t="s">
        <v>3941</v>
      </c>
      <c r="E178" s="19" t="s">
        <v>4228</v>
      </c>
    </row>
    <row r="179" spans="1:5" x14ac:dyDescent="0.2">
      <c r="A179" s="19" t="s">
        <v>4335</v>
      </c>
      <c r="B179" s="19" t="s">
        <v>4373</v>
      </c>
      <c r="D179" s="19" t="s">
        <v>3941</v>
      </c>
      <c r="E179" s="19" t="s">
        <v>4230</v>
      </c>
    </row>
    <row r="180" spans="1:5" x14ac:dyDescent="0.2">
      <c r="A180" s="19" t="s">
        <v>4335</v>
      </c>
      <c r="B180" s="19" t="s">
        <v>4374</v>
      </c>
      <c r="D180" s="19" t="s">
        <v>3941</v>
      </c>
      <c r="E180" s="19" t="s">
        <v>4362</v>
      </c>
    </row>
    <row r="181" spans="1:5" x14ac:dyDescent="0.2">
      <c r="A181" s="19" t="s">
        <v>4335</v>
      </c>
      <c r="B181" s="19" t="s">
        <v>4375</v>
      </c>
      <c r="D181" s="19" t="s">
        <v>3941</v>
      </c>
      <c r="E181" s="19" t="s">
        <v>4234</v>
      </c>
    </row>
    <row r="182" spans="1:5" x14ac:dyDescent="0.2">
      <c r="A182" s="19" t="s">
        <v>4335</v>
      </c>
      <c r="B182" s="19" t="s">
        <v>4376</v>
      </c>
      <c r="D182" s="19" t="s">
        <v>3941</v>
      </c>
      <c r="E182" s="19" t="s">
        <v>4143</v>
      </c>
    </row>
    <row r="183" spans="1:5" x14ac:dyDescent="0.2">
      <c r="A183" s="19" t="s">
        <v>4335</v>
      </c>
      <c r="B183" s="19" t="s">
        <v>4342</v>
      </c>
      <c r="D183" s="19" t="s">
        <v>3941</v>
      </c>
      <c r="E183" s="19" t="s">
        <v>4238</v>
      </c>
    </row>
    <row r="184" spans="1:5" x14ac:dyDescent="0.2">
      <c r="A184" s="19" t="s">
        <v>4335</v>
      </c>
      <c r="B184" s="19" t="s">
        <v>4377</v>
      </c>
      <c r="D184" s="19" t="s">
        <v>3941</v>
      </c>
      <c r="E184" s="19" t="s">
        <v>4240</v>
      </c>
    </row>
    <row r="185" spans="1:5" x14ac:dyDescent="0.2">
      <c r="A185" s="19" t="s">
        <v>4335</v>
      </c>
      <c r="B185" s="19" t="s">
        <v>4347</v>
      </c>
      <c r="D185" s="19" t="s">
        <v>3941</v>
      </c>
      <c r="E185" s="19" t="s">
        <v>4368</v>
      </c>
    </row>
    <row r="186" spans="1:5" x14ac:dyDescent="0.2">
      <c r="A186" s="19" t="s">
        <v>4335</v>
      </c>
      <c r="B186" s="19" t="s">
        <v>4378</v>
      </c>
      <c r="D186" s="19" t="s">
        <v>3941</v>
      </c>
      <c r="E186" s="19" t="s">
        <v>4369</v>
      </c>
    </row>
    <row r="187" spans="1:5" x14ac:dyDescent="0.2">
      <c r="A187" s="19" t="s">
        <v>4335</v>
      </c>
      <c r="B187" s="19" t="s">
        <v>4379</v>
      </c>
      <c r="D187" s="19" t="s">
        <v>3941</v>
      </c>
      <c r="E187" s="19" t="s">
        <v>4244</v>
      </c>
    </row>
    <row r="188" spans="1:5" x14ac:dyDescent="0.2">
      <c r="A188" s="19" t="s">
        <v>4335</v>
      </c>
      <c r="B188" s="19" t="s">
        <v>4380</v>
      </c>
      <c r="D188" s="19" t="s">
        <v>3941</v>
      </c>
      <c r="E188" s="19" t="s">
        <v>4370</v>
      </c>
    </row>
    <row r="189" spans="1:5" x14ac:dyDescent="0.2">
      <c r="A189" s="19" t="s">
        <v>4335</v>
      </c>
      <c r="B189" s="19" t="s">
        <v>4381</v>
      </c>
      <c r="D189" s="19" t="s">
        <v>3941</v>
      </c>
      <c r="E189" s="19" t="s">
        <v>4246</v>
      </c>
    </row>
    <row r="190" spans="1:5" x14ac:dyDescent="0.2">
      <c r="A190" s="19" t="s">
        <v>4335</v>
      </c>
      <c r="B190" s="19" t="s">
        <v>4382</v>
      </c>
      <c r="D190" s="19" t="s">
        <v>3941</v>
      </c>
      <c r="E190" s="19" t="s">
        <v>4248</v>
      </c>
    </row>
    <row r="191" spans="1:5" x14ac:dyDescent="0.2">
      <c r="A191" s="19" t="s">
        <v>4335</v>
      </c>
      <c r="B191" s="19" t="s">
        <v>4383</v>
      </c>
      <c r="D191" s="19" t="s">
        <v>3941</v>
      </c>
      <c r="E191" s="19" t="s">
        <v>4250</v>
      </c>
    </row>
    <row r="192" spans="1:5" x14ac:dyDescent="0.2">
      <c r="A192" s="19" t="s">
        <v>4335</v>
      </c>
      <c r="B192" s="19" t="s">
        <v>4348</v>
      </c>
      <c r="D192" s="19" t="s">
        <v>3941</v>
      </c>
      <c r="E192" s="19" t="s">
        <v>4149</v>
      </c>
    </row>
    <row r="193" spans="1:5" x14ac:dyDescent="0.2">
      <c r="A193" s="19" t="s">
        <v>4335</v>
      </c>
      <c r="B193" s="19" t="s">
        <v>4384</v>
      </c>
      <c r="D193" s="19" t="s">
        <v>3941</v>
      </c>
      <c r="E193" s="19" t="s">
        <v>4375</v>
      </c>
    </row>
    <row r="194" spans="1:5" x14ac:dyDescent="0.2">
      <c r="A194" s="19" t="s">
        <v>4335</v>
      </c>
      <c r="B194" s="19" t="s">
        <v>4385</v>
      </c>
      <c r="D194" s="19" t="s">
        <v>3941</v>
      </c>
      <c r="E194" s="19" t="s">
        <v>4376</v>
      </c>
    </row>
    <row r="195" spans="1:5" x14ac:dyDescent="0.2">
      <c r="A195" s="19" t="s">
        <v>4335</v>
      </c>
      <c r="B195" s="19" t="s">
        <v>4386</v>
      </c>
      <c r="D195" s="19" t="s">
        <v>3941</v>
      </c>
      <c r="E195" s="19" t="s">
        <v>4258</v>
      </c>
    </row>
    <row r="196" spans="1:5" x14ac:dyDescent="0.2">
      <c r="A196" s="19" t="s">
        <v>3940</v>
      </c>
      <c r="B196" s="19" t="s">
        <v>4291</v>
      </c>
      <c r="D196" s="19" t="s">
        <v>3941</v>
      </c>
      <c r="E196" s="19" t="s">
        <v>4260</v>
      </c>
    </row>
    <row r="197" spans="1:5" x14ac:dyDescent="0.2">
      <c r="A197" s="19" t="s">
        <v>3940</v>
      </c>
      <c r="B197" s="19" t="s">
        <v>4132</v>
      </c>
      <c r="D197" s="19" t="s">
        <v>3941</v>
      </c>
      <c r="E197" s="19" t="s">
        <v>4262</v>
      </c>
    </row>
    <row r="198" spans="1:5" x14ac:dyDescent="0.2">
      <c r="A198" s="19" t="s">
        <v>3940</v>
      </c>
      <c r="B198" s="19" t="s">
        <v>4134</v>
      </c>
      <c r="D198" s="19" t="s">
        <v>3941</v>
      </c>
      <c r="E198" s="19" t="s">
        <v>4264</v>
      </c>
    </row>
    <row r="199" spans="1:5" x14ac:dyDescent="0.2">
      <c r="A199" s="19" t="s">
        <v>3940</v>
      </c>
      <c r="B199" s="19" t="s">
        <v>4136</v>
      </c>
      <c r="D199" s="19" t="s">
        <v>3941</v>
      </c>
      <c r="E199" s="19" t="s">
        <v>4153</v>
      </c>
    </row>
    <row r="200" spans="1:5" x14ac:dyDescent="0.2">
      <c r="A200" s="19" t="s">
        <v>3940</v>
      </c>
      <c r="B200" s="19" t="s">
        <v>4293</v>
      </c>
      <c r="D200" s="19" t="s">
        <v>3941</v>
      </c>
      <c r="E200" s="19" t="s">
        <v>4268</v>
      </c>
    </row>
    <row r="201" spans="1:5" x14ac:dyDescent="0.2">
      <c r="A201" s="19" t="s">
        <v>3940</v>
      </c>
      <c r="B201" s="19" t="s">
        <v>4138</v>
      </c>
      <c r="D201" s="19" t="s">
        <v>3941</v>
      </c>
      <c r="E201" s="19" t="s">
        <v>4272</v>
      </c>
    </row>
    <row r="202" spans="1:5" x14ac:dyDescent="0.2">
      <c r="A202" s="19" t="s">
        <v>3940</v>
      </c>
      <c r="B202" s="19" t="s">
        <v>4140</v>
      </c>
      <c r="D202" s="19" t="s">
        <v>3941</v>
      </c>
      <c r="E202" s="19" t="s">
        <v>4274</v>
      </c>
    </row>
    <row r="203" spans="1:5" x14ac:dyDescent="0.2">
      <c r="A203" s="19" t="s">
        <v>3940</v>
      </c>
      <c r="B203" s="19" t="s">
        <v>4142</v>
      </c>
      <c r="D203" s="19" t="s">
        <v>3941</v>
      </c>
      <c r="E203" s="19" t="s">
        <v>4276</v>
      </c>
    </row>
    <row r="204" spans="1:5" x14ac:dyDescent="0.2">
      <c r="A204" s="19" t="s">
        <v>3940</v>
      </c>
      <c r="B204" s="19" t="s">
        <v>4144</v>
      </c>
      <c r="D204" s="19" t="s">
        <v>3941</v>
      </c>
      <c r="E204" s="19" t="s">
        <v>4278</v>
      </c>
    </row>
    <row r="205" spans="1:5" x14ac:dyDescent="0.2">
      <c r="A205" s="19" t="s">
        <v>3940</v>
      </c>
      <c r="B205" s="19" t="s">
        <v>4146</v>
      </c>
      <c r="D205" s="19" t="s">
        <v>3941</v>
      </c>
      <c r="E205" s="19" t="s">
        <v>4280</v>
      </c>
    </row>
    <row r="206" spans="1:5" x14ac:dyDescent="0.2">
      <c r="A206" s="19" t="s">
        <v>3940</v>
      </c>
      <c r="B206" s="19" t="s">
        <v>4217</v>
      </c>
      <c r="D206" s="19" t="s">
        <v>3941</v>
      </c>
      <c r="E206" s="19" t="s">
        <v>4282</v>
      </c>
    </row>
    <row r="207" spans="1:5" x14ac:dyDescent="0.2">
      <c r="A207" s="19" t="s">
        <v>3940</v>
      </c>
      <c r="B207" s="19" t="s">
        <v>4295</v>
      </c>
      <c r="D207" s="19" t="s">
        <v>3941</v>
      </c>
      <c r="E207" s="19" t="s">
        <v>4284</v>
      </c>
    </row>
    <row r="208" spans="1:5" x14ac:dyDescent="0.2">
      <c r="A208" s="19" t="s">
        <v>3940</v>
      </c>
      <c r="B208" s="19" t="s">
        <v>4148</v>
      </c>
      <c r="D208" s="19" t="s">
        <v>3941</v>
      </c>
      <c r="E208" s="19" t="s">
        <v>4286</v>
      </c>
    </row>
    <row r="209" spans="1:5" x14ac:dyDescent="0.2">
      <c r="A209" s="19" t="s">
        <v>3940</v>
      </c>
      <c r="B209" s="19" t="s">
        <v>4297</v>
      </c>
      <c r="D209" s="19" t="s">
        <v>3941</v>
      </c>
      <c r="E209" s="19" t="s">
        <v>4288</v>
      </c>
    </row>
    <row r="210" spans="1:5" x14ac:dyDescent="0.2">
      <c r="A210" s="19" t="s">
        <v>3940</v>
      </c>
      <c r="B210" s="19" t="s">
        <v>4223</v>
      </c>
      <c r="D210" s="19" t="s">
        <v>3941</v>
      </c>
      <c r="E210" s="19" t="s">
        <v>4292</v>
      </c>
    </row>
    <row r="211" spans="1:5" x14ac:dyDescent="0.2">
      <c r="A211" s="19" t="s">
        <v>3940</v>
      </c>
      <c r="B211" s="19" t="s">
        <v>4299</v>
      </c>
      <c r="D211" s="19" t="s">
        <v>3941</v>
      </c>
      <c r="E211" s="19" t="s">
        <v>4294</v>
      </c>
    </row>
    <row r="212" spans="1:5" x14ac:dyDescent="0.2">
      <c r="A212" s="19" t="s">
        <v>3940</v>
      </c>
      <c r="B212" s="19" t="s">
        <v>4301</v>
      </c>
      <c r="D212" s="19" t="s">
        <v>3941</v>
      </c>
      <c r="E212" s="19" t="s">
        <v>4302</v>
      </c>
    </row>
    <row r="213" spans="1:5" x14ac:dyDescent="0.2">
      <c r="A213" s="19" t="s">
        <v>3940</v>
      </c>
      <c r="B213" s="19" t="s">
        <v>4150</v>
      </c>
      <c r="D213" s="19" t="s">
        <v>3941</v>
      </c>
      <c r="E213" s="19" t="s">
        <v>4304</v>
      </c>
    </row>
    <row r="214" spans="1:5" x14ac:dyDescent="0.2">
      <c r="A214" s="19" t="s">
        <v>3940</v>
      </c>
      <c r="B214" s="19" t="s">
        <v>4233</v>
      </c>
      <c r="D214" s="19" t="s">
        <v>3941</v>
      </c>
      <c r="E214" s="19" t="s">
        <v>4306</v>
      </c>
    </row>
    <row r="215" spans="1:5" x14ac:dyDescent="0.2">
      <c r="A215" s="19" t="s">
        <v>3940</v>
      </c>
      <c r="B215" s="19" t="s">
        <v>4303</v>
      </c>
      <c r="D215" s="19" t="s">
        <v>3941</v>
      </c>
      <c r="E215" s="19" t="s">
        <v>4308</v>
      </c>
    </row>
    <row r="216" spans="1:5" x14ac:dyDescent="0.2">
      <c r="A216" s="19" t="s">
        <v>3940</v>
      </c>
      <c r="B216" s="19" t="s">
        <v>4235</v>
      </c>
      <c r="D216" s="19" t="s">
        <v>3941</v>
      </c>
      <c r="E216" s="19" t="s">
        <v>4310</v>
      </c>
    </row>
    <row r="217" spans="1:5" x14ac:dyDescent="0.2">
      <c r="A217" s="19" t="s">
        <v>3940</v>
      </c>
      <c r="B217" s="19" t="s">
        <v>4152</v>
      </c>
      <c r="D217" s="19" t="s">
        <v>3941</v>
      </c>
      <c r="E217" s="19" t="s">
        <v>4312</v>
      </c>
    </row>
    <row r="218" spans="1:5" x14ac:dyDescent="0.2">
      <c r="A218" s="19" t="s">
        <v>3940</v>
      </c>
      <c r="B218" s="19" t="s">
        <v>4245</v>
      </c>
      <c r="D218" s="19" t="s">
        <v>3941</v>
      </c>
      <c r="E218" s="19" t="s">
        <v>4380</v>
      </c>
    </row>
    <row r="219" spans="1:5" x14ac:dyDescent="0.2">
      <c r="A219" s="19" t="s">
        <v>3940</v>
      </c>
      <c r="B219" s="19" t="s">
        <v>4154</v>
      </c>
      <c r="D219" s="19" t="s">
        <v>3941</v>
      </c>
      <c r="E219" s="19" t="s">
        <v>4381</v>
      </c>
    </row>
    <row r="220" spans="1:5" x14ac:dyDescent="0.2">
      <c r="A220" s="19" t="s">
        <v>3940</v>
      </c>
      <c r="B220" s="19" t="s">
        <v>4156</v>
      </c>
      <c r="D220" s="19" t="s">
        <v>3941</v>
      </c>
      <c r="E220" s="19" t="s">
        <v>4383</v>
      </c>
    </row>
    <row r="221" spans="1:5" x14ac:dyDescent="0.2">
      <c r="A221" s="19" t="s">
        <v>3940</v>
      </c>
      <c r="B221" s="19" t="s">
        <v>4305</v>
      </c>
      <c r="D221" s="19" t="s">
        <v>3941</v>
      </c>
      <c r="E221" s="19" t="s">
        <v>4316</v>
      </c>
    </row>
    <row r="222" spans="1:5" x14ac:dyDescent="0.2">
      <c r="A222" s="19" t="s">
        <v>3940</v>
      </c>
      <c r="B222" s="19" t="s">
        <v>4158</v>
      </c>
      <c r="D222" s="19" t="s">
        <v>3941</v>
      </c>
      <c r="E222" s="19" t="s">
        <v>4131</v>
      </c>
    </row>
    <row r="223" spans="1:5" x14ac:dyDescent="0.2">
      <c r="A223" s="19" t="s">
        <v>3940</v>
      </c>
      <c r="B223" s="19" t="s">
        <v>4307</v>
      </c>
      <c r="D223" s="19" t="s">
        <v>3941</v>
      </c>
      <c r="E223" s="19" t="s">
        <v>4336</v>
      </c>
    </row>
    <row r="224" spans="1:5" x14ac:dyDescent="0.2">
      <c r="A224" s="19" t="s">
        <v>3940</v>
      </c>
      <c r="B224" s="19" t="s">
        <v>4160</v>
      </c>
      <c r="D224" s="19" t="s">
        <v>3941</v>
      </c>
      <c r="E224" s="19" t="s">
        <v>4340</v>
      </c>
    </row>
    <row r="225" spans="1:5" x14ac:dyDescent="0.2">
      <c r="A225" s="19" t="s">
        <v>3940</v>
      </c>
      <c r="B225" s="19" t="s">
        <v>4255</v>
      </c>
      <c r="D225" s="19" t="s">
        <v>3941</v>
      </c>
      <c r="E225" s="19" t="s">
        <v>4341</v>
      </c>
    </row>
    <row r="226" spans="1:5" x14ac:dyDescent="0.2">
      <c r="A226" s="19" t="s">
        <v>3940</v>
      </c>
      <c r="B226" s="19" t="s">
        <v>4257</v>
      </c>
      <c r="D226" s="19" t="s">
        <v>3941</v>
      </c>
      <c r="E226" s="19" t="s">
        <v>4343</v>
      </c>
    </row>
    <row r="227" spans="1:5" x14ac:dyDescent="0.2">
      <c r="A227" s="19" t="s">
        <v>3940</v>
      </c>
      <c r="B227" s="19" t="s">
        <v>4163</v>
      </c>
      <c r="D227" s="19" t="s">
        <v>3941</v>
      </c>
      <c r="E227" s="19" t="s">
        <v>4135</v>
      </c>
    </row>
    <row r="228" spans="1:5" x14ac:dyDescent="0.2">
      <c r="A228" s="19" t="s">
        <v>3940</v>
      </c>
      <c r="B228" s="19" t="s">
        <v>4309</v>
      </c>
      <c r="D228" s="19" t="s">
        <v>3941</v>
      </c>
      <c r="E228" s="19" t="s">
        <v>4137</v>
      </c>
    </row>
    <row r="229" spans="1:5" x14ac:dyDescent="0.2">
      <c r="A229" s="19" t="s">
        <v>3940</v>
      </c>
      <c r="B229" s="19" t="s">
        <v>4265</v>
      </c>
      <c r="D229" s="19" t="s">
        <v>3941</v>
      </c>
      <c r="E229" s="19" t="s">
        <v>4349</v>
      </c>
    </row>
    <row r="230" spans="1:5" x14ac:dyDescent="0.2">
      <c r="A230" s="19" t="s">
        <v>3940</v>
      </c>
      <c r="B230" s="19" t="s">
        <v>4165</v>
      </c>
      <c r="D230" s="19" t="s">
        <v>3941</v>
      </c>
      <c r="E230" s="19" t="s">
        <v>4350</v>
      </c>
    </row>
    <row r="231" spans="1:5" x14ac:dyDescent="0.2">
      <c r="A231" s="19" t="s">
        <v>3940</v>
      </c>
      <c r="B231" s="19" t="s">
        <v>4167</v>
      </c>
      <c r="D231" s="19" t="s">
        <v>3941</v>
      </c>
      <c r="E231" s="19" t="s">
        <v>4352</v>
      </c>
    </row>
    <row r="232" spans="1:5" x14ac:dyDescent="0.2">
      <c r="A232" s="19" t="s">
        <v>3940</v>
      </c>
      <c r="B232" s="19" t="s">
        <v>4311</v>
      </c>
      <c r="D232" s="19" t="s">
        <v>3941</v>
      </c>
      <c r="E232" s="19" t="s">
        <v>4355</v>
      </c>
    </row>
    <row r="233" spans="1:5" x14ac:dyDescent="0.2">
      <c r="A233" s="19" t="s">
        <v>3940</v>
      </c>
      <c r="B233" s="19" t="s">
        <v>4169</v>
      </c>
      <c r="D233" s="19" t="s">
        <v>3941</v>
      </c>
      <c r="E233" s="19" t="s">
        <v>4356</v>
      </c>
    </row>
    <row r="234" spans="1:5" x14ac:dyDescent="0.2">
      <c r="A234" s="19" t="s">
        <v>3940</v>
      </c>
      <c r="B234" s="19" t="s">
        <v>4171</v>
      </c>
      <c r="D234" s="19" t="s">
        <v>3941</v>
      </c>
      <c r="E234" s="19" t="s">
        <v>4357</v>
      </c>
    </row>
    <row r="235" spans="1:5" x14ac:dyDescent="0.2">
      <c r="A235" s="19" t="s">
        <v>3940</v>
      </c>
      <c r="B235" s="19" t="s">
        <v>4313</v>
      </c>
      <c r="D235" s="19" t="s">
        <v>3941</v>
      </c>
      <c r="E235" s="19" t="s">
        <v>4358</v>
      </c>
    </row>
    <row r="236" spans="1:5" x14ac:dyDescent="0.2">
      <c r="A236" s="19" t="s">
        <v>3940</v>
      </c>
      <c r="B236" s="19" t="s">
        <v>4315</v>
      </c>
      <c r="D236" s="19" t="s">
        <v>3941</v>
      </c>
      <c r="E236" s="19" t="s">
        <v>4361</v>
      </c>
    </row>
    <row r="237" spans="1:5" x14ac:dyDescent="0.2">
      <c r="A237" s="19" t="s">
        <v>3940</v>
      </c>
      <c r="B237" s="19" t="s">
        <v>4173</v>
      </c>
      <c r="D237" s="19" t="s">
        <v>3941</v>
      </c>
      <c r="E237" s="19" t="s">
        <v>4363</v>
      </c>
    </row>
    <row r="238" spans="1:5" x14ac:dyDescent="0.2">
      <c r="A238" s="19" t="s">
        <v>3940</v>
      </c>
      <c r="B238" s="19" t="s">
        <v>4317</v>
      </c>
      <c r="D238" s="19" t="s">
        <v>3941</v>
      </c>
      <c r="E238" s="19" t="s">
        <v>4364</v>
      </c>
    </row>
    <row r="239" spans="1:5" x14ac:dyDescent="0.2">
      <c r="A239" s="19" t="s">
        <v>3940</v>
      </c>
      <c r="B239" s="19" t="s">
        <v>4175</v>
      </c>
      <c r="D239" s="19" t="s">
        <v>3941</v>
      </c>
      <c r="E239" s="19" t="s">
        <v>4365</v>
      </c>
    </row>
    <row r="240" spans="1:5" x14ac:dyDescent="0.2">
      <c r="A240" s="19" t="s">
        <v>3940</v>
      </c>
      <c r="B240" s="19" t="s">
        <v>4177</v>
      </c>
      <c r="D240" s="19" t="s">
        <v>3941</v>
      </c>
      <c r="E240" s="19" t="s">
        <v>4145</v>
      </c>
    </row>
    <row r="241" spans="1:5" x14ac:dyDescent="0.2">
      <c r="A241" s="19" t="s">
        <v>3940</v>
      </c>
      <c r="B241" s="19" t="s">
        <v>4179</v>
      </c>
      <c r="D241" s="19" t="s">
        <v>3941</v>
      </c>
      <c r="E241" s="19" t="s">
        <v>4366</v>
      </c>
    </row>
    <row r="242" spans="1:5" x14ac:dyDescent="0.2">
      <c r="A242" s="19" t="s">
        <v>3940</v>
      </c>
      <c r="B242" s="19" t="s">
        <v>4181</v>
      </c>
      <c r="D242" s="19" t="s">
        <v>3941</v>
      </c>
      <c r="E242" s="19" t="s">
        <v>4147</v>
      </c>
    </row>
    <row r="243" spans="1:5" x14ac:dyDescent="0.2">
      <c r="A243" s="19" t="s">
        <v>3940</v>
      </c>
      <c r="B243" s="19" t="s">
        <v>4183</v>
      </c>
      <c r="D243" s="19" t="s">
        <v>3941</v>
      </c>
      <c r="E243" s="19" t="s">
        <v>4367</v>
      </c>
    </row>
    <row r="244" spans="1:5" x14ac:dyDescent="0.2">
      <c r="A244" s="19" t="s">
        <v>3940</v>
      </c>
      <c r="B244" s="19" t="s">
        <v>4185</v>
      </c>
      <c r="D244" s="19" t="s">
        <v>3941</v>
      </c>
      <c r="E244" s="19" t="s">
        <v>4371</v>
      </c>
    </row>
    <row r="245" spans="1:5" x14ac:dyDescent="0.2">
      <c r="A245" s="19" t="s">
        <v>3940</v>
      </c>
      <c r="B245" s="19" t="s">
        <v>4187</v>
      </c>
      <c r="D245" s="19" t="s">
        <v>3941</v>
      </c>
      <c r="E245" s="19" t="s">
        <v>4372</v>
      </c>
    </row>
    <row r="246" spans="1:5" x14ac:dyDescent="0.2">
      <c r="A246" s="19" t="s">
        <v>3940</v>
      </c>
      <c r="B246" s="19" t="s">
        <v>4189</v>
      </c>
      <c r="D246" s="19" t="s">
        <v>3941</v>
      </c>
      <c r="E246" s="19" t="s">
        <v>4373</v>
      </c>
    </row>
    <row r="247" spans="1:5" x14ac:dyDescent="0.2">
      <c r="A247" s="19" t="s">
        <v>3940</v>
      </c>
      <c r="B247" s="19" t="s">
        <v>4318</v>
      </c>
      <c r="D247" s="19" t="s">
        <v>3941</v>
      </c>
      <c r="E247" s="19" t="s">
        <v>4374</v>
      </c>
    </row>
    <row r="248" spans="1:5" x14ac:dyDescent="0.2">
      <c r="A248" s="19" t="s">
        <v>3940</v>
      </c>
      <c r="B248" s="19" t="s">
        <v>4287</v>
      </c>
      <c r="D248" s="19" t="s">
        <v>3941</v>
      </c>
      <c r="E248" s="19" t="s">
        <v>4151</v>
      </c>
    </row>
    <row r="249" spans="1:5" x14ac:dyDescent="0.2">
      <c r="A249" s="19" t="s">
        <v>3940</v>
      </c>
      <c r="B249" s="19" t="s">
        <v>4191</v>
      </c>
      <c r="D249" s="19" t="s">
        <v>3941</v>
      </c>
      <c r="E249" s="19" t="s">
        <v>4155</v>
      </c>
    </row>
    <row r="250" spans="1:5" x14ac:dyDescent="0.2">
      <c r="A250" s="19" t="s">
        <v>3940</v>
      </c>
      <c r="B250" s="19" t="s">
        <v>4193</v>
      </c>
      <c r="D250" s="19" t="s">
        <v>3941</v>
      </c>
      <c r="E250" s="19" t="s">
        <v>4157</v>
      </c>
    </row>
    <row r="251" spans="1:5" x14ac:dyDescent="0.2">
      <c r="A251" s="19" t="s">
        <v>3940</v>
      </c>
      <c r="B251" s="19" t="s">
        <v>4319</v>
      </c>
      <c r="D251" s="19" t="s">
        <v>3941</v>
      </c>
      <c r="E251" s="19" t="s">
        <v>4377</v>
      </c>
    </row>
    <row r="252" spans="1:5" x14ac:dyDescent="0.2">
      <c r="A252" s="19" t="s">
        <v>3940</v>
      </c>
      <c r="B252" s="19" t="s">
        <v>4195</v>
      </c>
      <c r="D252" s="19" t="s">
        <v>3941</v>
      </c>
      <c r="E252" s="19" t="s">
        <v>4378</v>
      </c>
    </row>
    <row r="253" spans="1:5" x14ac:dyDescent="0.2">
      <c r="A253" s="19" t="s">
        <v>3940</v>
      </c>
      <c r="B253" s="19" t="s">
        <v>4320</v>
      </c>
      <c r="D253" s="19" t="s">
        <v>3941</v>
      </c>
      <c r="E253" s="19" t="s">
        <v>4379</v>
      </c>
    </row>
    <row r="254" spans="1:5" x14ac:dyDescent="0.2">
      <c r="A254" s="19" t="s">
        <v>3940</v>
      </c>
      <c r="B254" s="19" t="s">
        <v>4197</v>
      </c>
      <c r="D254" s="19" t="s">
        <v>3941</v>
      </c>
      <c r="E254" s="19" t="s">
        <v>4382</v>
      </c>
    </row>
    <row r="255" spans="1:5" x14ac:dyDescent="0.2">
      <c r="A255" s="19" t="s">
        <v>3940</v>
      </c>
      <c r="B255" s="19" t="s">
        <v>4199</v>
      </c>
      <c r="D255" s="19" t="s">
        <v>3941</v>
      </c>
      <c r="E255" s="19" t="s">
        <v>4159</v>
      </c>
    </row>
    <row r="256" spans="1:5" x14ac:dyDescent="0.2">
      <c r="A256" s="19" t="s">
        <v>3940</v>
      </c>
      <c r="B256" s="19" t="s">
        <v>4321</v>
      </c>
      <c r="D256" s="19" t="s">
        <v>3941</v>
      </c>
      <c r="E256" s="19" t="s">
        <v>4384</v>
      </c>
    </row>
    <row r="257" spans="1:5" x14ac:dyDescent="0.2">
      <c r="A257" s="19" t="s">
        <v>3940</v>
      </c>
      <c r="B257" s="19" t="s">
        <v>4322</v>
      </c>
      <c r="D257" s="19" t="s">
        <v>3941</v>
      </c>
      <c r="E257" s="19" t="s">
        <v>4385</v>
      </c>
    </row>
    <row r="258" spans="1:5" x14ac:dyDescent="0.2">
      <c r="A258" s="19" t="s">
        <v>3940</v>
      </c>
      <c r="B258" s="19" t="s">
        <v>4351</v>
      </c>
      <c r="D258" s="19" t="s">
        <v>3941</v>
      </c>
      <c r="E258" s="19" t="s">
        <v>4386</v>
      </c>
    </row>
  </sheetData>
  <autoFilter ref="A4:E258" xr:uid="{10B1C80A-B072-40EF-AB6E-90B00EDC37BF}"/>
  <mergeCells count="2">
    <mergeCell ref="A2:E2"/>
    <mergeCell ref="A1:E1"/>
  </mergeCells>
  <pageMargins left="0.7" right="0.7" top="0.75" bottom="0.75" header="0.3" footer="0.3"/>
  <pageSetup scale="89" fitToWidth="0" fitToHeight="4" orientation="portrait" r:id="rId1"/>
  <headerFooter>
    <oddFooter>&amp;C&amp;12&amp;P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9D8BC-20AF-4A86-91D4-E254091096B3}">
  <sheetPr codeName="Sheet18">
    <tabColor theme="7" tint="0.89999084444715716"/>
  </sheetPr>
  <dimension ref="B2:T28"/>
  <sheetViews>
    <sheetView zoomScale="71" zoomScaleNormal="71" workbookViewId="0"/>
  </sheetViews>
  <sheetFormatPr defaultColWidth="9.28515625" defaultRowHeight="22.15" customHeight="1" x14ac:dyDescent="0.25"/>
  <cols>
    <col min="1" max="1" width="5" style="27" customWidth="1"/>
    <col min="2" max="16384" width="9.28515625" style="27"/>
  </cols>
  <sheetData>
    <row r="2" spans="2:20" ht="22.15" customHeight="1" x14ac:dyDescent="0.3">
      <c r="B2" s="115" t="s">
        <v>4387</v>
      </c>
      <c r="C2" s="116"/>
      <c r="D2" s="116"/>
      <c r="E2" s="116"/>
      <c r="F2" s="116"/>
      <c r="G2" s="116"/>
      <c r="H2" s="116"/>
      <c r="I2" s="116"/>
      <c r="J2" s="116"/>
      <c r="K2" s="116"/>
      <c r="L2" s="116"/>
      <c r="M2" s="116"/>
      <c r="N2" s="116"/>
      <c r="O2" s="116"/>
      <c r="P2" s="116"/>
      <c r="Q2" s="116"/>
      <c r="R2" s="116"/>
      <c r="S2" s="116"/>
      <c r="T2" s="116"/>
    </row>
    <row r="3" spans="2:20" ht="22.15" customHeight="1" x14ac:dyDescent="0.25">
      <c r="B3" s="116"/>
      <c r="C3" s="116"/>
      <c r="D3" s="116"/>
      <c r="E3" s="116"/>
      <c r="F3" s="116"/>
      <c r="G3" s="116"/>
      <c r="H3" s="116"/>
      <c r="I3" s="116"/>
      <c r="J3" s="116"/>
      <c r="K3" s="116"/>
      <c r="L3" s="116"/>
      <c r="M3" s="116"/>
      <c r="N3" s="116"/>
      <c r="O3" s="116"/>
      <c r="P3" s="116"/>
      <c r="Q3" s="116"/>
      <c r="R3" s="116"/>
      <c r="S3" s="116"/>
      <c r="T3" s="116"/>
    </row>
    <row r="4" spans="2:20" ht="22.15" customHeight="1" x14ac:dyDescent="0.25">
      <c r="B4" s="466" t="s">
        <v>4388</v>
      </c>
      <c r="C4" s="466"/>
      <c r="D4" s="466"/>
      <c r="E4" s="466"/>
      <c r="F4" s="466"/>
      <c r="G4" s="466"/>
      <c r="H4" s="466"/>
      <c r="I4" s="466"/>
      <c r="J4" s="466"/>
      <c r="K4" s="466"/>
      <c r="L4" s="466"/>
      <c r="M4" s="466"/>
      <c r="N4" s="466"/>
      <c r="O4" s="466"/>
      <c r="P4" s="466"/>
      <c r="Q4" s="466"/>
      <c r="R4" s="466"/>
      <c r="S4" s="466"/>
      <c r="T4" s="116"/>
    </row>
    <row r="5" spans="2:20" ht="150.75" customHeight="1" x14ac:dyDescent="0.25">
      <c r="B5" s="466"/>
      <c r="C5" s="466"/>
      <c r="D5" s="466"/>
      <c r="E5" s="466"/>
      <c r="F5" s="466"/>
      <c r="G5" s="466"/>
      <c r="H5" s="466"/>
      <c r="I5" s="466"/>
      <c r="J5" s="466"/>
      <c r="K5" s="466"/>
      <c r="L5" s="466"/>
      <c r="M5" s="466"/>
      <c r="N5" s="466"/>
      <c r="O5" s="466"/>
      <c r="P5" s="466"/>
      <c r="Q5" s="466"/>
      <c r="R5" s="466"/>
      <c r="S5" s="466"/>
      <c r="T5" s="116"/>
    </row>
    <row r="6" spans="2:20" ht="68.25" customHeight="1" x14ac:dyDescent="0.25">
      <c r="B6" s="466" t="s">
        <v>4389</v>
      </c>
      <c r="C6" s="466"/>
      <c r="D6" s="466"/>
      <c r="E6" s="466"/>
      <c r="F6" s="466"/>
      <c r="G6" s="466"/>
      <c r="H6" s="466"/>
      <c r="I6" s="466"/>
      <c r="J6" s="466"/>
      <c r="K6" s="466"/>
      <c r="L6" s="466"/>
      <c r="M6" s="466"/>
      <c r="N6" s="466"/>
      <c r="O6" s="466"/>
      <c r="P6" s="466"/>
      <c r="Q6" s="466"/>
      <c r="R6" s="466"/>
      <c r="S6" s="466"/>
      <c r="T6" s="116"/>
    </row>
    <row r="7" spans="2:20" ht="22.15" customHeight="1" x14ac:dyDescent="0.25">
      <c r="B7" s="467" t="s">
        <v>4390</v>
      </c>
      <c r="C7" s="467"/>
      <c r="D7" s="467"/>
      <c r="E7" s="467"/>
      <c r="F7" s="467"/>
      <c r="G7" s="467"/>
      <c r="H7" s="467"/>
      <c r="I7" s="467"/>
      <c r="J7" s="467"/>
      <c r="K7" s="467"/>
      <c r="L7" s="467"/>
      <c r="M7" s="467"/>
      <c r="N7" s="467"/>
      <c r="O7" s="467"/>
      <c r="P7" s="467"/>
      <c r="Q7" s="467"/>
      <c r="R7" s="467"/>
      <c r="S7" s="467"/>
      <c r="T7" s="116"/>
    </row>
    <row r="8" spans="2:20" ht="22.15" customHeight="1" x14ac:dyDescent="0.25">
      <c r="B8" s="116"/>
      <c r="C8" s="116"/>
      <c r="D8" s="116"/>
      <c r="E8" s="116"/>
      <c r="F8" s="116"/>
      <c r="G8" s="116"/>
      <c r="H8" s="116"/>
      <c r="I8" s="116"/>
      <c r="J8" s="116"/>
      <c r="K8" s="116"/>
      <c r="L8" s="116"/>
      <c r="M8" s="116"/>
      <c r="N8" s="116"/>
      <c r="O8" s="116"/>
      <c r="P8" s="116"/>
      <c r="Q8" s="116"/>
      <c r="R8" s="116"/>
      <c r="S8" s="116"/>
      <c r="T8" s="116"/>
    </row>
    <row r="9" spans="2:20" ht="30.4" customHeight="1" x14ac:dyDescent="0.3">
      <c r="B9" s="115" t="s">
        <v>4391</v>
      </c>
      <c r="C9" s="116"/>
      <c r="D9" s="116"/>
      <c r="E9" s="116"/>
      <c r="F9" s="116"/>
      <c r="G9" s="116"/>
      <c r="H9" s="116"/>
      <c r="I9" s="116"/>
      <c r="J9" s="116"/>
      <c r="K9" s="116"/>
      <c r="L9" s="116"/>
      <c r="M9" s="116"/>
      <c r="N9" s="116"/>
      <c r="O9" s="116"/>
      <c r="P9" s="116"/>
      <c r="Q9" s="116"/>
      <c r="R9" s="116"/>
      <c r="S9" s="116"/>
      <c r="T9" s="116"/>
    </row>
    <row r="10" spans="2:20" ht="22.15" customHeight="1" x14ac:dyDescent="0.25">
      <c r="B10" s="116"/>
      <c r="C10" s="116"/>
      <c r="D10" s="116"/>
      <c r="E10" s="116"/>
      <c r="F10" s="116"/>
      <c r="G10" s="116"/>
      <c r="H10" s="116"/>
      <c r="I10" s="116"/>
      <c r="J10" s="116"/>
      <c r="K10" s="116"/>
      <c r="L10" s="116"/>
      <c r="M10" s="116"/>
      <c r="N10" s="116"/>
      <c r="O10" s="116"/>
      <c r="P10" s="116"/>
      <c r="Q10" s="116"/>
      <c r="R10" s="116"/>
      <c r="S10" s="116"/>
      <c r="T10" s="116"/>
    </row>
    <row r="11" spans="2:20" ht="47.25" customHeight="1" x14ac:dyDescent="0.25">
      <c r="B11" s="400" t="s">
        <v>4416</v>
      </c>
      <c r="C11" s="466"/>
      <c r="D11" s="466"/>
      <c r="E11" s="466"/>
      <c r="F11" s="466"/>
      <c r="G11" s="466"/>
      <c r="H11" s="466"/>
      <c r="I11" s="466"/>
      <c r="J11" s="466"/>
      <c r="K11" s="466"/>
      <c r="L11" s="466"/>
      <c r="M11" s="466"/>
      <c r="N11" s="466"/>
      <c r="O11" s="466"/>
      <c r="P11" s="466"/>
      <c r="Q11" s="466"/>
      <c r="R11" s="117"/>
      <c r="S11" s="117"/>
      <c r="T11" s="116"/>
    </row>
    <row r="12" spans="2:20" ht="62.65" customHeight="1" x14ac:dyDescent="0.25">
      <c r="B12" s="397" t="s">
        <v>4417</v>
      </c>
      <c r="C12" s="397"/>
      <c r="D12" s="397"/>
      <c r="E12" s="397"/>
      <c r="F12" s="397"/>
      <c r="G12" s="397"/>
      <c r="H12" s="397"/>
      <c r="I12" s="397"/>
      <c r="J12" s="397"/>
      <c r="K12" s="397"/>
      <c r="L12" s="397"/>
      <c r="M12" s="397"/>
      <c r="N12" s="397"/>
      <c r="O12" s="397"/>
      <c r="P12" s="397"/>
      <c r="Q12" s="397"/>
      <c r="R12" s="397"/>
      <c r="S12" s="397"/>
      <c r="T12" s="116"/>
    </row>
    <row r="13" spans="2:20" ht="62.65" customHeight="1" x14ac:dyDescent="0.25">
      <c r="B13" s="397" t="s">
        <v>4443</v>
      </c>
      <c r="C13" s="397"/>
      <c r="D13" s="397"/>
      <c r="E13" s="397"/>
      <c r="F13" s="397"/>
      <c r="G13" s="397"/>
      <c r="H13" s="397"/>
      <c r="I13" s="397"/>
      <c r="J13" s="397"/>
      <c r="K13" s="397"/>
      <c r="L13" s="397"/>
      <c r="M13" s="397"/>
      <c r="N13" s="397"/>
      <c r="O13" s="397"/>
      <c r="P13" s="397"/>
      <c r="Q13" s="397"/>
      <c r="R13" s="397"/>
      <c r="S13" s="397"/>
      <c r="T13" s="116"/>
    </row>
    <row r="14" spans="2:20" ht="54" customHeight="1" x14ac:dyDescent="0.25">
      <c r="B14" s="397" t="s">
        <v>4418</v>
      </c>
      <c r="C14" s="397"/>
      <c r="D14" s="397"/>
      <c r="E14" s="397"/>
      <c r="F14" s="397"/>
      <c r="G14" s="397"/>
      <c r="H14" s="397"/>
      <c r="I14" s="397"/>
      <c r="J14" s="397"/>
      <c r="K14" s="397"/>
      <c r="L14" s="397"/>
      <c r="M14" s="397"/>
      <c r="N14" s="397"/>
      <c r="O14" s="397"/>
      <c r="P14" s="397"/>
      <c r="Q14" s="397"/>
      <c r="R14" s="397"/>
      <c r="S14" s="397"/>
      <c r="T14" s="116"/>
    </row>
    <row r="15" spans="2:20" ht="66.400000000000006" customHeight="1" x14ac:dyDescent="0.25">
      <c r="B15" s="397" t="s">
        <v>4419</v>
      </c>
      <c r="C15" s="397"/>
      <c r="D15" s="397"/>
      <c r="E15" s="397"/>
      <c r="F15" s="397"/>
      <c r="G15" s="397"/>
      <c r="H15" s="397"/>
      <c r="I15" s="397"/>
      <c r="J15" s="397"/>
      <c r="K15" s="397"/>
      <c r="L15" s="397"/>
      <c r="M15" s="397"/>
      <c r="N15" s="397"/>
      <c r="O15" s="397"/>
      <c r="P15" s="397"/>
      <c r="Q15" s="397"/>
      <c r="R15" s="397"/>
      <c r="S15" s="397"/>
      <c r="T15" s="116"/>
    </row>
    <row r="16" spans="2:20" ht="69.75" customHeight="1" x14ac:dyDescent="0.25">
      <c r="B16" s="397" t="s">
        <v>4420</v>
      </c>
      <c r="C16" s="397"/>
      <c r="D16" s="397"/>
      <c r="E16" s="397"/>
      <c r="F16" s="397"/>
      <c r="G16" s="397"/>
      <c r="H16" s="397"/>
      <c r="I16" s="397"/>
      <c r="J16" s="397"/>
      <c r="K16" s="397"/>
      <c r="L16" s="397"/>
      <c r="M16" s="397"/>
      <c r="N16" s="397"/>
      <c r="O16" s="397"/>
      <c r="P16" s="397"/>
      <c r="Q16" s="397"/>
      <c r="R16" s="397"/>
      <c r="S16" s="397"/>
      <c r="T16" s="116"/>
    </row>
    <row r="17" spans="2:20" ht="40.9" customHeight="1" x14ac:dyDescent="0.25">
      <c r="B17" s="397" t="s">
        <v>4421</v>
      </c>
      <c r="C17" s="397"/>
      <c r="D17" s="397"/>
      <c r="E17" s="397"/>
      <c r="F17" s="397"/>
      <c r="G17" s="397"/>
      <c r="H17" s="397"/>
      <c r="I17" s="397"/>
      <c r="J17" s="397"/>
      <c r="K17" s="397"/>
      <c r="L17" s="397"/>
      <c r="M17" s="397"/>
      <c r="N17" s="397"/>
      <c r="O17" s="397"/>
      <c r="P17" s="397"/>
      <c r="Q17" s="397"/>
      <c r="R17" s="397"/>
      <c r="S17" s="397"/>
      <c r="T17" s="116"/>
    </row>
    <row r="18" spans="2:20" ht="50.25" customHeight="1" x14ac:dyDescent="0.25">
      <c r="B18" s="397" t="s">
        <v>4422</v>
      </c>
      <c r="C18" s="397"/>
      <c r="D18" s="397"/>
      <c r="E18" s="397"/>
      <c r="F18" s="397"/>
      <c r="G18" s="397"/>
      <c r="H18" s="397"/>
      <c r="I18" s="397"/>
      <c r="J18" s="397"/>
      <c r="K18" s="397"/>
      <c r="L18" s="397"/>
      <c r="M18" s="397"/>
      <c r="N18" s="397"/>
      <c r="O18" s="397"/>
      <c r="P18" s="397"/>
      <c r="Q18" s="397"/>
      <c r="R18" s="397"/>
      <c r="S18" s="397"/>
      <c r="T18" s="116"/>
    </row>
    <row r="19" spans="2:20" ht="67.7" customHeight="1" x14ac:dyDescent="0.25">
      <c r="B19" s="397" t="s">
        <v>4423</v>
      </c>
      <c r="C19" s="397"/>
      <c r="D19" s="397"/>
      <c r="E19" s="397"/>
      <c r="F19" s="397"/>
      <c r="G19" s="397"/>
      <c r="H19" s="397"/>
      <c r="I19" s="397"/>
      <c r="J19" s="397"/>
      <c r="K19" s="397"/>
      <c r="L19" s="397"/>
      <c r="M19" s="397"/>
      <c r="N19" s="397"/>
      <c r="O19" s="397"/>
      <c r="P19" s="397"/>
      <c r="Q19" s="397"/>
      <c r="R19" s="397"/>
      <c r="S19" s="397"/>
      <c r="T19" s="116"/>
    </row>
    <row r="20" spans="2:20" ht="57.75" customHeight="1" x14ac:dyDescent="0.25">
      <c r="B20" s="397" t="s">
        <v>4424</v>
      </c>
      <c r="C20" s="397"/>
      <c r="D20" s="397"/>
      <c r="E20" s="397"/>
      <c r="F20" s="397"/>
      <c r="G20" s="397"/>
      <c r="H20" s="397"/>
      <c r="I20" s="397"/>
      <c r="J20" s="397"/>
      <c r="K20" s="397"/>
      <c r="L20" s="397"/>
      <c r="M20" s="397"/>
      <c r="N20" s="397"/>
      <c r="O20" s="397"/>
      <c r="P20" s="397"/>
      <c r="Q20" s="397"/>
      <c r="R20" s="397"/>
      <c r="S20" s="397"/>
      <c r="T20" s="116"/>
    </row>
    <row r="21" spans="2:20" ht="106.5" customHeight="1" x14ac:dyDescent="0.25">
      <c r="B21" s="397" t="s">
        <v>4425</v>
      </c>
      <c r="C21" s="397"/>
      <c r="D21" s="397"/>
      <c r="E21" s="397"/>
      <c r="F21" s="397"/>
      <c r="G21" s="397"/>
      <c r="H21" s="397"/>
      <c r="I21" s="397"/>
      <c r="J21" s="397"/>
      <c r="K21" s="397"/>
      <c r="L21" s="397"/>
      <c r="M21" s="397"/>
      <c r="N21" s="397"/>
      <c r="O21" s="397"/>
      <c r="P21" s="397"/>
      <c r="Q21" s="397"/>
      <c r="R21" s="397"/>
      <c r="S21" s="397"/>
      <c r="T21" s="116"/>
    </row>
    <row r="22" spans="2:20" ht="22.15" customHeight="1" x14ac:dyDescent="0.25">
      <c r="B22" s="116"/>
      <c r="C22" s="116"/>
      <c r="D22" s="116"/>
      <c r="E22" s="116"/>
      <c r="F22" s="116"/>
      <c r="G22" s="116"/>
      <c r="H22" s="116"/>
      <c r="I22" s="116"/>
      <c r="J22" s="116"/>
      <c r="K22" s="116"/>
      <c r="L22" s="116"/>
      <c r="M22" s="116"/>
      <c r="N22" s="116"/>
      <c r="O22" s="116"/>
      <c r="P22" s="116"/>
      <c r="Q22" s="116"/>
      <c r="R22" s="116"/>
      <c r="S22" s="116"/>
      <c r="T22" s="116"/>
    </row>
    <row r="23" spans="2:20" ht="22.15" customHeight="1" x14ac:dyDescent="0.3">
      <c r="B23" s="465" t="s">
        <v>4415</v>
      </c>
      <c r="C23" s="465"/>
      <c r="D23" s="465"/>
      <c r="E23" s="465"/>
      <c r="F23" s="465"/>
      <c r="G23" s="465"/>
      <c r="H23" s="465"/>
      <c r="I23" s="465"/>
      <c r="J23" s="465"/>
      <c r="K23" s="465"/>
      <c r="L23" s="465"/>
      <c r="M23" s="465"/>
      <c r="N23" s="465"/>
      <c r="O23" s="465"/>
      <c r="P23" s="465"/>
      <c r="Q23" s="465"/>
      <c r="R23" s="465"/>
      <c r="S23" s="465"/>
      <c r="T23" s="465"/>
    </row>
    <row r="24" spans="2:20" ht="22.15" customHeight="1" x14ac:dyDescent="0.25">
      <c r="B24" s="116"/>
      <c r="C24" s="116"/>
      <c r="D24" s="116"/>
      <c r="E24" s="116"/>
      <c r="F24" s="116"/>
      <c r="G24" s="116"/>
      <c r="H24" s="116"/>
      <c r="I24" s="116"/>
      <c r="J24" s="116"/>
      <c r="K24" s="116"/>
      <c r="L24" s="116"/>
      <c r="M24" s="116"/>
      <c r="N24" s="116"/>
      <c r="O24" s="116"/>
      <c r="P24" s="116"/>
      <c r="Q24" s="116"/>
      <c r="R24" s="116"/>
      <c r="S24" s="116"/>
      <c r="T24" s="116"/>
    </row>
    <row r="25" spans="2:20" ht="97.5" customHeight="1" x14ac:dyDescent="0.25">
      <c r="B25" s="400" t="s">
        <v>4478</v>
      </c>
      <c r="C25" s="400"/>
      <c r="D25" s="400"/>
      <c r="E25" s="400"/>
      <c r="F25" s="400"/>
      <c r="G25" s="400"/>
      <c r="H25" s="400"/>
      <c r="I25" s="400"/>
      <c r="J25" s="400"/>
      <c r="K25" s="400"/>
      <c r="L25" s="400"/>
      <c r="M25" s="400"/>
      <c r="N25" s="400"/>
      <c r="O25" s="400"/>
      <c r="P25" s="400"/>
      <c r="Q25" s="400"/>
      <c r="R25" s="400"/>
      <c r="S25" s="400"/>
      <c r="T25" s="400"/>
    </row>
    <row r="26" spans="2:20" ht="22.15" customHeight="1" x14ac:dyDescent="0.25">
      <c r="B26" s="116"/>
      <c r="C26" s="116"/>
      <c r="D26" s="116"/>
      <c r="E26" s="116"/>
      <c r="F26" s="116"/>
      <c r="G26" s="116"/>
      <c r="H26" s="116"/>
      <c r="I26" s="116"/>
      <c r="J26" s="116"/>
      <c r="K26" s="116"/>
      <c r="L26" s="116"/>
      <c r="M26" s="116"/>
      <c r="N26" s="116"/>
      <c r="O26" s="116"/>
      <c r="P26" s="116"/>
      <c r="Q26" s="116"/>
      <c r="R26" s="116"/>
      <c r="S26" s="116"/>
      <c r="T26" s="116"/>
    </row>
    <row r="27" spans="2:20" ht="22.15" customHeight="1" x14ac:dyDescent="0.25">
      <c r="B27" s="116"/>
      <c r="C27" s="116"/>
      <c r="D27" s="116"/>
      <c r="E27" s="116"/>
      <c r="F27" s="116"/>
      <c r="G27" s="116"/>
      <c r="H27" s="116"/>
      <c r="I27" s="116"/>
      <c r="J27" s="116"/>
      <c r="K27" s="116"/>
      <c r="L27" s="116"/>
      <c r="M27" s="116"/>
      <c r="N27" s="116"/>
      <c r="O27" s="116"/>
      <c r="P27" s="116"/>
      <c r="Q27" s="116"/>
      <c r="R27" s="116"/>
      <c r="S27" s="116"/>
      <c r="T27" s="116"/>
    </row>
    <row r="28" spans="2:20" ht="22.15" customHeight="1" x14ac:dyDescent="0.25">
      <c r="B28" s="116"/>
      <c r="C28" s="116"/>
      <c r="D28" s="116"/>
      <c r="E28" s="116"/>
      <c r="F28" s="116"/>
      <c r="G28" s="116"/>
      <c r="H28" s="116"/>
      <c r="I28" s="116"/>
      <c r="J28" s="116"/>
      <c r="K28" s="116"/>
      <c r="L28" s="116"/>
      <c r="M28" s="116"/>
      <c r="N28" s="116"/>
      <c r="O28" s="116"/>
      <c r="P28" s="116"/>
      <c r="Q28" s="116"/>
      <c r="R28" s="116"/>
      <c r="S28" s="116"/>
      <c r="T28" s="116"/>
    </row>
  </sheetData>
  <mergeCells count="16">
    <mergeCell ref="B25:T25"/>
    <mergeCell ref="B23:T23"/>
    <mergeCell ref="B4:S5"/>
    <mergeCell ref="B6:S6"/>
    <mergeCell ref="B7:S7"/>
    <mergeCell ref="B21:S21"/>
    <mergeCell ref="B14:S14"/>
    <mergeCell ref="B15:S15"/>
    <mergeCell ref="B11:Q11"/>
    <mergeCell ref="B12:S12"/>
    <mergeCell ref="B13:S13"/>
    <mergeCell ref="B16:S16"/>
    <mergeCell ref="B17:S17"/>
    <mergeCell ref="B18:S18"/>
    <mergeCell ref="B19:S19"/>
    <mergeCell ref="B20:S20"/>
  </mergeCells>
  <pageMargins left="0.7" right="0.7" top="0.75" bottom="0.75" header="0.3" footer="0.3"/>
  <pageSetup scale="50" fitToWidth="0" fitToHeight="0" orientation="portrait" r:id="rId1"/>
  <headerFooter>
    <oddFooter>&amp;C&amp;14&amp;P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C18"/>
  <sheetViews>
    <sheetView workbookViewId="0">
      <selection activeCell="B1" sqref="B1:C1"/>
    </sheetView>
  </sheetViews>
  <sheetFormatPr defaultColWidth="9.28515625" defaultRowHeight="12.75" x14ac:dyDescent="0.2"/>
  <cols>
    <col min="1" max="1" width="6.5703125" style="2" customWidth="1"/>
    <col min="2" max="2" width="39" bestFit="1" customWidth="1"/>
    <col min="3" max="3" width="96.42578125" customWidth="1"/>
    <col min="4" max="16384" width="9.28515625" style="2"/>
  </cols>
  <sheetData>
    <row r="1" spans="2:3" ht="30.6" customHeight="1" x14ac:dyDescent="0.2">
      <c r="B1" s="380" t="s">
        <v>1</v>
      </c>
      <c r="C1" s="380"/>
    </row>
    <row r="2" spans="2:3" x14ac:dyDescent="0.2">
      <c r="B2" s="2"/>
      <c r="C2" s="2"/>
    </row>
    <row r="3" spans="2:3" ht="27.4" customHeight="1" x14ac:dyDescent="0.2">
      <c r="B3" s="1" t="s">
        <v>2</v>
      </c>
      <c r="C3" s="1" t="s">
        <v>3</v>
      </c>
    </row>
    <row r="4" spans="2:3" ht="30.4" customHeight="1" x14ac:dyDescent="0.2">
      <c r="B4" s="3" t="s">
        <v>4</v>
      </c>
      <c r="C4" s="4" t="s">
        <v>5</v>
      </c>
    </row>
    <row r="5" spans="2:3" ht="26.65" customHeight="1" x14ac:dyDescent="0.2">
      <c r="B5" s="381" t="s">
        <v>6</v>
      </c>
      <c r="C5" s="381"/>
    </row>
    <row r="6" spans="2:3" ht="30.4" customHeight="1" x14ac:dyDescent="0.2">
      <c r="B6" s="18" t="s">
        <v>7</v>
      </c>
      <c r="C6" s="4" t="s">
        <v>8</v>
      </c>
    </row>
    <row r="7" spans="2:3" ht="32.25" customHeight="1" x14ac:dyDescent="0.2">
      <c r="B7" s="17" t="s">
        <v>9</v>
      </c>
      <c r="C7" s="114" t="s">
        <v>10</v>
      </c>
    </row>
    <row r="8" spans="2:3" ht="30.4" customHeight="1" x14ac:dyDescent="0.2">
      <c r="B8" s="17" t="s">
        <v>11</v>
      </c>
      <c r="C8" s="5" t="s">
        <v>12</v>
      </c>
    </row>
    <row r="9" spans="2:3" ht="26.65" customHeight="1" x14ac:dyDescent="0.2">
      <c r="B9" s="381" t="s">
        <v>13</v>
      </c>
      <c r="C9" s="381"/>
    </row>
    <row r="10" spans="2:3" ht="30.4" customHeight="1" x14ac:dyDescent="0.2">
      <c r="B10" s="18" t="s">
        <v>14</v>
      </c>
      <c r="C10" s="5" t="s">
        <v>15</v>
      </c>
    </row>
    <row r="11" spans="2:3" ht="30.4" customHeight="1" x14ac:dyDescent="0.2">
      <c r="B11" s="17" t="s">
        <v>16</v>
      </c>
      <c r="C11" s="5" t="s">
        <v>17</v>
      </c>
    </row>
    <row r="12" spans="2:3" ht="30.4" customHeight="1" x14ac:dyDescent="0.2">
      <c r="B12" s="17" t="s">
        <v>18</v>
      </c>
      <c r="C12" s="5" t="s">
        <v>19</v>
      </c>
    </row>
    <row r="13" spans="2:3" ht="30.4" customHeight="1" x14ac:dyDescent="0.2">
      <c r="B13" s="17" t="s">
        <v>20</v>
      </c>
      <c r="C13" s="5" t="s">
        <v>21</v>
      </c>
    </row>
    <row r="14" spans="2:3" ht="25.5" customHeight="1" x14ac:dyDescent="0.2">
      <c r="B14" s="381" t="s">
        <v>22</v>
      </c>
      <c r="C14" s="381"/>
    </row>
    <row r="15" spans="2:3" ht="30.4" customHeight="1" x14ac:dyDescent="0.2">
      <c r="B15" s="16" t="s">
        <v>23</v>
      </c>
      <c r="C15" s="5" t="s">
        <v>4484</v>
      </c>
    </row>
    <row r="16" spans="2:3" ht="30.4" customHeight="1" x14ac:dyDescent="0.2">
      <c r="B16" s="16" t="s">
        <v>24</v>
      </c>
      <c r="C16" s="5" t="s">
        <v>25</v>
      </c>
    </row>
    <row r="17" spans="2:3" ht="30.4" customHeight="1" x14ac:dyDescent="0.2">
      <c r="B17" s="16" t="s">
        <v>26</v>
      </c>
      <c r="C17" s="5" t="s">
        <v>27</v>
      </c>
    </row>
    <row r="18" spans="2:3" ht="30.4" customHeight="1" x14ac:dyDescent="0.2">
      <c r="B18" s="16" t="s">
        <v>28</v>
      </c>
      <c r="C18" s="5" t="s">
        <v>29</v>
      </c>
    </row>
  </sheetData>
  <mergeCells count="4">
    <mergeCell ref="B1:C1"/>
    <mergeCell ref="B9:C9"/>
    <mergeCell ref="B14:C14"/>
    <mergeCell ref="B5:C5"/>
  </mergeCells>
  <phoneticPr fontId="30" type="noConversion"/>
  <hyperlinks>
    <hyperlink ref="B4" location="Disclaimer!A1" display="Disclaimer" xr:uid="{00000000-0004-0000-0100-000000000000}"/>
    <hyperlink ref="B8" location="'Seasonal Summary'!Print_Area" display="Seasonal Summary" xr:uid="{00000000-0004-0000-0100-000001000000}"/>
    <hyperlink ref="B12" location="ELCCs!A1" display="ELCCs" xr:uid="{00000000-0004-0000-0100-000003000000}"/>
    <hyperlink ref="B10" location="'Unit Details'!A1" display="Unit Details" xr:uid="{00000000-0004-0000-0100-000004000000}"/>
    <hyperlink ref="B6" location="'Findings &amp; Discussion'!Print_Area" display="Findings &amp; Discussion" xr:uid="{00000000-0004-0000-0100-000009000000}"/>
    <hyperlink ref="B13" location="'New CDR-Eligible Resources'!A1" display="New CDR-Eligible Resources" xr:uid="{5F458BD1-128F-4428-B604-FBCA7E32073B}"/>
    <hyperlink ref="B7" location="'Load-Resource Scenarios'!Print_Area" display="Load-Resource Scenarios" xr:uid="{D126F388-E2FF-4BE5-96B0-DF6EFD6C1C52}"/>
    <hyperlink ref="B11" location="'Capacity by Resource Type'!A1" display="Capacity by Resource Type" xr:uid="{03B611BC-3BF0-4743-B05F-D20BBD976590}"/>
    <hyperlink ref="B17" location="'Wind-Solar Region Mapping'!A1" display="Wind-Solar Region Mapping" xr:uid="{863CD7D1-1FA9-43F3-92C5-8866A36E85CA}"/>
    <hyperlink ref="B18" location="Background!A1" display="Background" xr:uid="{5AB5A85F-97B6-4ACE-90A4-595961761304}"/>
    <hyperlink ref="B16" location="Definitions!A1" display="Definitions" xr:uid="{4CB0C6ED-04AE-4B80-AE8C-6A837EC94888}"/>
    <hyperlink ref="B15" location="Acronyms!A1" display="Acronyms" xr:uid="{E4D5F515-89A7-41A3-81E6-D08AF4E19DE1}"/>
  </hyperlinks>
  <printOptions horizontalCentered="1"/>
  <pageMargins left="0.5" right="0.25" top="0.5" bottom="0.5" header="0.5" footer="0.5"/>
  <pageSetup scale="94" firstPageNumber="2" orientation="landscape" r:id="rId1"/>
  <headerFooter alignWithMargins="0">
    <oddFooter>&amp;LERCOT PUBLIC&amp;C&amp;P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DEE1E2"/>
  </sheetPr>
  <dimension ref="B1:E7"/>
  <sheetViews>
    <sheetView workbookViewId="0"/>
  </sheetViews>
  <sheetFormatPr defaultColWidth="9.28515625" defaultRowHeight="12.75" x14ac:dyDescent="0.2"/>
  <cols>
    <col min="1" max="1" width="2" style="2" bestFit="1" customWidth="1"/>
    <col min="2" max="2" width="91.42578125" style="2" customWidth="1"/>
    <col min="3" max="16384" width="9.28515625" style="2"/>
  </cols>
  <sheetData>
    <row r="1" spans="2:5" ht="30.6" customHeight="1" x14ac:dyDescent="0.2">
      <c r="B1" s="382" t="s">
        <v>4</v>
      </c>
      <c r="C1" s="383"/>
      <c r="D1" s="383"/>
      <c r="E1" s="384"/>
    </row>
    <row r="3" spans="2:5" ht="21.6" customHeight="1" x14ac:dyDescent="0.2">
      <c r="B3" s="385" t="s">
        <v>30</v>
      </c>
      <c r="C3" s="385"/>
      <c r="D3" s="385"/>
      <c r="E3" s="385"/>
    </row>
    <row r="5" spans="2:5" ht="94.9" customHeight="1" x14ac:dyDescent="0.2">
      <c r="B5" s="386" t="s">
        <v>31</v>
      </c>
      <c r="C5" s="387"/>
      <c r="D5" s="387"/>
      <c r="E5" s="387"/>
    </row>
    <row r="7" spans="2:5" x14ac:dyDescent="0.2">
      <c r="B7" s="387"/>
      <c r="C7" s="387"/>
      <c r="D7" s="387"/>
      <c r="E7" s="387"/>
    </row>
  </sheetData>
  <mergeCells count="4">
    <mergeCell ref="B1:E1"/>
    <mergeCell ref="B3:E3"/>
    <mergeCell ref="B5:E5"/>
    <mergeCell ref="B7:E7"/>
  </mergeCells>
  <phoneticPr fontId="30" type="noConversion"/>
  <pageMargins left="0.75" right="0.75" top="1" bottom="1" header="0.5" footer="0.5"/>
  <pageSetup firstPageNumber="3" orientation="landscape" r:id="rId1"/>
  <headerFooter alignWithMargins="0">
    <oddFooter>&amp;LERCOT PUBLIC&amp;C&amp;P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805F-273F-41BD-B930-C75A4BE62B2B}">
  <sheetPr codeName="Sheet5">
    <tabColor theme="1"/>
  </sheetPr>
  <dimension ref="A1"/>
  <sheetViews>
    <sheetView workbookViewId="0"/>
  </sheetViews>
  <sheetFormatPr defaultColWidth="9.28515625" defaultRowHeight="12.75" x14ac:dyDescent="0.2"/>
  <cols>
    <col min="6" max="6" width="10" bestFit="1" customWidth="1"/>
    <col min="7" max="7" width="13.5703125" bestFit="1" customWidth="1"/>
  </cols>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B182-06EA-4F66-BDB4-AB81F0411912}">
  <sheetPr codeName="Sheet7">
    <tabColor theme="6"/>
  </sheetPr>
  <dimension ref="A1:W133"/>
  <sheetViews>
    <sheetView zoomScale="86" zoomScaleNormal="86" workbookViewId="0"/>
  </sheetViews>
  <sheetFormatPr defaultColWidth="9.28515625" defaultRowHeight="12.75" x14ac:dyDescent="0.2"/>
  <cols>
    <col min="1" max="1" width="2.42578125" style="144" customWidth="1"/>
    <col min="2" max="2" width="5.28515625" style="144" customWidth="1"/>
    <col min="3" max="3" width="4.28515625" style="144" customWidth="1"/>
    <col min="4" max="4" width="4.42578125" style="144" customWidth="1"/>
    <col min="5" max="5" width="37.42578125" style="144" customWidth="1"/>
    <col min="6" max="10" width="13.28515625" style="144" customWidth="1"/>
    <col min="11" max="11" width="12.7109375" style="144" customWidth="1"/>
    <col min="12" max="12" width="12.28515625" style="144" customWidth="1"/>
    <col min="13" max="13" width="5.7109375" style="144" customWidth="1"/>
    <col min="14" max="14" width="9.5703125" style="144" customWidth="1"/>
    <col min="15" max="16" width="9.28515625" style="144"/>
    <col min="17" max="17" width="9.28515625" style="144" bestFit="1" customWidth="1"/>
    <col min="18" max="21" width="10.28515625" style="144" bestFit="1" customWidth="1"/>
    <col min="22" max="16384" width="9.28515625" style="144"/>
  </cols>
  <sheetData>
    <row r="1" spans="1:14" ht="90" customHeight="1" x14ac:dyDescent="0.2"/>
    <row r="2" spans="1:14" ht="30.4" customHeight="1" x14ac:dyDescent="0.2">
      <c r="B2" s="388" t="s">
        <v>95</v>
      </c>
      <c r="C2" s="388"/>
      <c r="D2" s="388"/>
      <c r="E2" s="388"/>
      <c r="F2" s="388"/>
      <c r="G2" s="388"/>
      <c r="H2" s="388"/>
      <c r="I2" s="388"/>
      <c r="J2" s="388"/>
      <c r="K2" s="388"/>
      <c r="L2" s="388"/>
      <c r="M2" s="388"/>
      <c r="N2" s="388"/>
    </row>
    <row r="3" spans="1:14" ht="21.75" customHeight="1" x14ac:dyDescent="0.2"/>
    <row r="4" spans="1:14" ht="21.75" customHeight="1" x14ac:dyDescent="0.3">
      <c r="B4" s="145" t="s">
        <v>96</v>
      </c>
      <c r="C4" s="146"/>
      <c r="D4" s="146"/>
      <c r="E4" s="146"/>
      <c r="F4" s="146"/>
      <c r="G4" s="146"/>
      <c r="H4" s="146"/>
      <c r="I4" s="146"/>
      <c r="J4" s="146"/>
      <c r="K4" s="146"/>
      <c r="L4" s="146"/>
      <c r="M4" s="146"/>
      <c r="N4" s="146"/>
    </row>
    <row r="5" spans="1:14" ht="12.4" customHeight="1" x14ac:dyDescent="0.2">
      <c r="B5" s="147"/>
      <c r="C5" s="146"/>
      <c r="D5" s="146"/>
      <c r="E5" s="146"/>
      <c r="F5" s="146"/>
      <c r="G5" s="146"/>
      <c r="H5" s="146"/>
      <c r="I5" s="146"/>
      <c r="J5" s="146"/>
      <c r="K5" s="146"/>
      <c r="L5" s="146"/>
      <c r="M5" s="146"/>
      <c r="N5" s="146"/>
    </row>
    <row r="6" spans="1:14" ht="150.75" customHeight="1" x14ac:dyDescent="0.2">
      <c r="B6" s="147"/>
      <c r="C6" s="148" t="s">
        <v>97</v>
      </c>
      <c r="D6" s="389" t="s">
        <v>4404</v>
      </c>
      <c r="E6" s="389"/>
      <c r="F6" s="389"/>
      <c r="G6" s="389"/>
      <c r="H6" s="389"/>
      <c r="I6" s="389"/>
      <c r="J6" s="389"/>
      <c r="K6" s="389"/>
      <c r="L6" s="389"/>
      <c r="M6" s="389"/>
      <c r="N6" s="389"/>
    </row>
    <row r="7" spans="1:14" ht="44.25" customHeight="1" x14ac:dyDescent="0.2">
      <c r="C7" s="149"/>
      <c r="D7" s="389" t="s">
        <v>4434</v>
      </c>
      <c r="E7" s="389"/>
      <c r="F7" s="389"/>
      <c r="G7" s="389"/>
      <c r="H7" s="389"/>
      <c r="I7" s="389"/>
      <c r="J7" s="389"/>
      <c r="K7" s="389"/>
      <c r="L7" s="389"/>
      <c r="M7" s="389"/>
      <c r="N7" s="389"/>
    </row>
    <row r="8" spans="1:14" ht="116.45" customHeight="1" x14ac:dyDescent="0.2">
      <c r="C8" s="148" t="s">
        <v>97</v>
      </c>
      <c r="D8" s="389" t="s">
        <v>4405</v>
      </c>
      <c r="E8" s="389"/>
      <c r="F8" s="389"/>
      <c r="G8" s="389"/>
      <c r="H8" s="389"/>
      <c r="I8" s="389"/>
      <c r="J8" s="389"/>
      <c r="K8" s="389"/>
      <c r="L8" s="389"/>
      <c r="M8" s="389"/>
      <c r="N8" s="389"/>
    </row>
    <row r="9" spans="1:14" ht="11.25" customHeight="1" x14ac:dyDescent="0.2">
      <c r="C9" s="150"/>
      <c r="D9" s="151"/>
      <c r="E9" s="152"/>
      <c r="F9" s="152"/>
      <c r="G9" s="152"/>
      <c r="H9" s="152"/>
      <c r="I9" s="152"/>
      <c r="J9" s="152"/>
      <c r="K9" s="152"/>
      <c r="L9" s="152"/>
      <c r="M9" s="152"/>
      <c r="N9" s="152"/>
    </row>
    <row r="10" spans="1:14" ht="19.5" customHeight="1" x14ac:dyDescent="0.3">
      <c r="A10" s="147"/>
      <c r="B10" s="145" t="s">
        <v>99</v>
      </c>
      <c r="C10" s="147"/>
      <c r="D10" s="147"/>
      <c r="E10" s="147"/>
      <c r="F10" s="147"/>
      <c r="G10" s="147"/>
      <c r="H10" s="147"/>
      <c r="I10" s="147"/>
      <c r="J10" s="147"/>
      <c r="K10" s="147"/>
      <c r="L10" s="147"/>
      <c r="M10" s="147"/>
      <c r="N10" s="147"/>
    </row>
    <row r="11" spans="1:14" ht="12.75" customHeight="1" x14ac:dyDescent="0.2">
      <c r="A11" s="147"/>
      <c r="B11" s="153"/>
      <c r="C11" s="147"/>
      <c r="D11" s="147"/>
      <c r="E11" s="147"/>
      <c r="F11" s="147"/>
      <c r="G11" s="147"/>
      <c r="H11" s="147"/>
      <c r="I11" s="147"/>
      <c r="J11" s="147"/>
      <c r="K11" s="147"/>
      <c r="L11" s="147"/>
      <c r="M11" s="147"/>
      <c r="N11" s="147"/>
    </row>
    <row r="12" spans="1:14" ht="60.75" customHeight="1" x14ac:dyDescent="0.2">
      <c r="A12" s="147"/>
      <c r="B12" s="147"/>
      <c r="C12" s="154" t="s">
        <v>97</v>
      </c>
      <c r="D12" s="389" t="s">
        <v>4403</v>
      </c>
      <c r="E12" s="389"/>
      <c r="F12" s="389"/>
      <c r="G12" s="389"/>
      <c r="H12" s="389"/>
      <c r="I12" s="389"/>
      <c r="J12" s="389"/>
      <c r="K12" s="389"/>
      <c r="L12" s="389"/>
      <c r="M12" s="389"/>
      <c r="N12" s="389"/>
    </row>
    <row r="13" spans="1:14" ht="120" customHeight="1" x14ac:dyDescent="0.2">
      <c r="A13" s="147"/>
      <c r="B13" s="147"/>
      <c r="C13" s="154" t="s">
        <v>97</v>
      </c>
      <c r="D13" s="389" t="s">
        <v>4439</v>
      </c>
      <c r="E13" s="389"/>
      <c r="F13" s="389"/>
      <c r="G13" s="389"/>
      <c r="H13" s="389"/>
      <c r="I13" s="389"/>
      <c r="J13" s="389"/>
      <c r="K13" s="389"/>
      <c r="L13" s="389"/>
      <c r="M13" s="389"/>
      <c r="N13" s="389"/>
    </row>
    <row r="14" spans="1:14" ht="17.649999999999999" customHeight="1" x14ac:dyDescent="0.25">
      <c r="A14" s="147"/>
      <c r="B14" s="147"/>
      <c r="C14" s="147"/>
      <c r="D14" s="117" t="s">
        <v>4490</v>
      </c>
      <c r="E14" s="146"/>
      <c r="J14" s="207" t="s">
        <v>100</v>
      </c>
      <c r="M14" s="146"/>
      <c r="N14" s="146"/>
    </row>
    <row r="15" spans="1:14" ht="16.5" customHeight="1" x14ac:dyDescent="0.2"/>
    <row r="16" spans="1:14" ht="20.25" x14ac:dyDescent="0.3">
      <c r="B16" s="145" t="s">
        <v>101</v>
      </c>
      <c r="C16" s="147"/>
      <c r="D16" s="147"/>
      <c r="E16" s="147"/>
      <c r="F16" s="147"/>
      <c r="G16" s="147"/>
      <c r="H16" s="147"/>
      <c r="I16" s="147"/>
      <c r="J16" s="147"/>
      <c r="K16" s="147"/>
      <c r="L16" s="147"/>
      <c r="M16" s="147"/>
      <c r="N16" s="147"/>
    </row>
    <row r="17" spans="1:23" x14ac:dyDescent="0.2">
      <c r="B17" s="147"/>
      <c r="C17" s="147"/>
      <c r="D17" s="147"/>
      <c r="E17" s="147"/>
      <c r="F17" s="147"/>
      <c r="G17" s="147"/>
      <c r="H17" s="147"/>
      <c r="I17" s="147"/>
      <c r="J17" s="147"/>
      <c r="K17" s="147"/>
      <c r="L17" s="147"/>
      <c r="M17" s="147"/>
      <c r="N17" s="147"/>
    </row>
    <row r="18" spans="1:23" ht="39.75" customHeight="1" x14ac:dyDescent="0.2">
      <c r="B18" s="147"/>
      <c r="C18" s="154" t="s">
        <v>97</v>
      </c>
      <c r="D18" s="389" t="s">
        <v>4410</v>
      </c>
      <c r="E18" s="389"/>
      <c r="F18" s="389"/>
      <c r="G18" s="389"/>
      <c r="H18" s="389"/>
      <c r="I18" s="389"/>
      <c r="J18" s="389"/>
      <c r="K18" s="389"/>
      <c r="L18" s="389"/>
      <c r="M18" s="389"/>
      <c r="N18" s="389"/>
      <c r="O18" s="399"/>
      <c r="P18" s="399"/>
      <c r="Q18" s="399"/>
      <c r="R18" s="399"/>
      <c r="S18" s="399"/>
      <c r="T18" s="399"/>
      <c r="U18" s="399"/>
      <c r="V18" s="399"/>
      <c r="W18" s="399"/>
    </row>
    <row r="19" spans="1:23" ht="22.7" customHeight="1" x14ac:dyDescent="0.2">
      <c r="B19" s="147"/>
      <c r="C19" s="155"/>
      <c r="D19" s="156" t="s">
        <v>4406</v>
      </c>
      <c r="E19" s="147"/>
      <c r="F19" s="147"/>
      <c r="G19" s="147"/>
      <c r="H19" s="147"/>
      <c r="I19" s="147"/>
      <c r="J19" s="147"/>
      <c r="K19" s="147"/>
      <c r="L19" s="147"/>
      <c r="M19" s="147"/>
      <c r="N19" s="147"/>
    </row>
    <row r="20" spans="1:23" ht="29.25" customHeight="1" x14ac:dyDescent="0.2">
      <c r="B20" s="147"/>
      <c r="C20" s="155"/>
      <c r="D20" s="156" t="s">
        <v>4407</v>
      </c>
      <c r="E20" s="147"/>
      <c r="F20" s="147"/>
      <c r="G20" s="147"/>
      <c r="H20" s="147"/>
      <c r="I20" s="147"/>
      <c r="J20" s="147"/>
      <c r="K20" s="147"/>
      <c r="L20" s="147"/>
      <c r="M20" s="147"/>
      <c r="N20" s="147"/>
    </row>
    <row r="21" spans="1:23" s="157" customFormat="1" ht="35.450000000000003" customHeight="1" x14ac:dyDescent="0.2">
      <c r="B21" s="158"/>
      <c r="C21" s="154" t="s">
        <v>97</v>
      </c>
      <c r="D21" s="390" t="s">
        <v>4411</v>
      </c>
      <c r="E21" s="390"/>
      <c r="F21" s="390"/>
      <c r="G21" s="390"/>
      <c r="H21" s="390"/>
      <c r="I21" s="390"/>
      <c r="J21" s="390"/>
      <c r="K21" s="390"/>
      <c r="L21" s="390"/>
      <c r="M21" s="390"/>
      <c r="N21" s="390"/>
    </row>
    <row r="22" spans="1:23" s="157" customFormat="1" ht="11.25" customHeight="1" x14ac:dyDescent="0.2">
      <c r="B22" s="158"/>
      <c r="C22" s="154"/>
      <c r="D22" s="159"/>
      <c r="E22" s="159"/>
      <c r="F22" s="159"/>
      <c r="G22" s="159"/>
      <c r="H22" s="159"/>
      <c r="I22" s="159"/>
      <c r="J22" s="159"/>
      <c r="K22" s="159"/>
      <c r="L22" s="159"/>
      <c r="M22" s="159"/>
      <c r="N22" s="159"/>
    </row>
    <row r="23" spans="1:23" ht="42.75" customHeight="1" x14ac:dyDescent="0.25">
      <c r="B23" s="147"/>
      <c r="C23" s="155"/>
      <c r="D23" s="117"/>
      <c r="E23" s="391" t="s">
        <v>4408</v>
      </c>
      <c r="F23" s="391"/>
      <c r="G23" s="391"/>
      <c r="H23" s="391"/>
      <c r="I23" s="391"/>
      <c r="J23" s="391"/>
      <c r="K23" s="391"/>
      <c r="L23" s="391"/>
      <c r="M23" s="391"/>
      <c r="N23" s="391"/>
      <c r="O23" s="160"/>
    </row>
    <row r="24" spans="1:23" ht="30.75" customHeight="1" x14ac:dyDescent="0.25">
      <c r="B24" s="147"/>
      <c r="C24" s="155"/>
      <c r="D24" s="117"/>
      <c r="E24" s="391" t="s">
        <v>4409</v>
      </c>
      <c r="F24" s="391"/>
      <c r="G24" s="391"/>
      <c r="H24" s="391"/>
      <c r="I24" s="391"/>
      <c r="J24" s="391"/>
      <c r="K24" s="391"/>
      <c r="L24" s="391"/>
      <c r="M24" s="391"/>
      <c r="N24" s="391"/>
      <c r="O24" s="160"/>
    </row>
    <row r="25" spans="1:23" ht="24.75" customHeight="1" x14ac:dyDescent="0.2">
      <c r="B25" s="147"/>
      <c r="C25" s="154" t="s">
        <v>97</v>
      </c>
      <c r="D25" s="390" t="s">
        <v>4432</v>
      </c>
      <c r="E25" s="390"/>
      <c r="F25" s="390"/>
      <c r="G25" s="390"/>
      <c r="H25" s="390"/>
      <c r="I25" s="390"/>
      <c r="J25" s="390"/>
      <c r="K25" s="390"/>
      <c r="L25" s="390"/>
      <c r="M25" s="390"/>
      <c r="N25" s="390"/>
      <c r="O25" s="398"/>
      <c r="P25" s="398"/>
      <c r="Q25" s="398"/>
      <c r="R25" s="398"/>
      <c r="S25" s="398"/>
      <c r="T25" s="398"/>
      <c r="U25" s="398"/>
      <c r="V25" s="398"/>
      <c r="W25" s="398"/>
    </row>
    <row r="26" spans="1:23" ht="44.45" customHeight="1" x14ac:dyDescent="0.2">
      <c r="B26" s="147"/>
      <c r="C26" s="154"/>
      <c r="D26" s="159"/>
      <c r="E26" s="390" t="s">
        <v>4413</v>
      </c>
      <c r="F26" s="390"/>
      <c r="G26" s="390"/>
      <c r="H26" s="390"/>
      <c r="I26" s="390"/>
      <c r="J26" s="390"/>
      <c r="K26" s="390"/>
      <c r="L26" s="390"/>
      <c r="M26" s="390"/>
      <c r="N26" s="390"/>
      <c r="O26" s="161"/>
      <c r="P26" s="161"/>
      <c r="Q26" s="161"/>
      <c r="R26" s="161"/>
      <c r="S26" s="161"/>
      <c r="T26" s="161"/>
      <c r="U26" s="161"/>
      <c r="V26" s="161"/>
      <c r="W26" s="161"/>
    </row>
    <row r="27" spans="1:23" ht="23.25" customHeight="1" x14ac:dyDescent="0.2">
      <c r="B27" s="147"/>
      <c r="C27" s="154"/>
      <c r="D27" s="159"/>
      <c r="E27" s="390" t="s">
        <v>4412</v>
      </c>
      <c r="F27" s="390"/>
      <c r="G27" s="390"/>
      <c r="H27" s="390"/>
      <c r="I27" s="390"/>
      <c r="J27" s="390"/>
      <c r="K27" s="390"/>
      <c r="L27" s="390"/>
      <c r="M27" s="390"/>
      <c r="N27" s="390"/>
      <c r="O27" s="161"/>
      <c r="P27" s="161"/>
      <c r="Q27" s="161"/>
      <c r="R27" s="161"/>
      <c r="S27" s="161"/>
      <c r="T27" s="161"/>
      <c r="U27" s="161"/>
      <c r="V27" s="161"/>
      <c r="W27" s="161"/>
    </row>
    <row r="28" spans="1:23" ht="27" customHeight="1" x14ac:dyDescent="0.2">
      <c r="B28" s="147"/>
      <c r="C28" s="154"/>
      <c r="D28" s="159"/>
      <c r="E28" s="390" t="s">
        <v>4414</v>
      </c>
      <c r="F28" s="390"/>
      <c r="G28" s="390"/>
      <c r="H28" s="390"/>
      <c r="I28" s="390"/>
      <c r="J28" s="390"/>
      <c r="K28" s="390"/>
      <c r="L28" s="390"/>
      <c r="M28" s="390"/>
      <c r="N28" s="390"/>
      <c r="O28" s="161"/>
      <c r="P28" s="161"/>
      <c r="Q28" s="161"/>
      <c r="R28" s="161"/>
      <c r="S28" s="161"/>
      <c r="T28" s="161"/>
      <c r="U28" s="161"/>
      <c r="V28" s="161"/>
      <c r="W28" s="161"/>
    </row>
    <row r="29" spans="1:23" ht="127.5" customHeight="1" x14ac:dyDescent="0.2">
      <c r="B29" s="147"/>
      <c r="C29" s="154" t="s">
        <v>97</v>
      </c>
      <c r="D29" s="390" t="s">
        <v>4479</v>
      </c>
      <c r="E29" s="390"/>
      <c r="F29" s="390"/>
      <c r="G29" s="390"/>
      <c r="H29" s="390"/>
      <c r="I29" s="390"/>
      <c r="J29" s="390"/>
      <c r="K29" s="390"/>
      <c r="L29" s="390"/>
      <c r="M29" s="390"/>
      <c r="N29" s="390"/>
      <c r="O29" s="162"/>
      <c r="P29" s="163"/>
    </row>
    <row r="30" spans="1:23" ht="46.5" customHeight="1" x14ac:dyDescent="0.2">
      <c r="A30" s="147"/>
      <c r="B30" s="147"/>
      <c r="C30" s="154" t="s">
        <v>97</v>
      </c>
      <c r="D30" s="390" t="s">
        <v>102</v>
      </c>
      <c r="E30" s="390"/>
      <c r="F30" s="390"/>
      <c r="G30" s="390"/>
      <c r="H30" s="390"/>
      <c r="I30" s="390"/>
      <c r="J30" s="390"/>
      <c r="K30" s="390"/>
      <c r="L30" s="390"/>
      <c r="M30" s="390"/>
      <c r="N30" s="390"/>
    </row>
    <row r="31" spans="1:23" ht="48.75" customHeight="1" x14ac:dyDescent="0.2">
      <c r="C31" s="157"/>
      <c r="D31" s="164"/>
      <c r="E31" s="165"/>
      <c r="F31" s="392" t="s">
        <v>4426</v>
      </c>
      <c r="G31" s="393"/>
      <c r="H31" s="393"/>
      <c r="I31" s="393"/>
      <c r="J31" s="393"/>
      <c r="K31" s="394"/>
      <c r="L31" s="166"/>
      <c r="M31" s="166"/>
      <c r="N31" s="152"/>
    </row>
    <row r="32" spans="1:23" s="167" customFormat="1" ht="69" customHeight="1" x14ac:dyDescent="0.2">
      <c r="D32" s="168"/>
      <c r="E32" s="169" t="s">
        <v>4428</v>
      </c>
      <c r="F32" s="169" t="s">
        <v>103</v>
      </c>
      <c r="G32" s="169" t="s">
        <v>104</v>
      </c>
      <c r="H32" s="169" t="s">
        <v>105</v>
      </c>
      <c r="I32" s="169" t="s">
        <v>106</v>
      </c>
      <c r="J32" s="169" t="s">
        <v>119</v>
      </c>
      <c r="K32" s="169" t="s">
        <v>4435</v>
      </c>
      <c r="L32" s="170"/>
      <c r="M32" s="170"/>
      <c r="N32" s="171"/>
      <c r="Q32" s="172"/>
      <c r="R32" s="172"/>
      <c r="S32" s="172"/>
      <c r="T32" s="172"/>
      <c r="U32" s="172"/>
    </row>
    <row r="33" spans="1:21" ht="18.75" customHeight="1" x14ac:dyDescent="0.2">
      <c r="C33" s="157"/>
      <c r="D33" s="164"/>
      <c r="E33" s="173" t="s">
        <v>4429</v>
      </c>
      <c r="F33" s="174">
        <v>4893.9254000000001</v>
      </c>
      <c r="G33" s="174">
        <v>8653.7615999999998</v>
      </c>
      <c r="H33" s="174">
        <v>15335.7588</v>
      </c>
      <c r="I33" s="174">
        <v>17129.709599999998</v>
      </c>
      <c r="J33" s="174">
        <v>19559.6158</v>
      </c>
      <c r="K33" s="175">
        <f>((J33/F33)^(1/4))-1</f>
        <v>0.4139229499305892</v>
      </c>
      <c r="L33" s="166"/>
      <c r="M33" s="166"/>
      <c r="N33" s="152"/>
      <c r="Q33" s="172"/>
      <c r="R33" s="172"/>
      <c r="S33" s="172"/>
      <c r="T33" s="172"/>
      <c r="U33" s="172"/>
    </row>
    <row r="34" spans="1:21" ht="18.75" customHeight="1" thickBot="1" x14ac:dyDescent="0.25">
      <c r="C34" s="157"/>
      <c r="D34" s="164"/>
      <c r="E34" s="173" t="s">
        <v>4430</v>
      </c>
      <c r="F34" s="176">
        <v>2733.4686117639999</v>
      </c>
      <c r="G34" s="176">
        <v>7420.3483335640003</v>
      </c>
      <c r="H34" s="176">
        <v>16792.363794027999</v>
      </c>
      <c r="I34" s="176">
        <v>21232.665065204001</v>
      </c>
      <c r="J34" s="176">
        <v>28223.041909380001</v>
      </c>
      <c r="K34" s="177">
        <f>((J34/F34)^(1/4))-1</f>
        <v>0.79255476298462479</v>
      </c>
      <c r="L34" s="166"/>
      <c r="M34" s="166"/>
      <c r="N34" s="152"/>
      <c r="Q34" s="172"/>
      <c r="R34" s="172"/>
      <c r="S34" s="172"/>
      <c r="T34" s="172"/>
      <c r="U34" s="172"/>
    </row>
    <row r="35" spans="1:21" ht="18" customHeight="1" thickBot="1" x14ac:dyDescent="0.3">
      <c r="C35" s="157"/>
      <c r="D35" s="164"/>
      <c r="E35" s="178" t="s">
        <v>107</v>
      </c>
      <c r="F35" s="179">
        <f>SUM(F33:F34)</f>
        <v>7627.3940117639995</v>
      </c>
      <c r="G35" s="179">
        <f>SUM(G33:G34)</f>
        <v>16074.109933563999</v>
      </c>
      <c r="H35" s="179">
        <f>SUM(H33:H34)</f>
        <v>32128.122594027998</v>
      </c>
      <c r="I35" s="179">
        <f>SUM(I33:I34)</f>
        <v>38362.374665203999</v>
      </c>
      <c r="J35" s="179">
        <f>SUM(J33:J34)</f>
        <v>47782.657709380001</v>
      </c>
      <c r="K35" s="180">
        <f>((J35/F35)^(1/4))-1</f>
        <v>0.58206211247153972</v>
      </c>
      <c r="L35" s="166"/>
      <c r="M35" s="166"/>
      <c r="N35" s="152"/>
      <c r="Q35" s="172"/>
      <c r="R35" s="172"/>
      <c r="S35" s="172"/>
      <c r="T35" s="172"/>
      <c r="U35" s="172"/>
    </row>
    <row r="36" spans="1:21" ht="29.25" customHeight="1" x14ac:dyDescent="0.2">
      <c r="C36" s="157"/>
      <c r="D36" s="164"/>
      <c r="E36" s="396" t="s">
        <v>4427</v>
      </c>
      <c r="F36" s="396"/>
      <c r="G36" s="396"/>
      <c r="H36" s="396"/>
      <c r="I36" s="396"/>
      <c r="J36" s="396"/>
      <c r="K36" s="396"/>
      <c r="L36" s="152"/>
      <c r="M36" s="152"/>
      <c r="N36" s="152"/>
    </row>
    <row r="37" spans="1:21" ht="46.5" customHeight="1" x14ac:dyDescent="0.2">
      <c r="C37" s="157"/>
      <c r="D37" s="164"/>
      <c r="E37" s="395" t="s">
        <v>4431</v>
      </c>
      <c r="F37" s="395"/>
      <c r="G37" s="395"/>
      <c r="H37" s="395"/>
      <c r="I37" s="395"/>
      <c r="J37" s="395"/>
      <c r="K37" s="395"/>
      <c r="L37" s="181"/>
      <c r="M37" s="181"/>
      <c r="N37" s="152"/>
    </row>
    <row r="38" spans="1:21" ht="39.200000000000003" customHeight="1" x14ac:dyDescent="0.2">
      <c r="A38" s="147"/>
      <c r="B38" s="147"/>
      <c r="C38" s="158" t="s">
        <v>97</v>
      </c>
      <c r="D38" s="389" t="s">
        <v>108</v>
      </c>
      <c r="E38" s="389"/>
      <c r="F38" s="389"/>
      <c r="G38" s="389"/>
      <c r="H38" s="389"/>
      <c r="I38" s="389"/>
      <c r="J38" s="389"/>
      <c r="K38" s="389"/>
      <c r="L38" s="389"/>
      <c r="M38" s="389"/>
      <c r="N38" s="389"/>
    </row>
    <row r="39" spans="1:21" x14ac:dyDescent="0.2">
      <c r="C39" s="157"/>
      <c r="D39" s="147"/>
      <c r="E39" s="147"/>
      <c r="F39" s="147"/>
      <c r="G39" s="182"/>
      <c r="H39" s="147"/>
      <c r="I39" s="147"/>
      <c r="J39" s="147"/>
      <c r="K39" s="147"/>
      <c r="L39" s="147"/>
      <c r="M39" s="147"/>
      <c r="N39" s="147"/>
    </row>
    <row r="40" spans="1:21" ht="68.25" customHeight="1" x14ac:dyDescent="0.2">
      <c r="C40" s="157"/>
      <c r="D40" s="147"/>
      <c r="E40" s="147"/>
      <c r="F40" s="146"/>
      <c r="G40" s="409" t="s">
        <v>109</v>
      </c>
      <c r="H40" s="410"/>
      <c r="I40" s="409" t="s">
        <v>110</v>
      </c>
      <c r="J40" s="410"/>
      <c r="K40" s="147"/>
      <c r="L40" s="147"/>
      <c r="M40" s="147"/>
      <c r="N40" s="147"/>
    </row>
    <row r="41" spans="1:21" ht="80.650000000000006" customHeight="1" x14ac:dyDescent="0.2">
      <c r="C41" s="157"/>
      <c r="D41" s="147"/>
      <c r="E41" s="147"/>
      <c r="F41" s="183" t="s">
        <v>111</v>
      </c>
      <c r="G41" s="184" t="s">
        <v>112</v>
      </c>
      <c r="H41" s="184" t="s">
        <v>113</v>
      </c>
      <c r="I41" s="184" t="s">
        <v>112</v>
      </c>
      <c r="J41" s="184" t="s">
        <v>114</v>
      </c>
      <c r="K41" s="147"/>
      <c r="L41" s="147"/>
      <c r="M41" s="147"/>
      <c r="N41" s="147"/>
    </row>
    <row r="42" spans="1:21" ht="15" x14ac:dyDescent="0.2">
      <c r="C42" s="157"/>
      <c r="D42" s="147"/>
      <c r="E42" s="147"/>
      <c r="F42" s="185">
        <v>2026</v>
      </c>
      <c r="G42" s="186">
        <f>SUM('Seasonal Summary'!D8:D9)</f>
        <v>94159.057156577168</v>
      </c>
      <c r="H42" s="187" t="s">
        <v>115</v>
      </c>
      <c r="I42" s="186">
        <f>SUM('Seasonal Summary'!E8:E9)</f>
        <v>81411.469551083152</v>
      </c>
      <c r="J42" s="187" t="s">
        <v>116</v>
      </c>
      <c r="K42" s="147"/>
      <c r="L42" s="147"/>
      <c r="M42" s="147"/>
      <c r="N42" s="147"/>
    </row>
    <row r="43" spans="1:21" ht="15" x14ac:dyDescent="0.2">
      <c r="C43" s="157"/>
      <c r="D43" s="147"/>
      <c r="E43" s="147"/>
      <c r="F43" s="185">
        <v>2027</v>
      </c>
      <c r="G43" s="186">
        <f>SUM('Seasonal Summary'!G8:G9)</f>
        <v>103724.64498421599</v>
      </c>
      <c r="H43" s="187" t="s">
        <v>115</v>
      </c>
      <c r="I43" s="186">
        <f>SUM('Seasonal Summary'!H8:H9)</f>
        <v>91088.198756308979</v>
      </c>
      <c r="J43" s="187" t="s">
        <v>116</v>
      </c>
      <c r="K43" s="147"/>
      <c r="L43" s="147"/>
      <c r="M43" s="147"/>
      <c r="N43" s="147"/>
    </row>
    <row r="44" spans="1:21" ht="15" x14ac:dyDescent="0.2">
      <c r="C44" s="157"/>
      <c r="D44" s="147"/>
      <c r="E44" s="147"/>
      <c r="F44" s="185">
        <v>2028</v>
      </c>
      <c r="G44" s="186">
        <f>SUM('Seasonal Summary'!J8:J9)</f>
        <v>120875.14525277181</v>
      </c>
      <c r="H44" s="187" t="s">
        <v>115</v>
      </c>
      <c r="I44" s="186">
        <f>SUM('Seasonal Summary'!K8:K9)</f>
        <v>108314.42890998629</v>
      </c>
      <c r="J44" s="187" t="s">
        <v>116</v>
      </c>
      <c r="K44" s="147"/>
      <c r="L44" s="147"/>
      <c r="M44" s="147"/>
      <c r="N44" s="147"/>
    </row>
    <row r="45" spans="1:21" ht="15" x14ac:dyDescent="0.2">
      <c r="C45" s="157"/>
      <c r="D45" s="147"/>
      <c r="E45" s="147"/>
      <c r="F45" s="185">
        <v>2029</v>
      </c>
      <c r="G45" s="186">
        <f>SUM('Seasonal Summary'!M8:M9)</f>
        <v>127905.3032797216</v>
      </c>
      <c r="H45" s="187" t="s">
        <v>115</v>
      </c>
      <c r="I45" s="186">
        <f>SUM('Seasonal Summary'!N8:N9)</f>
        <v>115532.3506053764</v>
      </c>
      <c r="J45" s="187" t="s">
        <v>116</v>
      </c>
      <c r="K45" s="147"/>
      <c r="L45" s="147"/>
      <c r="M45" s="147"/>
      <c r="N45" s="147"/>
    </row>
    <row r="46" spans="1:21" ht="15" x14ac:dyDescent="0.2">
      <c r="C46" s="157"/>
      <c r="D46" s="147"/>
      <c r="E46" s="147"/>
      <c r="F46" s="185">
        <v>2030</v>
      </c>
      <c r="G46" s="186">
        <f>SUM('Seasonal Summary'!P8:P9)</f>
        <v>138010.45993151009</v>
      </c>
      <c r="H46" s="187" t="s">
        <v>115</v>
      </c>
      <c r="I46" s="186">
        <f>SUM('Seasonal Summary'!Q8:Q9)</f>
        <v>126198.0097011562</v>
      </c>
      <c r="J46" s="187" t="s">
        <v>116</v>
      </c>
      <c r="K46" s="147"/>
      <c r="L46" s="147"/>
      <c r="M46" s="147"/>
      <c r="N46" s="147"/>
    </row>
    <row r="47" spans="1:21" ht="13.9" customHeight="1" x14ac:dyDescent="0.2">
      <c r="C47" s="157"/>
      <c r="D47" s="147"/>
      <c r="E47" s="147"/>
      <c r="F47" s="188"/>
      <c r="G47" s="189"/>
      <c r="H47" s="147"/>
      <c r="I47" s="147"/>
      <c r="J47" s="147"/>
      <c r="K47" s="147"/>
      <c r="L47" s="147"/>
      <c r="M47" s="147"/>
      <c r="N47" s="147"/>
    </row>
    <row r="48" spans="1:21" x14ac:dyDescent="0.2">
      <c r="C48" s="157"/>
      <c r="D48" s="164"/>
      <c r="E48" s="152"/>
      <c r="F48" s="152"/>
      <c r="G48" s="152"/>
      <c r="H48" s="152"/>
      <c r="I48" s="152"/>
      <c r="J48" s="152"/>
      <c r="K48" s="152"/>
      <c r="L48" s="152"/>
      <c r="M48" s="152"/>
      <c r="N48" s="152"/>
    </row>
    <row r="49" spans="2:16" ht="17.850000000000001" customHeight="1" x14ac:dyDescent="0.3">
      <c r="B49" s="145" t="s">
        <v>117</v>
      </c>
    </row>
    <row r="50" spans="2:16" ht="15" customHeight="1" x14ac:dyDescent="0.2"/>
    <row r="51" spans="2:16" ht="297" customHeight="1" x14ac:dyDescent="0.2">
      <c r="C51" s="158" t="s">
        <v>97</v>
      </c>
      <c r="D51" s="401" t="s">
        <v>4471</v>
      </c>
      <c r="E51" s="401"/>
      <c r="F51" s="401"/>
      <c r="G51" s="401"/>
      <c r="H51" s="401"/>
      <c r="I51" s="401"/>
      <c r="J51" s="401"/>
      <c r="K51" s="401"/>
      <c r="L51" s="401"/>
      <c r="M51" s="401"/>
      <c r="N51" s="401"/>
      <c r="O51" s="157"/>
      <c r="P51" s="157"/>
    </row>
    <row r="62" spans="2:16" ht="18" x14ac:dyDescent="0.25">
      <c r="N62" s="190"/>
    </row>
    <row r="73" spans="3:14" ht="30.75" customHeight="1" x14ac:dyDescent="0.2"/>
    <row r="74" spans="3:14" ht="70.5" customHeight="1" x14ac:dyDescent="0.2">
      <c r="C74" s="158" t="s">
        <v>97</v>
      </c>
      <c r="D74" s="402" t="s">
        <v>4441</v>
      </c>
      <c r="E74" s="403"/>
      <c r="F74" s="403"/>
      <c r="G74" s="403"/>
      <c r="H74" s="403"/>
      <c r="I74" s="403"/>
      <c r="J74" s="403"/>
      <c r="K74" s="403"/>
      <c r="L74" s="403"/>
      <c r="M74" s="403"/>
      <c r="N74" s="403"/>
    </row>
    <row r="75" spans="3:14" x14ac:dyDescent="0.2">
      <c r="C75" s="157"/>
    </row>
    <row r="78" spans="3:14" x14ac:dyDescent="0.2">
      <c r="D78" s="28"/>
    </row>
    <row r="103" spans="1:15" ht="11.25" customHeight="1" x14ac:dyDescent="0.2"/>
    <row r="104" spans="1:15" s="167" customFormat="1" ht="184.7" customHeight="1" x14ac:dyDescent="0.2">
      <c r="C104" s="144"/>
      <c r="E104" s="404" t="s">
        <v>4444</v>
      </c>
      <c r="F104" s="405"/>
      <c r="G104" s="405"/>
      <c r="H104" s="405"/>
      <c r="I104" s="405"/>
      <c r="J104" s="405"/>
      <c r="K104" s="405"/>
      <c r="L104" s="405"/>
      <c r="M104" s="192"/>
    </row>
    <row r="106" spans="1:15" ht="21.4" customHeight="1" x14ac:dyDescent="0.3">
      <c r="A106" s="147"/>
      <c r="B106" s="145" t="s">
        <v>118</v>
      </c>
      <c r="C106" s="147"/>
      <c r="D106" s="147"/>
      <c r="E106" s="147"/>
      <c r="F106" s="147"/>
      <c r="G106" s="147"/>
      <c r="H106" s="147"/>
      <c r="I106" s="147"/>
      <c r="J106" s="147"/>
      <c r="K106" s="147"/>
      <c r="L106" s="147"/>
      <c r="M106" s="147"/>
      <c r="N106" s="147"/>
      <c r="O106" s="147"/>
    </row>
    <row r="107" spans="1:15" ht="15" x14ac:dyDescent="0.2">
      <c r="A107" s="147"/>
      <c r="B107" s="153"/>
      <c r="C107" s="147"/>
      <c r="D107" s="147"/>
      <c r="E107" s="147"/>
      <c r="F107" s="147"/>
      <c r="G107" s="147"/>
      <c r="H107" s="147"/>
      <c r="I107" s="147"/>
      <c r="J107" s="147"/>
      <c r="K107" s="147"/>
      <c r="L107" s="147"/>
      <c r="M107" s="147"/>
      <c r="N107" s="147"/>
      <c r="O107" s="147"/>
    </row>
    <row r="108" spans="1:15" ht="61.15" customHeight="1" x14ac:dyDescent="0.2">
      <c r="A108" s="147"/>
      <c r="B108" s="147"/>
      <c r="C108" s="158" t="s">
        <v>97</v>
      </c>
      <c r="D108" s="402" t="s">
        <v>4402</v>
      </c>
      <c r="E108" s="389"/>
      <c r="F108" s="389"/>
      <c r="G108" s="389"/>
      <c r="H108" s="389"/>
      <c r="I108" s="389"/>
      <c r="J108" s="389"/>
      <c r="K108" s="389"/>
      <c r="L108" s="389"/>
      <c r="M108" s="389"/>
      <c r="N108" s="389"/>
      <c r="O108" s="147"/>
    </row>
    <row r="109" spans="1:15" x14ac:dyDescent="0.2">
      <c r="A109" s="147"/>
      <c r="B109" s="147"/>
      <c r="C109" s="158"/>
      <c r="D109" s="193"/>
      <c r="E109" s="194"/>
      <c r="F109" s="194"/>
      <c r="G109" s="194"/>
      <c r="H109" s="194"/>
      <c r="I109" s="194"/>
      <c r="J109" s="194"/>
      <c r="K109" s="194"/>
      <c r="L109" s="194"/>
      <c r="M109" s="194"/>
      <c r="N109" s="194"/>
      <c r="O109" s="147"/>
    </row>
    <row r="110" spans="1:15" ht="33.75" customHeight="1" x14ac:dyDescent="0.2">
      <c r="A110" s="147"/>
      <c r="B110" s="147"/>
      <c r="C110" s="158"/>
      <c r="D110" s="193"/>
      <c r="E110" s="406" t="s">
        <v>4442</v>
      </c>
      <c r="F110" s="407"/>
      <c r="G110" s="407"/>
      <c r="H110" s="407"/>
      <c r="I110" s="407"/>
      <c r="J110" s="407"/>
      <c r="K110" s="408"/>
      <c r="L110" s="194"/>
      <c r="M110" s="194"/>
      <c r="N110" s="194"/>
      <c r="O110" s="147"/>
    </row>
    <row r="111" spans="1:15" ht="31.9" customHeight="1" x14ac:dyDescent="0.2">
      <c r="A111" s="147"/>
      <c r="B111" s="147"/>
      <c r="C111" s="158"/>
      <c r="D111" s="195"/>
      <c r="E111" s="196"/>
      <c r="F111" s="197" t="s">
        <v>103</v>
      </c>
      <c r="G111" s="197" t="s">
        <v>104</v>
      </c>
      <c r="H111" s="197" t="s">
        <v>105</v>
      </c>
      <c r="I111" s="197" t="s">
        <v>106</v>
      </c>
      <c r="J111" s="197" t="s">
        <v>119</v>
      </c>
      <c r="K111" s="197" t="s">
        <v>120</v>
      </c>
      <c r="L111" s="166"/>
      <c r="M111" s="166"/>
      <c r="N111" s="166"/>
      <c r="O111" s="147"/>
    </row>
    <row r="112" spans="1:15" ht="22.7" customHeight="1" x14ac:dyDescent="0.2">
      <c r="A112" s="147"/>
      <c r="B112" s="147"/>
      <c r="C112" s="158"/>
      <c r="D112" s="195"/>
      <c r="E112" s="173" t="s">
        <v>121</v>
      </c>
      <c r="F112" s="174">
        <f>'Seasonal Summary'!D45</f>
        <v>1452</v>
      </c>
      <c r="G112" s="174">
        <f>'Seasonal Summary'!G45</f>
        <v>1452</v>
      </c>
      <c r="H112" s="174">
        <f>'Seasonal Summary'!J45</f>
        <v>2126</v>
      </c>
      <c r="I112" s="174">
        <f>'Seasonal Summary'!M45</f>
        <v>2126</v>
      </c>
      <c r="J112" s="174">
        <f>'Seasonal Summary'!P45</f>
        <v>2126</v>
      </c>
      <c r="K112" s="174"/>
      <c r="L112" s="166"/>
      <c r="M112" s="166"/>
      <c r="N112" s="166"/>
      <c r="O112" s="147"/>
    </row>
    <row r="113" spans="1:16" ht="21.4" customHeight="1" x14ac:dyDescent="0.2">
      <c r="A113" s="147"/>
      <c r="B113" s="147"/>
      <c r="C113" s="158"/>
      <c r="D113" s="195"/>
      <c r="E113" s="173" t="s">
        <v>122</v>
      </c>
      <c r="F113" s="174">
        <v>9469.4</v>
      </c>
      <c r="G113" s="174">
        <v>13642.399999999996</v>
      </c>
      <c r="H113" s="174">
        <v>16767.499999999993</v>
      </c>
      <c r="I113" s="174">
        <v>17323.599999999995</v>
      </c>
      <c r="J113" s="174">
        <v>17323.599999999995</v>
      </c>
      <c r="K113" s="174"/>
      <c r="L113" s="166"/>
      <c r="M113" s="166"/>
      <c r="N113" s="166"/>
      <c r="O113" s="147"/>
    </row>
    <row r="114" spans="1:16" ht="21.4" customHeight="1" x14ac:dyDescent="0.2">
      <c r="A114" s="147"/>
      <c r="B114" s="147"/>
      <c r="C114" s="158"/>
      <c r="D114" s="193"/>
      <c r="E114" s="198" t="s">
        <v>123</v>
      </c>
      <c r="F114" s="199">
        <f>SUM(F112:F113)</f>
        <v>10921.4</v>
      </c>
      <c r="G114" s="199">
        <f>SUM(G112:G113)</f>
        <v>15094.399999999996</v>
      </c>
      <c r="H114" s="199">
        <f>SUM(H112:H113)</f>
        <v>18893.499999999993</v>
      </c>
      <c r="I114" s="199">
        <f>SUM(I112:I113)</f>
        <v>19449.599999999995</v>
      </c>
      <c r="J114" s="199">
        <f>SUM(J112:J113)</f>
        <v>19449.599999999995</v>
      </c>
      <c r="K114" s="200"/>
      <c r="L114" s="194"/>
      <c r="M114" s="194"/>
      <c r="N114" s="194"/>
      <c r="O114" s="147"/>
    </row>
    <row r="115" spans="1:16" ht="21.4" customHeight="1" x14ac:dyDescent="0.2">
      <c r="A115" s="147"/>
      <c r="B115" s="147"/>
      <c r="C115" s="158"/>
      <c r="D115" s="195"/>
      <c r="E115" s="173" t="s">
        <v>124</v>
      </c>
      <c r="F115" s="174">
        <f>SUMIFS('Unit Details'!L:L,'Unit Details'!$F:$F,"PLAN",'Unit Details'!$E:$E,"SOLAR-FW")
+SUMIFS('Unit Details'!L:L,'Unit Details'!$F:$F,"PLAN",'Unit Details'!$E:$E,"SOLAR-W")
+SUMIFS('Unit Details'!L:L,'Unit Details'!$F:$F,"PLAN",'Unit Details'!$E:$E,"SOLAR-O")</f>
        <v>10166</v>
      </c>
      <c r="G115" s="174">
        <f>SUMIFS('Unit Details'!M:M,'Unit Details'!$F:$F,"PLAN",'Unit Details'!$E:$E,"SOLAR-FW")
+SUMIFS('Unit Details'!M:M,'Unit Details'!$F:$F,"PLAN",'Unit Details'!$E:$E,"SOLAR-W")
+SUMIFS('Unit Details'!M:M,'Unit Details'!$F:$F,"PLAN",'Unit Details'!$E:$E,"SOLAR-O")</f>
        <v>19570.300000000003</v>
      </c>
      <c r="H115" s="174">
        <f>SUMIFS('Unit Details'!N:N,'Unit Details'!$F:$F,"PLAN",'Unit Details'!$E:$E,"SOLAR-FW")
+SUMIFS('Unit Details'!N:N,'Unit Details'!$F:$F,"PLAN",'Unit Details'!$E:$E,"SOLAR-W")
+SUMIFS('Unit Details'!N:N,'Unit Details'!$F:$F,"PLAN",'Unit Details'!$E:$E,"SOLAR-O")</f>
        <v>24008.800000000003</v>
      </c>
      <c r="I115" s="174">
        <f>SUMIFS('Unit Details'!O:O,'Unit Details'!$F:$F,"PLAN",'Unit Details'!$E:$E,"SOLAR-FW")
+SUMIFS('Unit Details'!O:O,'Unit Details'!$F:$F,"PLAN",'Unit Details'!$E:$E,"SOLAR-W")
+SUMIFS('Unit Details'!O:O,'Unit Details'!$F:$F,"PLAN",'Unit Details'!$E:$E,"SOLAR-O")</f>
        <v>26258.800000000003</v>
      </c>
      <c r="J115" s="174">
        <f>SUMIFS('Unit Details'!P:P,'Unit Details'!$F:$F,"PLAN",'Unit Details'!$E:$E,"SOLAR-FW")
+SUMIFS('Unit Details'!P:P,'Unit Details'!$F:$F,"PLAN",'Unit Details'!$E:$E,"SOLAR-W")
+SUMIFS('Unit Details'!P:P,'Unit Details'!$F:$F,"PLAN",'Unit Details'!$E:$E,"SOLAR-O")</f>
        <v>26258.800000000003</v>
      </c>
      <c r="K115" s="174"/>
      <c r="L115" s="166"/>
      <c r="M115" s="166"/>
      <c r="N115" s="166"/>
      <c r="O115" s="147"/>
    </row>
    <row r="116" spans="1:16" ht="21.4" customHeight="1" x14ac:dyDescent="0.2">
      <c r="A116" s="147"/>
      <c r="B116" s="147"/>
      <c r="C116" s="158"/>
      <c r="D116" s="195"/>
      <c r="E116" s="173" t="s">
        <v>125</v>
      </c>
      <c r="F116" s="174">
        <f>SUMIFS('Unit Details'!L:L,'Unit Details'!$F:$F,"PLAN",'Unit Details'!$E:$E,"WIND-C")
+SUMIFS('Unit Details'!L:L,'Unit Details'!$F:$F,"PLAN",'Unit Details'!$E:$E,"WIND-P")
+SUMIFS('Unit Details'!L:L,'Unit Details'!$F:$F,"PLAN",'Unit Details'!$E:$E,"WIND-O")</f>
        <v>1176.5999999999999</v>
      </c>
      <c r="G116" s="174">
        <f>SUMIFS('Unit Details'!M:M,'Unit Details'!$F:$F,"PLAN",'Unit Details'!$E:$E,"WIND-C")
+SUMIFS('Unit Details'!M:M,'Unit Details'!$F:$F,"PLAN",'Unit Details'!$E:$E,"WIND-P")
+SUMIFS('Unit Details'!M:M,'Unit Details'!$F:$F,"PLAN",'Unit Details'!$E:$E,"WIND-O")</f>
        <v>3367.7000000000003</v>
      </c>
      <c r="H116" s="174">
        <f>SUMIFS('Unit Details'!N:N,'Unit Details'!$F:$F,"PLAN",'Unit Details'!$E:$E,"WIND-C")
+SUMIFS('Unit Details'!N:N,'Unit Details'!$F:$F,"PLAN",'Unit Details'!$E:$E,"WIND-P")
+SUMIFS('Unit Details'!N:N,'Unit Details'!$F:$F,"PLAN",'Unit Details'!$E:$E,"WIND-O")</f>
        <v>4650</v>
      </c>
      <c r="I116" s="174">
        <f>SUMIFS('Unit Details'!O:O,'Unit Details'!$F:$F,"PLAN",'Unit Details'!$E:$E,"WIND-C")
+SUMIFS('Unit Details'!O:O,'Unit Details'!$F:$F,"PLAN",'Unit Details'!$E:$E,"WIND-P")
+SUMIFS('Unit Details'!O:O,'Unit Details'!$F:$F,"PLAN",'Unit Details'!$E:$E,"WIND-O")</f>
        <v>4650</v>
      </c>
      <c r="J116" s="174">
        <f>SUMIFS('Unit Details'!P:P,'Unit Details'!$F:$F,"PLAN",'Unit Details'!$E:$E,"WIND-C")
+SUMIFS('Unit Details'!P:P,'Unit Details'!$F:$F,"PLAN",'Unit Details'!$E:$E,"WIND-P")
+SUMIFS('Unit Details'!P:P,'Unit Details'!$F:$F,"PLAN",'Unit Details'!$E:$E,"WIND-O")</f>
        <v>4650</v>
      </c>
      <c r="K116" s="174"/>
      <c r="L116" s="166"/>
      <c r="M116" s="166"/>
      <c r="N116" s="166"/>
      <c r="O116" s="147"/>
    </row>
    <row r="117" spans="1:16" ht="21.4" customHeight="1" x14ac:dyDescent="0.2">
      <c r="A117" s="147"/>
      <c r="B117" s="147"/>
      <c r="C117" s="158"/>
      <c r="D117" s="193"/>
      <c r="E117" s="198" t="s">
        <v>126</v>
      </c>
      <c r="F117" s="199">
        <f>SUM(F115:F116)</f>
        <v>11342.6</v>
      </c>
      <c r="G117" s="199">
        <f t="shared" ref="G117:J117" si="0">SUM(G115:G116)</f>
        <v>22938.000000000004</v>
      </c>
      <c r="H117" s="199">
        <f t="shared" si="0"/>
        <v>28658.800000000003</v>
      </c>
      <c r="I117" s="199">
        <f t="shared" si="0"/>
        <v>30908.800000000003</v>
      </c>
      <c r="J117" s="199">
        <f t="shared" si="0"/>
        <v>30908.800000000003</v>
      </c>
      <c r="K117" s="200"/>
      <c r="L117" s="194"/>
      <c r="M117" s="194"/>
      <c r="N117" s="194"/>
      <c r="O117" s="147"/>
    </row>
    <row r="118" spans="1:16" ht="21.4" customHeight="1" x14ac:dyDescent="0.2">
      <c r="A118" s="147"/>
      <c r="B118" s="147"/>
      <c r="C118" s="158"/>
      <c r="D118" s="193"/>
      <c r="E118" s="201" t="s">
        <v>107</v>
      </c>
      <c r="F118" s="199">
        <f>F114+F117</f>
        <v>22264</v>
      </c>
      <c r="G118" s="199">
        <f t="shared" ref="G118:J118" si="1">G114+G117</f>
        <v>38032.400000000001</v>
      </c>
      <c r="H118" s="199">
        <f t="shared" si="1"/>
        <v>47552.299999999996</v>
      </c>
      <c r="I118" s="199">
        <f t="shared" si="1"/>
        <v>50358.399999999994</v>
      </c>
      <c r="J118" s="199">
        <f t="shared" si="1"/>
        <v>50358.399999999994</v>
      </c>
      <c r="K118" s="200"/>
      <c r="L118" s="194"/>
      <c r="M118" s="194"/>
      <c r="N118" s="194"/>
      <c r="O118" s="147"/>
    </row>
    <row r="119" spans="1:16" ht="12.75" customHeight="1" x14ac:dyDescent="0.2"/>
    <row r="120" spans="1:16" ht="30.2" customHeight="1" x14ac:dyDescent="0.3">
      <c r="B120" s="145" t="s">
        <v>127</v>
      </c>
    </row>
    <row r="121" spans="1:16" ht="15" x14ac:dyDescent="0.2">
      <c r="B121" s="202"/>
    </row>
    <row r="122" spans="1:16" ht="184.7" customHeight="1" x14ac:dyDescent="0.2">
      <c r="C122" s="158" t="s">
        <v>97</v>
      </c>
      <c r="D122" s="401" t="s">
        <v>4485</v>
      </c>
      <c r="E122" s="389"/>
      <c r="F122" s="389"/>
      <c r="G122" s="389"/>
      <c r="H122" s="389"/>
      <c r="I122" s="389"/>
      <c r="J122" s="389"/>
      <c r="K122" s="389"/>
      <c r="L122" s="389"/>
      <c r="M122" s="389"/>
      <c r="N122" s="389"/>
      <c r="P122" s="157"/>
    </row>
    <row r="123" spans="1:16" ht="15" customHeight="1" x14ac:dyDescent="0.25">
      <c r="D123" s="203"/>
      <c r="E123" s="203"/>
      <c r="F123" s="203"/>
      <c r="G123" s="203"/>
      <c r="H123" s="203"/>
      <c r="I123" s="203"/>
      <c r="J123" s="203"/>
      <c r="K123" s="203"/>
      <c r="L123" s="203"/>
      <c r="M123" s="203"/>
      <c r="N123" s="203"/>
    </row>
    <row r="124" spans="1:16" ht="24.75" customHeight="1" x14ac:dyDescent="0.3">
      <c r="B124" s="145" t="s">
        <v>128</v>
      </c>
    </row>
    <row r="126" spans="1:16" ht="77.25" customHeight="1" x14ac:dyDescent="0.2">
      <c r="C126" s="158" t="s">
        <v>97</v>
      </c>
      <c r="D126" s="400" t="s">
        <v>4433</v>
      </c>
      <c r="E126" s="389"/>
      <c r="F126" s="389"/>
      <c r="G126" s="389"/>
      <c r="H126" s="389"/>
      <c r="I126" s="389"/>
      <c r="J126" s="389"/>
      <c r="K126" s="389"/>
      <c r="L126" s="389"/>
      <c r="M126" s="389"/>
      <c r="N126" s="389"/>
      <c r="P126" s="157"/>
    </row>
    <row r="127" spans="1:16" ht="24" customHeight="1" x14ac:dyDescent="0.2">
      <c r="C127" s="158"/>
      <c r="D127" s="204" t="s">
        <v>98</v>
      </c>
      <c r="E127" s="397" t="s">
        <v>4465</v>
      </c>
      <c r="F127" s="397"/>
      <c r="G127" s="397"/>
      <c r="H127" s="397"/>
      <c r="I127" s="397"/>
      <c r="J127" s="397"/>
      <c r="K127" s="397"/>
      <c r="L127" s="397"/>
      <c r="M127" s="397"/>
      <c r="N127" s="397"/>
      <c r="P127" s="157"/>
    </row>
    <row r="128" spans="1:16" ht="22.7" customHeight="1" x14ac:dyDescent="0.2">
      <c r="C128" s="158"/>
      <c r="D128" s="204" t="s">
        <v>98</v>
      </c>
      <c r="E128" s="397" t="s">
        <v>4466</v>
      </c>
      <c r="F128" s="397"/>
      <c r="G128" s="397"/>
      <c r="H128" s="397"/>
      <c r="I128" s="397"/>
      <c r="J128" s="397"/>
      <c r="K128" s="397"/>
      <c r="L128" s="397"/>
      <c r="M128" s="397"/>
      <c r="N128" s="397"/>
      <c r="P128" s="157"/>
    </row>
    <row r="129" spans="3:16" ht="59.25" customHeight="1" x14ac:dyDescent="0.2">
      <c r="C129" s="158"/>
      <c r="D129" s="204" t="s">
        <v>98</v>
      </c>
      <c r="E129" s="397" t="s">
        <v>4486</v>
      </c>
      <c r="F129" s="397"/>
      <c r="G129" s="397"/>
      <c r="H129" s="397"/>
      <c r="I129" s="397"/>
      <c r="J129" s="397"/>
      <c r="K129" s="397"/>
      <c r="L129" s="397"/>
      <c r="M129" s="397"/>
      <c r="N129" s="397"/>
      <c r="P129" s="157"/>
    </row>
    <row r="130" spans="3:16" ht="37.5" customHeight="1" x14ac:dyDescent="0.2">
      <c r="C130" s="158"/>
      <c r="D130" s="204" t="s">
        <v>98</v>
      </c>
      <c r="E130" s="397" t="s">
        <v>4467</v>
      </c>
      <c r="F130" s="397"/>
      <c r="G130" s="397"/>
      <c r="H130" s="397"/>
      <c r="I130" s="397"/>
      <c r="J130" s="397"/>
      <c r="K130" s="397"/>
      <c r="L130" s="397"/>
      <c r="M130" s="397"/>
      <c r="N130" s="397"/>
      <c r="P130" s="157"/>
    </row>
    <row r="131" spans="3:16" s="167" customFormat="1" ht="24.75" customHeight="1" x14ac:dyDescent="0.2">
      <c r="D131" s="205" t="s">
        <v>4438</v>
      </c>
      <c r="E131" s="206"/>
    </row>
    <row r="132" spans="3:16" s="150" customFormat="1" ht="21.75" customHeight="1" x14ac:dyDescent="0.2">
      <c r="D132" s="207" t="s">
        <v>9</v>
      </c>
    </row>
    <row r="133" spans="3:16" ht="15.75" customHeight="1" x14ac:dyDescent="0.2"/>
  </sheetData>
  <mergeCells count="35">
    <mergeCell ref="D108:N108"/>
    <mergeCell ref="D25:N25"/>
    <mergeCell ref="E28:N28"/>
    <mergeCell ref="G40:H40"/>
    <mergeCell ref="I40:J40"/>
    <mergeCell ref="E130:N130"/>
    <mergeCell ref="O25:W25"/>
    <mergeCell ref="O18:W18"/>
    <mergeCell ref="E24:N24"/>
    <mergeCell ref="E27:N27"/>
    <mergeCell ref="E26:N26"/>
    <mergeCell ref="E127:N127"/>
    <mergeCell ref="E128:N128"/>
    <mergeCell ref="E129:N129"/>
    <mergeCell ref="D126:N126"/>
    <mergeCell ref="D51:N51"/>
    <mergeCell ref="D74:N74"/>
    <mergeCell ref="E104:L104"/>
    <mergeCell ref="E110:K110"/>
    <mergeCell ref="D122:N122"/>
    <mergeCell ref="D29:N29"/>
    <mergeCell ref="B2:N2"/>
    <mergeCell ref="D18:N18"/>
    <mergeCell ref="D21:N21"/>
    <mergeCell ref="E23:N23"/>
    <mergeCell ref="D38:N38"/>
    <mergeCell ref="D12:N12"/>
    <mergeCell ref="F31:K31"/>
    <mergeCell ref="E37:K37"/>
    <mergeCell ref="D30:N30"/>
    <mergeCell ref="D8:N8"/>
    <mergeCell ref="D6:N6"/>
    <mergeCell ref="D7:N7"/>
    <mergeCell ref="D13:N13"/>
    <mergeCell ref="E36:K36"/>
  </mergeCells>
  <hyperlinks>
    <hyperlink ref="D19" r:id="rId1" xr:uid="{94274A0A-2859-48DA-BD3C-3ADF9546EE99}"/>
    <hyperlink ref="J14" location="Background!B10" display="Background tab." xr:uid="{3DAF8082-9E02-45DD-980E-AECA2345D29B}"/>
    <hyperlink ref="D20" r:id="rId2" xr:uid="{DA059A78-B108-43BE-80D8-2CEF0E24FCEF}"/>
    <hyperlink ref="D132" location="'Load-Resource Scenarios'!A1" display="Load-Resource Scenarios&quot;" xr:uid="{46236696-E164-454C-9260-45BE557E4C22}"/>
  </hyperlinks>
  <pageMargins left="0.45" right="0.45" top="0.75" bottom="0.5" header="0.3" footer="0.3"/>
  <pageSetup scale="60" firstPageNumber="7" fitToWidth="0" fitToHeight="0" orientation="portrait" r:id="rId3"/>
  <headerFooter>
    <oddFooter>&amp;LERCOT PUBLIC&amp;C&amp;P</oddFooter>
  </headerFooter>
  <rowBreaks count="7" manualBreakCount="7">
    <brk id="24" min="1" max="13" man="1"/>
    <brk id="47" min="1" max="13" man="1"/>
    <brk id="103" min="1" max="13" man="1"/>
    <brk id="198" max="16383" man="1"/>
    <brk id="200" max="16383" man="1"/>
    <brk id="201" max="16383" man="1"/>
    <brk id="202" min="1" max="13" man="1"/>
  </rowBreaks>
  <ignoredErrors>
    <ignoredError sqref="F117:J117" formulaRange="1"/>
  </ignoredErrors>
  <drawing r:id="rId4"/>
  <extLst>
    <ext xmlns:x14="http://schemas.microsoft.com/office/spreadsheetml/2009/9/main" uri="{05C60535-1F16-4fd2-B633-F4F36F0B64E0}">
      <x14:sparklineGroups xmlns:xm="http://schemas.microsoft.com/office/excel/2006/main">
        <x14:sparklineGroup type="column" displayEmptyCellsAs="gap" minAxisType="group" maxAxisType="group" xr2:uid="{02D4B295-4B69-40A5-B00D-F34B2052A94A}">
          <x14:colorSeries rgb="FF376092"/>
          <x14:colorNegative rgb="FFD00000"/>
          <x14:colorAxis rgb="FF000000"/>
          <x14:colorMarkers rgb="FFD00000"/>
          <x14:colorFirst rgb="FFD00000"/>
          <x14:colorLast rgb="FFD00000"/>
          <x14:colorHigh rgb="FFD00000"/>
          <x14:colorLow rgb="FFD00000"/>
          <x14:sparklines>
            <x14:sparkline>
              <xm:f>'Findings &amp; Discussion'!F112:J112</xm:f>
              <xm:sqref>K112</xm:sqref>
            </x14:sparkline>
            <x14:sparkline>
              <xm:f>'Findings &amp; Discussion'!F113:J113</xm:f>
              <xm:sqref>K113</xm:sqref>
            </x14:sparkline>
            <x14:sparkline>
              <xm:f>'Findings &amp; Discussion'!F115:J115</xm:f>
              <xm:sqref>K115</xm:sqref>
            </x14:sparkline>
            <x14:sparkline>
              <xm:f>'Findings &amp; Discussion'!F116:J116</xm:f>
              <xm:sqref>K116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C402-7537-43AF-8751-3610699FC440}">
  <sheetPr>
    <tabColor rgb="FFFFFF99"/>
  </sheetPr>
  <dimension ref="B1:AA50"/>
  <sheetViews>
    <sheetView topLeftCell="B1" zoomScale="85" zoomScaleNormal="85" workbookViewId="0"/>
  </sheetViews>
  <sheetFormatPr defaultColWidth="8.42578125" defaultRowHeight="14.25" x14ac:dyDescent="0.2"/>
  <cols>
    <col min="1" max="1" width="3.7109375" style="210" customWidth="1"/>
    <col min="2" max="2" width="117.42578125" style="210" customWidth="1"/>
    <col min="3" max="7" width="10" style="210" customWidth="1"/>
    <col min="8" max="8" width="8.28515625" style="210" customWidth="1"/>
    <col min="9" max="9" width="116.5703125" style="210" customWidth="1"/>
    <col min="10" max="10" width="9.85546875" style="210" customWidth="1"/>
    <col min="11" max="11" width="10.28515625" style="210" bestFit="1" customWidth="1"/>
    <col min="12" max="12" width="11" style="210" bestFit="1" customWidth="1"/>
    <col min="13" max="13" width="10.5703125" style="210" bestFit="1" customWidth="1"/>
    <col min="14" max="14" width="11" style="210" bestFit="1" customWidth="1"/>
    <col min="15" max="15" width="10" style="210" hidden="1" customWidth="1"/>
    <col min="16" max="16" width="70" style="210" hidden="1" customWidth="1"/>
    <col min="17" max="17" width="13.7109375" style="211" hidden="1" customWidth="1"/>
    <col min="18" max="18" width="15" style="210" hidden="1" customWidth="1"/>
    <col min="19" max="22" width="10" style="210" hidden="1" customWidth="1"/>
    <col min="23" max="23" width="36.5703125" style="210" hidden="1" customWidth="1"/>
    <col min="24" max="24" width="8.140625" style="211" customWidth="1"/>
    <col min="25" max="25" width="9.5703125" style="211" customWidth="1"/>
    <col min="26" max="26" width="9.7109375" style="211" customWidth="1"/>
    <col min="27" max="27" width="8.5703125" style="210" customWidth="1"/>
    <col min="28" max="28" width="9.5703125" style="210" customWidth="1"/>
    <col min="29" max="29" width="6.7109375" style="210" customWidth="1"/>
    <col min="30" max="30" width="8.5703125" style="210" bestFit="1" customWidth="1"/>
    <col min="31" max="16384" width="8.42578125" style="210"/>
  </cols>
  <sheetData>
    <row r="1" spans="2:27" ht="36" customHeight="1" x14ac:dyDescent="0.2">
      <c r="B1" s="411" t="s">
        <v>91</v>
      </c>
      <c r="C1" s="411"/>
      <c r="D1" s="411"/>
      <c r="E1" s="411"/>
      <c r="F1" s="411"/>
      <c r="G1" s="411"/>
      <c r="H1" s="208"/>
      <c r="I1" s="411" t="s">
        <v>4451</v>
      </c>
      <c r="J1" s="411"/>
      <c r="K1" s="411"/>
      <c r="L1" s="411"/>
      <c r="M1" s="411"/>
      <c r="N1" s="411"/>
      <c r="O1" s="208"/>
      <c r="P1" s="208"/>
      <c r="Q1" s="209"/>
      <c r="X1" s="210"/>
    </row>
    <row r="2" spans="2:27" ht="20.25" customHeight="1" x14ac:dyDescent="0.2">
      <c r="B2" s="211"/>
      <c r="C2" s="412" t="s">
        <v>92</v>
      </c>
      <c r="D2" s="412"/>
      <c r="E2" s="412"/>
      <c r="F2" s="412"/>
      <c r="G2" s="412"/>
      <c r="H2" s="212"/>
      <c r="I2" s="211"/>
      <c r="J2" s="412" t="s">
        <v>93</v>
      </c>
      <c r="K2" s="412"/>
      <c r="L2" s="412"/>
      <c r="M2" s="412"/>
      <c r="N2" s="412"/>
      <c r="O2" s="208"/>
      <c r="P2" s="212"/>
      <c r="X2" s="210"/>
    </row>
    <row r="3" spans="2:27" ht="20.25" x14ac:dyDescent="0.2">
      <c r="B3" s="213" t="s">
        <v>94</v>
      </c>
      <c r="C3" s="214">
        <v>2026</v>
      </c>
      <c r="D3" s="214">
        <v>2027</v>
      </c>
      <c r="E3" s="214">
        <v>2028</v>
      </c>
      <c r="F3" s="214">
        <v>2029</v>
      </c>
      <c r="G3" s="214">
        <v>2030</v>
      </c>
      <c r="H3" s="208"/>
      <c r="I3" s="213" t="s">
        <v>94</v>
      </c>
      <c r="J3" s="214">
        <v>2026</v>
      </c>
      <c r="K3" s="214">
        <v>2027</v>
      </c>
      <c r="L3" s="214">
        <v>2028</v>
      </c>
      <c r="M3" s="214">
        <v>2029</v>
      </c>
      <c r="N3" s="214">
        <v>2030</v>
      </c>
      <c r="O3" s="208"/>
      <c r="P3" s="210" t="s">
        <v>133</v>
      </c>
    </row>
    <row r="4" spans="2:27" ht="20.25" x14ac:dyDescent="0.2">
      <c r="B4" s="215" t="s">
        <v>134</v>
      </c>
      <c r="C4" s="216">
        <f>'Seasonal Summary'!D17</f>
        <v>89666.534800625988</v>
      </c>
      <c r="D4" s="216">
        <f>'Seasonal Summary'!G17</f>
        <v>98768.962933515053</v>
      </c>
      <c r="E4" s="216">
        <f>'Seasonal Summary'!J17</f>
        <v>115919.46320207087</v>
      </c>
      <c r="F4" s="216">
        <f>'Seasonal Summary'!M17</f>
        <v>122949.62122902066</v>
      </c>
      <c r="G4" s="216">
        <f>'Seasonal Summary'!P17</f>
        <v>133054.77788080915</v>
      </c>
      <c r="H4" s="217"/>
      <c r="I4" s="215" t="s">
        <v>4399</v>
      </c>
      <c r="J4" s="216">
        <f>'Seasonal Summary'!E17</f>
        <v>76918.947195131972</v>
      </c>
      <c r="K4" s="216">
        <f>'Seasonal Summary'!H17</f>
        <v>86132.516705608039</v>
      </c>
      <c r="L4" s="216">
        <f>'Seasonal Summary'!K17</f>
        <v>103358.74685928535</v>
      </c>
      <c r="M4" s="216">
        <f>'Seasonal Summary'!N17</f>
        <v>110576.66855467546</v>
      </c>
      <c r="N4" s="216">
        <f>'Seasonal Summary'!Q17</f>
        <v>121242.32765045526</v>
      </c>
      <c r="O4" s="208"/>
      <c r="P4" s="218" t="s">
        <v>135</v>
      </c>
      <c r="Q4" s="219" t="s">
        <v>4472</v>
      </c>
      <c r="R4" s="218">
        <v>2026</v>
      </c>
      <c r="S4" s="218">
        <v>2027</v>
      </c>
      <c r="T4" s="218">
        <v>2028</v>
      </c>
      <c r="U4" s="218">
        <v>2029</v>
      </c>
      <c r="V4" s="218">
        <v>2030</v>
      </c>
    </row>
    <row r="5" spans="2:27" x14ac:dyDescent="0.2">
      <c r="B5" s="220" t="s">
        <v>4392</v>
      </c>
      <c r="C5" s="221">
        <f t="shared" ref="C5:G6" si="0">C$4-R9</f>
        <v>93140.255688861987</v>
      </c>
      <c r="D5" s="221">
        <f t="shared" si="0"/>
        <v>107753.32909995105</v>
      </c>
      <c r="E5" s="221">
        <f t="shared" si="0"/>
        <v>129747.71140804287</v>
      </c>
      <c r="F5" s="221">
        <f t="shared" si="0"/>
        <v>142136.13216381666</v>
      </c>
      <c r="G5" s="221">
        <f t="shared" si="0"/>
        <v>149904.73197142917</v>
      </c>
      <c r="H5" s="222"/>
      <c r="I5" s="220" t="s">
        <v>4392</v>
      </c>
      <c r="J5" s="221">
        <f t="shared" ref="J5:N6" si="1">J$4-R9</f>
        <v>80392.668083367971</v>
      </c>
      <c r="K5" s="221">
        <f t="shared" si="1"/>
        <v>95116.882872044036</v>
      </c>
      <c r="L5" s="221">
        <f t="shared" si="1"/>
        <v>117186.99506525736</v>
      </c>
      <c r="M5" s="221">
        <f t="shared" si="1"/>
        <v>129763.17948947144</v>
      </c>
      <c r="N5" s="221">
        <f t="shared" si="1"/>
        <v>138092.28174107528</v>
      </c>
      <c r="O5" s="223"/>
      <c r="P5" s="224" t="s">
        <v>129</v>
      </c>
      <c r="Q5" s="225"/>
      <c r="R5" s="226">
        <v>2733.4686117639999</v>
      </c>
      <c r="S5" s="226">
        <v>7420.3483335640003</v>
      </c>
      <c r="T5" s="226">
        <v>16792.363794027999</v>
      </c>
      <c r="U5" s="226">
        <v>21232.665065204001</v>
      </c>
      <c r="V5" s="226">
        <v>28223.041909380001</v>
      </c>
      <c r="W5" s="227"/>
      <c r="X5" s="227"/>
      <c r="Y5" s="227"/>
      <c r="Z5" s="227"/>
      <c r="AA5" s="227"/>
    </row>
    <row r="6" spans="2:27" x14ac:dyDescent="0.2">
      <c r="B6" s="220" t="s">
        <v>4393</v>
      </c>
      <c r="C6" s="221">
        <f t="shared" si="0"/>
        <v>99347.445188861995</v>
      </c>
      <c r="D6" s="221">
        <f t="shared" si="0"/>
        <v>124158.04359995105</v>
      </c>
      <c r="E6" s="221">
        <f t="shared" si="0"/>
        <v>160368.32340804287</v>
      </c>
      <c r="F6" s="221">
        <f t="shared" si="0"/>
        <v>182555.30816381663</v>
      </c>
      <c r="G6" s="221">
        <f t="shared" si="0"/>
        <v>194977.72797142918</v>
      </c>
      <c r="H6" s="222"/>
      <c r="I6" s="220" t="s">
        <v>4393</v>
      </c>
      <c r="J6" s="221">
        <f t="shared" si="1"/>
        <v>86599.857583367979</v>
      </c>
      <c r="K6" s="221">
        <f t="shared" si="1"/>
        <v>111521.59737204404</v>
      </c>
      <c r="L6" s="221">
        <f t="shared" si="1"/>
        <v>147807.60706525735</v>
      </c>
      <c r="M6" s="221">
        <f t="shared" si="1"/>
        <v>170182.35548947143</v>
      </c>
      <c r="N6" s="221">
        <f t="shared" si="1"/>
        <v>183165.27774107529</v>
      </c>
      <c r="O6" s="223"/>
      <c r="P6" s="224" t="s">
        <v>130</v>
      </c>
      <c r="Q6" s="225">
        <v>0.5</v>
      </c>
      <c r="R6" s="226">
        <f>R$7*$Q6</f>
        <v>6207.189500000004</v>
      </c>
      <c r="S6" s="226">
        <f>S$7*$Q6</f>
        <v>16404.714499999998</v>
      </c>
      <c r="T6" s="226">
        <f>T$7*$Q6</f>
        <v>30620.611999999997</v>
      </c>
      <c r="U6" s="226">
        <f>U$7*$Q6</f>
        <v>40419.175999999985</v>
      </c>
      <c r="V6" s="226">
        <f>V$7*$Q6</f>
        <v>45072.996000000014</v>
      </c>
    </row>
    <row r="7" spans="2:27" x14ac:dyDescent="0.2">
      <c r="B7" s="215" t="s">
        <v>136</v>
      </c>
      <c r="C7" s="228">
        <f>'Seasonal Summary'!D56</f>
        <v>105074.71231167273</v>
      </c>
      <c r="D7" s="228">
        <f>'Seasonal Summary'!G56</f>
        <v>107629.2824820494</v>
      </c>
      <c r="E7" s="228">
        <f>'Seasonal Summary'!J56</f>
        <v>110868.39077091226</v>
      </c>
      <c r="F7" s="228">
        <f>'Seasonal Summary'!M56</f>
        <v>110474.75695298097</v>
      </c>
      <c r="G7" s="216">
        <f>'Seasonal Summary'!P56</f>
        <v>110762.75695298097</v>
      </c>
      <c r="H7" s="222"/>
      <c r="I7" s="215" t="s">
        <v>4398</v>
      </c>
      <c r="J7" s="228">
        <f>'Seasonal Summary'!E56</f>
        <v>91898.309039808068</v>
      </c>
      <c r="K7" s="228">
        <f>'Seasonal Summary'!H56</f>
        <v>92093.442629817117</v>
      </c>
      <c r="L7" s="228">
        <f>'Seasonal Summary'!K56</f>
        <v>94062.857273438713</v>
      </c>
      <c r="M7" s="228">
        <f>'Seasonal Summary'!N56</f>
        <v>93387.630875346338</v>
      </c>
      <c r="N7" s="228">
        <f>'Seasonal Summary'!Q56</f>
        <v>93675.630875346338</v>
      </c>
      <c r="O7" s="223"/>
      <c r="P7" s="224" t="s">
        <v>131</v>
      </c>
      <c r="Q7" s="225"/>
      <c r="R7" s="226">
        <v>12414.379000000008</v>
      </c>
      <c r="S7" s="226">
        <v>32809.428999999996</v>
      </c>
      <c r="T7" s="226">
        <v>61241.223999999995</v>
      </c>
      <c r="U7" s="226">
        <v>80838.35199999997</v>
      </c>
      <c r="V7" s="226">
        <v>90145.992000000027</v>
      </c>
      <c r="X7" s="210"/>
    </row>
    <row r="8" spans="2:27" x14ac:dyDescent="0.2">
      <c r="B8" s="354" t="s">
        <v>4464</v>
      </c>
      <c r="C8" s="221">
        <f t="shared" ref="C8:G9" si="2">C$7+R14</f>
        <v>106178.71231167273</v>
      </c>
      <c r="D8" s="221">
        <f t="shared" si="2"/>
        <v>109079.5824820494</v>
      </c>
      <c r="E8" s="221">
        <f t="shared" si="2"/>
        <v>116315.69077091226</v>
      </c>
      <c r="F8" s="221">
        <f t="shared" si="2"/>
        <v>117312.05695298097</v>
      </c>
      <c r="G8" s="221">
        <f t="shared" si="2"/>
        <v>117600.05695298097</v>
      </c>
      <c r="H8" s="229"/>
      <c r="I8" s="354" t="s">
        <v>4464</v>
      </c>
      <c r="J8" s="221">
        <f t="shared" ref="J8:N9" si="3">J$7+R14</f>
        <v>93002.309039808068</v>
      </c>
      <c r="K8" s="221">
        <f t="shared" si="3"/>
        <v>93543.742629817119</v>
      </c>
      <c r="L8" s="221">
        <f t="shared" si="3"/>
        <v>99510.157273438715</v>
      </c>
      <c r="M8" s="221">
        <f t="shared" si="3"/>
        <v>100224.93087534634</v>
      </c>
      <c r="N8" s="221">
        <f t="shared" si="3"/>
        <v>100512.93087534634</v>
      </c>
      <c r="O8" s="223"/>
      <c r="P8" s="224"/>
      <c r="Q8" s="224"/>
      <c r="R8" s="226"/>
      <c r="S8" s="226"/>
      <c r="T8" s="226"/>
      <c r="U8" s="226"/>
      <c r="V8" s="226"/>
      <c r="X8" s="210"/>
    </row>
    <row r="9" spans="2:27" ht="15" thickBot="1" x14ac:dyDescent="0.25">
      <c r="B9" s="230" t="s">
        <v>4401</v>
      </c>
      <c r="C9" s="221">
        <f t="shared" si="2"/>
        <v>105074.71231167273</v>
      </c>
      <c r="D9" s="221">
        <f t="shared" si="2"/>
        <v>107975.5824820494</v>
      </c>
      <c r="E9" s="221">
        <f t="shared" si="2"/>
        <v>113245.69077091226</v>
      </c>
      <c r="F9" s="221">
        <f t="shared" si="2"/>
        <v>114242.05695298097</v>
      </c>
      <c r="G9" s="221">
        <f t="shared" si="2"/>
        <v>114530.05695298097</v>
      </c>
      <c r="H9" s="229"/>
      <c r="I9" s="230" t="s">
        <v>4401</v>
      </c>
      <c r="J9" s="221">
        <f t="shared" si="3"/>
        <v>91898.309039808068</v>
      </c>
      <c r="K9" s="221">
        <f t="shared" si="3"/>
        <v>92439.742629817119</v>
      </c>
      <c r="L9" s="221">
        <f t="shared" si="3"/>
        <v>96440.157273438715</v>
      </c>
      <c r="M9" s="221">
        <f t="shared" si="3"/>
        <v>97154.930875346341</v>
      </c>
      <c r="N9" s="221">
        <f t="shared" si="3"/>
        <v>97442.930875346341</v>
      </c>
      <c r="O9" s="231"/>
      <c r="P9" s="224" t="s">
        <v>137</v>
      </c>
      <c r="Q9" s="224"/>
      <c r="R9" s="232">
        <f>R5-R6</f>
        <v>-3473.7208882360042</v>
      </c>
      <c r="S9" s="232">
        <f t="shared" ref="S9:V9" si="4">S5-S6</f>
        <v>-8984.366166435997</v>
      </c>
      <c r="T9" s="232">
        <f t="shared" si="4"/>
        <v>-13828.248205971999</v>
      </c>
      <c r="U9" s="232">
        <f t="shared" si="4"/>
        <v>-19186.510934795984</v>
      </c>
      <c r="V9" s="232">
        <f t="shared" si="4"/>
        <v>-16849.954090620013</v>
      </c>
    </row>
    <row r="10" spans="2:27" ht="15" thickTop="1" x14ac:dyDescent="0.2">
      <c r="B10" s="233"/>
      <c r="C10" s="372"/>
      <c r="D10" s="372"/>
      <c r="E10" s="372"/>
      <c r="F10" s="372"/>
      <c r="G10" s="373"/>
      <c r="H10" s="234"/>
      <c r="I10" s="233"/>
      <c r="J10" s="372"/>
      <c r="K10" s="372"/>
      <c r="L10" s="372"/>
      <c r="M10" s="372"/>
      <c r="N10" s="373"/>
      <c r="O10" s="231"/>
      <c r="P10" s="224" t="s">
        <v>138</v>
      </c>
      <c r="Q10" s="224"/>
      <c r="R10" s="232">
        <f t="shared" ref="R10:V10" si="5">R$5-R7</f>
        <v>-9680.9103882360087</v>
      </c>
      <c r="S10" s="232">
        <f t="shared" si="5"/>
        <v>-25389.080666435995</v>
      </c>
      <c r="T10" s="232">
        <f t="shared" si="5"/>
        <v>-44448.860205972</v>
      </c>
      <c r="U10" s="232">
        <f t="shared" si="5"/>
        <v>-59605.686934795973</v>
      </c>
      <c r="V10" s="232">
        <f t="shared" si="5"/>
        <v>-61922.950090620026</v>
      </c>
    </row>
    <row r="11" spans="2:27" ht="15" thickBot="1" x14ac:dyDescent="0.25">
      <c r="B11" s="235" t="s">
        <v>139</v>
      </c>
      <c r="C11" s="374"/>
      <c r="D11" s="374"/>
      <c r="E11" s="374"/>
      <c r="F11" s="374"/>
      <c r="G11" s="375"/>
      <c r="H11" s="211"/>
      <c r="I11" s="235" t="s">
        <v>139</v>
      </c>
      <c r="J11" s="374"/>
      <c r="K11" s="374"/>
      <c r="L11" s="374"/>
      <c r="M11" s="374"/>
      <c r="N11" s="375"/>
      <c r="O11" s="231"/>
      <c r="P11" s="224"/>
      <c r="Q11" s="224"/>
      <c r="R11" s="232"/>
      <c r="S11" s="232"/>
      <c r="T11" s="232"/>
      <c r="U11" s="232"/>
      <c r="V11" s="232"/>
    </row>
    <row r="12" spans="2:27" ht="14.25" customHeight="1" thickTop="1" x14ac:dyDescent="0.2">
      <c r="B12" s="236" t="s">
        <v>140</v>
      </c>
      <c r="C12" s="237">
        <f>(C7-C4)/C4</f>
        <v>0.1718386636140998</v>
      </c>
      <c r="D12" s="237">
        <f>(D7-D4)/D4</f>
        <v>8.9707528411516746E-2</v>
      </c>
      <c r="E12" s="237">
        <f>(E7-E4)/E4</f>
        <v>-4.3573980517435426E-2</v>
      </c>
      <c r="F12" s="237">
        <f>(F7-F4)/F4</f>
        <v>-0.10146321844133636</v>
      </c>
      <c r="G12" s="237">
        <f>(G7-G4)/G4</f>
        <v>-0.16754017618065126</v>
      </c>
      <c r="H12" s="238"/>
      <c r="I12" s="236" t="s">
        <v>140</v>
      </c>
      <c r="J12" s="237">
        <f>(J7-J4)/J4</f>
        <v>0.19474215899855823</v>
      </c>
      <c r="K12" s="237">
        <f>(K7-K4)/K4</f>
        <v>6.920645247813785E-2</v>
      </c>
      <c r="L12" s="237">
        <f>(L7-L4)/L4</f>
        <v>-8.9938102660070463E-2</v>
      </c>
      <c r="M12" s="237">
        <f>(M7-M4)/M4</f>
        <v>-0.15544904638567469</v>
      </c>
      <c r="N12" s="237">
        <f>(N7-N4)/N4</f>
        <v>-0.22736858743412133</v>
      </c>
      <c r="O12" s="234"/>
      <c r="P12" s="218" t="s">
        <v>141</v>
      </c>
      <c r="Q12" s="218"/>
      <c r="R12" s="218">
        <v>2026</v>
      </c>
      <c r="S12" s="218">
        <v>2027</v>
      </c>
      <c r="T12" s="218">
        <v>2028</v>
      </c>
      <c r="U12" s="218">
        <v>2029</v>
      </c>
      <c r="V12" s="218">
        <v>2030</v>
      </c>
    </row>
    <row r="13" spans="2:27" ht="13.9" customHeight="1" x14ac:dyDescent="0.25">
      <c r="B13" s="239" t="s">
        <v>4394</v>
      </c>
      <c r="C13" s="240">
        <f>(C7-C5)/C5</f>
        <v>0.12813424801707846</v>
      </c>
      <c r="D13" s="240">
        <f>(D7-D5)/D5</f>
        <v>-1.1512091453488795E-3</v>
      </c>
      <c r="E13" s="240">
        <f>(E7-E5)/E5</f>
        <v>-0.14550792790292186</v>
      </c>
      <c r="F13" s="240">
        <f>(F7-F5)/F5</f>
        <v>-0.22275388199212351</v>
      </c>
      <c r="G13" s="240">
        <f>(G7-G5)/G5</f>
        <v>-0.26111233784073201</v>
      </c>
      <c r="H13" s="238"/>
      <c r="I13" s="239" t="s">
        <v>4394</v>
      </c>
      <c r="J13" s="240">
        <f>(J7-J5)/J5</f>
        <v>0.1431180383826624</v>
      </c>
      <c r="K13" s="240">
        <f>(K7-K5)/K5</f>
        <v>-3.1786578270171048E-2</v>
      </c>
      <c r="L13" s="240">
        <f>(L7-L5)/L5</f>
        <v>-0.19732682606070426</v>
      </c>
      <c r="M13" s="240">
        <f>(M7-M5)/M5</f>
        <v>-0.28032257499575597</v>
      </c>
      <c r="N13" s="240">
        <f>(N7-N5)/N5</f>
        <v>-0.32164470241002102</v>
      </c>
      <c r="O13" s="211"/>
      <c r="P13" s="224" t="s">
        <v>142</v>
      </c>
      <c r="Q13" s="224"/>
      <c r="R13" s="226">
        <f>'Seasonal Summary'!D55</f>
        <v>10634.506907522682</v>
      </c>
      <c r="S13" s="226">
        <f>'Seasonal Summary'!G55</f>
        <v>15050.943993252849</v>
      </c>
      <c r="T13" s="226">
        <f>'Seasonal Summary'!J55</f>
        <v>18360.214026596419</v>
      </c>
      <c r="U13" s="226">
        <f>'Seasonal Summary'!M55</f>
        <v>17900.009377256683</v>
      </c>
      <c r="V13" s="226">
        <f>'Seasonal Summary'!P55</f>
        <v>17900.009377256683</v>
      </c>
      <c r="W13" s="241" t="s">
        <v>143</v>
      </c>
      <c r="X13" s="210"/>
    </row>
    <row r="14" spans="2:27" x14ac:dyDescent="0.2">
      <c r="B14" s="239" t="s">
        <v>4395</v>
      </c>
      <c r="C14" s="240">
        <f>(C7-C6)/C6</f>
        <v>5.7648861648360021E-2</v>
      </c>
      <c r="D14" s="240">
        <f>(D7-D6)/D6</f>
        <v>-0.13312678452923182</v>
      </c>
      <c r="E14" s="240">
        <f>(E7-E6)/E6</f>
        <v>-0.30866402781540875</v>
      </c>
      <c r="F14" s="240">
        <f>(F7-F6)/F6</f>
        <v>-0.39484226416552037</v>
      </c>
      <c r="G14" s="240">
        <f>(G7-G6)/G6</f>
        <v>-0.43192097833239984</v>
      </c>
      <c r="H14" s="238"/>
      <c r="I14" s="239" t="s">
        <v>4395</v>
      </c>
      <c r="J14" s="240">
        <f>(J7-J6)/J6</f>
        <v>6.1183142839921809E-2</v>
      </c>
      <c r="K14" s="240">
        <f>(K7-K6)/K6</f>
        <v>-0.17420979612956228</v>
      </c>
      <c r="L14" s="240">
        <f>(L7-L6)/L6</f>
        <v>-0.36361288068272579</v>
      </c>
      <c r="M14" s="240">
        <f>(M7-M6)/M6</f>
        <v>-0.45124962804311464</v>
      </c>
      <c r="N14" s="240">
        <f>(N7-N6)/N6</f>
        <v>-0.48857320540977545</v>
      </c>
      <c r="O14" s="238"/>
      <c r="P14" s="224" t="s">
        <v>132</v>
      </c>
      <c r="Q14" s="224"/>
      <c r="R14" s="226">
        <v>1104</v>
      </c>
      <c r="S14" s="226">
        <v>1450.3</v>
      </c>
      <c r="T14" s="226">
        <v>5447.3</v>
      </c>
      <c r="U14" s="226">
        <v>6837.3</v>
      </c>
      <c r="V14" s="226">
        <v>6837.3</v>
      </c>
      <c r="X14" s="210"/>
    </row>
    <row r="15" spans="2:27" x14ac:dyDescent="0.2">
      <c r="B15" s="239" t="s">
        <v>4396</v>
      </c>
      <c r="C15" s="240">
        <f>(C8-C4)/C4</f>
        <v>0.18415094937884749</v>
      </c>
      <c r="D15" s="240">
        <f>(D8-D4)/D4</f>
        <v>0.10439129097138337</v>
      </c>
      <c r="E15" s="240">
        <f>(E8-E4)/E4</f>
        <v>3.4181280511167457E-3</v>
      </c>
      <c r="F15" s="240">
        <f>(F8-F4)/F4</f>
        <v>-4.5852636386235684E-2</v>
      </c>
      <c r="G15" s="240">
        <f>(G8-G4)/G4</f>
        <v>-0.11615306999101199</v>
      </c>
      <c r="H15" s="238"/>
      <c r="I15" s="239" t="s">
        <v>4396</v>
      </c>
      <c r="J15" s="240">
        <f>(J8-J4)/J4</f>
        <v>0.20909492954804737</v>
      </c>
      <c r="K15" s="240">
        <f>(K8-K4)/K4</f>
        <v>8.604446041603403E-2</v>
      </c>
      <c r="L15" s="240">
        <f>(L8-L4)/L4</f>
        <v>-3.7235257806348843E-2</v>
      </c>
      <c r="M15" s="240">
        <f>(M8-M4)/M4</f>
        <v>-9.3615930147240997E-2</v>
      </c>
      <c r="N15" s="240">
        <f>(N8-N4)/N4</f>
        <v>-0.17097491591280153</v>
      </c>
      <c r="O15" s="238"/>
      <c r="P15" s="224" t="s">
        <v>4400</v>
      </c>
      <c r="Q15" s="224"/>
      <c r="R15" s="226">
        <v>0</v>
      </c>
      <c r="S15" s="226">
        <v>346.3</v>
      </c>
      <c r="T15" s="226">
        <v>2377.3000000000002</v>
      </c>
      <c r="U15" s="226">
        <v>3767.3</v>
      </c>
      <c r="V15" s="226">
        <v>3767.3</v>
      </c>
    </row>
    <row r="16" spans="2:27" x14ac:dyDescent="0.2">
      <c r="B16" s="239" t="s">
        <v>4397</v>
      </c>
      <c r="C16" s="240">
        <f>(C9-C4)/C4</f>
        <v>0.1718386636140998</v>
      </c>
      <c r="D16" s="240">
        <f>(D9-D4)/D4</f>
        <v>9.3213690567265098E-2</v>
      </c>
      <c r="E16" s="240">
        <f>(E9-E4)/E4</f>
        <v>-2.3065776508106189E-2</v>
      </c>
      <c r="F16" s="240">
        <f>(F9-F4)/F4</f>
        <v>-7.0822213106455506E-2</v>
      </c>
      <c r="G16" s="240">
        <f>(G9-G4)/G4</f>
        <v>-0.13922627374135094</v>
      </c>
      <c r="H16" s="238"/>
      <c r="I16" s="239" t="s">
        <v>4397</v>
      </c>
      <c r="J16" s="240">
        <f>(J9-J4)/J4</f>
        <v>0.19474215899855823</v>
      </c>
      <c r="K16" s="240">
        <f>(K9-K4)/K4</f>
        <v>7.3227001432763436E-2</v>
      </c>
      <c r="L16" s="240">
        <f>(L9-L4)/L4</f>
        <v>-6.6937630302984844E-2</v>
      </c>
      <c r="M16" s="240">
        <f>(M9-M4)/M4</f>
        <v>-0.12137947231329944</v>
      </c>
      <c r="N16" s="240">
        <f>(N9-N4)/N4</f>
        <v>-0.196296105793376</v>
      </c>
      <c r="O16" s="238"/>
    </row>
    <row r="17" spans="2:24" x14ac:dyDescent="0.2">
      <c r="B17" s="211"/>
      <c r="C17" s="211"/>
      <c r="D17" s="211"/>
      <c r="E17" s="211"/>
      <c r="F17" s="211"/>
      <c r="G17" s="211"/>
      <c r="H17" s="211"/>
      <c r="I17" s="211"/>
      <c r="J17" s="211"/>
      <c r="K17" s="211"/>
      <c r="L17" s="211"/>
      <c r="M17" s="211"/>
      <c r="N17" s="211"/>
      <c r="O17" s="238"/>
    </row>
    <row r="18" spans="2:24" x14ac:dyDescent="0.2">
      <c r="B18" s="242"/>
      <c r="C18" s="242"/>
      <c r="D18" s="242"/>
      <c r="E18" s="242"/>
      <c r="F18" s="242"/>
      <c r="G18" s="242"/>
      <c r="H18" s="242"/>
      <c r="I18" s="242"/>
      <c r="J18" s="243"/>
      <c r="K18" s="243"/>
      <c r="L18" s="243"/>
      <c r="M18" s="243"/>
      <c r="N18" s="243"/>
      <c r="O18" s="238"/>
    </row>
    <row r="19" spans="2:24" ht="20.25" x14ac:dyDescent="0.2">
      <c r="B19" s="213" t="s">
        <v>144</v>
      </c>
      <c r="C19" s="214" t="s">
        <v>87</v>
      </c>
      <c r="D19" s="214" t="s">
        <v>88</v>
      </c>
      <c r="E19" s="214" t="s">
        <v>89</v>
      </c>
      <c r="F19" s="214" t="s">
        <v>90</v>
      </c>
      <c r="G19" s="214" t="s">
        <v>145</v>
      </c>
      <c r="H19" s="208"/>
      <c r="I19" s="213" t="s">
        <v>144</v>
      </c>
      <c r="J19" s="214" t="s">
        <v>87</v>
      </c>
      <c r="K19" s="214" t="s">
        <v>88</v>
      </c>
      <c r="L19" s="214" t="s">
        <v>89</v>
      </c>
      <c r="M19" s="214" t="s">
        <v>90</v>
      </c>
      <c r="N19" s="214" t="s">
        <v>145</v>
      </c>
      <c r="O19" s="238"/>
      <c r="Q19" s="210"/>
      <c r="R19" s="244"/>
      <c r="S19" s="244"/>
      <c r="T19" s="244"/>
      <c r="U19" s="244"/>
      <c r="V19" s="244"/>
      <c r="X19" s="210"/>
    </row>
    <row r="20" spans="2:24" x14ac:dyDescent="0.2">
      <c r="B20" s="215" t="s">
        <v>134</v>
      </c>
      <c r="C20" s="216">
        <f>'Seasonal Summary'!S17</f>
        <v>78675.937816509118</v>
      </c>
      <c r="D20" s="216">
        <f>'Seasonal Summary'!V17</f>
        <v>94197.538749352447</v>
      </c>
      <c r="E20" s="216">
        <f>'Seasonal Summary'!Y17</f>
        <v>109125.67513273039</v>
      </c>
      <c r="F20" s="216">
        <f>'Seasonal Summary'!AB17</f>
        <v>120767.1066835152</v>
      </c>
      <c r="G20" s="216">
        <f>'Seasonal Summary'!AE17</f>
        <v>127641.34588980049</v>
      </c>
      <c r="H20" s="217"/>
      <c r="I20" s="215" t="s">
        <v>4399</v>
      </c>
      <c r="J20" s="216">
        <f>'Seasonal Summary'!T17</f>
        <v>74152.114085322697</v>
      </c>
      <c r="K20" s="216">
        <f>'Seasonal Summary'!W17</f>
        <v>89731.785819862911</v>
      </c>
      <c r="L20" s="216">
        <f>'Seasonal Summary'!Z17</f>
        <v>104394.04215242789</v>
      </c>
      <c r="M20" s="216">
        <f>'Seasonal Summary'!AC17</f>
        <v>115787.66938710179</v>
      </c>
      <c r="N20" s="216">
        <f>'Seasonal Summary'!AF17</f>
        <v>122408.00172832979</v>
      </c>
      <c r="O20" s="238"/>
      <c r="Q20" s="210"/>
      <c r="X20" s="210"/>
    </row>
    <row r="21" spans="2:24" ht="13.9" customHeight="1" x14ac:dyDescent="0.2">
      <c r="B21" s="220" t="s">
        <v>4392</v>
      </c>
      <c r="C21" s="221">
        <f t="shared" ref="C21:G22" si="6">C$20-R30</f>
        <v>85100.703770845168</v>
      </c>
      <c r="D21" s="221">
        <f t="shared" si="6"/>
        <v>106028.58199028847</v>
      </c>
      <c r="E21" s="221">
        <f t="shared" si="6"/>
        <v>118513.62206752613</v>
      </c>
      <c r="F21" s="221">
        <f t="shared" si="6"/>
        <v>132963.24077413493</v>
      </c>
      <c r="G21" s="221">
        <f t="shared" si="6"/>
        <v>141150.97940634011</v>
      </c>
      <c r="H21" s="222"/>
      <c r="I21" s="220" t="s">
        <v>4392</v>
      </c>
      <c r="J21" s="221">
        <f t="shared" ref="J21:N22" si="7">J$20-R30</f>
        <v>80576.880039658747</v>
      </c>
      <c r="K21" s="221">
        <f t="shared" si="7"/>
        <v>101562.82906079893</v>
      </c>
      <c r="L21" s="221">
        <f t="shared" si="7"/>
        <v>113781.98908722363</v>
      </c>
      <c r="M21" s="221">
        <f t="shared" si="7"/>
        <v>127983.80347772152</v>
      </c>
      <c r="N21" s="221">
        <f t="shared" si="7"/>
        <v>135917.63524486942</v>
      </c>
      <c r="O21" s="238"/>
      <c r="Q21" s="210"/>
      <c r="X21" s="210"/>
    </row>
    <row r="22" spans="2:24" x14ac:dyDescent="0.2">
      <c r="B22" s="220" t="s">
        <v>4393</v>
      </c>
      <c r="C22" s="221">
        <f t="shared" si="6"/>
        <v>95856.430770845167</v>
      </c>
      <c r="D22" s="221">
        <f t="shared" si="6"/>
        <v>129804.80499028848</v>
      </c>
      <c r="E22" s="221">
        <f t="shared" si="6"/>
        <v>149134.23406752612</v>
      </c>
      <c r="F22" s="221">
        <f t="shared" si="6"/>
        <v>173382.41677413494</v>
      </c>
      <c r="G22" s="221">
        <f t="shared" si="6"/>
        <v>186223.97540634012</v>
      </c>
      <c r="H22" s="222"/>
      <c r="I22" s="220" t="s">
        <v>4393</v>
      </c>
      <c r="J22" s="221">
        <f t="shared" si="7"/>
        <v>91332.607039658746</v>
      </c>
      <c r="K22" s="221">
        <f t="shared" si="7"/>
        <v>125339.05206079895</v>
      </c>
      <c r="L22" s="221">
        <f t="shared" si="7"/>
        <v>144402.60108722362</v>
      </c>
      <c r="M22" s="221">
        <f t="shared" si="7"/>
        <v>168402.97947772153</v>
      </c>
      <c r="N22" s="221">
        <f t="shared" si="7"/>
        <v>180990.63124486944</v>
      </c>
      <c r="O22" s="238"/>
      <c r="Q22" s="210"/>
      <c r="X22" s="210"/>
    </row>
    <row r="23" spans="2:24" x14ac:dyDescent="0.2">
      <c r="B23" s="215" t="s">
        <v>136</v>
      </c>
      <c r="C23" s="228">
        <f>'Seasonal Summary'!S56</f>
        <v>96803.150808910636</v>
      </c>
      <c r="D23" s="228">
        <f>'Seasonal Summary'!V56</f>
        <v>97151.589514394975</v>
      </c>
      <c r="E23" s="228">
        <f>'Seasonal Summary'!Y56</f>
        <v>96942.658322738091</v>
      </c>
      <c r="F23" s="228">
        <f>'Seasonal Summary'!AB56</f>
        <v>96742.756031876183</v>
      </c>
      <c r="G23" s="228">
        <f>'Seasonal Summary'!AE56</f>
        <v>97099.756031876183</v>
      </c>
      <c r="H23" s="245"/>
      <c r="I23" s="215" t="s">
        <v>4398</v>
      </c>
      <c r="J23" s="228">
        <f>'Seasonal Summary'!T56</f>
        <v>95784.878107850178</v>
      </c>
      <c r="K23" s="228">
        <f>'Seasonal Summary'!W56</f>
        <v>96186.254223698939</v>
      </c>
      <c r="L23" s="228">
        <f>'Seasonal Summary'!Z56</f>
        <v>95948.29470730637</v>
      </c>
      <c r="M23" s="228">
        <f>'Seasonal Summary'!AC56</f>
        <v>95743.014959974811</v>
      </c>
      <c r="N23" s="228">
        <f>'Seasonal Summary'!AF56</f>
        <v>96100.014959974811</v>
      </c>
      <c r="O23" s="238"/>
      <c r="Q23" s="210"/>
      <c r="X23" s="210"/>
    </row>
    <row r="24" spans="2:24" x14ac:dyDescent="0.2">
      <c r="B24" s="354" t="s">
        <v>4464</v>
      </c>
      <c r="C24" s="221">
        <f t="shared" ref="C24:G25" si="8">C$23+R35</f>
        <v>97907.150808910636</v>
      </c>
      <c r="D24" s="221">
        <f t="shared" si="8"/>
        <v>100233.88951439498</v>
      </c>
      <c r="E24" s="221">
        <f t="shared" si="8"/>
        <v>103779.95832273809</v>
      </c>
      <c r="F24" s="221">
        <f t="shared" si="8"/>
        <v>103580.05603187619</v>
      </c>
      <c r="G24" s="221">
        <f t="shared" si="8"/>
        <v>103937.05603187619</v>
      </c>
      <c r="H24" s="229"/>
      <c r="I24" s="354" t="s">
        <v>4464</v>
      </c>
      <c r="J24" s="221">
        <f t="shared" ref="J24:N25" si="9">J$23+R35</f>
        <v>96888.878107850178</v>
      </c>
      <c r="K24" s="221">
        <f t="shared" si="9"/>
        <v>99268.554223698942</v>
      </c>
      <c r="L24" s="221">
        <f t="shared" si="9"/>
        <v>102785.59470730637</v>
      </c>
      <c r="M24" s="221">
        <f t="shared" si="9"/>
        <v>102580.31495997481</v>
      </c>
      <c r="N24" s="221">
        <f t="shared" si="9"/>
        <v>102937.31495997481</v>
      </c>
      <c r="O24" s="238"/>
      <c r="P24" s="210" t="s">
        <v>146</v>
      </c>
      <c r="X24" s="210"/>
    </row>
    <row r="25" spans="2:24" ht="15" thickBot="1" x14ac:dyDescent="0.25">
      <c r="B25" s="230" t="s">
        <v>4401</v>
      </c>
      <c r="C25" s="221">
        <f t="shared" si="8"/>
        <v>96803.150808910636</v>
      </c>
      <c r="D25" s="221">
        <f t="shared" si="8"/>
        <v>97897.889514394978</v>
      </c>
      <c r="E25" s="221">
        <f t="shared" si="8"/>
        <v>100709.95832273809</v>
      </c>
      <c r="F25" s="221">
        <f t="shared" si="8"/>
        <v>100510.05603187619</v>
      </c>
      <c r="G25" s="221">
        <f t="shared" si="8"/>
        <v>100867.05603187619</v>
      </c>
      <c r="H25" s="229"/>
      <c r="I25" s="230" t="s">
        <v>4401</v>
      </c>
      <c r="J25" s="221">
        <f t="shared" si="9"/>
        <v>95784.878107850178</v>
      </c>
      <c r="K25" s="221">
        <f t="shared" si="9"/>
        <v>96932.554223698942</v>
      </c>
      <c r="L25" s="221">
        <f t="shared" si="9"/>
        <v>99715.594707306373</v>
      </c>
      <c r="M25" s="221">
        <f t="shared" si="9"/>
        <v>99510.314959974814</v>
      </c>
      <c r="N25" s="221">
        <f t="shared" si="9"/>
        <v>99867.314959974814</v>
      </c>
      <c r="O25" s="238"/>
      <c r="P25" s="218" t="s">
        <v>135</v>
      </c>
      <c r="Q25" s="219" t="s">
        <v>4472</v>
      </c>
      <c r="R25" s="246" t="s">
        <v>87</v>
      </c>
      <c r="S25" s="246" t="s">
        <v>88</v>
      </c>
      <c r="T25" s="246" t="s">
        <v>89</v>
      </c>
      <c r="U25" s="246" t="s">
        <v>90</v>
      </c>
      <c r="V25" s="246" t="s">
        <v>145</v>
      </c>
    </row>
    <row r="26" spans="2:24" ht="15" thickTop="1" x14ac:dyDescent="0.2">
      <c r="B26" s="233"/>
      <c r="C26" s="372"/>
      <c r="D26" s="372"/>
      <c r="E26" s="372"/>
      <c r="F26" s="372"/>
      <c r="G26" s="373"/>
      <c r="H26" s="234"/>
      <c r="I26" s="233"/>
      <c r="J26" s="372"/>
      <c r="K26" s="372"/>
      <c r="L26" s="372"/>
      <c r="M26" s="372"/>
      <c r="N26" s="373"/>
      <c r="O26" s="223"/>
      <c r="P26" s="224" t="s">
        <v>129</v>
      </c>
      <c r="Q26" s="225"/>
      <c r="R26" s="226">
        <v>4330.9610456639475</v>
      </c>
      <c r="S26" s="226">
        <v>11945.179759063976</v>
      </c>
      <c r="T26" s="226">
        <v>21232.665065204259</v>
      </c>
      <c r="U26" s="226">
        <v>28223.041909380267</v>
      </c>
      <c r="V26" s="226">
        <v>31563.362483460372</v>
      </c>
    </row>
    <row r="27" spans="2:24" ht="15" thickBot="1" x14ac:dyDescent="0.25">
      <c r="B27" s="235" t="s">
        <v>139</v>
      </c>
      <c r="C27" s="374"/>
      <c r="D27" s="374"/>
      <c r="E27" s="374"/>
      <c r="F27" s="374"/>
      <c r="G27" s="375"/>
      <c r="H27" s="211"/>
      <c r="I27" s="235" t="s">
        <v>139</v>
      </c>
      <c r="J27" s="374"/>
      <c r="K27" s="374"/>
      <c r="L27" s="374"/>
      <c r="M27" s="374"/>
      <c r="N27" s="375"/>
      <c r="O27" s="223"/>
      <c r="P27" s="224" t="s">
        <v>130</v>
      </c>
      <c r="Q27" s="225">
        <v>0.5</v>
      </c>
      <c r="R27" s="226">
        <f>R$28*$Q27</f>
        <v>10755.726999999999</v>
      </c>
      <c r="S27" s="226">
        <f>S$28*$Q27</f>
        <v>23776.223000000002</v>
      </c>
      <c r="T27" s="226">
        <f>T$28*$Q27</f>
        <v>30620.612000000001</v>
      </c>
      <c r="U27" s="226">
        <f>U$28*$Q27</f>
        <v>40419.175999999999</v>
      </c>
      <c r="V27" s="226">
        <f>V$28*$Q27</f>
        <v>45072.995999999999</v>
      </c>
    </row>
    <row r="28" spans="2:24" ht="15" thickTop="1" x14ac:dyDescent="0.2">
      <c r="B28" s="236" t="s">
        <v>140</v>
      </c>
      <c r="C28" s="237">
        <f>(C23-C20)/C20</f>
        <v>0.23040351974803863</v>
      </c>
      <c r="D28" s="237">
        <f>(D23-D20)/D20</f>
        <v>3.1360169323562455E-2</v>
      </c>
      <c r="E28" s="237">
        <f>(E23-E20)/E20</f>
        <v>-0.11164207502197816</v>
      </c>
      <c r="F28" s="237">
        <f>(F23-F20)/F20</f>
        <v>-0.19893124304615273</v>
      </c>
      <c r="G28" s="237">
        <f>(G23-G20)/G20</f>
        <v>-0.23927662032248134</v>
      </c>
      <c r="H28" s="238"/>
      <c r="I28" s="236" t="s">
        <v>140</v>
      </c>
      <c r="J28" s="237">
        <f>(J23-J20)/J20</f>
        <v>0.29173495981026065</v>
      </c>
      <c r="K28" s="237">
        <f>(K23-K20)/K20</f>
        <v>7.1930680358835292E-2</v>
      </c>
      <c r="L28" s="237">
        <f>(L23-L20)/L20</f>
        <v>-8.0902580942212338E-2</v>
      </c>
      <c r="M28" s="237">
        <f>(M23-M20)/M20</f>
        <v>-0.17311562218351259</v>
      </c>
      <c r="N28" s="237">
        <f>(N23-N20)/N20</f>
        <v>-0.21492048229610408</v>
      </c>
      <c r="O28" s="223"/>
      <c r="P28" s="224" t="s">
        <v>131</v>
      </c>
      <c r="Q28" s="225"/>
      <c r="R28" s="226">
        <v>21511.453999999998</v>
      </c>
      <c r="S28" s="226">
        <v>47552.446000000004</v>
      </c>
      <c r="T28" s="226">
        <v>61241.224000000002</v>
      </c>
      <c r="U28" s="226">
        <v>80838.351999999999</v>
      </c>
      <c r="V28" s="226">
        <v>90145.991999999998</v>
      </c>
    </row>
    <row r="29" spans="2:24" x14ac:dyDescent="0.2">
      <c r="B29" s="239" t="s">
        <v>4394</v>
      </c>
      <c r="C29" s="240">
        <f>(C23-C21)/C21</f>
        <v>0.13751292903026066</v>
      </c>
      <c r="D29" s="240">
        <f>(D23-D21)/D21</f>
        <v>-8.3722636946201634E-2</v>
      </c>
      <c r="E29" s="240">
        <f>(E23-E21)/E21</f>
        <v>-0.18201252622671035</v>
      </c>
      <c r="F29" s="240">
        <f>(F23-F21)/F21</f>
        <v>-0.27240976176104642</v>
      </c>
      <c r="G29" s="240">
        <f>(G23-G21)/G21</f>
        <v>-0.31208584991571986</v>
      </c>
      <c r="H29" s="238"/>
      <c r="I29" s="239" t="s">
        <v>4394</v>
      </c>
      <c r="J29" s="240">
        <f>(J23-J21)/J21</f>
        <v>0.18873897898139366</v>
      </c>
      <c r="K29" s="240">
        <f>(K23-K21)/K21</f>
        <v>-5.2938411491879521E-2</v>
      </c>
      <c r="L29" s="240">
        <f>(L23-L21)/L21</f>
        <v>-0.15673565318185997</v>
      </c>
      <c r="M29" s="240">
        <f>(M23-M21)/M21</f>
        <v>-0.25191303619413802</v>
      </c>
      <c r="N29" s="240">
        <f>(N23-N21)/N21</f>
        <v>-0.29295403950458032</v>
      </c>
      <c r="O29" s="247"/>
      <c r="P29" s="224"/>
      <c r="Q29" s="224"/>
      <c r="R29" s="224"/>
      <c r="S29" s="224"/>
      <c r="T29" s="224"/>
      <c r="U29" s="224"/>
      <c r="V29" s="224"/>
    </row>
    <row r="30" spans="2:24" x14ac:dyDescent="0.2">
      <c r="B30" s="239" t="s">
        <v>4395</v>
      </c>
      <c r="C30" s="240">
        <f>(C23-C22)/C22</f>
        <v>9.8764374017712171E-3</v>
      </c>
      <c r="D30" s="240">
        <f>(D23-D22)/D22</f>
        <v>-0.25155629237559041</v>
      </c>
      <c r="E30" s="240">
        <f>(E23-E22)/E22</f>
        <v>-0.34996374957849274</v>
      </c>
      <c r="F30" s="240">
        <f>(F23-F22)/F22</f>
        <v>-0.44202671855760983</v>
      </c>
      <c r="G30" s="240">
        <f>(G23-G22)/G22</f>
        <v>-0.47858617119517061</v>
      </c>
      <c r="H30" s="238"/>
      <c r="I30" s="239" t="s">
        <v>4395</v>
      </c>
      <c r="J30" s="240">
        <f>(J23-J22)/J22</f>
        <v>4.8747881096377246E-2</v>
      </c>
      <c r="K30" s="240">
        <f>(K23-K22)/K22</f>
        <v>-0.23259149768388776</v>
      </c>
      <c r="L30" s="240">
        <f>(L23-L22)/L22</f>
        <v>-0.33555009407794084</v>
      </c>
      <c r="M30" s="240">
        <f>(M23-M22)/M22</f>
        <v>-0.43146483953604331</v>
      </c>
      <c r="N30" s="240">
        <f>(N23-N22)/N22</f>
        <v>-0.46903320741526522</v>
      </c>
      <c r="O30" s="231"/>
      <c r="P30" s="224" t="s">
        <v>137</v>
      </c>
      <c r="Q30" s="224"/>
      <c r="R30" s="232">
        <f t="shared" ref="R30:V31" si="10">R$26-R27</f>
        <v>-6424.7659543360514</v>
      </c>
      <c r="S30" s="232">
        <f t="shared" si="10"/>
        <v>-11831.043240936026</v>
      </c>
      <c r="T30" s="232">
        <f t="shared" si="10"/>
        <v>-9387.946934795742</v>
      </c>
      <c r="U30" s="232">
        <f t="shared" si="10"/>
        <v>-12196.134090619733</v>
      </c>
      <c r="V30" s="232">
        <f t="shared" si="10"/>
        <v>-13509.633516539627</v>
      </c>
    </row>
    <row r="31" spans="2:24" x14ac:dyDescent="0.2">
      <c r="B31" s="239" t="s">
        <v>4396</v>
      </c>
      <c r="C31" s="240">
        <f>(C24-C20)/C20</f>
        <v>0.24443576430259084</v>
      </c>
      <c r="D31" s="240">
        <f>(D24-D20)/D20</f>
        <v>6.4081831066780684E-2</v>
      </c>
      <c r="E31" s="240">
        <f>(E24-E20)/E20</f>
        <v>-4.8986792553542179E-2</v>
      </c>
      <c r="F31" s="240">
        <f>(F24-F20)/F20</f>
        <v>-0.14231566130568782</v>
      </c>
      <c r="G31" s="240">
        <f>(G24-G20)/G20</f>
        <v>-0.18571012153373459</v>
      </c>
      <c r="H31" s="238"/>
      <c r="I31" s="239" t="s">
        <v>4396</v>
      </c>
      <c r="J31" s="240">
        <f>(J24-J20)/J20</f>
        <v>0.30662327437307529</v>
      </c>
      <c r="K31" s="240">
        <f>(K24-K20)/K20</f>
        <v>0.10628082698566983</v>
      </c>
      <c r="L31" s="240">
        <f>(L24-L20)/L20</f>
        <v>-1.5407463988921836E-2</v>
      </c>
      <c r="M31" s="240">
        <f>(M24-M20)/M20</f>
        <v>-0.11406529293695428</v>
      </c>
      <c r="N31" s="240">
        <f>(N24-N20)/N20</f>
        <v>-0.15906383972812402</v>
      </c>
      <c r="O31" s="231"/>
      <c r="P31" s="224" t="s">
        <v>138</v>
      </c>
      <c r="Q31" s="224"/>
      <c r="R31" s="232">
        <f t="shared" si="10"/>
        <v>-17180.492954336049</v>
      </c>
      <c r="S31" s="232">
        <f t="shared" si="10"/>
        <v>-35607.266240936027</v>
      </c>
      <c r="T31" s="232">
        <f t="shared" si="10"/>
        <v>-40008.558934795743</v>
      </c>
      <c r="U31" s="232">
        <f t="shared" si="10"/>
        <v>-52615.310090619736</v>
      </c>
      <c r="V31" s="232">
        <f t="shared" si="10"/>
        <v>-58582.62951653963</v>
      </c>
    </row>
    <row r="32" spans="2:24" x14ac:dyDescent="0.2">
      <c r="B32" s="239" t="s">
        <v>4397</v>
      </c>
      <c r="C32" s="240">
        <f>(C25-C20)/C20</f>
        <v>0.23040351974803863</v>
      </c>
      <c r="D32" s="240">
        <f>(D25-D20)/D20</f>
        <v>3.9282881635460655E-2</v>
      </c>
      <c r="E32" s="240">
        <f>(E25-E20)/E20</f>
        <v>-7.7119493645800577E-2</v>
      </c>
      <c r="F32" s="240">
        <f>(F25-F20)/F20</f>
        <v>-0.16773649057209813</v>
      </c>
      <c r="G32" s="240">
        <f>(G25-G20)/G20</f>
        <v>-0.20976188923172248</v>
      </c>
      <c r="H32" s="238"/>
      <c r="I32" s="239" t="s">
        <v>4397</v>
      </c>
      <c r="J32" s="240">
        <f>(J25-J20)/J20</f>
        <v>0.29173495981026065</v>
      </c>
      <c r="K32" s="240">
        <f>(K25-K20)/K20</f>
        <v>8.0247688575948065E-2</v>
      </c>
      <c r="L32" s="240">
        <f>(L25-L20)/L20</f>
        <v>-4.4815272487393712E-2</v>
      </c>
      <c r="M32" s="240">
        <f>(M25-M20)/M20</f>
        <v>-0.1405793424575156</v>
      </c>
      <c r="N32" s="240">
        <f>(N25-N20)/N20</f>
        <v>-0.18414389950079726</v>
      </c>
      <c r="O32" s="231"/>
      <c r="P32" s="224"/>
      <c r="Q32" s="224"/>
      <c r="R32" s="232"/>
      <c r="S32" s="232"/>
      <c r="T32" s="232"/>
      <c r="U32" s="232"/>
      <c r="V32" s="232"/>
    </row>
    <row r="33" spans="15:23" ht="12.75" customHeight="1" x14ac:dyDescent="0.2">
      <c r="O33" s="234"/>
      <c r="P33" s="218" t="s">
        <v>141</v>
      </c>
      <c r="Q33" s="218"/>
      <c r="R33" s="246" t="s">
        <v>87</v>
      </c>
      <c r="S33" s="246" t="s">
        <v>88</v>
      </c>
      <c r="T33" s="246" t="s">
        <v>89</v>
      </c>
      <c r="U33" s="246" t="s">
        <v>90</v>
      </c>
      <c r="V33" s="246" t="s">
        <v>145</v>
      </c>
    </row>
    <row r="34" spans="15:23" ht="15" customHeight="1" x14ac:dyDescent="0.25">
      <c r="O34" s="211"/>
      <c r="P34" s="224" t="s">
        <v>142</v>
      </c>
      <c r="Q34" s="224"/>
      <c r="R34" s="226">
        <f>'Seasonal Summary'!S55</f>
        <v>6792.7676529000237</v>
      </c>
      <c r="S34" s="226">
        <f>'Seasonal Summary'!V55</f>
        <v>8060.6274506785721</v>
      </c>
      <c r="T34" s="226">
        <f>'Seasonal Summary'!Y55</f>
        <v>8389.6540388147223</v>
      </c>
      <c r="U34" s="226">
        <f>'Seasonal Summary'!AB55</f>
        <v>8012.289601059314</v>
      </c>
      <c r="V34" s="226">
        <f>'Seasonal Summary'!AE55</f>
        <v>8012.289601059314</v>
      </c>
      <c r="W34" s="241" t="s">
        <v>143</v>
      </c>
    </row>
    <row r="35" spans="15:23" x14ac:dyDescent="0.2">
      <c r="O35" s="248"/>
      <c r="P35" s="224" t="s">
        <v>132</v>
      </c>
      <c r="Q35" s="224"/>
      <c r="R35" s="226">
        <v>1104</v>
      </c>
      <c r="S35" s="226">
        <v>3082.3</v>
      </c>
      <c r="T35" s="226">
        <v>6837.3</v>
      </c>
      <c r="U35" s="226">
        <v>6837.3</v>
      </c>
      <c r="V35" s="226">
        <v>6837.3</v>
      </c>
    </row>
    <row r="36" spans="15:23" x14ac:dyDescent="0.2">
      <c r="O36" s="248"/>
      <c r="P36" s="224" t="s">
        <v>4400</v>
      </c>
      <c r="Q36" s="224"/>
      <c r="R36" s="226">
        <v>0</v>
      </c>
      <c r="S36" s="226">
        <v>746.3</v>
      </c>
      <c r="T36" s="226">
        <v>3767.3</v>
      </c>
      <c r="U36" s="226">
        <v>3767.3</v>
      </c>
      <c r="V36" s="226">
        <v>3767.3</v>
      </c>
      <c r="W36" s="244"/>
    </row>
    <row r="37" spans="15:23" x14ac:dyDescent="0.2">
      <c r="O37" s="238"/>
      <c r="W37" s="244"/>
    </row>
    <row r="38" spans="15:23" x14ac:dyDescent="0.2">
      <c r="O38" s="238"/>
    </row>
    <row r="39" spans="15:23" x14ac:dyDescent="0.2">
      <c r="O39" s="238"/>
      <c r="R39" s="244"/>
      <c r="W39" s="244"/>
    </row>
    <row r="40" spans="15:23" x14ac:dyDescent="0.2">
      <c r="O40" s="238"/>
      <c r="R40" s="244"/>
    </row>
    <row r="45" spans="15:23" x14ac:dyDescent="0.2">
      <c r="R45" s="244"/>
    </row>
    <row r="50" spans="14:14" x14ac:dyDescent="0.2">
      <c r="N50" s="249"/>
    </row>
  </sheetData>
  <sheetProtection formatCells="0"/>
  <mergeCells count="4">
    <mergeCell ref="B1:G1"/>
    <mergeCell ref="I1:N1"/>
    <mergeCell ref="C2:G2"/>
    <mergeCell ref="J2:N2"/>
  </mergeCells>
  <conditionalFormatting sqref="C12:H16 J12:N16 O14:O25 C28:H32 J28:N32 O35:O40">
    <cfRule type="cellIs" dxfId="0" priority="1" operator="lessThan">
      <formula>0</formula>
    </cfRule>
  </conditionalFormatting>
  <pageMargins left="0.7" right="0.7" top="0.75" bottom="0.75" header="0.3" footer="0.3"/>
  <pageSetup scale="47" orientation="portrait" r:id="rId1"/>
  <headerFooter>
    <oddFooter>&amp;LERCOT PUBLIC&amp;C&amp;P</oddFooter>
  </headerFooter>
  <rowBreaks count="1" manualBreakCount="1">
    <brk id="100" max="22" man="1"/>
  </rowBreaks>
  <colBreaks count="2" manualBreakCount="2">
    <brk id="7" max="99" man="1"/>
    <brk id="15" max="9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37B0-D3A5-47A3-8E41-1FFED3E91095}">
  <sheetPr>
    <tabColor rgb="FFFFFF99"/>
  </sheetPr>
  <dimension ref="A1:BW66"/>
  <sheetViews>
    <sheetView zoomScale="115" zoomScaleNormal="115" workbookViewId="0"/>
  </sheetViews>
  <sheetFormatPr defaultColWidth="8.42578125" defaultRowHeight="14.25" x14ac:dyDescent="0.2"/>
  <cols>
    <col min="1" max="1" width="2" style="250" customWidth="1"/>
    <col min="2" max="2" width="3.42578125" style="250" customWidth="1"/>
    <col min="3" max="3" width="85.5703125" style="250" customWidth="1"/>
    <col min="4" max="41" width="12.7109375" style="250" customWidth="1"/>
    <col min="42" max="42" width="12.7109375" style="28" customWidth="1"/>
    <col min="43" max="63" width="12.7109375" style="250" customWidth="1"/>
    <col min="64" max="75" width="12.5703125" style="122" customWidth="1"/>
    <col min="76" max="16384" width="8.42578125" style="250"/>
  </cols>
  <sheetData>
    <row r="1" spans="1:75" ht="22.9" customHeight="1" thickBot="1" x14ac:dyDescent="0.25">
      <c r="A1" s="355"/>
      <c r="B1" s="425" t="s">
        <v>11</v>
      </c>
      <c r="C1" s="425"/>
      <c r="D1" s="425"/>
      <c r="E1" s="425"/>
      <c r="F1" s="425"/>
      <c r="G1" s="425"/>
      <c r="H1" s="425"/>
      <c r="I1" s="425"/>
      <c r="J1" s="425"/>
      <c r="K1" s="425"/>
      <c r="L1" s="425"/>
      <c r="M1" s="425"/>
      <c r="N1" s="425"/>
      <c r="O1" s="425"/>
      <c r="P1" s="425"/>
      <c r="Q1" s="425"/>
      <c r="R1" s="425"/>
      <c r="S1" s="425"/>
      <c r="T1" s="425"/>
      <c r="U1" s="425"/>
      <c r="V1" s="425"/>
      <c r="W1" s="425"/>
      <c r="X1" s="425"/>
      <c r="Y1" s="425"/>
      <c r="Z1" s="425"/>
      <c r="AA1" s="425"/>
      <c r="AB1" s="425"/>
      <c r="AC1" s="425"/>
      <c r="AD1" s="425"/>
      <c r="AE1" s="425"/>
      <c r="AF1" s="425"/>
      <c r="AG1" s="425"/>
      <c r="AH1" s="425"/>
      <c r="AI1" s="425"/>
      <c r="AJ1" s="425"/>
      <c r="AK1" s="425"/>
      <c r="AL1" s="425"/>
      <c r="AM1" s="425"/>
      <c r="AN1" s="425"/>
      <c r="AO1" s="425"/>
      <c r="AP1" s="425"/>
      <c r="AQ1" s="425"/>
      <c r="AR1" s="425"/>
      <c r="AS1" s="425"/>
      <c r="AT1" s="425"/>
      <c r="AU1" s="425"/>
      <c r="AV1" s="425"/>
      <c r="AW1" s="425"/>
      <c r="AX1" s="425"/>
      <c r="AY1" s="425"/>
      <c r="AZ1" s="425"/>
      <c r="BA1" s="425"/>
      <c r="BB1" s="425"/>
      <c r="BC1" s="425"/>
      <c r="BD1" s="425"/>
      <c r="BE1" s="425"/>
      <c r="BF1" s="425"/>
      <c r="BG1" s="425"/>
      <c r="BH1" s="425"/>
      <c r="BI1" s="425"/>
      <c r="BJ1" s="425"/>
      <c r="BK1" s="425"/>
      <c r="BL1" s="277"/>
    </row>
    <row r="2" spans="1:75" ht="22.9" customHeight="1" x14ac:dyDescent="0.25">
      <c r="A2" s="355"/>
      <c r="B2" s="71"/>
      <c r="C2" s="70"/>
      <c r="D2" s="422" t="s">
        <v>147</v>
      </c>
      <c r="E2" s="423"/>
      <c r="F2" s="423"/>
      <c r="G2" s="423"/>
      <c r="H2" s="423"/>
      <c r="I2" s="423"/>
      <c r="J2" s="423"/>
      <c r="K2" s="423"/>
      <c r="L2" s="423"/>
      <c r="M2" s="423"/>
      <c r="N2" s="423"/>
      <c r="O2" s="423"/>
      <c r="P2" s="423"/>
      <c r="Q2" s="423"/>
      <c r="R2" s="424"/>
      <c r="S2" s="422" t="s">
        <v>148</v>
      </c>
      <c r="T2" s="423"/>
      <c r="U2" s="423"/>
      <c r="V2" s="423"/>
      <c r="W2" s="423"/>
      <c r="X2" s="423"/>
      <c r="Y2" s="423"/>
      <c r="Z2" s="423"/>
      <c r="AA2" s="423"/>
      <c r="AB2" s="423"/>
      <c r="AC2" s="423"/>
      <c r="AD2" s="423"/>
      <c r="AE2" s="423"/>
      <c r="AF2" s="423"/>
      <c r="AG2" s="424"/>
      <c r="AH2" s="422" t="s">
        <v>4469</v>
      </c>
      <c r="AI2" s="423"/>
      <c r="AJ2" s="423"/>
      <c r="AK2" s="423"/>
      <c r="AL2" s="423"/>
      <c r="AM2" s="423"/>
      <c r="AN2" s="423"/>
      <c r="AO2" s="423"/>
      <c r="AP2" s="423"/>
      <c r="AQ2" s="423"/>
      <c r="AR2" s="423"/>
      <c r="AS2" s="423"/>
      <c r="AT2" s="423"/>
      <c r="AU2" s="423"/>
      <c r="AV2" s="424"/>
      <c r="AW2" s="422" t="s">
        <v>4470</v>
      </c>
      <c r="AX2" s="423"/>
      <c r="AY2" s="423"/>
      <c r="AZ2" s="423"/>
      <c r="BA2" s="423"/>
      <c r="BB2" s="423"/>
      <c r="BC2" s="423"/>
      <c r="BD2" s="423"/>
      <c r="BE2" s="423"/>
      <c r="BF2" s="423"/>
      <c r="BG2" s="423"/>
      <c r="BH2" s="423"/>
      <c r="BI2" s="423"/>
      <c r="BJ2" s="423"/>
      <c r="BK2" s="424"/>
      <c r="BL2" s="277"/>
    </row>
    <row r="3" spans="1:75" ht="22.9" customHeight="1" thickBot="1" x14ac:dyDescent="0.25">
      <c r="A3" s="355"/>
      <c r="B3" s="68"/>
      <c r="C3" s="68"/>
      <c r="D3" s="415">
        <v>2026</v>
      </c>
      <c r="E3" s="416"/>
      <c r="F3" s="416"/>
      <c r="G3" s="420">
        <v>2027</v>
      </c>
      <c r="H3" s="416"/>
      <c r="I3" s="416"/>
      <c r="J3" s="420">
        <v>2028</v>
      </c>
      <c r="K3" s="416"/>
      <c r="L3" s="416"/>
      <c r="M3" s="420">
        <v>2029</v>
      </c>
      <c r="N3" s="416"/>
      <c r="O3" s="416"/>
      <c r="P3" s="420">
        <v>2030</v>
      </c>
      <c r="Q3" s="416"/>
      <c r="R3" s="421"/>
      <c r="S3" s="415" t="s">
        <v>149</v>
      </c>
      <c r="T3" s="416"/>
      <c r="U3" s="416"/>
      <c r="V3" s="420" t="s">
        <v>150</v>
      </c>
      <c r="W3" s="416"/>
      <c r="X3" s="416"/>
      <c r="Y3" s="420" t="s">
        <v>151</v>
      </c>
      <c r="Z3" s="416"/>
      <c r="AA3" s="416"/>
      <c r="AB3" s="420" t="s">
        <v>152</v>
      </c>
      <c r="AC3" s="416"/>
      <c r="AD3" s="416"/>
      <c r="AE3" s="420" t="s">
        <v>153</v>
      </c>
      <c r="AF3" s="416"/>
      <c r="AG3" s="421"/>
      <c r="AH3" s="415">
        <v>2026</v>
      </c>
      <c r="AI3" s="416"/>
      <c r="AJ3" s="416"/>
      <c r="AK3" s="420">
        <v>2027</v>
      </c>
      <c r="AL3" s="416"/>
      <c r="AM3" s="416"/>
      <c r="AN3" s="420">
        <v>2028</v>
      </c>
      <c r="AO3" s="416"/>
      <c r="AP3" s="416"/>
      <c r="AQ3" s="420">
        <v>2029</v>
      </c>
      <c r="AR3" s="416"/>
      <c r="AS3" s="416"/>
      <c r="AT3" s="420">
        <v>2030</v>
      </c>
      <c r="AU3" s="416"/>
      <c r="AV3" s="421"/>
      <c r="AW3" s="415">
        <v>2026</v>
      </c>
      <c r="AX3" s="416"/>
      <c r="AY3" s="416"/>
      <c r="AZ3" s="420">
        <v>2027</v>
      </c>
      <c r="BA3" s="416"/>
      <c r="BB3" s="416"/>
      <c r="BC3" s="420">
        <v>2028</v>
      </c>
      <c r="BD3" s="416"/>
      <c r="BE3" s="416"/>
      <c r="BF3" s="420">
        <v>2029</v>
      </c>
      <c r="BG3" s="416"/>
      <c r="BH3" s="416"/>
      <c r="BI3" s="420">
        <v>2030</v>
      </c>
      <c r="BJ3" s="416"/>
      <c r="BK3" s="421"/>
      <c r="BL3" s="277"/>
    </row>
    <row r="4" spans="1:75" ht="31.9" customHeight="1" x14ac:dyDescent="0.2">
      <c r="A4" s="355"/>
      <c r="B4" s="69"/>
      <c r="C4" s="69"/>
      <c r="D4" s="251" t="s">
        <v>32</v>
      </c>
      <c r="E4" s="252" t="s">
        <v>33</v>
      </c>
      <c r="F4" s="253" t="s">
        <v>34</v>
      </c>
      <c r="G4" s="251" t="s">
        <v>32</v>
      </c>
      <c r="H4" s="252" t="s">
        <v>33</v>
      </c>
      <c r="I4" s="253" t="s">
        <v>35</v>
      </c>
      <c r="J4" s="251" t="s">
        <v>32</v>
      </c>
      <c r="K4" s="252" t="s">
        <v>33</v>
      </c>
      <c r="L4" s="253" t="s">
        <v>36</v>
      </c>
      <c r="M4" s="251" t="s">
        <v>32</v>
      </c>
      <c r="N4" s="252" t="s">
        <v>33</v>
      </c>
      <c r="O4" s="253" t="s">
        <v>37</v>
      </c>
      <c r="P4" s="251" t="s">
        <v>32</v>
      </c>
      <c r="Q4" s="252" t="s">
        <v>33</v>
      </c>
      <c r="R4" s="253" t="s">
        <v>38</v>
      </c>
      <c r="S4" s="254" t="s">
        <v>32</v>
      </c>
      <c r="T4" s="255" t="s">
        <v>33</v>
      </c>
      <c r="U4" s="256" t="s">
        <v>154</v>
      </c>
      <c r="V4" s="254" t="s">
        <v>32</v>
      </c>
      <c r="W4" s="255" t="s">
        <v>33</v>
      </c>
      <c r="X4" s="256" t="s">
        <v>155</v>
      </c>
      <c r="Y4" s="254" t="s">
        <v>32</v>
      </c>
      <c r="Z4" s="255" t="s">
        <v>33</v>
      </c>
      <c r="AA4" s="256" t="s">
        <v>156</v>
      </c>
      <c r="AB4" s="254" t="s">
        <v>32</v>
      </c>
      <c r="AC4" s="255" t="s">
        <v>33</v>
      </c>
      <c r="AD4" s="256" t="s">
        <v>157</v>
      </c>
      <c r="AE4" s="254" t="s">
        <v>32</v>
      </c>
      <c r="AF4" s="255" t="s">
        <v>33</v>
      </c>
      <c r="AG4" s="256" t="s">
        <v>158</v>
      </c>
      <c r="AH4" s="254" t="s">
        <v>32</v>
      </c>
      <c r="AI4" s="255" t="s">
        <v>33</v>
      </c>
      <c r="AJ4" s="256" t="s">
        <v>159</v>
      </c>
      <c r="AK4" s="254" t="s">
        <v>32</v>
      </c>
      <c r="AL4" s="255" t="s">
        <v>33</v>
      </c>
      <c r="AM4" s="256" t="s">
        <v>160</v>
      </c>
      <c r="AN4" s="254" t="s">
        <v>32</v>
      </c>
      <c r="AO4" s="255" t="s">
        <v>33</v>
      </c>
      <c r="AP4" s="256" t="s">
        <v>161</v>
      </c>
      <c r="AQ4" s="254" t="s">
        <v>32</v>
      </c>
      <c r="AR4" s="255" t="s">
        <v>33</v>
      </c>
      <c r="AS4" s="256" t="s">
        <v>162</v>
      </c>
      <c r="AT4" s="254" t="s">
        <v>32</v>
      </c>
      <c r="AU4" s="255" t="s">
        <v>33</v>
      </c>
      <c r="AV4" s="256" t="s">
        <v>163</v>
      </c>
      <c r="AW4" s="254" t="s">
        <v>32</v>
      </c>
      <c r="AX4" s="255" t="s">
        <v>33</v>
      </c>
      <c r="AY4" s="256" t="s">
        <v>164</v>
      </c>
      <c r="AZ4" s="254" t="s">
        <v>32</v>
      </c>
      <c r="BA4" s="255" t="s">
        <v>33</v>
      </c>
      <c r="BB4" s="256" t="s">
        <v>165</v>
      </c>
      <c r="BC4" s="254" t="s">
        <v>32</v>
      </c>
      <c r="BD4" s="255" t="s">
        <v>33</v>
      </c>
      <c r="BE4" s="256" t="s">
        <v>166</v>
      </c>
      <c r="BF4" s="254" t="s">
        <v>32</v>
      </c>
      <c r="BG4" s="255" t="s">
        <v>33</v>
      </c>
      <c r="BH4" s="256" t="s">
        <v>167</v>
      </c>
      <c r="BI4" s="254" t="s">
        <v>32</v>
      </c>
      <c r="BJ4" s="255" t="s">
        <v>33</v>
      </c>
      <c r="BK4" s="256" t="s">
        <v>168</v>
      </c>
      <c r="BL4" s="277"/>
    </row>
    <row r="5" spans="1:75" s="258" customFormat="1" ht="18" customHeight="1" x14ac:dyDescent="0.2">
      <c r="A5" s="356"/>
      <c r="B5" s="69"/>
      <c r="C5" s="69"/>
      <c r="D5" s="254">
        <v>17</v>
      </c>
      <c r="E5" s="255">
        <v>21</v>
      </c>
      <c r="F5" s="257"/>
      <c r="G5" s="254">
        <v>17</v>
      </c>
      <c r="H5" s="255">
        <v>21</v>
      </c>
      <c r="I5" s="257"/>
      <c r="J5" s="254">
        <v>17</v>
      </c>
      <c r="K5" s="255">
        <v>21</v>
      </c>
      <c r="L5" s="257"/>
      <c r="M5" s="254">
        <v>17</v>
      </c>
      <c r="N5" s="255">
        <v>21</v>
      </c>
      <c r="O5" s="257"/>
      <c r="P5" s="254">
        <v>17</v>
      </c>
      <c r="Q5" s="255">
        <v>21</v>
      </c>
      <c r="R5" s="257"/>
      <c r="S5" s="254">
        <v>8</v>
      </c>
      <c r="T5" s="255">
        <v>19</v>
      </c>
      <c r="U5" s="257"/>
      <c r="V5" s="254">
        <v>8</v>
      </c>
      <c r="W5" s="255">
        <v>19</v>
      </c>
      <c r="X5" s="257"/>
      <c r="Y5" s="254">
        <v>8</v>
      </c>
      <c r="Z5" s="255">
        <v>19</v>
      </c>
      <c r="AA5" s="257"/>
      <c r="AB5" s="254">
        <v>8</v>
      </c>
      <c r="AC5" s="255">
        <v>19</v>
      </c>
      <c r="AD5" s="257"/>
      <c r="AE5" s="254">
        <v>8</v>
      </c>
      <c r="AF5" s="255">
        <v>19</v>
      </c>
      <c r="AG5" s="257"/>
      <c r="AH5" s="255">
        <v>17</v>
      </c>
      <c r="AI5" s="255">
        <v>21</v>
      </c>
      <c r="AJ5" s="257"/>
      <c r="AK5" s="254">
        <v>17</v>
      </c>
      <c r="AL5" s="255">
        <v>21</v>
      </c>
      <c r="AM5" s="257"/>
      <c r="AN5" s="254">
        <v>17</v>
      </c>
      <c r="AO5" s="255">
        <v>21</v>
      </c>
      <c r="AP5" s="257"/>
      <c r="AQ5" s="254">
        <v>17</v>
      </c>
      <c r="AR5" s="255">
        <v>21</v>
      </c>
      <c r="AS5" s="257"/>
      <c r="AT5" s="254">
        <v>17</v>
      </c>
      <c r="AU5" s="255">
        <v>21</v>
      </c>
      <c r="AV5" s="257"/>
      <c r="AW5" s="254">
        <v>17</v>
      </c>
      <c r="AX5" s="255">
        <v>20</v>
      </c>
      <c r="AY5" s="257"/>
      <c r="AZ5" s="254">
        <v>17</v>
      </c>
      <c r="BA5" s="255">
        <v>20</v>
      </c>
      <c r="BB5" s="257"/>
      <c r="BC5" s="254">
        <v>17</v>
      </c>
      <c r="BD5" s="255">
        <v>20</v>
      </c>
      <c r="BE5" s="257"/>
      <c r="BF5" s="254">
        <v>17</v>
      </c>
      <c r="BG5" s="255">
        <v>20</v>
      </c>
      <c r="BH5" s="257"/>
      <c r="BI5" s="254">
        <v>17</v>
      </c>
      <c r="BJ5" s="254">
        <v>20</v>
      </c>
      <c r="BK5" s="257"/>
      <c r="BL5" s="277"/>
      <c r="BM5" s="122"/>
      <c r="BN5" s="122"/>
      <c r="BO5" s="122"/>
      <c r="BP5" s="122"/>
      <c r="BQ5" s="122"/>
      <c r="BR5" s="122"/>
      <c r="BS5" s="122"/>
      <c r="BT5" s="122"/>
      <c r="BU5" s="122"/>
      <c r="BV5" s="122"/>
      <c r="BW5" s="122"/>
    </row>
    <row r="6" spans="1:75" ht="18" customHeight="1" x14ac:dyDescent="0.2">
      <c r="A6" s="355"/>
      <c r="B6" s="41"/>
      <c r="C6" s="41"/>
      <c r="D6" s="72" t="s">
        <v>39</v>
      </c>
      <c r="E6" s="73" t="s">
        <v>40</v>
      </c>
      <c r="F6" s="74" t="s">
        <v>41</v>
      </c>
      <c r="G6" s="72" t="s">
        <v>42</v>
      </c>
      <c r="H6" s="73" t="s">
        <v>43</v>
      </c>
      <c r="I6" s="74" t="s">
        <v>44</v>
      </c>
      <c r="J6" s="73" t="s">
        <v>45</v>
      </c>
      <c r="K6" s="73" t="s">
        <v>46</v>
      </c>
      <c r="L6" s="74" t="s">
        <v>47</v>
      </c>
      <c r="M6" s="73" t="s">
        <v>48</v>
      </c>
      <c r="N6" s="73" t="s">
        <v>49</v>
      </c>
      <c r="O6" s="74" t="s">
        <v>50</v>
      </c>
      <c r="P6" s="73" t="s">
        <v>51</v>
      </c>
      <c r="Q6" s="73" t="s">
        <v>52</v>
      </c>
      <c r="R6" s="74" t="s">
        <v>53</v>
      </c>
      <c r="S6" s="72" t="s">
        <v>169</v>
      </c>
      <c r="T6" s="73" t="s">
        <v>170</v>
      </c>
      <c r="U6" s="74" t="s">
        <v>171</v>
      </c>
      <c r="V6" s="72" t="s">
        <v>172</v>
      </c>
      <c r="W6" s="73" t="s">
        <v>173</v>
      </c>
      <c r="X6" s="74" t="s">
        <v>174</v>
      </c>
      <c r="Y6" s="73" t="s">
        <v>175</v>
      </c>
      <c r="Z6" s="73" t="s">
        <v>176</v>
      </c>
      <c r="AA6" s="74" t="s">
        <v>177</v>
      </c>
      <c r="AB6" s="73" t="s">
        <v>178</v>
      </c>
      <c r="AC6" s="73" t="s">
        <v>179</v>
      </c>
      <c r="AD6" s="74" t="s">
        <v>180</v>
      </c>
      <c r="AE6" s="73" t="s">
        <v>181</v>
      </c>
      <c r="AF6" s="73" t="s">
        <v>182</v>
      </c>
      <c r="AG6" s="74" t="s">
        <v>183</v>
      </c>
      <c r="AH6" s="72" t="s">
        <v>184</v>
      </c>
      <c r="AI6" s="73" t="s">
        <v>185</v>
      </c>
      <c r="AJ6" s="74" t="s">
        <v>186</v>
      </c>
      <c r="AK6" s="72" t="s">
        <v>187</v>
      </c>
      <c r="AL6" s="73" t="s">
        <v>188</v>
      </c>
      <c r="AM6" s="74" t="s">
        <v>189</v>
      </c>
      <c r="AN6" s="73" t="s">
        <v>190</v>
      </c>
      <c r="AO6" s="73" t="s">
        <v>191</v>
      </c>
      <c r="AP6" s="74" t="s">
        <v>192</v>
      </c>
      <c r="AQ6" s="73" t="s">
        <v>193</v>
      </c>
      <c r="AR6" s="73" t="s">
        <v>194</v>
      </c>
      <c r="AS6" s="74" t="s">
        <v>195</v>
      </c>
      <c r="AT6" s="73" t="s">
        <v>196</v>
      </c>
      <c r="AU6" s="73" t="s">
        <v>197</v>
      </c>
      <c r="AV6" s="74" t="s">
        <v>198</v>
      </c>
      <c r="AW6" s="72" t="s">
        <v>199</v>
      </c>
      <c r="AX6" s="73" t="s">
        <v>200</v>
      </c>
      <c r="AY6" s="74" t="s">
        <v>201</v>
      </c>
      <c r="AZ6" s="72" t="s">
        <v>202</v>
      </c>
      <c r="BA6" s="73" t="s">
        <v>203</v>
      </c>
      <c r="BB6" s="74" t="s">
        <v>204</v>
      </c>
      <c r="BC6" s="73" t="s">
        <v>205</v>
      </c>
      <c r="BD6" s="73" t="s">
        <v>206</v>
      </c>
      <c r="BE6" s="74" t="s">
        <v>207</v>
      </c>
      <c r="BF6" s="73" t="s">
        <v>208</v>
      </c>
      <c r="BG6" s="73" t="s">
        <v>209</v>
      </c>
      <c r="BH6" s="74" t="s">
        <v>210</v>
      </c>
      <c r="BI6" s="73" t="s">
        <v>211</v>
      </c>
      <c r="BJ6" s="73" t="s">
        <v>212</v>
      </c>
      <c r="BK6" s="74" t="s">
        <v>213</v>
      </c>
      <c r="BL6" s="277"/>
    </row>
    <row r="7" spans="1:75" s="259" customFormat="1" ht="15.75" x14ac:dyDescent="0.2">
      <c r="A7" s="357"/>
      <c r="B7" s="99" t="s">
        <v>54</v>
      </c>
      <c r="C7" s="100"/>
      <c r="D7" s="101"/>
      <c r="E7" s="102"/>
      <c r="F7" s="103"/>
      <c r="G7" s="101"/>
      <c r="H7" s="102"/>
      <c r="I7" s="103"/>
      <c r="J7" s="102"/>
      <c r="K7" s="102"/>
      <c r="L7" s="103"/>
      <c r="M7" s="102"/>
      <c r="N7" s="102"/>
      <c r="O7" s="103"/>
      <c r="P7" s="102"/>
      <c r="Q7" s="102"/>
      <c r="R7" s="103"/>
      <c r="S7" s="101"/>
      <c r="T7" s="102"/>
      <c r="U7" s="103"/>
      <c r="V7" s="101"/>
      <c r="W7" s="102"/>
      <c r="X7" s="103"/>
      <c r="Y7" s="102"/>
      <c r="Z7" s="102"/>
      <c r="AA7" s="103"/>
      <c r="AB7" s="102"/>
      <c r="AC7" s="102"/>
      <c r="AD7" s="103"/>
      <c r="AE7" s="102"/>
      <c r="AF7" s="102"/>
      <c r="AG7" s="103"/>
      <c r="AH7" s="101"/>
      <c r="AI7" s="102"/>
      <c r="AJ7" s="103"/>
      <c r="AK7" s="101"/>
      <c r="AL7" s="102"/>
      <c r="AM7" s="103"/>
      <c r="AN7" s="102"/>
      <c r="AO7" s="102"/>
      <c r="AP7" s="103"/>
      <c r="AQ7" s="102"/>
      <c r="AR7" s="102"/>
      <c r="AS7" s="103"/>
      <c r="AT7" s="102"/>
      <c r="AU7" s="102"/>
      <c r="AV7" s="103"/>
      <c r="AW7" s="101"/>
      <c r="AX7" s="102"/>
      <c r="AY7" s="103"/>
      <c r="AZ7" s="101"/>
      <c r="BA7" s="102"/>
      <c r="BB7" s="103"/>
      <c r="BC7" s="102"/>
      <c r="BD7" s="102"/>
      <c r="BE7" s="103"/>
      <c r="BF7" s="102"/>
      <c r="BG7" s="102"/>
      <c r="BH7" s="103"/>
      <c r="BI7" s="102"/>
      <c r="BJ7" s="102"/>
      <c r="BK7" s="103"/>
      <c r="BL7" s="277"/>
      <c r="BM7" s="122"/>
      <c r="BN7" s="122"/>
      <c r="BO7" s="122"/>
      <c r="BP7" s="122"/>
      <c r="BQ7" s="122"/>
      <c r="BR7" s="122"/>
      <c r="BS7" s="122"/>
      <c r="BT7" s="122"/>
      <c r="BU7" s="122"/>
      <c r="BV7" s="122"/>
      <c r="BW7" s="122"/>
    </row>
    <row r="8" spans="1:75" s="261" customFormat="1" x14ac:dyDescent="0.2">
      <c r="A8" s="358"/>
      <c r="B8" s="75"/>
      <c r="C8" s="100" t="s">
        <v>4456</v>
      </c>
      <c r="D8" s="123">
        <v>95419.426890393122</v>
      </c>
      <c r="E8" s="124">
        <v>81472.401914628746</v>
      </c>
      <c r="F8" s="125">
        <f t="shared" ref="F8:F16" si="0">D8-E8</f>
        <v>13947.024975764376</v>
      </c>
      <c r="G8" s="123">
        <v>105405.66779934584</v>
      </c>
      <c r="H8" s="124">
        <v>91169.666514731623</v>
      </c>
      <c r="I8" s="125">
        <f t="shared" ref="I8:I16" si="1">G8-H8</f>
        <v>14236.00128461422</v>
      </c>
      <c r="J8" s="123">
        <v>123088.85605830186</v>
      </c>
      <c r="K8" s="124">
        <v>108421.91988295445</v>
      </c>
      <c r="L8" s="125">
        <f t="shared" ref="L8:L16" si="2">J8-K8</f>
        <v>14666.936175347408</v>
      </c>
      <c r="M8" s="123">
        <v>130782.96346697125</v>
      </c>
      <c r="N8" s="124">
        <v>115672.2791614954</v>
      </c>
      <c r="O8" s="125">
        <f t="shared" ref="O8:O16" si="3">M8-N8</f>
        <v>15110.68430547585</v>
      </c>
      <c r="P8" s="124">
        <v>141703.70549374598</v>
      </c>
      <c r="Q8" s="124">
        <v>126377.78751280984</v>
      </c>
      <c r="R8" s="125">
        <f t="shared" ref="R8:R16" si="4">P8-Q8</f>
        <v>15325.917980936138</v>
      </c>
      <c r="S8" s="123">
        <v>84057.298401853361</v>
      </c>
      <c r="T8" s="124">
        <v>79506.164423251437</v>
      </c>
      <c r="U8" s="125">
        <f t="shared" ref="U8:U15" si="5">S8-T8</f>
        <v>4551.1339786019234</v>
      </c>
      <c r="V8" s="123">
        <v>99590.891295874229</v>
      </c>
      <c r="W8" s="124">
        <v>95088.406629296645</v>
      </c>
      <c r="X8" s="125">
        <f t="shared" ref="X8:X15" si="6">V8-W8</f>
        <v>4502.484666577584</v>
      </c>
      <c r="Y8" s="123">
        <v>114534.06744380981</v>
      </c>
      <c r="Z8" s="124">
        <v>109753.82034288396</v>
      </c>
      <c r="AA8" s="125">
        <f t="shared" ref="AA8:AA15" si="7">Y8-Z8</f>
        <v>4780.2471009258443</v>
      </c>
      <c r="AB8" s="123">
        <v>126193.99040128187</v>
      </c>
      <c r="AC8" s="124">
        <v>121151.26388241176</v>
      </c>
      <c r="AD8" s="125">
        <f t="shared" ref="AD8:AD15" si="8">AB8-AC8</f>
        <v>5042.7265188701131</v>
      </c>
      <c r="AE8" s="124">
        <v>133090.65593367012</v>
      </c>
      <c r="AF8" s="124">
        <v>127776.15837306362</v>
      </c>
      <c r="AG8" s="125">
        <f t="shared" ref="AG8:AG15" si="9">AE8-AF8</f>
        <v>5314.4975606064982</v>
      </c>
      <c r="AH8" s="123">
        <v>81930.298455560056</v>
      </c>
      <c r="AI8" s="124">
        <v>65991.571412390927</v>
      </c>
      <c r="AJ8" s="125">
        <f t="shared" ref="AJ8:AJ16" si="10">AH8-AI8</f>
        <v>15938.727043169129</v>
      </c>
      <c r="AK8" s="123">
        <v>91202.255531409814</v>
      </c>
      <c r="AL8" s="124">
        <v>75262.192470407375</v>
      </c>
      <c r="AM8" s="125">
        <f t="shared" ref="AM8:AM16" si="11">AK8-AL8</f>
        <v>15940.063061002438</v>
      </c>
      <c r="AN8" s="123">
        <v>106682.14494602653</v>
      </c>
      <c r="AO8" s="124">
        <v>90621.027675537727</v>
      </c>
      <c r="AP8" s="125">
        <f t="shared" ref="AP8:AP16" si="12">AN8-AO8</f>
        <v>16061.117270488801</v>
      </c>
      <c r="AQ8" s="123">
        <v>121491.80819850224</v>
      </c>
      <c r="AR8" s="124">
        <v>105401.0729591681</v>
      </c>
      <c r="AS8" s="125">
        <f t="shared" ref="AS8:AS16" si="13">AQ8-AR8</f>
        <v>16090.735239334143</v>
      </c>
      <c r="AT8" s="124">
        <v>132890.85788153266</v>
      </c>
      <c r="AU8" s="124">
        <v>116594.02952745177</v>
      </c>
      <c r="AV8" s="125">
        <f t="shared" ref="AV8:AV16" si="14">AT8-AU8</f>
        <v>16296.828354080892</v>
      </c>
      <c r="AW8" s="123">
        <v>82174.134931635752</v>
      </c>
      <c r="AX8" s="124">
        <v>75942.688426587585</v>
      </c>
      <c r="AY8" s="125">
        <f t="shared" ref="AY8:AY16" si="15">AW8-AX8</f>
        <v>6231.4465050481667</v>
      </c>
      <c r="AZ8" s="123">
        <v>92579.865156862827</v>
      </c>
      <c r="BA8" s="124">
        <v>86301.105683244226</v>
      </c>
      <c r="BB8" s="125">
        <f t="shared" ref="BB8:BB16" si="16">AZ8-BA8</f>
        <v>6278.7594736186002</v>
      </c>
      <c r="BC8" s="123">
        <v>110676.30006299692</v>
      </c>
      <c r="BD8" s="124">
        <v>104169.5458902955</v>
      </c>
      <c r="BE8" s="125">
        <f t="shared" ref="BE8:BE16" si="17">BC8-BD8</f>
        <v>6506.7541727014177</v>
      </c>
      <c r="BF8" s="123">
        <v>118917.98648700146</v>
      </c>
      <c r="BG8" s="124">
        <v>112421.99351182468</v>
      </c>
      <c r="BH8" s="125">
        <f t="shared" ref="BH8:BH16" si="18">BF8-BG8</f>
        <v>6495.9929751767777</v>
      </c>
      <c r="BI8" s="124">
        <v>130311.70783647198</v>
      </c>
      <c r="BJ8" s="124">
        <v>123813.97212327474</v>
      </c>
      <c r="BK8" s="125">
        <f t="shared" ref="BK8:BK16" si="19">BI8-BJ8</f>
        <v>6497.7357131972385</v>
      </c>
      <c r="BL8" s="361"/>
      <c r="BM8" s="260"/>
      <c r="BN8" s="260"/>
      <c r="BO8" s="260"/>
      <c r="BP8" s="260"/>
      <c r="BQ8" s="260"/>
      <c r="BR8" s="260"/>
      <c r="BS8" s="260"/>
      <c r="BT8" s="260"/>
      <c r="BU8" s="260"/>
      <c r="BV8" s="260"/>
      <c r="BW8" s="260"/>
    </row>
    <row r="9" spans="1:75" s="261" customFormat="1" x14ac:dyDescent="0.2">
      <c r="A9" s="358"/>
      <c r="B9" s="75"/>
      <c r="C9" s="100" t="s">
        <v>55</v>
      </c>
      <c r="D9" s="123">
        <v>-1260.369733815955</v>
      </c>
      <c r="E9" s="124">
        <v>-60.932363545590547</v>
      </c>
      <c r="F9" s="125">
        <f t="shared" si="0"/>
        <v>-1199.4373702703645</v>
      </c>
      <c r="G9" s="123">
        <v>-1681.022815129857</v>
      </c>
      <c r="H9" s="124">
        <v>-81.467758422645602</v>
      </c>
      <c r="I9" s="125">
        <f t="shared" si="1"/>
        <v>-1599.5550567072114</v>
      </c>
      <c r="J9" s="123">
        <v>-2213.7108055300519</v>
      </c>
      <c r="K9" s="124">
        <v>-107.4909729681484</v>
      </c>
      <c r="L9" s="125">
        <f t="shared" si="2"/>
        <v>-2106.2198325619033</v>
      </c>
      <c r="M9" s="123">
        <v>-2877.660187249659</v>
      </c>
      <c r="N9" s="124">
        <v>-139.92855611899881</v>
      </c>
      <c r="O9" s="125">
        <f t="shared" si="3"/>
        <v>-2737.7316311306604</v>
      </c>
      <c r="P9" s="124">
        <v>-3693.245562235888</v>
      </c>
      <c r="Q9" s="124">
        <v>-179.77781165362981</v>
      </c>
      <c r="R9" s="125">
        <f t="shared" si="4"/>
        <v>-3513.4677505822583</v>
      </c>
      <c r="S9" s="123">
        <v>-36.940510443446563</v>
      </c>
      <c r="T9" s="124">
        <v>-9.630263027933065</v>
      </c>
      <c r="U9" s="125">
        <f t="shared" si="5"/>
        <v>-27.310247415513498</v>
      </c>
      <c r="V9" s="123">
        <v>-48.932471620984629</v>
      </c>
      <c r="W9" s="124">
        <v>-12.200734532926729</v>
      </c>
      <c r="X9" s="125">
        <f t="shared" si="6"/>
        <v>-36.731737088057898</v>
      </c>
      <c r="Y9" s="123">
        <v>-63.972236178611958</v>
      </c>
      <c r="Z9" s="124">
        <v>-15.358115555274431</v>
      </c>
      <c r="AA9" s="125">
        <f t="shared" si="7"/>
        <v>-48.614120623337527</v>
      </c>
      <c r="AB9" s="123">
        <v>-82.46364286587486</v>
      </c>
      <c r="AC9" s="124">
        <v>-19.174420409162959</v>
      </c>
      <c r="AD9" s="125">
        <f t="shared" si="8"/>
        <v>-63.289222456711897</v>
      </c>
      <c r="AE9" s="124">
        <v>-104.88996896882099</v>
      </c>
      <c r="AF9" s="124">
        <v>-23.73656983302029</v>
      </c>
      <c r="AG9" s="125">
        <f t="shared" si="9"/>
        <v>-81.153399135800697</v>
      </c>
      <c r="AH9" s="123">
        <v>-1104.264507031025</v>
      </c>
      <c r="AI9" s="124">
        <v>-94.744184200684103</v>
      </c>
      <c r="AJ9" s="125">
        <f t="shared" si="10"/>
        <v>-1009.5203228303409</v>
      </c>
      <c r="AK9" s="123">
        <v>-1475.285008541593</v>
      </c>
      <c r="AL9" s="124">
        <v>-126.7623189840466</v>
      </c>
      <c r="AM9" s="125">
        <f t="shared" si="11"/>
        <v>-1348.5226895575465</v>
      </c>
      <c r="AN9" s="123">
        <v>-1945.921662788719</v>
      </c>
      <c r="AO9" s="124">
        <v>-167.38384064705869</v>
      </c>
      <c r="AP9" s="125">
        <f t="shared" si="12"/>
        <v>-1778.5378221416604</v>
      </c>
      <c r="AQ9" s="123">
        <v>-2533.5504840730368</v>
      </c>
      <c r="AR9" s="124">
        <v>-218.0977125087939</v>
      </c>
      <c r="AS9" s="125">
        <f t="shared" si="13"/>
        <v>-2315.452771564243</v>
      </c>
      <c r="AT9" s="124">
        <v>-3257.0363602041571</v>
      </c>
      <c r="AU9" s="124">
        <v>-280.52793493277369</v>
      </c>
      <c r="AV9" s="125">
        <f t="shared" si="14"/>
        <v>-2976.5084252713832</v>
      </c>
      <c r="AW9" s="123">
        <v>-1203.3474123116241</v>
      </c>
      <c r="AX9" s="124">
        <v>-129.00684497568199</v>
      </c>
      <c r="AY9" s="125">
        <f t="shared" si="15"/>
        <v>-1074.3405673359421</v>
      </c>
      <c r="AZ9" s="123">
        <v>-1602.08251568323</v>
      </c>
      <c r="BA9" s="124">
        <v>-171.10093228898529</v>
      </c>
      <c r="BB9" s="125">
        <f t="shared" si="16"/>
        <v>-1430.9815833942448</v>
      </c>
      <c r="BC9" s="123">
        <v>-2106.17855416871</v>
      </c>
      <c r="BD9" s="124">
        <v>-224.16152518260199</v>
      </c>
      <c r="BE9" s="125">
        <f t="shared" si="17"/>
        <v>-1882.017028986108</v>
      </c>
      <c r="BF9" s="123">
        <v>-2732.6310894798539</v>
      </c>
      <c r="BG9" s="124">
        <v>-289.92767092056829</v>
      </c>
      <c r="BH9" s="125">
        <f t="shared" si="18"/>
        <v>-2442.7034185592856</v>
      </c>
      <c r="BI9" s="124">
        <v>-3500.2422881537791</v>
      </c>
      <c r="BJ9" s="124">
        <v>-370.31851223153461</v>
      </c>
      <c r="BK9" s="125">
        <f t="shared" si="19"/>
        <v>-3129.9237759222447</v>
      </c>
      <c r="BL9" s="361"/>
      <c r="BM9" s="260"/>
      <c r="BN9" s="260"/>
      <c r="BO9" s="260"/>
      <c r="BP9" s="260"/>
      <c r="BQ9" s="260"/>
      <c r="BR9" s="260"/>
      <c r="BS9" s="260"/>
      <c r="BT9" s="260"/>
      <c r="BU9" s="260"/>
      <c r="BV9" s="260"/>
      <c r="BW9" s="260"/>
    </row>
    <row r="10" spans="1:75" s="262" customFormat="1" x14ac:dyDescent="0.2">
      <c r="A10" s="263"/>
      <c r="B10" s="12"/>
      <c r="C10" s="100" t="s">
        <v>56</v>
      </c>
      <c r="D10" s="123">
        <f>-956*1.02</f>
        <v>-975.12</v>
      </c>
      <c r="E10" s="124">
        <f>D10</f>
        <v>-975.12</v>
      </c>
      <c r="F10" s="125">
        <f t="shared" si="0"/>
        <v>0</v>
      </c>
      <c r="G10" s="123">
        <f>-956*1.02</f>
        <v>-975.12</v>
      </c>
      <c r="H10" s="124">
        <f>G10</f>
        <v>-975.12</v>
      </c>
      <c r="I10" s="125">
        <f t="shared" si="1"/>
        <v>0</v>
      </c>
      <c r="J10" s="123">
        <f>-956*1.02</f>
        <v>-975.12</v>
      </c>
      <c r="K10" s="124">
        <f>J10</f>
        <v>-975.12</v>
      </c>
      <c r="L10" s="125">
        <f t="shared" si="2"/>
        <v>0</v>
      </c>
      <c r="M10" s="123">
        <f>-956*1.02</f>
        <v>-975.12</v>
      </c>
      <c r="N10" s="124">
        <f>M10</f>
        <v>-975.12</v>
      </c>
      <c r="O10" s="125">
        <f t="shared" si="3"/>
        <v>0</v>
      </c>
      <c r="P10" s="123">
        <f>-956*1.02</f>
        <v>-975.12</v>
      </c>
      <c r="Q10" s="124">
        <f>P10</f>
        <v>-975.12</v>
      </c>
      <c r="R10" s="125">
        <f t="shared" si="4"/>
        <v>0</v>
      </c>
      <c r="S10" s="123">
        <f>-1469*1.02</f>
        <v>-1498.38</v>
      </c>
      <c r="T10" s="124">
        <f>S10</f>
        <v>-1498.38</v>
      </c>
      <c r="U10" s="125">
        <f t="shared" si="5"/>
        <v>0</v>
      </c>
      <c r="V10" s="123">
        <f>-1469*1.02</f>
        <v>-1498.38</v>
      </c>
      <c r="W10" s="124">
        <f>V10</f>
        <v>-1498.38</v>
      </c>
      <c r="X10" s="125">
        <f t="shared" si="6"/>
        <v>0</v>
      </c>
      <c r="Y10" s="123">
        <f>-1469*1.02</f>
        <v>-1498.38</v>
      </c>
      <c r="Z10" s="124">
        <f>Y10</f>
        <v>-1498.38</v>
      </c>
      <c r="AA10" s="125">
        <f t="shared" si="7"/>
        <v>0</v>
      </c>
      <c r="AB10" s="123">
        <f>-1469*1.02</f>
        <v>-1498.38</v>
      </c>
      <c r="AC10" s="124">
        <f>AB10</f>
        <v>-1498.38</v>
      </c>
      <c r="AD10" s="125">
        <f t="shared" si="8"/>
        <v>0</v>
      </c>
      <c r="AE10" s="123">
        <f>-1469*1.02</f>
        <v>-1498.38</v>
      </c>
      <c r="AF10" s="124">
        <f>AE10</f>
        <v>-1498.38</v>
      </c>
      <c r="AG10" s="125">
        <f t="shared" si="9"/>
        <v>0</v>
      </c>
      <c r="AH10" s="123">
        <f>-1585*1.02</f>
        <v>-1616.7</v>
      </c>
      <c r="AI10" s="124">
        <f>AH10</f>
        <v>-1616.7</v>
      </c>
      <c r="AJ10" s="125">
        <f t="shared" si="10"/>
        <v>0</v>
      </c>
      <c r="AK10" s="123">
        <f>-1585*1.02</f>
        <v>-1616.7</v>
      </c>
      <c r="AL10" s="124">
        <f>AK10</f>
        <v>-1616.7</v>
      </c>
      <c r="AM10" s="125">
        <f t="shared" si="11"/>
        <v>0</v>
      </c>
      <c r="AN10" s="123">
        <f>-1585*1.02</f>
        <v>-1616.7</v>
      </c>
      <c r="AO10" s="124">
        <f>AN10</f>
        <v>-1616.7</v>
      </c>
      <c r="AP10" s="125">
        <f t="shared" si="12"/>
        <v>0</v>
      </c>
      <c r="AQ10" s="123">
        <f>-1585*1.02</f>
        <v>-1616.7</v>
      </c>
      <c r="AR10" s="124">
        <f>AQ10</f>
        <v>-1616.7</v>
      </c>
      <c r="AS10" s="125">
        <f t="shared" si="13"/>
        <v>0</v>
      </c>
      <c r="AT10" s="123">
        <f>-1585*1.02</f>
        <v>-1616.7</v>
      </c>
      <c r="AU10" s="124">
        <f>AT10</f>
        <v>-1616.7</v>
      </c>
      <c r="AV10" s="125">
        <f t="shared" si="14"/>
        <v>0</v>
      </c>
      <c r="AW10" s="123">
        <f>-1545*1.02</f>
        <v>-1575.9</v>
      </c>
      <c r="AX10" s="124">
        <f>AW10</f>
        <v>-1575.9</v>
      </c>
      <c r="AY10" s="125">
        <f t="shared" si="15"/>
        <v>0</v>
      </c>
      <c r="AZ10" s="123">
        <f>-1545*1.02</f>
        <v>-1575.9</v>
      </c>
      <c r="BA10" s="124">
        <f>AZ10</f>
        <v>-1575.9</v>
      </c>
      <c r="BB10" s="125">
        <f t="shared" si="16"/>
        <v>0</v>
      </c>
      <c r="BC10" s="123">
        <f>-1545*1.02</f>
        <v>-1575.9</v>
      </c>
      <c r="BD10" s="124">
        <f>BC10</f>
        <v>-1575.9</v>
      </c>
      <c r="BE10" s="125">
        <f t="shared" si="17"/>
        <v>0</v>
      </c>
      <c r="BF10" s="123">
        <f>-1545*1.02</f>
        <v>-1575.9</v>
      </c>
      <c r="BG10" s="124">
        <f>BF10</f>
        <v>-1575.9</v>
      </c>
      <c r="BH10" s="125">
        <f t="shared" si="18"/>
        <v>0</v>
      </c>
      <c r="BI10" s="123">
        <f>-1545*1.02</f>
        <v>-1575.9</v>
      </c>
      <c r="BJ10" s="124">
        <f>BI10</f>
        <v>-1575.9</v>
      </c>
      <c r="BK10" s="125">
        <f t="shared" si="19"/>
        <v>0</v>
      </c>
      <c r="BL10" s="277"/>
      <c r="BM10" s="122"/>
      <c r="BN10" s="122"/>
      <c r="BO10" s="122"/>
      <c r="BP10" s="122"/>
      <c r="BQ10" s="122"/>
      <c r="BR10" s="122"/>
      <c r="BS10" s="122"/>
      <c r="BT10" s="122"/>
      <c r="BU10" s="122"/>
      <c r="BV10" s="122"/>
      <c r="BW10" s="122"/>
    </row>
    <row r="11" spans="1:75" s="262" customFormat="1" x14ac:dyDescent="0.2">
      <c r="A11" s="263"/>
      <c r="B11" s="12"/>
      <c r="C11" s="100" t="s">
        <v>57</v>
      </c>
      <c r="D11" s="123">
        <f>-49*1.02</f>
        <v>-49.980000000000004</v>
      </c>
      <c r="E11" s="124">
        <f>D11</f>
        <v>-49.980000000000004</v>
      </c>
      <c r="F11" s="125">
        <f t="shared" si="0"/>
        <v>0</v>
      </c>
      <c r="G11" s="123">
        <f>-49*1.02</f>
        <v>-49.980000000000004</v>
      </c>
      <c r="H11" s="124">
        <f>G11</f>
        <v>-49.980000000000004</v>
      </c>
      <c r="I11" s="125">
        <f t="shared" si="1"/>
        <v>0</v>
      </c>
      <c r="J11" s="123">
        <f>-49*1.02</f>
        <v>-49.980000000000004</v>
      </c>
      <c r="K11" s="124">
        <f>J11</f>
        <v>-49.980000000000004</v>
      </c>
      <c r="L11" s="125">
        <f t="shared" si="2"/>
        <v>0</v>
      </c>
      <c r="M11" s="123">
        <f>-49*1.02</f>
        <v>-49.980000000000004</v>
      </c>
      <c r="N11" s="124">
        <f>M11</f>
        <v>-49.980000000000004</v>
      </c>
      <c r="O11" s="125">
        <f t="shared" si="3"/>
        <v>0</v>
      </c>
      <c r="P11" s="123">
        <f>-49*1.02</f>
        <v>-49.980000000000004</v>
      </c>
      <c r="Q11" s="124">
        <f>P11</f>
        <v>-49.980000000000004</v>
      </c>
      <c r="R11" s="125">
        <f t="shared" si="4"/>
        <v>0</v>
      </c>
      <c r="S11" s="123">
        <f>-49*1.02</f>
        <v>-49.980000000000004</v>
      </c>
      <c r="T11" s="124">
        <f>S11</f>
        <v>-49.980000000000004</v>
      </c>
      <c r="U11" s="125">
        <f t="shared" si="5"/>
        <v>0</v>
      </c>
      <c r="V11" s="123">
        <f>-49*1.02</f>
        <v>-49.980000000000004</v>
      </c>
      <c r="W11" s="124">
        <f>V11</f>
        <v>-49.980000000000004</v>
      </c>
      <c r="X11" s="125">
        <f t="shared" si="6"/>
        <v>0</v>
      </c>
      <c r="Y11" s="123">
        <f>-49*1.02</f>
        <v>-49.980000000000004</v>
      </c>
      <c r="Z11" s="124">
        <f>Y11</f>
        <v>-49.980000000000004</v>
      </c>
      <c r="AA11" s="125">
        <f t="shared" si="7"/>
        <v>0</v>
      </c>
      <c r="AB11" s="123">
        <f>-49*1.02</f>
        <v>-49.980000000000004</v>
      </c>
      <c r="AC11" s="124">
        <f>AB11</f>
        <v>-49.980000000000004</v>
      </c>
      <c r="AD11" s="125">
        <f t="shared" si="8"/>
        <v>0</v>
      </c>
      <c r="AE11" s="123">
        <f>-49*1.02</f>
        <v>-49.980000000000004</v>
      </c>
      <c r="AF11" s="124">
        <f>AE11</f>
        <v>-49.980000000000004</v>
      </c>
      <c r="AG11" s="125">
        <f t="shared" si="9"/>
        <v>0</v>
      </c>
      <c r="AH11" s="123">
        <f>-49*1.02</f>
        <v>-49.980000000000004</v>
      </c>
      <c r="AI11" s="124">
        <f>AH11</f>
        <v>-49.980000000000004</v>
      </c>
      <c r="AJ11" s="125">
        <f t="shared" si="10"/>
        <v>0</v>
      </c>
      <c r="AK11" s="123">
        <f>-49*1.02</f>
        <v>-49.980000000000004</v>
      </c>
      <c r="AL11" s="124">
        <f>AK11</f>
        <v>-49.980000000000004</v>
      </c>
      <c r="AM11" s="125">
        <f t="shared" si="11"/>
        <v>0</v>
      </c>
      <c r="AN11" s="123">
        <f>-49*1.02</f>
        <v>-49.980000000000004</v>
      </c>
      <c r="AO11" s="124">
        <f>AN11</f>
        <v>-49.980000000000004</v>
      </c>
      <c r="AP11" s="125">
        <f t="shared" si="12"/>
        <v>0</v>
      </c>
      <c r="AQ11" s="123">
        <f>-49*1.02</f>
        <v>-49.980000000000004</v>
      </c>
      <c r="AR11" s="124">
        <f>AQ11</f>
        <v>-49.980000000000004</v>
      </c>
      <c r="AS11" s="125">
        <f t="shared" si="13"/>
        <v>0</v>
      </c>
      <c r="AT11" s="123">
        <f>-49*1.02</f>
        <v>-49.980000000000004</v>
      </c>
      <c r="AU11" s="124">
        <f>AT11</f>
        <v>-49.980000000000004</v>
      </c>
      <c r="AV11" s="125">
        <f t="shared" si="14"/>
        <v>0</v>
      </c>
      <c r="AW11" s="123">
        <f>-49*1.02</f>
        <v>-49.980000000000004</v>
      </c>
      <c r="AX11" s="124">
        <f>AW11</f>
        <v>-49.980000000000004</v>
      </c>
      <c r="AY11" s="125">
        <f t="shared" si="15"/>
        <v>0</v>
      </c>
      <c r="AZ11" s="123">
        <f>-49*1.02</f>
        <v>-49.980000000000004</v>
      </c>
      <c r="BA11" s="124">
        <f>AZ11</f>
        <v>-49.980000000000004</v>
      </c>
      <c r="BB11" s="125">
        <f t="shared" si="16"/>
        <v>0</v>
      </c>
      <c r="BC11" s="123">
        <f>-49*1.02</f>
        <v>-49.980000000000004</v>
      </c>
      <c r="BD11" s="124">
        <f>BC11</f>
        <v>-49.980000000000004</v>
      </c>
      <c r="BE11" s="125">
        <f t="shared" si="17"/>
        <v>0</v>
      </c>
      <c r="BF11" s="123">
        <f>-49*1.02</f>
        <v>-49.980000000000004</v>
      </c>
      <c r="BG11" s="124">
        <f>BF11</f>
        <v>-49.980000000000004</v>
      </c>
      <c r="BH11" s="125">
        <f t="shared" si="18"/>
        <v>0</v>
      </c>
      <c r="BI11" s="123">
        <f>-49*1.02</f>
        <v>-49.980000000000004</v>
      </c>
      <c r="BJ11" s="124">
        <f>BI11</f>
        <v>-49.980000000000004</v>
      </c>
      <c r="BK11" s="125">
        <f t="shared" si="19"/>
        <v>0</v>
      </c>
      <c r="BL11" s="277"/>
      <c r="BM11" s="122"/>
      <c r="BN11" s="122"/>
      <c r="BO11" s="122"/>
      <c r="BP11" s="122"/>
      <c r="BQ11" s="122"/>
      <c r="BR11" s="122"/>
      <c r="BS11" s="122"/>
      <c r="BT11" s="122"/>
      <c r="BU11" s="122"/>
      <c r="BV11" s="122"/>
      <c r="BW11" s="122"/>
    </row>
    <row r="12" spans="1:75" s="262" customFormat="1" x14ac:dyDescent="0.2">
      <c r="A12" s="263"/>
      <c r="B12" s="12"/>
      <c r="C12" s="100" t="s">
        <v>58</v>
      </c>
      <c r="D12" s="123">
        <f>-245*1.02</f>
        <v>-249.9</v>
      </c>
      <c r="E12" s="124">
        <f>D12</f>
        <v>-249.9</v>
      </c>
      <c r="F12" s="125">
        <f t="shared" si="0"/>
        <v>0</v>
      </c>
      <c r="G12" s="123">
        <f>-245*1.02</f>
        <v>-249.9</v>
      </c>
      <c r="H12" s="124">
        <f>G12</f>
        <v>-249.9</v>
      </c>
      <c r="I12" s="125">
        <f t="shared" si="1"/>
        <v>0</v>
      </c>
      <c r="J12" s="123">
        <f>-245*1.02</f>
        <v>-249.9</v>
      </c>
      <c r="K12" s="124">
        <f>J12</f>
        <v>-249.9</v>
      </c>
      <c r="L12" s="125">
        <f t="shared" si="2"/>
        <v>0</v>
      </c>
      <c r="M12" s="123">
        <f>-245*1.02</f>
        <v>-249.9</v>
      </c>
      <c r="N12" s="124">
        <f>M12</f>
        <v>-249.9</v>
      </c>
      <c r="O12" s="125">
        <f t="shared" si="3"/>
        <v>0</v>
      </c>
      <c r="P12" s="123">
        <f>-245*1.02</f>
        <v>-249.9</v>
      </c>
      <c r="Q12" s="124">
        <f>P12</f>
        <v>-249.9</v>
      </c>
      <c r="R12" s="125">
        <f t="shared" si="4"/>
        <v>0</v>
      </c>
      <c r="S12" s="123">
        <f>-294*1.02</f>
        <v>-299.88</v>
      </c>
      <c r="T12" s="124">
        <f>S12</f>
        <v>-299.88</v>
      </c>
      <c r="U12" s="125">
        <f t="shared" si="5"/>
        <v>0</v>
      </c>
      <c r="V12" s="123">
        <f>-294*1.02</f>
        <v>-299.88</v>
      </c>
      <c r="W12" s="124">
        <f>V12</f>
        <v>-299.88</v>
      </c>
      <c r="X12" s="125">
        <f t="shared" si="6"/>
        <v>0</v>
      </c>
      <c r="Y12" s="123">
        <f>-294*1.02</f>
        <v>-299.88</v>
      </c>
      <c r="Z12" s="124">
        <f>Y12</f>
        <v>-299.88</v>
      </c>
      <c r="AA12" s="125">
        <f t="shared" si="7"/>
        <v>0</v>
      </c>
      <c r="AB12" s="123">
        <f>-294*1.02</f>
        <v>-299.88</v>
      </c>
      <c r="AC12" s="124">
        <f>AB12</f>
        <v>-299.88</v>
      </c>
      <c r="AD12" s="125">
        <f t="shared" si="8"/>
        <v>0</v>
      </c>
      <c r="AE12" s="123">
        <f>-294*1.02</f>
        <v>-299.88</v>
      </c>
      <c r="AF12" s="124">
        <f>AE12</f>
        <v>-299.88</v>
      </c>
      <c r="AG12" s="125">
        <f t="shared" si="9"/>
        <v>0</v>
      </c>
      <c r="AH12" s="123">
        <f>-245*1.02</f>
        <v>-249.9</v>
      </c>
      <c r="AI12" s="124">
        <f>AH12</f>
        <v>-249.9</v>
      </c>
      <c r="AJ12" s="125">
        <f t="shared" si="10"/>
        <v>0</v>
      </c>
      <c r="AK12" s="123">
        <f>-245*1.02</f>
        <v>-249.9</v>
      </c>
      <c r="AL12" s="124">
        <f>AK12</f>
        <v>-249.9</v>
      </c>
      <c r="AM12" s="125">
        <f t="shared" si="11"/>
        <v>0</v>
      </c>
      <c r="AN12" s="123">
        <f>-245*1.02</f>
        <v>-249.9</v>
      </c>
      <c r="AO12" s="124">
        <f>AN12</f>
        <v>-249.9</v>
      </c>
      <c r="AP12" s="125">
        <f t="shared" si="12"/>
        <v>0</v>
      </c>
      <c r="AQ12" s="123">
        <f>-245*1.02</f>
        <v>-249.9</v>
      </c>
      <c r="AR12" s="124">
        <f>AQ12</f>
        <v>-249.9</v>
      </c>
      <c r="AS12" s="125">
        <f t="shared" si="13"/>
        <v>0</v>
      </c>
      <c r="AT12" s="123">
        <f>-245*1.02</f>
        <v>-249.9</v>
      </c>
      <c r="AU12" s="124">
        <f>AT12</f>
        <v>-249.9</v>
      </c>
      <c r="AV12" s="125">
        <f t="shared" si="14"/>
        <v>0</v>
      </c>
      <c r="AW12" s="123">
        <f>-294*1.02</f>
        <v>-299.88</v>
      </c>
      <c r="AX12" s="124">
        <f>AW12</f>
        <v>-299.88</v>
      </c>
      <c r="AY12" s="125">
        <f t="shared" si="15"/>
        <v>0</v>
      </c>
      <c r="AZ12" s="123">
        <f>-294*1.02</f>
        <v>-299.88</v>
      </c>
      <c r="BA12" s="124">
        <f>AZ12</f>
        <v>-299.88</v>
      </c>
      <c r="BB12" s="125">
        <f t="shared" si="16"/>
        <v>0</v>
      </c>
      <c r="BC12" s="123">
        <f>-294*1.02</f>
        <v>-299.88</v>
      </c>
      <c r="BD12" s="124">
        <f>BC12</f>
        <v>-299.88</v>
      </c>
      <c r="BE12" s="125">
        <f t="shared" si="17"/>
        <v>0</v>
      </c>
      <c r="BF12" s="123">
        <f>-294*1.02</f>
        <v>-299.88</v>
      </c>
      <c r="BG12" s="124">
        <f>BF12</f>
        <v>-299.88</v>
      </c>
      <c r="BH12" s="125">
        <f t="shared" si="18"/>
        <v>0</v>
      </c>
      <c r="BI12" s="123">
        <f>-294*1.02</f>
        <v>-299.88</v>
      </c>
      <c r="BJ12" s="124">
        <f>BI12</f>
        <v>-299.88</v>
      </c>
      <c r="BK12" s="125">
        <f t="shared" si="19"/>
        <v>0</v>
      </c>
      <c r="BL12" s="277"/>
      <c r="BM12" s="122"/>
      <c r="BN12" s="122"/>
      <c r="BO12" s="122"/>
      <c r="BP12" s="122"/>
      <c r="BQ12" s="122"/>
      <c r="BR12" s="122"/>
      <c r="BS12" s="122"/>
      <c r="BT12" s="122"/>
      <c r="BU12" s="122"/>
      <c r="BV12" s="122"/>
      <c r="BW12" s="122"/>
    </row>
    <row r="13" spans="1:75" s="262" customFormat="1" x14ac:dyDescent="0.2">
      <c r="A13" s="263"/>
      <c r="B13" s="12"/>
      <c r="C13" s="100" t="s">
        <v>59</v>
      </c>
      <c r="D13" s="123">
        <v>0</v>
      </c>
      <c r="E13" s="124">
        <v>0</v>
      </c>
      <c r="F13" s="125">
        <f t="shared" si="0"/>
        <v>0</v>
      </c>
      <c r="G13" s="123">
        <v>0</v>
      </c>
      <c r="H13" s="124">
        <v>0</v>
      </c>
      <c r="I13" s="125">
        <f t="shared" si="1"/>
        <v>0</v>
      </c>
      <c r="J13" s="123">
        <v>0</v>
      </c>
      <c r="K13" s="124">
        <v>0</v>
      </c>
      <c r="L13" s="125">
        <f t="shared" si="2"/>
        <v>0</v>
      </c>
      <c r="M13" s="123">
        <v>0</v>
      </c>
      <c r="N13" s="124">
        <v>0</v>
      </c>
      <c r="O13" s="125">
        <f t="shared" si="3"/>
        <v>0</v>
      </c>
      <c r="P13" s="124">
        <v>0</v>
      </c>
      <c r="Q13" s="124">
        <v>0</v>
      </c>
      <c r="R13" s="125">
        <f t="shared" si="4"/>
        <v>0</v>
      </c>
      <c r="S13" s="123">
        <v>0</v>
      </c>
      <c r="T13" s="124">
        <v>0</v>
      </c>
      <c r="U13" s="125">
        <f t="shared" si="5"/>
        <v>0</v>
      </c>
      <c r="V13" s="123">
        <v>0</v>
      </c>
      <c r="W13" s="124">
        <v>0</v>
      </c>
      <c r="X13" s="125">
        <f t="shared" si="6"/>
        <v>0</v>
      </c>
      <c r="Y13" s="123">
        <v>0</v>
      </c>
      <c r="Z13" s="124">
        <v>0</v>
      </c>
      <c r="AA13" s="125">
        <f t="shared" si="7"/>
        <v>0</v>
      </c>
      <c r="AB13" s="123">
        <v>0</v>
      </c>
      <c r="AC13" s="124">
        <v>0</v>
      </c>
      <c r="AD13" s="125">
        <f t="shared" si="8"/>
        <v>0</v>
      </c>
      <c r="AE13" s="124">
        <v>0</v>
      </c>
      <c r="AF13" s="124">
        <v>0</v>
      </c>
      <c r="AG13" s="125">
        <f t="shared" si="9"/>
        <v>0</v>
      </c>
      <c r="AH13" s="123">
        <v>0</v>
      </c>
      <c r="AI13" s="124">
        <v>0</v>
      </c>
      <c r="AJ13" s="125">
        <f t="shared" si="10"/>
        <v>0</v>
      </c>
      <c r="AK13" s="123">
        <v>0</v>
      </c>
      <c r="AL13" s="124">
        <v>0</v>
      </c>
      <c r="AM13" s="125">
        <f t="shared" si="11"/>
        <v>0</v>
      </c>
      <c r="AN13" s="123">
        <v>0</v>
      </c>
      <c r="AO13" s="124">
        <v>0</v>
      </c>
      <c r="AP13" s="125">
        <f t="shared" si="12"/>
        <v>0</v>
      </c>
      <c r="AQ13" s="123">
        <v>0</v>
      </c>
      <c r="AR13" s="124">
        <v>0</v>
      </c>
      <c r="AS13" s="125">
        <f t="shared" si="13"/>
        <v>0</v>
      </c>
      <c r="AT13" s="124">
        <v>0</v>
      </c>
      <c r="AU13" s="124">
        <v>0</v>
      </c>
      <c r="AV13" s="125">
        <f t="shared" si="14"/>
        <v>0</v>
      </c>
      <c r="AW13" s="123">
        <v>0</v>
      </c>
      <c r="AX13" s="124">
        <v>0</v>
      </c>
      <c r="AY13" s="125">
        <f t="shared" si="15"/>
        <v>0</v>
      </c>
      <c r="AZ13" s="123">
        <v>0</v>
      </c>
      <c r="BA13" s="124">
        <v>0</v>
      </c>
      <c r="BB13" s="125">
        <f t="shared" si="16"/>
        <v>0</v>
      </c>
      <c r="BC13" s="123">
        <v>0</v>
      </c>
      <c r="BD13" s="124">
        <v>0</v>
      </c>
      <c r="BE13" s="125">
        <f t="shared" si="17"/>
        <v>0</v>
      </c>
      <c r="BF13" s="123">
        <v>0</v>
      </c>
      <c r="BG13" s="124">
        <v>0</v>
      </c>
      <c r="BH13" s="125">
        <f t="shared" si="18"/>
        <v>0</v>
      </c>
      <c r="BI13" s="124">
        <v>0</v>
      </c>
      <c r="BJ13" s="124">
        <v>0</v>
      </c>
      <c r="BK13" s="125">
        <f t="shared" si="19"/>
        <v>0</v>
      </c>
      <c r="BL13" s="359"/>
      <c r="BM13" s="28"/>
      <c r="BN13" s="28"/>
      <c r="BO13" s="28"/>
      <c r="BP13" s="28"/>
      <c r="BQ13" s="28"/>
      <c r="BR13" s="28"/>
      <c r="BS13" s="28"/>
      <c r="BT13" s="28"/>
      <c r="BU13" s="28"/>
      <c r="BV13" s="28"/>
      <c r="BW13" s="28"/>
    </row>
    <row r="14" spans="1:75" s="262" customFormat="1" x14ac:dyDescent="0.2">
      <c r="A14" s="263"/>
      <c r="B14" s="12"/>
      <c r="C14" s="100" t="s">
        <v>60</v>
      </c>
      <c r="D14" s="123">
        <v>-2205.5223559511996</v>
      </c>
      <c r="E14" s="124">
        <v>-2205.5223559511996</v>
      </c>
      <c r="F14" s="125">
        <f t="shared" si="0"/>
        <v>0</v>
      </c>
      <c r="G14" s="123">
        <v>-2668.6820507009502</v>
      </c>
      <c r="H14" s="124">
        <v>-2668.6820507009502</v>
      </c>
      <c r="I14" s="125">
        <f t="shared" si="1"/>
        <v>0</v>
      </c>
      <c r="J14" s="123">
        <v>-2668.6820507009502</v>
      </c>
      <c r="K14" s="124">
        <v>-2668.6820507009502</v>
      </c>
      <c r="L14" s="125">
        <f t="shared" si="2"/>
        <v>0</v>
      </c>
      <c r="M14" s="123">
        <v>-2668.6820507009502</v>
      </c>
      <c r="N14" s="124">
        <v>-2668.6820507009502</v>
      </c>
      <c r="O14" s="125">
        <f t="shared" si="3"/>
        <v>0</v>
      </c>
      <c r="P14" s="123">
        <v>-2668.6820507009502</v>
      </c>
      <c r="Q14" s="124">
        <v>-2668.6820507009502</v>
      </c>
      <c r="R14" s="125">
        <f t="shared" si="4"/>
        <v>0</v>
      </c>
      <c r="S14" s="123">
        <v>-2694.3800749007996</v>
      </c>
      <c r="T14" s="124">
        <v>-2694.3800749007996</v>
      </c>
      <c r="U14" s="125">
        <f t="shared" si="5"/>
        <v>0</v>
      </c>
      <c r="V14" s="123">
        <v>-2694.3800749007996</v>
      </c>
      <c r="W14" s="124">
        <v>-2694.3800749007996</v>
      </c>
      <c r="X14" s="125">
        <f t="shared" si="6"/>
        <v>0</v>
      </c>
      <c r="Y14" s="123">
        <v>-2694.3800749007996</v>
      </c>
      <c r="Z14" s="124">
        <v>-2694.3800749007996</v>
      </c>
      <c r="AA14" s="125">
        <f t="shared" si="7"/>
        <v>0</v>
      </c>
      <c r="AB14" s="123">
        <v>-2694.3800749007996</v>
      </c>
      <c r="AC14" s="124">
        <v>-2694.3800749007996</v>
      </c>
      <c r="AD14" s="125">
        <f t="shared" si="8"/>
        <v>0</v>
      </c>
      <c r="AE14" s="123">
        <v>-2694.3800749007996</v>
      </c>
      <c r="AF14" s="124">
        <v>-2694.3800749007996</v>
      </c>
      <c r="AG14" s="125">
        <f t="shared" si="9"/>
        <v>0</v>
      </c>
      <c r="AH14" s="123">
        <v>-2200.1490983999997</v>
      </c>
      <c r="AI14" s="124">
        <v>-2200.1490983999997</v>
      </c>
      <c r="AJ14" s="125">
        <f>AH14-AI14</f>
        <v>0</v>
      </c>
      <c r="AK14" s="123">
        <v>-2662.1804090639994</v>
      </c>
      <c r="AL14" s="124">
        <v>-2662.1804090639994</v>
      </c>
      <c r="AM14" s="125">
        <f>AK14-AL14</f>
        <v>0</v>
      </c>
      <c r="AN14" s="123">
        <v>-2662.1804090639994</v>
      </c>
      <c r="AO14" s="124">
        <v>-2662.1804090639994</v>
      </c>
      <c r="AP14" s="125">
        <f>AN14-AO14</f>
        <v>0</v>
      </c>
      <c r="AQ14" s="123">
        <v>-2662.1804090639994</v>
      </c>
      <c r="AR14" s="124">
        <v>-2662.1804090639994</v>
      </c>
      <c r="AS14" s="125">
        <f>AQ14-AR14</f>
        <v>0</v>
      </c>
      <c r="AT14" s="123">
        <v>-2662.1804090639994</v>
      </c>
      <c r="AU14" s="124">
        <v>-2662.1804090639994</v>
      </c>
      <c r="AV14" s="125">
        <f>AT14-AU14</f>
        <v>0</v>
      </c>
      <c r="AW14" s="123">
        <v>-2383.7595069288</v>
      </c>
      <c r="AX14" s="124">
        <v>-2383.7595069288</v>
      </c>
      <c r="AY14" s="125">
        <f>AW14-AX14</f>
        <v>0</v>
      </c>
      <c r="AZ14" s="123">
        <v>-2884.349003383848</v>
      </c>
      <c r="BA14" s="124">
        <v>-2884.349003383848</v>
      </c>
      <c r="BB14" s="125">
        <f>AZ14-BA14</f>
        <v>0</v>
      </c>
      <c r="BC14" s="123">
        <v>-2884.349003383848</v>
      </c>
      <c r="BD14" s="124">
        <v>-2884.349003383848</v>
      </c>
      <c r="BE14" s="125">
        <f>BC14-BD14</f>
        <v>0</v>
      </c>
      <c r="BF14" s="123">
        <v>-2884.349003383848</v>
      </c>
      <c r="BG14" s="124">
        <v>-2884.349003383848</v>
      </c>
      <c r="BH14" s="125">
        <f>BF14-BG14</f>
        <v>0</v>
      </c>
      <c r="BI14" s="123">
        <v>-2884.349003383848</v>
      </c>
      <c r="BJ14" s="124">
        <v>-2884.349003383848</v>
      </c>
      <c r="BK14" s="125">
        <f>BI14-BJ14</f>
        <v>0</v>
      </c>
      <c r="BL14" s="359"/>
      <c r="BM14" s="28"/>
      <c r="BN14" s="28"/>
      <c r="BO14" s="28"/>
      <c r="BP14" s="28"/>
      <c r="BQ14" s="28"/>
      <c r="BR14" s="28"/>
      <c r="BS14" s="28"/>
      <c r="BT14" s="28"/>
      <c r="BU14" s="28"/>
      <c r="BV14" s="28"/>
      <c r="BW14" s="28"/>
    </row>
    <row r="15" spans="1:75" s="262" customFormat="1" x14ac:dyDescent="0.2">
      <c r="A15" s="263"/>
      <c r="B15" s="12"/>
      <c r="C15" s="100" t="s">
        <v>61</v>
      </c>
      <c r="D15" s="123">
        <v>-303</v>
      </c>
      <c r="E15" s="124">
        <f>$D15</f>
        <v>-303</v>
      </c>
      <c r="F15" s="125">
        <f t="shared" si="0"/>
        <v>0</v>
      </c>
      <c r="G15" s="124">
        <f>$D15</f>
        <v>-303</v>
      </c>
      <c r="H15" s="124">
        <f>$D15</f>
        <v>-303</v>
      </c>
      <c r="I15" s="125">
        <f t="shared" si="1"/>
        <v>0</v>
      </c>
      <c r="J15" s="124">
        <f>$D15</f>
        <v>-303</v>
      </c>
      <c r="K15" s="124">
        <f>$D15</f>
        <v>-303</v>
      </c>
      <c r="L15" s="125">
        <f t="shared" si="2"/>
        <v>0</v>
      </c>
      <c r="M15" s="124">
        <f>$D15</f>
        <v>-303</v>
      </c>
      <c r="N15" s="124">
        <f>$D15</f>
        <v>-303</v>
      </c>
      <c r="O15" s="125">
        <f t="shared" si="3"/>
        <v>0</v>
      </c>
      <c r="P15" s="124">
        <f>$D15</f>
        <v>-303</v>
      </c>
      <c r="Q15" s="124">
        <f>$D15</f>
        <v>-303</v>
      </c>
      <c r="R15" s="125">
        <f t="shared" si="4"/>
        <v>0</v>
      </c>
      <c r="S15" s="123">
        <v>-74.8</v>
      </c>
      <c r="T15" s="124">
        <f>$S15</f>
        <v>-74.8</v>
      </c>
      <c r="U15" s="125">
        <f t="shared" si="5"/>
        <v>0</v>
      </c>
      <c r="V15" s="124">
        <f>$S15</f>
        <v>-74.8</v>
      </c>
      <c r="W15" s="124">
        <f>$S15</f>
        <v>-74.8</v>
      </c>
      <c r="X15" s="125">
        <f t="shared" si="6"/>
        <v>0</v>
      </c>
      <c r="Y15" s="124">
        <f>$S15</f>
        <v>-74.8</v>
      </c>
      <c r="Z15" s="124">
        <f>$S15</f>
        <v>-74.8</v>
      </c>
      <c r="AA15" s="125">
        <f t="shared" si="7"/>
        <v>0</v>
      </c>
      <c r="AB15" s="124">
        <f>$S15</f>
        <v>-74.8</v>
      </c>
      <c r="AC15" s="124">
        <f>$S15</f>
        <v>-74.8</v>
      </c>
      <c r="AD15" s="125">
        <f t="shared" si="8"/>
        <v>0</v>
      </c>
      <c r="AE15" s="124">
        <f>$S15</f>
        <v>-74.8</v>
      </c>
      <c r="AF15" s="124">
        <f>$S15</f>
        <v>-74.8</v>
      </c>
      <c r="AG15" s="125">
        <f t="shared" si="9"/>
        <v>0</v>
      </c>
      <c r="AH15" s="123">
        <v>0</v>
      </c>
      <c r="AI15" s="124">
        <v>0</v>
      </c>
      <c r="AJ15" s="125">
        <f t="shared" si="10"/>
        <v>0</v>
      </c>
      <c r="AK15" s="123">
        <f>$AH15</f>
        <v>0</v>
      </c>
      <c r="AL15" s="126">
        <f>$AH15</f>
        <v>0</v>
      </c>
      <c r="AM15" s="125">
        <f t="shared" si="11"/>
        <v>0</v>
      </c>
      <c r="AN15" s="123">
        <f>$AH15</f>
        <v>0</v>
      </c>
      <c r="AO15" s="126">
        <f>$AH15</f>
        <v>0</v>
      </c>
      <c r="AP15" s="125">
        <f t="shared" si="12"/>
        <v>0</v>
      </c>
      <c r="AQ15" s="123">
        <f>$AH15</f>
        <v>0</v>
      </c>
      <c r="AR15" s="126">
        <f>$AH15</f>
        <v>0</v>
      </c>
      <c r="AS15" s="125">
        <f t="shared" si="13"/>
        <v>0</v>
      </c>
      <c r="AT15" s="123">
        <f>$AH15</f>
        <v>0</v>
      </c>
      <c r="AU15" s="126">
        <f>$AH15</f>
        <v>0</v>
      </c>
      <c r="AV15" s="125">
        <f t="shared" si="14"/>
        <v>0</v>
      </c>
      <c r="AW15" s="123">
        <v>0</v>
      </c>
      <c r="AX15" s="124">
        <v>0</v>
      </c>
      <c r="AY15" s="125">
        <f t="shared" si="15"/>
        <v>0</v>
      </c>
      <c r="AZ15" s="123">
        <f>$AW15</f>
        <v>0</v>
      </c>
      <c r="BA15" s="124">
        <v>0</v>
      </c>
      <c r="BB15" s="125">
        <f>AZ15-BA15</f>
        <v>0</v>
      </c>
      <c r="BC15" s="123">
        <f>$AW15</f>
        <v>0</v>
      </c>
      <c r="BD15" s="124">
        <v>0</v>
      </c>
      <c r="BE15" s="125">
        <f>BC15-BD15</f>
        <v>0</v>
      </c>
      <c r="BF15" s="123">
        <f>$AW15</f>
        <v>0</v>
      </c>
      <c r="BG15" s="124">
        <v>0</v>
      </c>
      <c r="BH15" s="125">
        <f>BF15-BG15</f>
        <v>0</v>
      </c>
      <c r="BI15" s="123">
        <f>$AW15</f>
        <v>0</v>
      </c>
      <c r="BJ15" s="124">
        <v>0</v>
      </c>
      <c r="BK15" s="125">
        <f>BI15-BJ15</f>
        <v>0</v>
      </c>
      <c r="BL15" s="277"/>
      <c r="BM15" s="122"/>
      <c r="BN15" s="122"/>
      <c r="BO15" s="122"/>
      <c r="BP15" s="122"/>
      <c r="BQ15" s="122"/>
      <c r="BR15" s="122"/>
      <c r="BS15" s="122"/>
      <c r="BT15" s="122"/>
      <c r="BU15" s="122"/>
      <c r="BV15" s="122"/>
      <c r="BW15" s="122"/>
    </row>
    <row r="16" spans="1:75" s="262" customFormat="1" x14ac:dyDescent="0.2">
      <c r="A16" s="263"/>
      <c r="B16" s="12"/>
      <c r="C16" s="100" t="s">
        <v>62</v>
      </c>
      <c r="D16" s="123">
        <v>-709</v>
      </c>
      <c r="E16" s="124">
        <f>$D16</f>
        <v>-709</v>
      </c>
      <c r="F16" s="125">
        <f t="shared" si="0"/>
        <v>0</v>
      </c>
      <c r="G16" s="124">
        <f>$D16</f>
        <v>-709</v>
      </c>
      <c r="H16" s="124">
        <f>$D16</f>
        <v>-709</v>
      </c>
      <c r="I16" s="125">
        <f t="shared" si="1"/>
        <v>0</v>
      </c>
      <c r="J16" s="124">
        <f>$D16</f>
        <v>-709</v>
      </c>
      <c r="K16" s="124">
        <f>$D16</f>
        <v>-709</v>
      </c>
      <c r="L16" s="125">
        <f t="shared" si="2"/>
        <v>0</v>
      </c>
      <c r="M16" s="124">
        <f>$D16</f>
        <v>-709</v>
      </c>
      <c r="N16" s="124">
        <f>$D16</f>
        <v>-709</v>
      </c>
      <c r="O16" s="125">
        <f t="shared" si="3"/>
        <v>0</v>
      </c>
      <c r="P16" s="124">
        <f>$D16</f>
        <v>-709</v>
      </c>
      <c r="Q16" s="124">
        <f>$D16</f>
        <v>-709</v>
      </c>
      <c r="R16" s="125">
        <f t="shared" si="4"/>
        <v>0</v>
      </c>
      <c r="S16" s="123">
        <v>-727</v>
      </c>
      <c r="T16" s="124">
        <v>-727</v>
      </c>
      <c r="U16" s="125">
        <f>S16-T16</f>
        <v>0</v>
      </c>
      <c r="V16" s="124">
        <f>$S16</f>
        <v>-727</v>
      </c>
      <c r="W16" s="124">
        <f>$S16</f>
        <v>-727</v>
      </c>
      <c r="X16" s="125">
        <f>V16-W16</f>
        <v>0</v>
      </c>
      <c r="Y16" s="124">
        <f>$S16</f>
        <v>-727</v>
      </c>
      <c r="Z16" s="124">
        <f>$S16</f>
        <v>-727</v>
      </c>
      <c r="AA16" s="125">
        <f t="shared" ref="AA16" si="20">Y16-Z16</f>
        <v>0</v>
      </c>
      <c r="AB16" s="124">
        <f>$S16</f>
        <v>-727</v>
      </c>
      <c r="AC16" s="124">
        <f>$S16</f>
        <v>-727</v>
      </c>
      <c r="AD16" s="125">
        <f>AB16-AC16</f>
        <v>0</v>
      </c>
      <c r="AE16" s="124">
        <f>$S16</f>
        <v>-727</v>
      </c>
      <c r="AF16" s="124">
        <f>$S16</f>
        <v>-727</v>
      </c>
      <c r="AG16" s="125">
        <f>AE16-AF16</f>
        <v>0</v>
      </c>
      <c r="AH16" s="123">
        <v>-713</v>
      </c>
      <c r="AI16" s="124">
        <v>-713</v>
      </c>
      <c r="AJ16" s="125">
        <f t="shared" si="10"/>
        <v>0</v>
      </c>
      <c r="AK16" s="127">
        <f>$AH16</f>
        <v>-713</v>
      </c>
      <c r="AL16" s="126">
        <f>$AH16</f>
        <v>-713</v>
      </c>
      <c r="AM16" s="125">
        <f t="shared" si="11"/>
        <v>0</v>
      </c>
      <c r="AN16" s="127">
        <f>$AH16</f>
        <v>-713</v>
      </c>
      <c r="AO16" s="126">
        <f>$AH16</f>
        <v>-713</v>
      </c>
      <c r="AP16" s="125">
        <f t="shared" si="12"/>
        <v>0</v>
      </c>
      <c r="AQ16" s="127">
        <f>$AH16</f>
        <v>-713</v>
      </c>
      <c r="AR16" s="126">
        <f>$AH16</f>
        <v>-713</v>
      </c>
      <c r="AS16" s="125">
        <f t="shared" si="13"/>
        <v>0</v>
      </c>
      <c r="AT16" s="127">
        <f>$AH16</f>
        <v>-713</v>
      </c>
      <c r="AU16" s="126">
        <f>$AH16</f>
        <v>-713</v>
      </c>
      <c r="AV16" s="125">
        <f t="shared" si="14"/>
        <v>0</v>
      </c>
      <c r="AW16" s="123">
        <v>-732</v>
      </c>
      <c r="AX16" s="124">
        <v>-732</v>
      </c>
      <c r="AY16" s="125">
        <f t="shared" si="15"/>
        <v>0</v>
      </c>
      <c r="AZ16" s="127">
        <f>$AW16</f>
        <v>-732</v>
      </c>
      <c r="BA16" s="126">
        <f>$AW16</f>
        <v>-732</v>
      </c>
      <c r="BB16" s="125">
        <f t="shared" si="16"/>
        <v>0</v>
      </c>
      <c r="BC16" s="127">
        <f>$AW16</f>
        <v>-732</v>
      </c>
      <c r="BD16" s="126">
        <f>$AW16</f>
        <v>-732</v>
      </c>
      <c r="BE16" s="125">
        <f t="shared" si="17"/>
        <v>0</v>
      </c>
      <c r="BF16" s="127">
        <f>$AW16</f>
        <v>-732</v>
      </c>
      <c r="BG16" s="126">
        <f>$AW16</f>
        <v>-732</v>
      </c>
      <c r="BH16" s="125">
        <f t="shared" si="18"/>
        <v>0</v>
      </c>
      <c r="BI16" s="127">
        <f>$AW16</f>
        <v>-732</v>
      </c>
      <c r="BJ16" s="126">
        <f>$AW16</f>
        <v>-732</v>
      </c>
      <c r="BK16" s="125">
        <f t="shared" si="19"/>
        <v>0</v>
      </c>
      <c r="BL16" s="277"/>
      <c r="BM16" s="122"/>
      <c r="BN16" s="122"/>
      <c r="BO16" s="122"/>
      <c r="BP16" s="122"/>
      <c r="BQ16" s="122"/>
      <c r="BR16" s="122"/>
      <c r="BS16" s="122"/>
      <c r="BT16" s="122"/>
      <c r="BU16" s="122"/>
      <c r="BV16" s="122"/>
      <c r="BW16" s="122"/>
    </row>
    <row r="17" spans="1:75" s="259" customFormat="1" ht="15" thickBot="1" x14ac:dyDescent="0.25">
      <c r="A17" s="357"/>
      <c r="B17" s="94"/>
      <c r="C17" s="95" t="s">
        <v>63</v>
      </c>
      <c r="D17" s="96">
        <f>SUM(D8:D16)</f>
        <v>89666.534800625988</v>
      </c>
      <c r="E17" s="97">
        <f t="shared" ref="E17:AA17" si="21">SUM(E8:E16)</f>
        <v>76918.947195131972</v>
      </c>
      <c r="F17" s="98">
        <f t="shared" si="21"/>
        <v>12747.587605494011</v>
      </c>
      <c r="G17" s="96">
        <f t="shared" si="21"/>
        <v>98768.962933515053</v>
      </c>
      <c r="H17" s="97">
        <f t="shared" si="21"/>
        <v>86132.516705608039</v>
      </c>
      <c r="I17" s="98">
        <f t="shared" si="21"/>
        <v>12636.446227907009</v>
      </c>
      <c r="J17" s="97">
        <f t="shared" si="21"/>
        <v>115919.46320207087</v>
      </c>
      <c r="K17" s="97">
        <f t="shared" si="21"/>
        <v>103358.74685928535</v>
      </c>
      <c r="L17" s="98">
        <f t="shared" si="21"/>
        <v>12560.716342785505</v>
      </c>
      <c r="M17" s="97">
        <f t="shared" si="21"/>
        <v>122949.62122902066</v>
      </c>
      <c r="N17" s="97">
        <f t="shared" si="21"/>
        <v>110576.66855467546</v>
      </c>
      <c r="O17" s="98">
        <f t="shared" si="21"/>
        <v>12372.95267434519</v>
      </c>
      <c r="P17" s="97">
        <f t="shared" si="21"/>
        <v>133054.77788080915</v>
      </c>
      <c r="Q17" s="97">
        <f t="shared" si="21"/>
        <v>121242.32765045526</v>
      </c>
      <c r="R17" s="98">
        <f t="shared" si="21"/>
        <v>11812.450230353879</v>
      </c>
      <c r="S17" s="96">
        <f t="shared" si="21"/>
        <v>78675.937816509118</v>
      </c>
      <c r="T17" s="97">
        <f t="shared" si="21"/>
        <v>74152.114085322697</v>
      </c>
      <c r="U17" s="98">
        <f t="shared" si="21"/>
        <v>4523.8237311864095</v>
      </c>
      <c r="V17" s="96">
        <f t="shared" si="21"/>
        <v>94197.538749352447</v>
      </c>
      <c r="W17" s="97">
        <f t="shared" si="21"/>
        <v>89731.785819862911</v>
      </c>
      <c r="X17" s="98">
        <f t="shared" si="21"/>
        <v>4465.7529294895257</v>
      </c>
      <c r="Y17" s="97">
        <f t="shared" si="21"/>
        <v>109125.67513273039</v>
      </c>
      <c r="Z17" s="97">
        <f t="shared" si="21"/>
        <v>104394.04215242789</v>
      </c>
      <c r="AA17" s="98">
        <f t="shared" si="21"/>
        <v>4731.6329803025064</v>
      </c>
      <c r="AB17" s="97">
        <f t="shared" ref="AB17:AD17" si="22">SUM(AB8:AB16)</f>
        <v>120767.1066835152</v>
      </c>
      <c r="AC17" s="97">
        <f t="shared" si="22"/>
        <v>115787.66938710179</v>
      </c>
      <c r="AD17" s="98">
        <f t="shared" si="22"/>
        <v>4979.4372964134009</v>
      </c>
      <c r="AE17" s="97">
        <f>SUM(AE8:AE16)</f>
        <v>127641.34588980049</v>
      </c>
      <c r="AF17" s="97">
        <f>SUM(AF8:AF16)</f>
        <v>122408.00172832979</v>
      </c>
      <c r="AG17" s="98">
        <f>SUM(AG8:AG16)</f>
        <v>5233.3441614706971</v>
      </c>
      <c r="AH17" s="96">
        <f t="shared" ref="AH17:BD17" si="23">SUM(AH8:AH16)</f>
        <v>75996.304850129047</v>
      </c>
      <c r="AI17" s="97">
        <f t="shared" si="23"/>
        <v>61067.098129790247</v>
      </c>
      <c r="AJ17" s="98">
        <f t="shared" si="23"/>
        <v>14929.206720338787</v>
      </c>
      <c r="AK17" s="96">
        <f t="shared" si="23"/>
        <v>84435.210113804234</v>
      </c>
      <c r="AL17" s="97">
        <f t="shared" si="23"/>
        <v>69843.669742359343</v>
      </c>
      <c r="AM17" s="98">
        <f t="shared" si="23"/>
        <v>14591.540371444891</v>
      </c>
      <c r="AN17" s="97">
        <f t="shared" si="23"/>
        <v>99444.462874173827</v>
      </c>
      <c r="AO17" s="97">
        <f t="shared" si="23"/>
        <v>85161.883425826687</v>
      </c>
      <c r="AP17" s="98">
        <f t="shared" si="23"/>
        <v>14282.57944834714</v>
      </c>
      <c r="AQ17" s="97">
        <f t="shared" ref="AQ17:AS17" si="24">SUM(AQ8:AQ16)</f>
        <v>113666.49730536522</v>
      </c>
      <c r="AR17" s="97">
        <f t="shared" si="24"/>
        <v>99891.214837595326</v>
      </c>
      <c r="AS17" s="98">
        <f t="shared" si="24"/>
        <v>13775.282467769899</v>
      </c>
      <c r="AT17" s="97">
        <f t="shared" si="23"/>
        <v>124342.06111226452</v>
      </c>
      <c r="AU17" s="97">
        <f t="shared" si="23"/>
        <v>111021.74118345501</v>
      </c>
      <c r="AV17" s="98">
        <f t="shared" si="23"/>
        <v>13320.319928809509</v>
      </c>
      <c r="AW17" s="96">
        <f t="shared" si="23"/>
        <v>75929.268012395332</v>
      </c>
      <c r="AX17" s="97">
        <f t="shared" si="23"/>
        <v>70772.162074683118</v>
      </c>
      <c r="AY17" s="98">
        <f t="shared" si="23"/>
        <v>5157.1059377122247</v>
      </c>
      <c r="AZ17" s="96">
        <f t="shared" si="23"/>
        <v>85435.673637795757</v>
      </c>
      <c r="BA17" s="97">
        <f t="shared" si="23"/>
        <v>80587.895747571398</v>
      </c>
      <c r="BB17" s="98">
        <f t="shared" si="23"/>
        <v>4847.7778902243554</v>
      </c>
      <c r="BC17" s="97">
        <f t="shared" si="23"/>
        <v>103028.01250544436</v>
      </c>
      <c r="BD17" s="97">
        <f t="shared" si="23"/>
        <v>98403.275361729058</v>
      </c>
      <c r="BE17" s="98">
        <f t="shared" ref="BE17:BK17" si="25">SUM(BE8:BE16)</f>
        <v>4624.7371437153097</v>
      </c>
      <c r="BF17" s="97">
        <f t="shared" ref="BF17:BG17" si="26">SUM(BF8:BF16)</f>
        <v>110643.24639413776</v>
      </c>
      <c r="BG17" s="97">
        <f t="shared" si="26"/>
        <v>106589.95683752027</v>
      </c>
      <c r="BH17" s="98">
        <f t="shared" ref="BH17" si="27">SUM(BH8:BH16)</f>
        <v>4053.2895566174921</v>
      </c>
      <c r="BI17" s="97">
        <f t="shared" si="25"/>
        <v>121269.35654493436</v>
      </c>
      <c r="BJ17" s="97">
        <f t="shared" si="25"/>
        <v>117901.54460765937</v>
      </c>
      <c r="BK17" s="98">
        <f t="shared" si="25"/>
        <v>3367.8119372749939</v>
      </c>
      <c r="BL17" s="277"/>
      <c r="BM17" s="122"/>
      <c r="BN17" s="122"/>
      <c r="BO17" s="122"/>
      <c r="BP17" s="122"/>
      <c r="BQ17" s="122"/>
      <c r="BR17" s="122"/>
      <c r="BS17" s="122"/>
      <c r="BT17" s="122"/>
      <c r="BU17" s="122"/>
      <c r="BV17" s="122"/>
      <c r="BW17" s="122"/>
    </row>
    <row r="18" spans="1:75" s="262" customFormat="1" ht="15" thickTop="1" x14ac:dyDescent="0.2">
      <c r="A18" s="263"/>
      <c r="B18" s="12"/>
      <c r="C18" s="12"/>
      <c r="D18" s="29"/>
      <c r="E18" s="30"/>
      <c r="F18" s="30"/>
      <c r="G18" s="30"/>
      <c r="H18" s="30"/>
      <c r="I18" s="30"/>
      <c r="J18" s="30"/>
      <c r="K18" s="30"/>
      <c r="L18" s="30"/>
      <c r="M18" s="30"/>
      <c r="N18" s="30"/>
      <c r="O18" s="30"/>
      <c r="P18" s="30"/>
      <c r="Q18" s="30"/>
      <c r="R18" s="30"/>
      <c r="S18" s="29"/>
      <c r="T18" s="30"/>
      <c r="U18" s="30"/>
      <c r="V18" s="30"/>
      <c r="W18" s="30"/>
      <c r="X18" s="30"/>
      <c r="Y18" s="30"/>
      <c r="Z18" s="30"/>
      <c r="AA18" s="30"/>
      <c r="AB18" s="30"/>
      <c r="AC18" s="30"/>
      <c r="AD18" s="30"/>
      <c r="AE18" s="30"/>
      <c r="AF18" s="30"/>
      <c r="AG18" s="30"/>
      <c r="AH18" s="29"/>
      <c r="AI18" s="30"/>
      <c r="AJ18" s="30"/>
      <c r="AK18" s="30"/>
      <c r="AL18" s="30"/>
      <c r="AM18" s="30"/>
      <c r="AN18" s="30"/>
      <c r="AO18" s="30"/>
      <c r="AP18" s="30"/>
      <c r="AQ18" s="30"/>
      <c r="AR18" s="30"/>
      <c r="AS18" s="30"/>
      <c r="AT18" s="30"/>
      <c r="AU18" s="30"/>
      <c r="AV18" s="30"/>
      <c r="AW18" s="29"/>
      <c r="AX18" s="30"/>
      <c r="AY18" s="30"/>
      <c r="AZ18" s="30"/>
      <c r="BA18" s="30"/>
      <c r="BB18" s="30"/>
      <c r="BC18" s="30"/>
      <c r="BD18" s="30"/>
      <c r="BE18" s="30"/>
      <c r="BF18" s="30"/>
      <c r="BG18" s="30"/>
      <c r="BH18" s="30"/>
      <c r="BI18" s="30"/>
      <c r="BJ18" s="30"/>
      <c r="BK18" s="30"/>
      <c r="BL18" s="277"/>
      <c r="BM18" s="122"/>
      <c r="BN18" s="122"/>
      <c r="BO18" s="122"/>
      <c r="BP18" s="122"/>
      <c r="BQ18" s="122"/>
      <c r="BR18" s="122"/>
      <c r="BS18" s="122"/>
      <c r="BT18" s="122"/>
      <c r="BU18" s="122"/>
      <c r="BV18" s="122"/>
      <c r="BW18" s="122"/>
    </row>
    <row r="19" spans="1:75" s="262" customFormat="1" ht="13.9" customHeight="1" x14ac:dyDescent="0.2">
      <c r="A19" s="263"/>
      <c r="B19" s="12"/>
      <c r="C19" s="128" t="s">
        <v>64</v>
      </c>
      <c r="D19" s="417">
        <v>4048.5769134134998</v>
      </c>
      <c r="E19" s="418"/>
      <c r="F19" s="419"/>
      <c r="G19" s="417">
        <v>4426.8289873962003</v>
      </c>
      <c r="H19" s="418"/>
      <c r="I19" s="419"/>
      <c r="J19" s="417">
        <v>4805.9273883789001</v>
      </c>
      <c r="K19" s="418"/>
      <c r="L19" s="419"/>
      <c r="M19" s="417">
        <v>5185.4543093616003</v>
      </c>
      <c r="N19" s="418"/>
      <c r="O19" s="419"/>
      <c r="P19" s="417">
        <v>5566.1917993443003</v>
      </c>
      <c r="Q19" s="418"/>
      <c r="R19" s="419"/>
      <c r="S19" s="417">
        <v>4048.5769134134998</v>
      </c>
      <c r="T19" s="418"/>
      <c r="U19" s="419"/>
      <c r="V19" s="417">
        <v>4426.8289873962003</v>
      </c>
      <c r="W19" s="418"/>
      <c r="X19" s="419"/>
      <c r="Y19" s="417">
        <v>4805.9273883789001</v>
      </c>
      <c r="Z19" s="418"/>
      <c r="AA19" s="419"/>
      <c r="AB19" s="417">
        <v>5185.4543093616003</v>
      </c>
      <c r="AC19" s="418"/>
      <c r="AD19" s="419"/>
      <c r="AE19" s="417">
        <v>5566.1917993443003</v>
      </c>
      <c r="AF19" s="418"/>
      <c r="AG19" s="419"/>
      <c r="AH19" s="417">
        <v>4048.5769134134998</v>
      </c>
      <c r="AI19" s="418"/>
      <c r="AJ19" s="419"/>
      <c r="AK19" s="417">
        <v>4426.8289873962003</v>
      </c>
      <c r="AL19" s="418"/>
      <c r="AM19" s="419"/>
      <c r="AN19" s="417">
        <v>4805.9273883789001</v>
      </c>
      <c r="AO19" s="418"/>
      <c r="AP19" s="419"/>
      <c r="AQ19" s="417">
        <v>5185.4543093616003</v>
      </c>
      <c r="AR19" s="418"/>
      <c r="AS19" s="419"/>
      <c r="AT19" s="417">
        <v>5566.1917993443003</v>
      </c>
      <c r="AU19" s="418"/>
      <c r="AV19" s="419"/>
      <c r="AW19" s="417">
        <v>4048.5769134134998</v>
      </c>
      <c r="AX19" s="418"/>
      <c r="AY19" s="419"/>
      <c r="AZ19" s="417">
        <v>4426.8289873962003</v>
      </c>
      <c r="BA19" s="418"/>
      <c r="BB19" s="419"/>
      <c r="BC19" s="417">
        <v>4805.9273883789001</v>
      </c>
      <c r="BD19" s="418"/>
      <c r="BE19" s="419"/>
      <c r="BF19" s="417">
        <v>5185.4543093616003</v>
      </c>
      <c r="BG19" s="418"/>
      <c r="BH19" s="419"/>
      <c r="BI19" s="417">
        <v>5566.1917993443003</v>
      </c>
      <c r="BJ19" s="418"/>
      <c r="BK19" s="419"/>
      <c r="BL19" s="277"/>
      <c r="BM19" s="122"/>
      <c r="BN19" s="122"/>
      <c r="BO19" s="122"/>
      <c r="BP19" s="122"/>
      <c r="BQ19" s="122"/>
      <c r="BR19" s="122"/>
      <c r="BS19" s="122"/>
      <c r="BT19" s="122"/>
      <c r="BU19" s="122"/>
      <c r="BV19" s="122"/>
      <c r="BW19" s="122"/>
    </row>
    <row r="20" spans="1:75" s="262" customFormat="1" ht="15" thickBot="1" x14ac:dyDescent="0.25">
      <c r="A20" s="263"/>
      <c r="B20" s="263"/>
      <c r="C20" s="31"/>
      <c r="D20" s="32"/>
      <c r="E20" s="32"/>
      <c r="F20" s="32"/>
      <c r="G20" s="32"/>
      <c r="H20" s="32"/>
      <c r="I20" s="32"/>
      <c r="J20" s="32"/>
      <c r="K20" s="32"/>
      <c r="L20" s="33"/>
      <c r="M20" s="32"/>
      <c r="N20" s="32"/>
      <c r="O20" s="33"/>
      <c r="P20" s="34"/>
      <c r="Q20" s="34"/>
      <c r="R20" s="34"/>
      <c r="S20" s="32"/>
      <c r="T20" s="32"/>
      <c r="U20" s="32"/>
      <c r="V20" s="32"/>
      <c r="W20" s="32"/>
      <c r="X20" s="32"/>
      <c r="Y20" s="32"/>
      <c r="Z20" s="32"/>
      <c r="AA20" s="33"/>
      <c r="AB20" s="32"/>
      <c r="AC20" s="32"/>
      <c r="AD20" s="33"/>
      <c r="AE20" s="34"/>
      <c r="AF20" s="34"/>
      <c r="AG20" s="34"/>
      <c r="AH20" s="32"/>
      <c r="AI20" s="32"/>
      <c r="AJ20" s="32"/>
      <c r="AK20" s="32"/>
      <c r="AL20" s="32"/>
      <c r="AM20" s="32"/>
      <c r="AN20" s="32"/>
      <c r="AO20" s="32"/>
      <c r="AP20" s="33"/>
      <c r="AQ20" s="32"/>
      <c r="AR20" s="32"/>
      <c r="AS20" s="33"/>
      <c r="AT20" s="34"/>
      <c r="AU20" s="34"/>
      <c r="AV20" s="34"/>
      <c r="AW20" s="32"/>
      <c r="AX20" s="32"/>
      <c r="AY20" s="32"/>
      <c r="AZ20" s="32"/>
      <c r="BA20" s="32"/>
      <c r="BB20" s="32"/>
      <c r="BC20" s="32"/>
      <c r="BD20" s="32"/>
      <c r="BE20" s="33"/>
      <c r="BF20" s="32"/>
      <c r="BG20" s="32"/>
      <c r="BH20" s="33"/>
      <c r="BI20" s="34"/>
      <c r="BJ20" s="34"/>
      <c r="BK20" s="34"/>
      <c r="BL20" s="277"/>
      <c r="BM20" s="122"/>
      <c r="BN20" s="122"/>
      <c r="BO20" s="122"/>
      <c r="BP20" s="122"/>
      <c r="BQ20" s="122"/>
      <c r="BR20" s="122"/>
      <c r="BS20" s="122"/>
      <c r="BT20" s="122"/>
      <c r="BU20" s="122"/>
      <c r="BV20" s="122"/>
      <c r="BW20" s="122"/>
    </row>
    <row r="21" spans="1:75" s="259" customFormat="1" ht="15.75" x14ac:dyDescent="0.2">
      <c r="A21" s="357"/>
      <c r="B21" s="84" t="s">
        <v>65</v>
      </c>
      <c r="C21" s="85"/>
      <c r="D21" s="86"/>
      <c r="E21" s="87"/>
      <c r="F21" s="88"/>
      <c r="G21" s="86"/>
      <c r="H21" s="87"/>
      <c r="I21" s="88"/>
      <c r="J21" s="86"/>
      <c r="K21" s="87"/>
      <c r="L21" s="88"/>
      <c r="M21" s="86"/>
      <c r="N21" s="87"/>
      <c r="O21" s="88"/>
      <c r="P21" s="86"/>
      <c r="Q21" s="87"/>
      <c r="R21" s="88"/>
      <c r="S21" s="86"/>
      <c r="T21" s="87"/>
      <c r="U21" s="88"/>
      <c r="V21" s="86"/>
      <c r="W21" s="87"/>
      <c r="X21" s="88"/>
      <c r="Y21" s="86"/>
      <c r="Z21" s="87"/>
      <c r="AA21" s="88"/>
      <c r="AB21" s="86"/>
      <c r="AC21" s="87"/>
      <c r="AD21" s="88"/>
      <c r="AE21" s="86"/>
      <c r="AF21" s="87"/>
      <c r="AG21" s="89"/>
      <c r="AH21" s="86"/>
      <c r="AI21" s="87"/>
      <c r="AJ21" s="88"/>
      <c r="AK21" s="86"/>
      <c r="AL21" s="87"/>
      <c r="AM21" s="88"/>
      <c r="AN21" s="86"/>
      <c r="AO21" s="87"/>
      <c r="AP21" s="88"/>
      <c r="AQ21" s="86"/>
      <c r="AR21" s="87"/>
      <c r="AS21" s="88"/>
      <c r="AT21" s="86"/>
      <c r="AU21" s="87"/>
      <c r="AV21" s="88"/>
      <c r="AW21" s="86"/>
      <c r="AX21" s="87"/>
      <c r="AY21" s="88"/>
      <c r="AZ21" s="86"/>
      <c r="BA21" s="87"/>
      <c r="BB21" s="88"/>
      <c r="BC21" s="86"/>
      <c r="BD21" s="87"/>
      <c r="BE21" s="88"/>
      <c r="BF21" s="86"/>
      <c r="BG21" s="87"/>
      <c r="BH21" s="88"/>
      <c r="BI21" s="86"/>
      <c r="BJ21" s="87"/>
      <c r="BK21" s="89"/>
      <c r="BL21" s="277"/>
      <c r="BM21" s="122"/>
      <c r="BN21" s="122"/>
      <c r="BO21" s="122"/>
      <c r="BP21" s="122"/>
      <c r="BQ21" s="122"/>
      <c r="BR21" s="122"/>
      <c r="BS21" s="122"/>
      <c r="BT21" s="122"/>
      <c r="BU21" s="122"/>
      <c r="BV21" s="122"/>
      <c r="BW21" s="122"/>
    </row>
    <row r="22" spans="1:75" s="259" customFormat="1" ht="16.5" customHeight="1" x14ac:dyDescent="0.2">
      <c r="A22" s="357"/>
      <c r="B22" s="82"/>
      <c r="C22" s="83"/>
      <c r="D22" s="90"/>
      <c r="E22" s="91"/>
      <c r="F22" s="91"/>
      <c r="G22" s="90"/>
      <c r="H22" s="91"/>
      <c r="I22" s="91"/>
      <c r="J22" s="90"/>
      <c r="K22" s="91"/>
      <c r="L22" s="92"/>
      <c r="M22" s="90"/>
      <c r="N22" s="91"/>
      <c r="O22" s="92"/>
      <c r="P22" s="90"/>
      <c r="Q22" s="91"/>
      <c r="R22" s="92"/>
      <c r="S22" s="90"/>
      <c r="T22" s="91"/>
      <c r="U22" s="91"/>
      <c r="V22" s="90"/>
      <c r="W22" s="91"/>
      <c r="X22" s="91"/>
      <c r="Y22" s="90"/>
      <c r="Z22" s="91"/>
      <c r="AA22" s="92"/>
      <c r="AB22" s="90"/>
      <c r="AC22" s="91"/>
      <c r="AD22" s="92"/>
      <c r="AE22" s="90"/>
      <c r="AF22" s="91"/>
      <c r="AG22" s="93"/>
      <c r="AH22" s="90"/>
      <c r="AI22" s="91"/>
      <c r="AJ22" s="91"/>
      <c r="AK22" s="90"/>
      <c r="AL22" s="91"/>
      <c r="AM22" s="91"/>
      <c r="AN22" s="90"/>
      <c r="AO22" s="91"/>
      <c r="AP22" s="92"/>
      <c r="AQ22" s="90"/>
      <c r="AR22" s="91"/>
      <c r="AS22" s="92"/>
      <c r="AT22" s="90"/>
      <c r="AU22" s="91"/>
      <c r="AV22" s="92"/>
      <c r="AW22" s="90"/>
      <c r="AX22" s="91"/>
      <c r="AY22" s="91"/>
      <c r="AZ22" s="90"/>
      <c r="BA22" s="91"/>
      <c r="BB22" s="91"/>
      <c r="BC22" s="90"/>
      <c r="BD22" s="91"/>
      <c r="BE22" s="92"/>
      <c r="BF22" s="90"/>
      <c r="BG22" s="91"/>
      <c r="BH22" s="92"/>
      <c r="BI22" s="90"/>
      <c r="BJ22" s="91"/>
      <c r="BK22" s="93"/>
      <c r="BL22" s="277"/>
      <c r="BM22" s="122"/>
      <c r="BN22" s="122"/>
      <c r="BO22" s="122"/>
      <c r="BP22" s="122"/>
      <c r="BQ22" s="122"/>
      <c r="BR22" s="122"/>
      <c r="BS22" s="122"/>
      <c r="BT22" s="122"/>
      <c r="BU22" s="122"/>
      <c r="BV22" s="122"/>
      <c r="BW22" s="122"/>
    </row>
    <row r="23" spans="1:75" s="259" customFormat="1" ht="16.5" customHeight="1" x14ac:dyDescent="0.2">
      <c r="A23" s="357"/>
      <c r="B23" s="82" t="s">
        <v>66</v>
      </c>
      <c r="C23" s="83"/>
      <c r="D23" s="90"/>
      <c r="E23" s="91"/>
      <c r="F23" s="91"/>
      <c r="G23" s="90"/>
      <c r="H23" s="91"/>
      <c r="I23" s="91"/>
      <c r="J23" s="90"/>
      <c r="K23" s="91"/>
      <c r="L23" s="92"/>
      <c r="M23" s="90"/>
      <c r="N23" s="91"/>
      <c r="O23" s="92"/>
      <c r="P23" s="90"/>
      <c r="Q23" s="91"/>
      <c r="R23" s="92"/>
      <c r="S23" s="90"/>
      <c r="T23" s="91"/>
      <c r="U23" s="91"/>
      <c r="V23" s="90"/>
      <c r="W23" s="91"/>
      <c r="X23" s="91"/>
      <c r="Y23" s="90"/>
      <c r="Z23" s="91"/>
      <c r="AA23" s="92"/>
      <c r="AB23" s="90"/>
      <c r="AC23" s="91"/>
      <c r="AD23" s="92"/>
      <c r="AE23" s="90"/>
      <c r="AF23" s="91"/>
      <c r="AG23" s="93"/>
      <c r="AH23" s="90"/>
      <c r="AI23" s="91"/>
      <c r="AJ23" s="91"/>
      <c r="AK23" s="90"/>
      <c r="AL23" s="91"/>
      <c r="AM23" s="91"/>
      <c r="AN23" s="90"/>
      <c r="AO23" s="91"/>
      <c r="AP23" s="92"/>
      <c r="AQ23" s="90"/>
      <c r="AR23" s="91"/>
      <c r="AS23" s="92"/>
      <c r="AT23" s="90"/>
      <c r="AU23" s="91"/>
      <c r="AV23" s="92"/>
      <c r="AW23" s="90"/>
      <c r="AX23" s="91"/>
      <c r="AY23" s="91"/>
      <c r="AZ23" s="90"/>
      <c r="BA23" s="91"/>
      <c r="BB23" s="91"/>
      <c r="BC23" s="90"/>
      <c r="BD23" s="91"/>
      <c r="BE23" s="92"/>
      <c r="BF23" s="90"/>
      <c r="BG23" s="91"/>
      <c r="BH23" s="92"/>
      <c r="BI23" s="90"/>
      <c r="BJ23" s="91"/>
      <c r="BK23" s="93"/>
      <c r="BL23" s="277"/>
      <c r="BM23" s="122"/>
      <c r="BN23" s="122"/>
      <c r="BO23" s="122"/>
      <c r="BP23" s="122"/>
      <c r="BQ23" s="122"/>
      <c r="BR23" s="122"/>
      <c r="BS23" s="122"/>
      <c r="BT23" s="122"/>
      <c r="BU23" s="122"/>
      <c r="BV23" s="122"/>
      <c r="BW23" s="122"/>
    </row>
    <row r="24" spans="1:75" s="262" customFormat="1" x14ac:dyDescent="0.2">
      <c r="A24" s="263"/>
      <c r="B24" s="35"/>
      <c r="C24" s="83" t="s">
        <v>4489</v>
      </c>
      <c r="D24" s="264">
        <f>SUMIFS('Unit Details'!L:L,'Unit Details'!$E:$E,"NUCLEAR",'Unit Details'!$F:$F,"OPER*")
+SUMIFS('Unit Details'!L:L,'Unit Details'!$E:$E,"COAL",'Unit Details'!$F:$F,"OPER*")
+SUMIFS('Unit Details'!L:L,'Unit Details'!$E:$E,"GAS",'Unit Details'!$F:$F,"OPER*")
+SUMIFS('Unit Details'!L:L,'Unit Details'!$E:$E,"BIOMASS",'Unit Details'!$F:$F,"OPER*")
+SUMIFS('Unit Details'!L:L,'Unit Details'!$E:$E,"DIESEL",'Unit Details'!$F:$F,"OPER*")
+SUMIFS('Unit Details'!L:L,'Unit Details'!$F:$F,"MOTH-SEA")
-SUMIFS('Unit Details'!L:L,'Unit Details'!$G:$G,"SWGR-AVA")
-SUMIFS('Unit Details'!L:L,'Unit Details'!$G:$G,"SWGR-UNA")
-SUMIFS('Unit Details'!L:L,'Unit Details'!$G:$G,"PUN")
+SUMIFS('Unit Details'!L:L,'Unit Details'!$F:$F,"OPER-UNR",'Unit Details'!$L:$L,"=0")</f>
        <v>65756.200000000026</v>
      </c>
      <c r="E24" s="265">
        <f>D24</f>
        <v>65756.200000000026</v>
      </c>
      <c r="F24" s="265">
        <f t="shared" ref="F24:F39" si="28">D24-E24</f>
        <v>0</v>
      </c>
      <c r="G24" s="264">
        <f>SUMIFS('Unit Details'!M:M,'Unit Details'!$E:$E,"NUCLEAR",'Unit Details'!$F:$F,"OPER*")
+SUMIFS('Unit Details'!M:M,'Unit Details'!$E:$E,"COAL",'Unit Details'!$F:$F,"OPER*")
+SUMIFS('Unit Details'!M:M,'Unit Details'!$E:$E,"GAS",'Unit Details'!$F:$F,"OPER*")
+SUMIFS('Unit Details'!M:M,'Unit Details'!$E:$E,"BIOMASS",'Unit Details'!$F:$F,"OPER*")
+SUMIFS('Unit Details'!M:M,'Unit Details'!$E:$E,"DIESEL",'Unit Details'!$F:$F,"OPER*")
+SUMIFS('Unit Details'!M:M,'Unit Details'!$F:$F,"MOTH-SEA")
-SUMIFS('Unit Details'!M:M,'Unit Details'!$G:$G,"SWGR-AVA")
-SUMIFS('Unit Details'!M:M,'Unit Details'!$G:$G,"SWGR-UNA")
-SUMIFS('Unit Details'!M:M,'Unit Details'!$G:$G,"PUN")
+SUMIFS('Unit Details'!L:L,'Unit Details'!$F:$F,"OPER-UNR",'Unit Details'!$M:$M,"=0")</f>
        <v>65756.200000000012</v>
      </c>
      <c r="H24" s="265">
        <f>G24</f>
        <v>65756.200000000012</v>
      </c>
      <c r="I24" s="265">
        <f t="shared" ref="I24:I39" si="29">G24-H24</f>
        <v>0</v>
      </c>
      <c r="J24" s="264">
        <f>SUMIFS('Unit Details'!N:N,'Unit Details'!$E:$E,"NUCLEAR",'Unit Details'!$F:$F,"OPER*")
+SUMIFS('Unit Details'!N:N,'Unit Details'!$E:$E,"COAL",'Unit Details'!$F:$F,"OPER*")
+SUMIFS('Unit Details'!N:N,'Unit Details'!$E:$E,"GAS",'Unit Details'!$F:$F,"OPER*")
+SUMIFS('Unit Details'!N:N,'Unit Details'!$E:$E,"BIOMASS",'Unit Details'!$F:$F,"OPER*")
+SUMIFS('Unit Details'!N:N,'Unit Details'!$E:$E,"DIESEL",'Unit Details'!$F:$F,"OPER*")
+SUMIFS('Unit Details'!N:N,'Unit Details'!$F:$F,"MOTH-SEA")
-SUMIFS('Unit Details'!N:N,'Unit Details'!$G:$G,"SWGR-AVA")
-SUMIFS('Unit Details'!N:N,'Unit Details'!$G:$G,"SWGR-UNA")
-SUMIFS('Unit Details'!N:N,'Unit Details'!$G:$G,"PUN")
+SUMIFS('Unit Details'!L:L,'Unit Details'!$F:$F,"OPER-UNR",'Unit Details'!$N:$N,"=0")</f>
        <v>65756.200000000012</v>
      </c>
      <c r="K24" s="265">
        <f>J24</f>
        <v>65756.200000000012</v>
      </c>
      <c r="L24" s="265">
        <f t="shared" ref="L24:L39" si="30">J24-K24</f>
        <v>0</v>
      </c>
      <c r="M24" s="264">
        <f>SUMIFS('Unit Details'!O:O,'Unit Details'!$E:$E,"NUCLEAR",'Unit Details'!$F:$F,"OPER*")
+SUMIFS('Unit Details'!O:O,'Unit Details'!$E:$E,"COAL",'Unit Details'!$F:$F,"OPER*")
+SUMIFS('Unit Details'!O:O,'Unit Details'!$E:$E,"GAS",'Unit Details'!$F:$F,"OPER*")
+SUMIFS('Unit Details'!O:O,'Unit Details'!$E:$E,"BIOMASS",'Unit Details'!$F:$F,"OPER*")
+SUMIFS('Unit Details'!O:O,'Unit Details'!$E:$E,"DIESEL",'Unit Details'!$F:$F,"OPER*")
+SUMIFS('Unit Details'!O:O,'Unit Details'!$F:$F,"MOTH-SEA")
-SUMIFS('Unit Details'!O:O,'Unit Details'!$G:$G,"SWGR-AVA")
-SUMIFS('Unit Details'!O:O,'Unit Details'!$G:$G,"SWGR-UNA")
-SUMIFS('Unit Details'!O:O,'Unit Details'!$G:$G,"PUN")
+SUMIFS('Unit Details'!L:L,'Unit Details'!$F:$F,"OPER-UNR",'Unit Details'!$O:$O,"=0")</f>
        <v>65756.200000000012</v>
      </c>
      <c r="N24" s="265">
        <f>M24</f>
        <v>65756.200000000012</v>
      </c>
      <c r="O24" s="265">
        <f t="shared" ref="O24:O36" si="31">M24-N24</f>
        <v>0</v>
      </c>
      <c r="P24" s="264">
        <f>SUMIFS('Unit Details'!P:P,'Unit Details'!$E:$E,"NUCLEAR",'Unit Details'!$F:$F,"OPER*")
+SUMIFS('Unit Details'!P:P,'Unit Details'!$E:$E,"COAL",'Unit Details'!$F:$F,"OPER*")
+SUMIFS('Unit Details'!P:P,'Unit Details'!$E:$E,"GAS",'Unit Details'!$F:$F,"OPER*")
+SUMIFS('Unit Details'!P:P,'Unit Details'!$E:$E,"BIOMASS",'Unit Details'!$F:$F,"OPER*")
+SUMIFS('Unit Details'!P:P,'Unit Details'!$E:$E,"DIESEL",'Unit Details'!$F:$F,"OPER*")
+SUMIFS('Unit Details'!P:P,'Unit Details'!$F:$F,"MOTH-SEA")
-SUMIFS('Unit Details'!P:P,'Unit Details'!$G:$G,"SWGR-AVA")
-SUMIFS('Unit Details'!P:P,'Unit Details'!$G:$G,"SWGR-UNA")
-SUMIFS('Unit Details'!P:P,'Unit Details'!$G:$G,"PUN")
+SUMIFS('Unit Details'!L:L,'Unit Details'!$F:$F,"OPER-UNR",'Unit Details'!$P:$P,"=0")</f>
        <v>65756.200000000012</v>
      </c>
      <c r="Q24" s="265">
        <f t="shared" ref="Q24:Q28" si="32">P24</f>
        <v>65756.200000000012</v>
      </c>
      <c r="R24" s="265">
        <f t="shared" ref="R24:R39" si="33">P24-Q24</f>
        <v>0</v>
      </c>
      <c r="S24" s="264">
        <f>SUMIFS('Unit Details'!Q:Q,'Unit Details'!$E:$E,"NUCLEAR",'Unit Details'!$F:$F,"OPER*")
+SUMIFS('Unit Details'!Q:Q,'Unit Details'!$E:$E,"COAL",'Unit Details'!$F:$F,"OPER*")
+SUMIFS('Unit Details'!Q:Q,'Unit Details'!$E:$E,"GAS",'Unit Details'!$F:$F,"OPER*")
+SUMIFS('Unit Details'!Q:Q,'Unit Details'!$E:$E,"BIOMASS",'Unit Details'!$F:$F,"OPER*")
+SUMIFS('Unit Details'!Q:Q,'Unit Details'!$E:$E,"DIESEL",'Unit Details'!$F:$F,"OPER*")
+SUMIFS('Unit Details'!Q:Q,'Unit Details'!$F:$F,"MOTH-SEA")
-SUMIFS('Unit Details'!Q:Q,'Unit Details'!$G:$G,"SWGR-AVA")
-SUMIFS('Unit Details'!Q:Q,'Unit Details'!$G:$G,"SWGR-UNA")
-SUMIFS('Unit Details'!Q:Q,'Unit Details'!$G:$G,"PUN")
+SUMIFS('Unit Details'!Q:Q,'Unit Details'!$F:$F,"OPER-UNR",'Unit Details'!$Q:$Q,"=0")</f>
        <v>69395.100000000137</v>
      </c>
      <c r="T24" s="265">
        <f>S24</f>
        <v>69395.100000000137</v>
      </c>
      <c r="U24" s="265">
        <f t="shared" ref="U24:U36" si="34">S24-T24</f>
        <v>0</v>
      </c>
      <c r="V24" s="264">
        <f>SUMIFS('Unit Details'!R:R,'Unit Details'!$E:$E,"NUCLEAR",'Unit Details'!$F:$F,"OPER*")
+SUMIFS('Unit Details'!R:R,'Unit Details'!$E:$E,"COAL",'Unit Details'!$F:$F,"OPER*")
+SUMIFS('Unit Details'!R:R,'Unit Details'!$E:$E,"GAS",'Unit Details'!$F:$F,"OPER*")
+SUMIFS('Unit Details'!R:R,'Unit Details'!$E:$E,"BIOMASS",'Unit Details'!$F:$F,"OPER*")
+SUMIFS('Unit Details'!R:R,'Unit Details'!$E:$E,"DIESEL",'Unit Details'!$F:$F,"OPER*")
+SUMIFS('Unit Details'!R:R,'Unit Details'!$F:$F,"MOTH-SEA")
-SUMIFS('Unit Details'!R:R,'Unit Details'!$G:$G,"SWGR-AVA")
-SUMIFS('Unit Details'!R:R,'Unit Details'!$G:$G,"SWGR-UNA")
-SUMIFS('Unit Details'!R:R,'Unit Details'!$G:$G,"PUN")
+SUMIFS('Unit Details'!Q:Q,'Unit Details'!$F:$F,"OPER-UNR",'Unit Details'!$R:$R,"=0")</f>
        <v>69395.100000000137</v>
      </c>
      <c r="W24" s="265">
        <f>V24</f>
        <v>69395.100000000137</v>
      </c>
      <c r="X24" s="265">
        <f t="shared" ref="X24:X36" si="35">V24-W24</f>
        <v>0</v>
      </c>
      <c r="Y24" s="264">
        <f>SUMIFS('Unit Details'!S:S,'Unit Details'!$E:$E,"NUCLEAR",'Unit Details'!$F:$F,"OPER*")
+SUMIFS('Unit Details'!S:S,'Unit Details'!$E:$E,"COAL",'Unit Details'!$F:$F,"OPER*")
+SUMIFS('Unit Details'!S:S,'Unit Details'!$E:$E,"GAS",'Unit Details'!$F:$F,"OPER*")
+SUMIFS('Unit Details'!S:S,'Unit Details'!$E:$E,"BIOMASS",'Unit Details'!$F:$F,"OPER*")
+SUMIFS('Unit Details'!S:S,'Unit Details'!$E:$E,"DIESEL",'Unit Details'!$F:$F,"OPER*")
+SUMIFS('Unit Details'!S:S,'Unit Details'!$F:$F,"MOTH-SEA")
-SUMIFS('Unit Details'!S:S,'Unit Details'!$G:$G,"SWGR-AVA")
-SUMIFS('Unit Details'!S:S,'Unit Details'!$G:$G,"SWGR-UNA")
-SUMIFS('Unit Details'!S:S,'Unit Details'!$G:$G,"PUN")
+SUMIFS('Unit Details'!Q:Q,'Unit Details'!$F:$F,"OPER-UNR",'Unit Details'!$S:$S,"=0")</f>
        <v>69395.100000000137</v>
      </c>
      <c r="Z24" s="265">
        <f>Y24</f>
        <v>69395.100000000137</v>
      </c>
      <c r="AA24" s="265">
        <f t="shared" ref="AA24:AA36" si="36">Y24-Z24</f>
        <v>0</v>
      </c>
      <c r="AB24" s="264">
        <f>SUMIFS('Unit Details'!T:T,'Unit Details'!$E:$E,"NUCLEAR",'Unit Details'!$F:$F,"OPER*")
+SUMIFS('Unit Details'!T:T,'Unit Details'!$E:$E,"COAL",'Unit Details'!$F:$F,"OPER*")
+SUMIFS('Unit Details'!T:T,'Unit Details'!$E:$E,"GAS",'Unit Details'!$F:$F,"OPER*")
+SUMIFS('Unit Details'!T:T,'Unit Details'!$E:$E,"BIOMASS",'Unit Details'!$F:$F,"OPER*")
+SUMIFS('Unit Details'!T:T,'Unit Details'!$E:$E,"DIESEL",'Unit Details'!$F:$F,"OPER*")
+SUMIFS('Unit Details'!T:T,'Unit Details'!$F:$F,"MOTH-SEA")
-SUMIFS('Unit Details'!T:T,'Unit Details'!$G:$G,"SWGR-AVA")
-SUMIFS('Unit Details'!T:T,'Unit Details'!$G:$G,"SWGR-UNA")
-SUMIFS('Unit Details'!T:T,'Unit Details'!$G:$G,"PUN")
+SUMIFS('Unit Details'!Q:Q,'Unit Details'!$F:$F,"OPER-UNR",'Unit Details'!$T:$T,"=0")</f>
        <v>69395.100000000137</v>
      </c>
      <c r="AC24" s="265">
        <f>AB24</f>
        <v>69395.100000000137</v>
      </c>
      <c r="AD24" s="265">
        <f t="shared" ref="AD24:AD36" si="37">AB24-AC24</f>
        <v>0</v>
      </c>
      <c r="AE24" s="264">
        <f>SUMIFS('Unit Details'!U:U,'Unit Details'!$E:$E,"NUCLEAR",'Unit Details'!$F:$F,"OPER*")
+SUMIFS('Unit Details'!U:U,'Unit Details'!$E:$E,"COAL",'Unit Details'!$F:$F,"OPER*")
+SUMIFS('Unit Details'!U:U,'Unit Details'!$E:$E,"GAS",'Unit Details'!$F:$F,"OPER*")
+SUMIFS('Unit Details'!U:U,'Unit Details'!$E:$E,"BIOMASS",'Unit Details'!$F:$F,"OPER*")
+SUMIFS('Unit Details'!U:U,'Unit Details'!$E:$E,"DIESEL",'Unit Details'!$F:$F,"OPER*")
+SUMIFS('Unit Details'!U:U,'Unit Details'!$F:$F,"MOTH-SEA")
-SUMIFS('Unit Details'!U:U,'Unit Details'!$G:$G,"SWGR-AVA")
-SUMIFS('Unit Details'!U:U,'Unit Details'!$G:$G,"SWGR-UNA")
-SUMIFS('Unit Details'!U:U,'Unit Details'!$G:$G,"PUN")
+SUMIFS('Unit Details'!Q:Q,'Unit Details'!$F:$F,"OPER-UNR",'Unit Details'!$U:$U,"=0")</f>
        <v>69395.100000000137</v>
      </c>
      <c r="AF24" s="265">
        <f t="shared" ref="AF24:AF28" si="38">AE24</f>
        <v>69395.100000000137</v>
      </c>
      <c r="AG24" s="266">
        <f t="shared" ref="AG24:AG36" si="39">AE24-AF24</f>
        <v>0</v>
      </c>
      <c r="AH24" s="264">
        <f>SUMIFS('Unit Details'!V:V,'Unit Details'!$E:$E,"NUCLEAR",'Unit Details'!$F:$F,"OPER*")
+SUMIFS('Unit Details'!V:V,'Unit Details'!$E:$E,"COAL",'Unit Details'!$F:$F,"OPER*")
+SUMIFS('Unit Details'!V:V,'Unit Details'!$E:$E,"GAS",'Unit Details'!$F:$F,"OPER*")
+SUMIFS('Unit Details'!V:V,'Unit Details'!$E:$E,"BIOMASS",'Unit Details'!$F:$F,"OPER*")
+SUMIFS('Unit Details'!V:V,'Unit Details'!$E:$E,"DIESEL",'Unit Details'!$F:$F,"OPER*")
+SUMIFS('Unit Details'!V:V,'Unit Details'!$F:$F,"MOTH-SEA")
-SUMIFS('Unit Details'!V:V,'Unit Details'!$G:$G,"SWGR-AVA")
-SUMIFS('Unit Details'!V:V,'Unit Details'!$G:$G,"SWGR-UNA")
-SUMIFS('Unit Details'!V:V,'Unit Details'!$G:$G,"PUN")
+SUMIFS('Unit Details'!V:V,'Unit Details'!$F:$F,"OPER-UNR",'Unit Details'!$V:$V,"=0")</f>
        <v>67005.999999999927</v>
      </c>
      <c r="AI24" s="265">
        <f>AH24</f>
        <v>67005.999999999927</v>
      </c>
      <c r="AJ24" s="265">
        <f t="shared" ref="AJ24:AJ36" si="40">AH24-AI24</f>
        <v>0</v>
      </c>
      <c r="AK24" s="264">
        <f>SUMIFS('Unit Details'!W:W,'Unit Details'!$E:$E,"NUCLEAR",'Unit Details'!$F:$F,"OPER*")
+SUMIFS('Unit Details'!W:W,'Unit Details'!$E:$E,"COAL",'Unit Details'!$F:$F,"OPER*")
+SUMIFS('Unit Details'!W:W,'Unit Details'!$E:$E,"GAS",'Unit Details'!$F:$F,"OPER*")
+SUMIFS('Unit Details'!W:W,'Unit Details'!$E:$E,"BIOMASS",'Unit Details'!$F:$F,"OPER*")
+SUMIFS('Unit Details'!W:W,'Unit Details'!$E:$E,"DIESEL",'Unit Details'!$F:$F,"OPER*")
+SUMIFS('Unit Details'!W:W,'Unit Details'!$F:$F,"MOTH-SEA")
-SUMIFS('Unit Details'!W:W,'Unit Details'!$G:$G,"SWGR-AVA")
-SUMIFS('Unit Details'!W:W,'Unit Details'!$G:$G,"SWGR-UNA")
-SUMIFS('Unit Details'!W:W,'Unit Details'!$G:$G,"PUN")
+SUMIFS('Unit Details'!V:V,'Unit Details'!$F:$F,"OPER-UNR",'Unit Details'!$W:$W,"=0")</f>
        <v>67005.999999999927</v>
      </c>
      <c r="AL24" s="265">
        <f>AK24</f>
        <v>67005.999999999927</v>
      </c>
      <c r="AM24" s="265">
        <f t="shared" ref="AM24:AM29" si="41">AK24-AL24</f>
        <v>0</v>
      </c>
      <c r="AN24" s="264">
        <f>SUMIFS('Unit Details'!X:X,'Unit Details'!$E:$E,"NUCLEAR",'Unit Details'!$F:$F,"OPER*")
+SUMIFS('Unit Details'!X:X,'Unit Details'!$E:$E,"COAL",'Unit Details'!$F:$F,"OPER*")
+SUMIFS('Unit Details'!X:X,'Unit Details'!$E:$E,"GAS",'Unit Details'!$F:$F,"OPER*")
+SUMIFS('Unit Details'!X:X,'Unit Details'!$E:$E,"BIOMASS",'Unit Details'!$F:$F,"OPER*")
+SUMIFS('Unit Details'!X:X,'Unit Details'!$E:$E,"DIESEL",'Unit Details'!$F:$F,"OPER*")
+SUMIFS('Unit Details'!X:X,'Unit Details'!$F:$F,"MOTH-SEA")
-SUMIFS('Unit Details'!X:X,'Unit Details'!$G:$G,"SWGR-AVA")
-SUMIFS('Unit Details'!X:X,'Unit Details'!$G:$G,"SWGR-UNA")
-SUMIFS('Unit Details'!X:X,'Unit Details'!$G:$G,"PUN")
+SUMIFS('Unit Details'!V:V,'Unit Details'!$F:$F,"OPER-UNR",'Unit Details'!$X:$X,"=0")</f>
        <v>67005.999999999927</v>
      </c>
      <c r="AO24" s="265">
        <f>AN24</f>
        <v>67005.999999999927</v>
      </c>
      <c r="AP24" s="265">
        <f t="shared" ref="AP24:AP29" si="42">AN24-AO24</f>
        <v>0</v>
      </c>
      <c r="AQ24" s="264">
        <f>SUMIFS('Unit Details'!Y:Y,'Unit Details'!$E:$E,"NUCLEAR",'Unit Details'!$F:$F,"OPER*")
+SUMIFS('Unit Details'!Y:Y,'Unit Details'!$E:$E,"COAL",'Unit Details'!$F:$F,"OPER*")
+SUMIFS('Unit Details'!Y:Y,'Unit Details'!$E:$E,"GAS",'Unit Details'!$F:$F,"OPER*")
+SUMIFS('Unit Details'!Y:Y,'Unit Details'!$E:$E,"BIOMASS",'Unit Details'!$F:$F,"OPER*")
+SUMIFS('Unit Details'!Y:Y,'Unit Details'!$E:$E,"DIESEL",'Unit Details'!$F:$F,"OPER*")
+SUMIFS('Unit Details'!Y:Y,'Unit Details'!$F:$F,"MOTH-SEA")
-SUMIFS('Unit Details'!Y:Y,'Unit Details'!$G:$G,"SWGR-AVA")
-SUMIFS('Unit Details'!Y:Y,'Unit Details'!$G:$G,"SWGR-UNA")
-SUMIFS('Unit Details'!Y:Y,'Unit Details'!$G:$G,"PUN")
+SUMIFS('Unit Details'!V:V,'Unit Details'!$F:$F,"OPER-UNR",'Unit Details'!$Y:$Y,"=0")</f>
        <v>67005.999999999927</v>
      </c>
      <c r="AR24" s="265">
        <f t="shared" ref="AR24:AR28" si="43">AQ24</f>
        <v>67005.999999999927</v>
      </c>
      <c r="AS24" s="265">
        <f t="shared" ref="AS24:AS29" si="44">AQ24-AR24</f>
        <v>0</v>
      </c>
      <c r="AT24" s="264">
        <f>SUMIFS('Unit Details'!Z:Z,'Unit Details'!$E:$E,"NUCLEAR",'Unit Details'!$F:$F,"OPER*")
+SUMIFS('Unit Details'!Z:Z,'Unit Details'!$E:$E,"COAL",'Unit Details'!$F:$F,"OPER*")
+SUMIFS('Unit Details'!Z:Z,'Unit Details'!$E:$E,"GAS",'Unit Details'!$F:$F,"OPER*")
+SUMIFS('Unit Details'!Z:Z,'Unit Details'!$E:$E,"BIOMASS",'Unit Details'!$F:$F,"OPER*")
+SUMIFS('Unit Details'!Z:Z,'Unit Details'!$E:$E,"DIESEL",'Unit Details'!$F:$F,"OPER*")
+SUMIFS('Unit Details'!Z:Z,'Unit Details'!$F:$F,"MOTH-SEA")
-SUMIFS('Unit Details'!Z:Z,'Unit Details'!$G:$G,"SWGR-AVA")
-SUMIFS('Unit Details'!Z:Z,'Unit Details'!$G:$G,"SWGR-UNA")
-SUMIFS('Unit Details'!Z:Z,'Unit Details'!$G:$G,"PUN")
+SUMIFS('Unit Details'!V:V,'Unit Details'!$F:$F,"OPER-UNR",'Unit Details'!$Z:$Z,"=0")</f>
        <v>67005.999999999927</v>
      </c>
      <c r="AU24" s="265">
        <f t="shared" ref="AU24:AU28" si="45">AT24</f>
        <v>67005.999999999927</v>
      </c>
      <c r="AV24" s="265">
        <f t="shared" ref="AV24:AV29" si="46">AT24-AU24</f>
        <v>0</v>
      </c>
      <c r="AW24" s="264">
        <f>SUMIFS('Unit Details'!AA:AA,'Unit Details'!$E:$E,"NUCLEAR",'Unit Details'!$F:$F,"OPER*")
+SUMIFS('Unit Details'!AA:AA,'Unit Details'!$E:$E,"COAL",'Unit Details'!$F:$F,"OPER*")
+SUMIFS('Unit Details'!AA:AA,'Unit Details'!$E:$E,"GAS",'Unit Details'!$F:$F,"OPER*")
+SUMIFS('Unit Details'!AA:AA,'Unit Details'!$E:$E,"BIOMASS",'Unit Details'!$F:$F,"OPER*")
+SUMIFS('Unit Details'!AA:AA,'Unit Details'!$E:$E,"DIESEL",'Unit Details'!$F:$F,"OPER*")
+SUMIFS('Unit Details'!AA:AA,'Unit Details'!$F:$F,"MOTH-SEA")
-SUMIFS('Unit Details'!AA:AA,'Unit Details'!$G:$G,"SWGR-AVA")
-SUMIFS('Unit Details'!AA:AA,'Unit Details'!$G:$G,"SWGR-UNA")
-SUMIFS('Unit Details'!AA:AA,'Unit Details'!$G:$G,"PUN")
+SUMIFS('Unit Details'!AA:AA,'Unit Details'!$F:$F,"OPER-UNR",'Unit Details'!$AA:$AA,"=0")</f>
        <v>67042.20000000007</v>
      </c>
      <c r="AX24" s="265">
        <f>AW24</f>
        <v>67042.20000000007</v>
      </c>
      <c r="AY24" s="265">
        <f t="shared" ref="AY24:AY29" si="47">AW24-AX24</f>
        <v>0</v>
      </c>
      <c r="AZ24" s="264">
        <f>SUMIFS('Unit Details'!AB:AB,'Unit Details'!$E:$E,"NUCLEAR",'Unit Details'!$F:$F,"OPER*")
+SUMIFS('Unit Details'!AB:AB,'Unit Details'!$E:$E,"COAL",'Unit Details'!$F:$F,"OPER*")
+SUMIFS('Unit Details'!AB:AB,'Unit Details'!$E:$E,"GAS",'Unit Details'!$F:$F,"OPER*")
+SUMIFS('Unit Details'!AB:AB,'Unit Details'!$E:$E,"BIOMASS",'Unit Details'!$F:$F,"OPER*")
+SUMIFS('Unit Details'!AB:AB,'Unit Details'!$E:$E,"DIESEL",'Unit Details'!$F:$F,"OPER*")
+SUMIFS('Unit Details'!AB:AB,'Unit Details'!$F:$F,"MOTH-SEA")
-SUMIFS('Unit Details'!AB:AB,'Unit Details'!$G:$G,"SWGR-AVA")
-SUMIFS('Unit Details'!AB:AB,'Unit Details'!$G:$G,"SWGR-UNA")
-SUMIFS('Unit Details'!AB:AB,'Unit Details'!$G:$G,"PUN")
+SUMIFS('Unit Details'!AA:AA,'Unit Details'!$F:$F,"OPER-UNR",'Unit Details'!$AB:$AB,"=0")</f>
        <v>67042.20000000007</v>
      </c>
      <c r="BA24" s="265">
        <f>AZ24</f>
        <v>67042.20000000007</v>
      </c>
      <c r="BB24" s="265">
        <f t="shared" ref="BB24:BB29" si="48">AZ24-BA24</f>
        <v>0</v>
      </c>
      <c r="BC24" s="264">
        <f>SUMIFS('Unit Details'!AC:AC,'Unit Details'!$E:$E,"NUCLEAR",'Unit Details'!$F:$F,"OPER*")
+SUMIFS('Unit Details'!AC:AC,'Unit Details'!$E:$E,"COAL",'Unit Details'!$F:$F,"OPER*")
+SUMIFS('Unit Details'!AC:AC,'Unit Details'!$E:$E,"GAS",'Unit Details'!$F:$F,"OPER*")
+SUMIFS('Unit Details'!AC:AC,'Unit Details'!$E:$E,"BIOMASS",'Unit Details'!$F:$F,"OPER*")
+SUMIFS('Unit Details'!AC:AC,'Unit Details'!$E:$E,"DIESEL",'Unit Details'!$F:$F,"OPER*")
+SUMIFS('Unit Details'!AC:AC,'Unit Details'!$F:$F,"MOTH-SEA")
-SUMIFS('Unit Details'!AC:AC,'Unit Details'!$G:$G,"SWGR-AVA")
-SUMIFS('Unit Details'!AC:AC,'Unit Details'!$G:$G,"SWGR-UNA")
-SUMIFS('Unit Details'!AC:AC,'Unit Details'!$G:$G,"PUN")
+SUMIFS('Unit Details'!AA:AA,'Unit Details'!$F:$F,"OPER-UNR",'Unit Details'!$AC:$AC,"=0")</f>
        <v>67042.20000000007</v>
      </c>
      <c r="BD24" s="265">
        <f>BC24</f>
        <v>67042.20000000007</v>
      </c>
      <c r="BE24" s="265">
        <f t="shared" ref="BE24:BE29" si="49">BC24-BD24</f>
        <v>0</v>
      </c>
      <c r="BF24" s="264">
        <f>SUMIFS('Unit Details'!AD:AD,'Unit Details'!$E:$E,"NUCLEAR",'Unit Details'!$F:$F,"OPER*")
+SUMIFS('Unit Details'!AD:AD,'Unit Details'!$E:$E,"COAL",'Unit Details'!$F:$F,"OPER*")
+SUMIFS('Unit Details'!AD:AD,'Unit Details'!$E:$E,"GAS",'Unit Details'!$F:$F,"OPER*")
+SUMIFS('Unit Details'!AD:AD,'Unit Details'!$E:$E,"BIOMASS",'Unit Details'!$F:$F,"OPER*")
+SUMIFS('Unit Details'!AD:AD,'Unit Details'!$E:$E,"DIESEL",'Unit Details'!$F:$F,"OPER*")
+SUMIFS('Unit Details'!AD:AD,'Unit Details'!$F:$F,"MOTH-SEA")
-SUMIFS('Unit Details'!AD:AD,'Unit Details'!$G:$G,"SWGR-AVA")
-SUMIFS('Unit Details'!AD:AD,'Unit Details'!$G:$G,"SWGR-UNA")
-SUMIFS('Unit Details'!AD:AD,'Unit Details'!$G:$G,"PUN")
+SUMIFS('Unit Details'!AA:AA,'Unit Details'!$F:$F,"OPER-UNR",'Unit Details'!$AD:$AD,"=0")</f>
        <v>67042.20000000007</v>
      </c>
      <c r="BG24" s="265">
        <f>BF24</f>
        <v>67042.20000000007</v>
      </c>
      <c r="BH24" s="265">
        <f t="shared" ref="BH24:BH29" si="50">BF24-BG24</f>
        <v>0</v>
      </c>
      <c r="BI24" s="264">
        <f>SUMIFS('Unit Details'!AE:AE,'Unit Details'!$E:$E,"NUCLEAR",'Unit Details'!$F:$F,"OPER*")
+SUMIFS('Unit Details'!AE:AE,'Unit Details'!$E:$E,"COAL",'Unit Details'!$F:$F,"OPER*")
+SUMIFS('Unit Details'!AE:AE,'Unit Details'!$E:$E,"GAS",'Unit Details'!$F:$F,"OPER*")
+SUMIFS('Unit Details'!AE:AE,'Unit Details'!$E:$E,"BIOMASS",'Unit Details'!$F:$F,"OPER*")
+SUMIFS('Unit Details'!AE:AE,'Unit Details'!$E:$E,"DIESEL",'Unit Details'!$F:$F,"OPER*")
+SUMIFS('Unit Details'!AE:AE,'Unit Details'!$F:$F,"MOTH-SEA")
-SUMIFS('Unit Details'!AE:AE,'Unit Details'!$G:$G,"SWGR-AVA")
-SUMIFS('Unit Details'!AE:AE,'Unit Details'!$G:$G,"SWGR-UNA")
-SUMIFS('Unit Details'!AE:AE,'Unit Details'!$G:$G,"PUN")
+SUMIFS('Unit Details'!AA:AA,'Unit Details'!$F:$F,"OPER-UNR",'Unit Details'!$AE:$AE,"=0")</f>
        <v>67042.20000000007</v>
      </c>
      <c r="BJ24" s="265">
        <f t="shared" ref="BJ24:BJ28" si="51">BI24</f>
        <v>67042.20000000007</v>
      </c>
      <c r="BK24" s="266">
        <f t="shared" ref="BK24:BK29" si="52">BI24-BJ24</f>
        <v>0</v>
      </c>
      <c r="BL24" s="277"/>
      <c r="BM24" s="122"/>
      <c r="BN24" s="122"/>
      <c r="BO24" s="122"/>
      <c r="BP24" s="122"/>
      <c r="BQ24" s="122"/>
      <c r="BR24" s="122"/>
      <c r="BS24" s="122"/>
      <c r="BT24" s="122"/>
      <c r="BU24" s="122"/>
      <c r="BV24" s="122"/>
      <c r="BW24" s="122"/>
    </row>
    <row r="25" spans="1:75" s="261" customFormat="1" x14ac:dyDescent="0.2">
      <c r="A25" s="358"/>
      <c r="B25" s="76"/>
      <c r="C25" s="83" t="s">
        <v>67</v>
      </c>
      <c r="D25" s="267">
        <f>SUMIFS('Unit Details'!L:L,'Unit Details'!$F:$F,"OPER",'Unit Details'!$E:$E,"HYDRO")*0.95</f>
        <v>541.59500000000003</v>
      </c>
      <c r="E25" s="265">
        <f>D25</f>
        <v>541.59500000000003</v>
      </c>
      <c r="F25" s="265">
        <f t="shared" si="28"/>
        <v>0</v>
      </c>
      <c r="G25" s="267">
        <f>SUMIFS('Unit Details'!M:M,'Unit Details'!$F:$F,"OPER",'Unit Details'!$E:$E,"HYDRO")*0.95</f>
        <v>541.59500000000003</v>
      </c>
      <c r="H25" s="265">
        <f>G25</f>
        <v>541.59500000000003</v>
      </c>
      <c r="I25" s="265">
        <f t="shared" si="29"/>
        <v>0</v>
      </c>
      <c r="J25" s="267">
        <f>SUMIFS('Unit Details'!N:N,'Unit Details'!$F:$F,"OPER",'Unit Details'!$E:$E,"HYDRO")*0.95</f>
        <v>541.59500000000003</v>
      </c>
      <c r="K25" s="265">
        <f>J25</f>
        <v>541.59500000000003</v>
      </c>
      <c r="L25" s="265">
        <f t="shared" si="30"/>
        <v>0</v>
      </c>
      <c r="M25" s="267">
        <f>SUMIFS('Unit Details'!O:O,'Unit Details'!$F:$F,"OPER",'Unit Details'!$E:$E,"HYDRO")*0.95</f>
        <v>541.59500000000003</v>
      </c>
      <c r="N25" s="265">
        <f>M25</f>
        <v>541.59500000000003</v>
      </c>
      <c r="O25" s="265">
        <f t="shared" si="31"/>
        <v>0</v>
      </c>
      <c r="P25" s="267">
        <f>SUMIFS('Unit Details'!P:P,'Unit Details'!$F:$F,"OPER",'Unit Details'!$E:$E,"HYDRO")*0.95</f>
        <v>541.59500000000003</v>
      </c>
      <c r="Q25" s="265">
        <f t="shared" si="32"/>
        <v>541.59500000000003</v>
      </c>
      <c r="R25" s="265">
        <f t="shared" si="33"/>
        <v>0</v>
      </c>
      <c r="S25" s="267">
        <f>SUMIFS('Unit Details'!Q:Q,'Unit Details'!$F:$F,"OPER",'Unit Details'!$E:$E,"HYDRO")*0.91</f>
        <v>518.79100000000005</v>
      </c>
      <c r="T25" s="265">
        <f>S25</f>
        <v>518.79100000000005</v>
      </c>
      <c r="U25" s="265">
        <f t="shared" si="34"/>
        <v>0</v>
      </c>
      <c r="V25" s="267">
        <f>SUMIFS('Unit Details'!R:R,'Unit Details'!$F:$F,"OPER",'Unit Details'!$E:$E,"HYDRO")*0.91</f>
        <v>518.79100000000005</v>
      </c>
      <c r="W25" s="265">
        <f>V25</f>
        <v>518.79100000000005</v>
      </c>
      <c r="X25" s="265">
        <f t="shared" si="35"/>
        <v>0</v>
      </c>
      <c r="Y25" s="267">
        <f>SUMIFS('Unit Details'!S:S,'Unit Details'!$F:$F,"OPER",'Unit Details'!$E:$E,"HYDRO")*0.91</f>
        <v>518.79100000000005</v>
      </c>
      <c r="Z25" s="265">
        <f>Y25</f>
        <v>518.79100000000005</v>
      </c>
      <c r="AA25" s="265">
        <f t="shared" si="36"/>
        <v>0</v>
      </c>
      <c r="AB25" s="267">
        <f>SUMIFS('Unit Details'!T:T,'Unit Details'!$F:$F,"OPER",'Unit Details'!$E:$E,"HYDRO")*0.91</f>
        <v>518.79100000000005</v>
      </c>
      <c r="AC25" s="265">
        <f>AB25</f>
        <v>518.79100000000005</v>
      </c>
      <c r="AD25" s="265">
        <f t="shared" si="37"/>
        <v>0</v>
      </c>
      <c r="AE25" s="267">
        <f>SUMIFS('Unit Details'!U:U,'Unit Details'!$F:$F,"OPER",'Unit Details'!$E:$E,"HYDRO")*0.91</f>
        <v>518.79100000000005</v>
      </c>
      <c r="AF25" s="265">
        <f t="shared" si="38"/>
        <v>518.79100000000005</v>
      </c>
      <c r="AG25" s="266">
        <f t="shared" si="39"/>
        <v>0</v>
      </c>
      <c r="AH25" s="267">
        <f>SUMIFS('Unit Details'!V:V,'Unit Details'!$F:$F,"OPER",'Unit Details'!$E:$E,"HYDRO")*0.89</f>
        <v>507.38900000000001</v>
      </c>
      <c r="AI25" s="265">
        <f>AH25</f>
        <v>507.38900000000001</v>
      </c>
      <c r="AJ25" s="265">
        <f t="shared" si="40"/>
        <v>0</v>
      </c>
      <c r="AK25" s="267">
        <f>SUMIFS('Unit Details'!W:W,'Unit Details'!$F:$F,"OPER",'Unit Details'!$E:$E,"HYDRO")*0.89</f>
        <v>507.38900000000001</v>
      </c>
      <c r="AL25" s="265">
        <f>AK25</f>
        <v>507.38900000000001</v>
      </c>
      <c r="AM25" s="265">
        <f t="shared" si="41"/>
        <v>0</v>
      </c>
      <c r="AN25" s="267">
        <f>SUMIFS('Unit Details'!X:X,'Unit Details'!$F:$F,"OPER",'Unit Details'!$E:$E,"HYDRO")*0.89</f>
        <v>507.38900000000001</v>
      </c>
      <c r="AO25" s="265">
        <f>AN25</f>
        <v>507.38900000000001</v>
      </c>
      <c r="AP25" s="265">
        <f t="shared" si="42"/>
        <v>0</v>
      </c>
      <c r="AQ25" s="267">
        <f>SUMIFS('Unit Details'!Y:Y,'Unit Details'!$F:$F,"OPER",'Unit Details'!$E:$E,"HYDRO")*0.89</f>
        <v>507.38900000000001</v>
      </c>
      <c r="AR25" s="265">
        <f t="shared" si="43"/>
        <v>507.38900000000001</v>
      </c>
      <c r="AS25" s="265">
        <f t="shared" si="44"/>
        <v>0</v>
      </c>
      <c r="AT25" s="267">
        <f>SUMIFS('Unit Details'!Z:Z,'Unit Details'!$F:$F,"OPER",'Unit Details'!$E:$E,"HYDRO")*0.89</f>
        <v>507.38900000000001</v>
      </c>
      <c r="AU25" s="265">
        <f t="shared" si="45"/>
        <v>507.38900000000001</v>
      </c>
      <c r="AV25" s="265">
        <f t="shared" si="46"/>
        <v>0</v>
      </c>
      <c r="AW25" s="267">
        <f>SUMIFS('Unit Details'!AA:AA,'Unit Details'!$F:$F,"OPER",'Unit Details'!$E:$E,"HYDRO")*0.82</f>
        <v>467.48199999999997</v>
      </c>
      <c r="AX25" s="265">
        <f>AW25</f>
        <v>467.48199999999997</v>
      </c>
      <c r="AY25" s="265">
        <f t="shared" si="47"/>
        <v>0</v>
      </c>
      <c r="AZ25" s="267">
        <f>SUMIFS('Unit Details'!AB:AB,'Unit Details'!$F:$F,"OPER",'Unit Details'!$E:$E,"HYDRO")*0.82</f>
        <v>467.48199999999997</v>
      </c>
      <c r="BA25" s="265">
        <f>AZ25</f>
        <v>467.48199999999997</v>
      </c>
      <c r="BB25" s="265">
        <f t="shared" si="48"/>
        <v>0</v>
      </c>
      <c r="BC25" s="267">
        <f>SUMIFS('Unit Details'!AC:AC,'Unit Details'!$F:$F,"OPER",'Unit Details'!$E:$E,"HYDRO")*0.82</f>
        <v>467.48199999999997</v>
      </c>
      <c r="BD25" s="265">
        <f>BC25</f>
        <v>467.48199999999997</v>
      </c>
      <c r="BE25" s="265">
        <f t="shared" si="49"/>
        <v>0</v>
      </c>
      <c r="BF25" s="267">
        <f>SUMIFS('Unit Details'!AD:AD,'Unit Details'!$F:$F,"OPER",'Unit Details'!$E:$E,"HYDRO")*0.82</f>
        <v>467.48199999999997</v>
      </c>
      <c r="BG25" s="265">
        <f>BF25</f>
        <v>467.48199999999997</v>
      </c>
      <c r="BH25" s="265">
        <f t="shared" si="50"/>
        <v>0</v>
      </c>
      <c r="BI25" s="267">
        <f>SUMIFS('Unit Details'!AE:AE,'Unit Details'!$F:$F,"OPER",'Unit Details'!$E:$E,"HYDRO")*0.82</f>
        <v>467.48199999999997</v>
      </c>
      <c r="BJ25" s="265">
        <f t="shared" si="51"/>
        <v>467.48199999999997</v>
      </c>
      <c r="BK25" s="266">
        <f t="shared" si="52"/>
        <v>0</v>
      </c>
      <c r="BL25" s="361"/>
      <c r="BM25" s="260"/>
      <c r="BN25" s="260"/>
      <c r="BO25" s="260"/>
      <c r="BP25" s="260"/>
      <c r="BQ25" s="260"/>
      <c r="BR25" s="260"/>
      <c r="BS25" s="260"/>
      <c r="BT25" s="260"/>
      <c r="BU25" s="260"/>
      <c r="BV25" s="260"/>
      <c r="BW25" s="260"/>
    </row>
    <row r="26" spans="1:75" s="261" customFormat="1" x14ac:dyDescent="0.2">
      <c r="A26" s="358"/>
      <c r="B26" s="76"/>
      <c r="C26" s="83" t="s">
        <v>68</v>
      </c>
      <c r="D26" s="267">
        <f>SUMIFS('Unit Details'!L:L,'Unit Details'!$F:$F,"OPER",'Unit Details'!$G:$G,"SWGR-AVA")</f>
        <v>3678</v>
      </c>
      <c r="E26" s="265">
        <f>D26</f>
        <v>3678</v>
      </c>
      <c r="F26" s="265">
        <f t="shared" si="28"/>
        <v>0</v>
      </c>
      <c r="G26" s="267">
        <f>SUMIFS('Unit Details'!M:M,'Unit Details'!$F:$F,"OPER",'Unit Details'!$G:$G,"SWGR-AVA")</f>
        <v>3678</v>
      </c>
      <c r="H26" s="265">
        <f>G26</f>
        <v>3678</v>
      </c>
      <c r="I26" s="265">
        <f t="shared" si="29"/>
        <v>0</v>
      </c>
      <c r="J26" s="267">
        <f>SUMIFS('Unit Details'!N:N,'Unit Details'!$F:$F,"OPER",'Unit Details'!$G:$G,"SWGR-AVA")</f>
        <v>3678</v>
      </c>
      <c r="K26" s="265">
        <f>J26</f>
        <v>3678</v>
      </c>
      <c r="L26" s="265">
        <f t="shared" si="30"/>
        <v>0</v>
      </c>
      <c r="M26" s="267">
        <f>SUMIFS('Unit Details'!O:O,'Unit Details'!$F:$F,"OPER",'Unit Details'!$G:$G,"SWGR-AVA")</f>
        <v>3678</v>
      </c>
      <c r="N26" s="265">
        <f>M26</f>
        <v>3678</v>
      </c>
      <c r="O26" s="265">
        <f t="shared" si="31"/>
        <v>0</v>
      </c>
      <c r="P26" s="267">
        <f>SUMIFS('Unit Details'!P:P,'Unit Details'!$F:$F,"OPER",'Unit Details'!$G:$G,"SWGR-AVA")</f>
        <v>3678</v>
      </c>
      <c r="Q26" s="265">
        <f t="shared" si="32"/>
        <v>3678</v>
      </c>
      <c r="R26" s="265">
        <f t="shared" si="33"/>
        <v>0</v>
      </c>
      <c r="S26" s="267">
        <f>SUMIFS('Unit Details'!Q:Q,'Unit Details'!$F:$F,"OPER",'Unit Details'!$G:$G,"SWGR-AVA")</f>
        <v>4016</v>
      </c>
      <c r="T26" s="265">
        <f>S26</f>
        <v>4016</v>
      </c>
      <c r="U26" s="265">
        <f t="shared" si="34"/>
        <v>0</v>
      </c>
      <c r="V26" s="267">
        <f>SUMIFS('Unit Details'!R:R,'Unit Details'!$F:$F,"OPER",'Unit Details'!$G:$G,"SWGR-AVA")</f>
        <v>4016</v>
      </c>
      <c r="W26" s="265">
        <f>V26</f>
        <v>4016</v>
      </c>
      <c r="X26" s="265">
        <f t="shared" si="35"/>
        <v>0</v>
      </c>
      <c r="Y26" s="267">
        <f>SUMIFS('Unit Details'!S:S,'Unit Details'!$F:$F,"OPER",'Unit Details'!$G:$G,"SWGR-AVA")</f>
        <v>4016</v>
      </c>
      <c r="Z26" s="265">
        <f>Y26</f>
        <v>4016</v>
      </c>
      <c r="AA26" s="265">
        <f t="shared" si="36"/>
        <v>0</v>
      </c>
      <c r="AB26" s="267">
        <f>SUMIFS('Unit Details'!T:T,'Unit Details'!$F:$F,"OPER",'Unit Details'!$G:$G,"SWGR-AVA")</f>
        <v>4016</v>
      </c>
      <c r="AC26" s="265">
        <f>AB26</f>
        <v>4016</v>
      </c>
      <c r="AD26" s="265">
        <f t="shared" si="37"/>
        <v>0</v>
      </c>
      <c r="AE26" s="267">
        <f>SUMIFS('Unit Details'!U:U,'Unit Details'!$F:$F,"OPER",'Unit Details'!$G:$G,"SWGR-AVA")</f>
        <v>4016</v>
      </c>
      <c r="AF26" s="265">
        <f t="shared" si="38"/>
        <v>4016</v>
      </c>
      <c r="AG26" s="266">
        <f t="shared" si="39"/>
        <v>0</v>
      </c>
      <c r="AH26" s="267">
        <f>SUMIFS('Unit Details'!V:V,'Unit Details'!$F:$F,"OPER",'Unit Details'!$G:$G,"SWGR-AVA")</f>
        <v>3886</v>
      </c>
      <c r="AI26" s="265">
        <f>AH26</f>
        <v>3886</v>
      </c>
      <c r="AJ26" s="265">
        <f t="shared" si="40"/>
        <v>0</v>
      </c>
      <c r="AK26" s="267">
        <f>SUMIFS('Unit Details'!W:W,'Unit Details'!$F:$F,"OPER",'Unit Details'!$G:$G,"SWGR-AVA")</f>
        <v>3886</v>
      </c>
      <c r="AL26" s="265">
        <f>AK26</f>
        <v>3886</v>
      </c>
      <c r="AM26" s="265">
        <f t="shared" si="41"/>
        <v>0</v>
      </c>
      <c r="AN26" s="267">
        <f>SUMIFS('Unit Details'!X:X,'Unit Details'!$F:$F,"OPER",'Unit Details'!$G:$G,"SWGR-AVA")</f>
        <v>3886</v>
      </c>
      <c r="AO26" s="265">
        <f>AN26</f>
        <v>3886</v>
      </c>
      <c r="AP26" s="265">
        <f t="shared" si="42"/>
        <v>0</v>
      </c>
      <c r="AQ26" s="267">
        <f>SUMIFS('Unit Details'!Y:Y,'Unit Details'!$F:$F,"OPER",'Unit Details'!$G:$G,"SWGR-AVA")</f>
        <v>3886</v>
      </c>
      <c r="AR26" s="265">
        <f t="shared" si="43"/>
        <v>3886</v>
      </c>
      <c r="AS26" s="265">
        <f t="shared" si="44"/>
        <v>0</v>
      </c>
      <c r="AT26" s="267">
        <f>SUMIFS('Unit Details'!Z:Z,'Unit Details'!$F:$F,"OPER",'Unit Details'!$G:$G,"SWGR-AVA")</f>
        <v>3886</v>
      </c>
      <c r="AU26" s="265">
        <f t="shared" si="45"/>
        <v>3886</v>
      </c>
      <c r="AV26" s="265">
        <f t="shared" si="46"/>
        <v>0</v>
      </c>
      <c r="AW26" s="267">
        <f>SUMIFS('Unit Details'!AA:AA,'Unit Details'!$F:$F,"OPER",'Unit Details'!$G:$G,"SWGR-AVA")</f>
        <v>3834</v>
      </c>
      <c r="AX26" s="265">
        <f>AW26</f>
        <v>3834</v>
      </c>
      <c r="AY26" s="265">
        <f t="shared" si="47"/>
        <v>0</v>
      </c>
      <c r="AZ26" s="267">
        <f>SUMIFS('Unit Details'!AB:AB,'Unit Details'!$F:$F,"OPER",'Unit Details'!$G:$G,"SWGR-AVA")</f>
        <v>3834</v>
      </c>
      <c r="BA26" s="265">
        <f>AZ26</f>
        <v>3834</v>
      </c>
      <c r="BB26" s="265">
        <f t="shared" si="48"/>
        <v>0</v>
      </c>
      <c r="BC26" s="267">
        <f>SUMIFS('Unit Details'!AC:AC,'Unit Details'!$F:$F,"OPER",'Unit Details'!$G:$G,"SWGR-AVA")</f>
        <v>3834</v>
      </c>
      <c r="BD26" s="265">
        <f>BC26</f>
        <v>3834</v>
      </c>
      <c r="BE26" s="265">
        <f t="shared" si="49"/>
        <v>0</v>
      </c>
      <c r="BF26" s="267">
        <f>SUMIFS('Unit Details'!AD:AD,'Unit Details'!$F:$F,"OPER",'Unit Details'!$G:$G,"SWGR-AVA")</f>
        <v>3834</v>
      </c>
      <c r="BG26" s="265">
        <f>BF26</f>
        <v>3834</v>
      </c>
      <c r="BH26" s="265">
        <f t="shared" si="50"/>
        <v>0</v>
      </c>
      <c r="BI26" s="267">
        <f>SUMIFS('Unit Details'!AE:AE,'Unit Details'!$F:$F,"OPER",'Unit Details'!$G:$G,"SWGR-AVA")</f>
        <v>3834</v>
      </c>
      <c r="BJ26" s="265">
        <f t="shared" si="51"/>
        <v>3834</v>
      </c>
      <c r="BK26" s="266">
        <f t="shared" si="52"/>
        <v>0</v>
      </c>
      <c r="BL26" s="361"/>
      <c r="BM26" s="260"/>
      <c r="BN26" s="260"/>
      <c r="BO26" s="260"/>
      <c r="BP26" s="260"/>
      <c r="BQ26" s="260"/>
      <c r="BR26" s="260"/>
      <c r="BS26" s="260"/>
      <c r="BT26" s="260"/>
      <c r="BU26" s="260"/>
      <c r="BV26" s="260"/>
      <c r="BW26" s="260"/>
    </row>
    <row r="27" spans="1:75" s="261" customFormat="1" x14ac:dyDescent="0.2">
      <c r="A27" s="358"/>
      <c r="B27" s="76"/>
      <c r="C27" s="83" t="s">
        <v>69</v>
      </c>
      <c r="D27" s="267">
        <f>SUMIFS('Unit Details'!L:L,'Unit Details'!$F:$F,"OPER",'Unit Details'!$G:$G,"SWGR-UNA")</f>
        <v>-2031</v>
      </c>
      <c r="E27" s="265">
        <f>D27</f>
        <v>-2031</v>
      </c>
      <c r="F27" s="265">
        <f t="shared" si="28"/>
        <v>0</v>
      </c>
      <c r="G27" s="267">
        <f>SUMIFS('Unit Details'!M:M,'Unit Details'!$F:$F,"OPER",'Unit Details'!$G:$G,"SWGR-UNA")</f>
        <v>-2033</v>
      </c>
      <c r="H27" s="265">
        <f>G27</f>
        <v>-2033</v>
      </c>
      <c r="I27" s="265">
        <f t="shared" si="29"/>
        <v>0</v>
      </c>
      <c r="J27" s="267">
        <f>SUMIFS('Unit Details'!N:N,'Unit Details'!$F:$F,"OPER",'Unit Details'!$G:$G,"SWGR-UNA")</f>
        <v>-1570</v>
      </c>
      <c r="K27" s="265">
        <f>J27</f>
        <v>-1570</v>
      </c>
      <c r="L27" s="265">
        <f t="shared" si="30"/>
        <v>0</v>
      </c>
      <c r="M27" s="267">
        <f>SUMIFS('Unit Details'!O:O,'Unit Details'!$F:$F,"OPER",'Unit Details'!$G:$G,"SWGR-UNA")</f>
        <v>-1570</v>
      </c>
      <c r="N27" s="265">
        <f>M27</f>
        <v>-1570</v>
      </c>
      <c r="O27" s="265">
        <f t="shared" si="31"/>
        <v>0</v>
      </c>
      <c r="P27" s="267">
        <f>SUMIFS('Unit Details'!P:P,'Unit Details'!$F:$F,"OPER",'Unit Details'!$G:$G,"SWGR-UNA")</f>
        <v>-1282</v>
      </c>
      <c r="Q27" s="265">
        <f t="shared" si="32"/>
        <v>-1282</v>
      </c>
      <c r="R27" s="265">
        <f t="shared" si="33"/>
        <v>0</v>
      </c>
      <c r="S27" s="267">
        <f>SUMIFS('Unit Details'!Q:Q,'Unit Details'!$F:$F,"OPER",'Unit Details'!$G:$G,"SWGR-UNA")</f>
        <v>-1209</v>
      </c>
      <c r="T27" s="265">
        <f>S27</f>
        <v>-1209</v>
      </c>
      <c r="U27" s="265">
        <f t="shared" si="34"/>
        <v>0</v>
      </c>
      <c r="V27" s="267">
        <f>SUMIFS('Unit Details'!R:R,'Unit Details'!$F:$F,"OPER",'Unit Details'!$G:$G,"SWGR-UNA")</f>
        <v>-1202</v>
      </c>
      <c r="W27" s="265">
        <f>V27</f>
        <v>-1202</v>
      </c>
      <c r="X27" s="265">
        <f t="shared" si="35"/>
        <v>0</v>
      </c>
      <c r="Y27" s="267">
        <f>SUMIFS('Unit Details'!S:S,'Unit Details'!$F:$F,"OPER",'Unit Details'!$G:$G,"SWGR-UNA")</f>
        <v>-1387</v>
      </c>
      <c r="Z27" s="265">
        <f>Y27</f>
        <v>-1387</v>
      </c>
      <c r="AA27" s="265">
        <f t="shared" si="36"/>
        <v>0</v>
      </c>
      <c r="AB27" s="267">
        <f>SUMIFS('Unit Details'!T:T,'Unit Details'!$F:$F,"OPER",'Unit Details'!$G:$G,"SWGR-UNA")</f>
        <v>-1443</v>
      </c>
      <c r="AC27" s="265">
        <f>AB27</f>
        <v>-1443</v>
      </c>
      <c r="AD27" s="265">
        <f t="shared" si="37"/>
        <v>0</v>
      </c>
      <c r="AE27" s="267">
        <f>SUMIFS('Unit Details'!U:U,'Unit Details'!$F:$F,"OPER",'Unit Details'!$G:$G,"SWGR-UNA")</f>
        <v>-1086</v>
      </c>
      <c r="AF27" s="265">
        <f t="shared" si="38"/>
        <v>-1086</v>
      </c>
      <c r="AG27" s="266">
        <f t="shared" si="39"/>
        <v>0</v>
      </c>
      <c r="AH27" s="267">
        <f>SUMIFS('Unit Details'!V:V,'Unit Details'!$F:$F,"OPER",'Unit Details'!$G:$G,"SWGR-UNA")</f>
        <v>-271</v>
      </c>
      <c r="AI27" s="265">
        <f>AH27</f>
        <v>-271</v>
      </c>
      <c r="AJ27" s="265">
        <f t="shared" si="40"/>
        <v>0</v>
      </c>
      <c r="AK27" s="267">
        <f>SUMIFS('Unit Details'!W:W,'Unit Details'!$F:$F,"OPER",'Unit Details'!$G:$G,"SWGR-UNA")</f>
        <v>-605</v>
      </c>
      <c r="AL27" s="265">
        <f>AK27</f>
        <v>-605</v>
      </c>
      <c r="AM27" s="265">
        <f t="shared" si="41"/>
        <v>0</v>
      </c>
      <c r="AN27" s="267">
        <f>SUMIFS('Unit Details'!X:X,'Unit Details'!$F:$F,"OPER",'Unit Details'!$G:$G,"SWGR-UNA")</f>
        <v>-446</v>
      </c>
      <c r="AO27" s="265">
        <f>AN27</f>
        <v>-446</v>
      </c>
      <c r="AP27" s="265">
        <f t="shared" si="42"/>
        <v>0</v>
      </c>
      <c r="AQ27" s="267">
        <f>SUMIFS('Unit Details'!Y:Y,'Unit Details'!$F:$F,"OPER",'Unit Details'!$G:$G,"SWGR-UNA")</f>
        <v>-605</v>
      </c>
      <c r="AR27" s="265">
        <f t="shared" si="43"/>
        <v>-605</v>
      </c>
      <c r="AS27" s="265">
        <f t="shared" si="44"/>
        <v>0</v>
      </c>
      <c r="AT27" s="267">
        <f>SUMIFS('Unit Details'!Z:Z,'Unit Details'!$F:$F,"OPER",'Unit Details'!$G:$G,"SWGR-UNA")</f>
        <v>-661</v>
      </c>
      <c r="AU27" s="265">
        <f t="shared" si="45"/>
        <v>-661</v>
      </c>
      <c r="AV27" s="265">
        <f t="shared" si="46"/>
        <v>0</v>
      </c>
      <c r="AW27" s="267">
        <f>SUMIFS('Unit Details'!AA:AA,'Unit Details'!$F:$F,"OPER",'Unit Details'!$G:$G,"SWGR-UNA")</f>
        <v>-902</v>
      </c>
      <c r="AX27" s="265">
        <f>AW27</f>
        <v>-902</v>
      </c>
      <c r="AY27" s="265">
        <f t="shared" si="47"/>
        <v>0</v>
      </c>
      <c r="AZ27" s="267">
        <f>SUMIFS('Unit Details'!AB:AB,'Unit Details'!$F:$F,"OPER",'Unit Details'!$G:$G,"SWGR-UNA")</f>
        <v>-753</v>
      </c>
      <c r="BA27" s="265">
        <f>AZ27</f>
        <v>-753</v>
      </c>
      <c r="BB27" s="265">
        <f t="shared" si="48"/>
        <v>0</v>
      </c>
      <c r="BC27" s="267">
        <f>SUMIFS('Unit Details'!AC:AC,'Unit Details'!$F:$F,"OPER",'Unit Details'!$G:$G,"SWGR-UNA")</f>
        <v>-902</v>
      </c>
      <c r="BD27" s="265">
        <f>BC27</f>
        <v>-902</v>
      </c>
      <c r="BE27" s="265">
        <f t="shared" si="49"/>
        <v>0</v>
      </c>
      <c r="BF27" s="267">
        <f>SUMIFS('Unit Details'!AD:AD,'Unit Details'!$F:$F,"OPER",'Unit Details'!$G:$G,"SWGR-UNA")</f>
        <v>-902</v>
      </c>
      <c r="BG27" s="265">
        <f>BF27</f>
        <v>-902</v>
      </c>
      <c r="BH27" s="265">
        <f t="shared" si="50"/>
        <v>0</v>
      </c>
      <c r="BI27" s="267">
        <f>SUMIFS('Unit Details'!AE:AE,'Unit Details'!$F:$F,"OPER",'Unit Details'!$G:$G,"SWGR-UNA")</f>
        <v>-902</v>
      </c>
      <c r="BJ27" s="265">
        <f t="shared" si="51"/>
        <v>-902</v>
      </c>
      <c r="BK27" s="266">
        <f t="shared" si="52"/>
        <v>0</v>
      </c>
      <c r="BL27" s="361"/>
      <c r="BM27" s="260"/>
      <c r="BN27" s="260"/>
      <c r="BO27" s="260"/>
      <c r="BP27" s="260"/>
      <c r="BQ27" s="260"/>
      <c r="BR27" s="260"/>
      <c r="BS27" s="260"/>
      <c r="BT27" s="260"/>
      <c r="BU27" s="260"/>
      <c r="BV27" s="260"/>
      <c r="BW27" s="260"/>
    </row>
    <row r="28" spans="1:75" s="261" customFormat="1" x14ac:dyDescent="0.2">
      <c r="A28" s="358"/>
      <c r="B28" s="76"/>
      <c r="C28" s="83" t="s">
        <v>214</v>
      </c>
      <c r="D28" s="267">
        <f>SUMIFS('Unit Details'!L:L,'Unit Details'!$F:$F,"MOTH-IND")</f>
        <v>0</v>
      </c>
      <c r="E28" s="265">
        <f>D28</f>
        <v>0</v>
      </c>
      <c r="F28" s="265">
        <f t="shared" si="28"/>
        <v>0</v>
      </c>
      <c r="G28" s="267">
        <f>SUMIFS('Unit Details'!M:M,'Unit Details'!$F:$F,"MOTH-IND")</f>
        <v>0</v>
      </c>
      <c r="H28" s="265">
        <f>G28</f>
        <v>0</v>
      </c>
      <c r="I28" s="265">
        <f t="shared" si="29"/>
        <v>0</v>
      </c>
      <c r="J28" s="267">
        <f>SUMIFS('Unit Details'!N:N,'Unit Details'!$F:$F,"MOTH-IND")</f>
        <v>0</v>
      </c>
      <c r="K28" s="265">
        <f>J28</f>
        <v>0</v>
      </c>
      <c r="L28" s="265">
        <f t="shared" si="30"/>
        <v>0</v>
      </c>
      <c r="M28" s="267">
        <f>SUMIFS('Unit Details'!O:O,'Unit Details'!$F:$F,"MOTH-IND")</f>
        <v>0</v>
      </c>
      <c r="N28" s="265">
        <f>M28</f>
        <v>0</v>
      </c>
      <c r="O28" s="265">
        <f t="shared" si="31"/>
        <v>0</v>
      </c>
      <c r="P28" s="267">
        <f>SUMIFS('Unit Details'!P:P,'Unit Details'!$F:$F,"MOTH-IND")</f>
        <v>0</v>
      </c>
      <c r="Q28" s="265">
        <f t="shared" si="32"/>
        <v>0</v>
      </c>
      <c r="R28" s="265">
        <f t="shared" si="33"/>
        <v>0</v>
      </c>
      <c r="S28" s="267">
        <f>SUMIFS('Unit Details'!Q:Q,'Unit Details'!$F:$F,"MOTH-IND")</f>
        <v>0</v>
      </c>
      <c r="T28" s="265">
        <f>S28</f>
        <v>0</v>
      </c>
      <c r="U28" s="265">
        <f t="shared" si="34"/>
        <v>0</v>
      </c>
      <c r="V28" s="267">
        <f>SUMIFS('Unit Details'!R:R,'Unit Details'!$F:$F,"MOTH-IND")</f>
        <v>0</v>
      </c>
      <c r="W28" s="265">
        <f>V28</f>
        <v>0</v>
      </c>
      <c r="X28" s="265">
        <f t="shared" si="35"/>
        <v>0</v>
      </c>
      <c r="Y28" s="267">
        <f>SUMIFS('Unit Details'!S:S,'Unit Details'!$F:$F,"MOTH-IND")</f>
        <v>0</v>
      </c>
      <c r="Z28" s="265">
        <f>Y28</f>
        <v>0</v>
      </c>
      <c r="AA28" s="265">
        <f t="shared" si="36"/>
        <v>0</v>
      </c>
      <c r="AB28" s="267">
        <f>SUMIFS('Unit Details'!T:T,'Unit Details'!$F:$F,"MOTH-IND")</f>
        <v>0</v>
      </c>
      <c r="AC28" s="265">
        <f>AB28</f>
        <v>0</v>
      </c>
      <c r="AD28" s="265">
        <f t="shared" si="37"/>
        <v>0</v>
      </c>
      <c r="AE28" s="267">
        <f>SUMIFS('Unit Details'!U:U,'Unit Details'!$F:$F,"MOTH-IND")</f>
        <v>0</v>
      </c>
      <c r="AF28" s="265">
        <f t="shared" si="38"/>
        <v>0</v>
      </c>
      <c r="AG28" s="266">
        <f t="shared" si="39"/>
        <v>0</v>
      </c>
      <c r="AH28" s="267">
        <f>SUMIFS('Unit Details'!V:V,'Unit Details'!$F:$F,"MOTH-IND")</f>
        <v>0</v>
      </c>
      <c r="AI28" s="265">
        <f>AH28</f>
        <v>0</v>
      </c>
      <c r="AJ28" s="265">
        <f t="shared" si="40"/>
        <v>0</v>
      </c>
      <c r="AK28" s="267">
        <f>SUMIFS('Unit Details'!W:W,'Unit Details'!$F:$F,"MOTH-IND")</f>
        <v>0</v>
      </c>
      <c r="AL28" s="265">
        <f>AK28</f>
        <v>0</v>
      </c>
      <c r="AM28" s="265">
        <f t="shared" si="41"/>
        <v>0</v>
      </c>
      <c r="AN28" s="267">
        <f>SUMIFS('Unit Details'!X:X,'Unit Details'!$F:$F,"MOTH-IND")</f>
        <v>0</v>
      </c>
      <c r="AO28" s="265">
        <f>AN28</f>
        <v>0</v>
      </c>
      <c r="AP28" s="265">
        <f t="shared" si="42"/>
        <v>0</v>
      </c>
      <c r="AQ28" s="267">
        <f>SUMIFS('Unit Details'!Y:Y,'Unit Details'!$F:$F,"MOTH-IND")</f>
        <v>0</v>
      </c>
      <c r="AR28" s="265">
        <f t="shared" si="43"/>
        <v>0</v>
      </c>
      <c r="AS28" s="265">
        <f t="shared" si="44"/>
        <v>0</v>
      </c>
      <c r="AT28" s="267">
        <f>SUMIFS('Unit Details'!Z:Z,'Unit Details'!$F:$F,"MOTH-IND")</f>
        <v>0</v>
      </c>
      <c r="AU28" s="265">
        <f t="shared" si="45"/>
        <v>0</v>
      </c>
      <c r="AV28" s="265">
        <f t="shared" si="46"/>
        <v>0</v>
      </c>
      <c r="AW28" s="267">
        <f>SUMIFS('Unit Details'!AA:AA,'Unit Details'!$F:$F,"MOTH-IND")</f>
        <v>0</v>
      </c>
      <c r="AX28" s="265">
        <f>AW28</f>
        <v>0</v>
      </c>
      <c r="AY28" s="265">
        <f t="shared" si="47"/>
        <v>0</v>
      </c>
      <c r="AZ28" s="267">
        <f>SUMIFS('Unit Details'!AB:AB,'Unit Details'!$F:$F,"MOTH-IND")</f>
        <v>0</v>
      </c>
      <c r="BA28" s="265">
        <f>AZ28</f>
        <v>0</v>
      </c>
      <c r="BB28" s="265">
        <f t="shared" si="48"/>
        <v>0</v>
      </c>
      <c r="BC28" s="267">
        <f>SUMIFS('Unit Details'!AC:AC,'Unit Details'!$F:$F,"MOTH-IND")</f>
        <v>0</v>
      </c>
      <c r="BD28" s="265">
        <f>BC28</f>
        <v>0</v>
      </c>
      <c r="BE28" s="265">
        <f t="shared" si="49"/>
        <v>0</v>
      </c>
      <c r="BF28" s="267">
        <f>SUMIFS('Unit Details'!AD:AD,'Unit Details'!$F:$F,"MOTH-IND")</f>
        <v>0</v>
      </c>
      <c r="BG28" s="265">
        <f>BF28</f>
        <v>0</v>
      </c>
      <c r="BH28" s="265">
        <f t="shared" si="50"/>
        <v>0</v>
      </c>
      <c r="BI28" s="267">
        <f>SUMIFS('Unit Details'!AE:AE,'Unit Details'!$F:$F,"MOTH-IND")</f>
        <v>0</v>
      </c>
      <c r="BJ28" s="265">
        <f t="shared" si="51"/>
        <v>0</v>
      </c>
      <c r="BK28" s="266">
        <f t="shared" si="52"/>
        <v>0</v>
      </c>
      <c r="BL28" s="361"/>
      <c r="BM28" s="260"/>
      <c r="BN28" s="260"/>
      <c r="BO28" s="260"/>
      <c r="BP28" s="260"/>
      <c r="BQ28" s="260"/>
      <c r="BR28" s="260"/>
      <c r="BS28" s="260"/>
      <c r="BT28" s="260"/>
      <c r="BU28" s="260"/>
      <c r="BV28" s="260"/>
      <c r="BW28" s="260"/>
    </row>
    <row r="29" spans="1:75" s="261" customFormat="1" x14ac:dyDescent="0.2">
      <c r="A29" s="358"/>
      <c r="B29" s="76"/>
      <c r="C29" s="83" t="s">
        <v>215</v>
      </c>
      <c r="D29" s="267">
        <f>SUMIFS('Unit Details'!L:L,'Unit Details'!$G:$G,"PUN")</f>
        <v>3194.0577955374283</v>
      </c>
      <c r="E29" s="265">
        <f>D29+81</f>
        <v>3275.0577955374283</v>
      </c>
      <c r="F29" s="265">
        <f t="shared" si="28"/>
        <v>-81</v>
      </c>
      <c r="G29" s="267">
        <f>SUMIFS('Unit Details'!M:M,'Unit Details'!$G:$G,"PUN")</f>
        <v>3194.0577955374283</v>
      </c>
      <c r="H29" s="265">
        <f>G29+81</f>
        <v>3275.0577955374283</v>
      </c>
      <c r="I29" s="265">
        <f t="shared" si="29"/>
        <v>-81</v>
      </c>
      <c r="J29" s="267">
        <f>SUMIFS('Unit Details'!N:N,'Unit Details'!$G:$G,"PUN")</f>
        <v>3194.0577955374283</v>
      </c>
      <c r="K29" s="265">
        <f>J29+81</f>
        <v>3275.0577955374283</v>
      </c>
      <c r="L29" s="265">
        <f t="shared" si="30"/>
        <v>-81</v>
      </c>
      <c r="M29" s="267">
        <f>SUMIFS('Unit Details'!O:O,'Unit Details'!$G:$G,"PUN")</f>
        <v>3444.0577955374283</v>
      </c>
      <c r="N29" s="265">
        <f>M29+81</f>
        <v>3525.0577955374283</v>
      </c>
      <c r="O29" s="265">
        <f t="shared" si="31"/>
        <v>-81</v>
      </c>
      <c r="P29" s="267">
        <f>SUMIFS('Unit Details'!P:P,'Unit Details'!$G:$G,"PUN")</f>
        <v>3444.0577955374283</v>
      </c>
      <c r="Q29" s="265">
        <f>P29+81</f>
        <v>3525.0577955374283</v>
      </c>
      <c r="R29" s="265">
        <f t="shared" si="33"/>
        <v>-81</v>
      </c>
      <c r="S29" s="267">
        <f>SUMIFS('Unit Details'!Q:Q,'Unit Details'!$G:$G,"PUN")</f>
        <v>4282.7571075228798</v>
      </c>
      <c r="T29" s="265">
        <f>S29-270</f>
        <v>4012.7571075228798</v>
      </c>
      <c r="U29" s="265">
        <f t="shared" si="34"/>
        <v>270</v>
      </c>
      <c r="V29" s="267">
        <f>SUMIFS('Unit Details'!R:R,'Unit Details'!$G:$G,"PUN")</f>
        <v>4282.7571075228798</v>
      </c>
      <c r="W29" s="265">
        <f>V29-270</f>
        <v>4012.7571075228798</v>
      </c>
      <c r="X29" s="265">
        <f t="shared" si="35"/>
        <v>270</v>
      </c>
      <c r="Y29" s="267">
        <f>SUMIFS('Unit Details'!S:S,'Unit Details'!$G:$G,"PUN")</f>
        <v>4282.7571075228798</v>
      </c>
      <c r="Z29" s="265">
        <f>Y29-270</f>
        <v>4012.7571075228798</v>
      </c>
      <c r="AA29" s="265">
        <f t="shared" si="36"/>
        <v>270</v>
      </c>
      <c r="AB29" s="267">
        <f>SUMIFS('Unit Details'!T:T,'Unit Details'!$G:$G,"PUN")</f>
        <v>4532.7571075228798</v>
      </c>
      <c r="AC29" s="265">
        <f>AB29-270</f>
        <v>4262.7571075228798</v>
      </c>
      <c r="AD29" s="265">
        <f t="shared" si="37"/>
        <v>270</v>
      </c>
      <c r="AE29" s="267">
        <f>SUMIFS('Unit Details'!U:U,'Unit Details'!$G:$G,"PUN")</f>
        <v>4532.7571075228798</v>
      </c>
      <c r="AF29" s="265">
        <f>AE29-270</f>
        <v>4262.7571075228798</v>
      </c>
      <c r="AG29" s="266">
        <f t="shared" si="39"/>
        <v>270</v>
      </c>
      <c r="AH29" s="267">
        <f>SUMIFS('Unit Details'!V:V,'Unit Details'!$G:$G,"PUN")</f>
        <v>2775.1279162604151</v>
      </c>
      <c r="AI29" s="265">
        <f>AH29+128</f>
        <v>2903.1279162604151</v>
      </c>
      <c r="AJ29" s="265">
        <f t="shared" si="40"/>
        <v>-128</v>
      </c>
      <c r="AK29" s="267">
        <f>SUMIFS('Unit Details'!W:W,'Unit Details'!$G:$G,"PUN")</f>
        <v>2665.1279162604151</v>
      </c>
      <c r="AL29" s="265">
        <f>AK29+128</f>
        <v>2793.1279162604151</v>
      </c>
      <c r="AM29" s="265">
        <f t="shared" si="41"/>
        <v>-128</v>
      </c>
      <c r="AN29" s="267">
        <f>SUMIFS('Unit Details'!X:X,'Unit Details'!$G:$G,"PUN")</f>
        <v>2665.1279162604151</v>
      </c>
      <c r="AO29" s="265">
        <f>AN29+128</f>
        <v>2793.1279162604151</v>
      </c>
      <c r="AP29" s="265">
        <f t="shared" si="42"/>
        <v>-128</v>
      </c>
      <c r="AQ29" s="267">
        <f>SUMIFS('Unit Details'!Y:Y,'Unit Details'!$G:$G,"PUN")</f>
        <v>2665.1279162604151</v>
      </c>
      <c r="AR29" s="265">
        <f>AQ29+128</f>
        <v>2793.1279162604151</v>
      </c>
      <c r="AS29" s="265">
        <f t="shared" si="44"/>
        <v>-128</v>
      </c>
      <c r="AT29" s="267">
        <f>SUMIFS('Unit Details'!Z:Z,'Unit Details'!$G:$G,"PUN")</f>
        <v>2915.1279162604151</v>
      </c>
      <c r="AU29" s="265">
        <f>AT29+128</f>
        <v>3043.1279162604151</v>
      </c>
      <c r="AV29" s="265">
        <f t="shared" si="46"/>
        <v>-128</v>
      </c>
      <c r="AW29" s="267">
        <f>SUMIFS('Unit Details'!AA:AA,'Unit Details'!$G:$G,"PUN")</f>
        <v>2964.232949124415</v>
      </c>
      <c r="AX29" s="265">
        <f>AW29-8</f>
        <v>2956.232949124415</v>
      </c>
      <c r="AY29" s="265">
        <f t="shared" si="47"/>
        <v>8</v>
      </c>
      <c r="AZ29" s="267">
        <f>SUMIFS('Unit Details'!AB:AB,'Unit Details'!$G:$G,"PUN")</f>
        <v>2964.232949124415</v>
      </c>
      <c r="BA29" s="265">
        <f>AZ29-8</f>
        <v>2956.232949124415</v>
      </c>
      <c r="BB29" s="265">
        <f t="shared" si="48"/>
        <v>8</v>
      </c>
      <c r="BC29" s="267">
        <f>SUMIFS('Unit Details'!AC:AC,'Unit Details'!$G:$G,"PUN")</f>
        <v>2964.232949124415</v>
      </c>
      <c r="BD29" s="265">
        <f>BC29-8</f>
        <v>2956.232949124415</v>
      </c>
      <c r="BE29" s="265">
        <f t="shared" si="49"/>
        <v>8</v>
      </c>
      <c r="BF29" s="267">
        <f>SUMIFS('Unit Details'!AD:AD,'Unit Details'!$G:$G,"PUN")</f>
        <v>3214.232949124415</v>
      </c>
      <c r="BG29" s="265">
        <f>BF29-8</f>
        <v>3206.232949124415</v>
      </c>
      <c r="BH29" s="265">
        <f t="shared" si="50"/>
        <v>8</v>
      </c>
      <c r="BI29" s="267">
        <f>SUMIFS('Unit Details'!AE:AE,'Unit Details'!$G:$G,"PUN")</f>
        <v>3214.232949124415</v>
      </c>
      <c r="BJ29" s="265">
        <f>BI29-8</f>
        <v>3206.232949124415</v>
      </c>
      <c r="BK29" s="266">
        <f t="shared" si="52"/>
        <v>8</v>
      </c>
      <c r="BL29" s="361"/>
      <c r="BM29" s="260"/>
      <c r="BN29" s="260"/>
      <c r="BO29" s="260"/>
      <c r="BP29" s="260"/>
      <c r="BQ29" s="260"/>
      <c r="BR29" s="260"/>
      <c r="BS29" s="260"/>
      <c r="BT29" s="260"/>
      <c r="BU29" s="260"/>
      <c r="BV29" s="260"/>
      <c r="BW29" s="260"/>
    </row>
    <row r="30" spans="1:75" s="259" customFormat="1" x14ac:dyDescent="0.2">
      <c r="A30" s="357"/>
      <c r="B30" s="82"/>
      <c r="C30" s="83" t="s">
        <v>70</v>
      </c>
      <c r="D30" s="267"/>
      <c r="E30" s="265"/>
      <c r="F30" s="265"/>
      <c r="G30" s="267"/>
      <c r="H30" s="265"/>
      <c r="I30" s="265"/>
      <c r="J30" s="267"/>
      <c r="K30" s="265"/>
      <c r="L30" s="265"/>
      <c r="M30" s="267"/>
      <c r="N30" s="265"/>
      <c r="O30" s="265"/>
      <c r="P30" s="267"/>
      <c r="Q30" s="265"/>
      <c r="R30" s="265"/>
      <c r="S30" s="267"/>
      <c r="T30" s="265"/>
      <c r="U30" s="265"/>
      <c r="V30" s="267"/>
      <c r="W30" s="265"/>
      <c r="X30" s="265"/>
      <c r="Y30" s="267"/>
      <c r="Z30" s="265"/>
      <c r="AA30" s="265"/>
      <c r="AB30" s="267"/>
      <c r="AC30" s="265"/>
      <c r="AD30" s="265"/>
      <c r="AE30" s="267"/>
      <c r="AF30" s="265"/>
      <c r="AG30" s="266"/>
      <c r="AH30" s="267"/>
      <c r="AI30" s="265"/>
      <c r="AJ30" s="265"/>
      <c r="AK30" s="267"/>
      <c r="AL30" s="265"/>
      <c r="AM30" s="265"/>
      <c r="AN30" s="267"/>
      <c r="AO30" s="265"/>
      <c r="AP30" s="265"/>
      <c r="AQ30" s="267"/>
      <c r="AR30" s="265"/>
      <c r="AS30" s="265"/>
      <c r="AT30" s="267"/>
      <c r="AU30" s="265"/>
      <c r="AV30" s="265"/>
      <c r="AW30" s="267"/>
      <c r="AX30" s="265"/>
      <c r="AY30" s="265"/>
      <c r="AZ30" s="267"/>
      <c r="BA30" s="265"/>
      <c r="BB30" s="265"/>
      <c r="BC30" s="267"/>
      <c r="BD30" s="265"/>
      <c r="BE30" s="265"/>
      <c r="BF30" s="267"/>
      <c r="BG30" s="265"/>
      <c r="BH30" s="265"/>
      <c r="BI30" s="267"/>
      <c r="BJ30" s="265"/>
      <c r="BK30" s="266"/>
      <c r="BL30" s="277"/>
      <c r="BM30" s="122"/>
      <c r="BN30" s="122"/>
      <c r="BO30" s="122"/>
      <c r="BP30" s="122"/>
      <c r="BQ30" s="122"/>
      <c r="BR30" s="122"/>
      <c r="BS30" s="122"/>
      <c r="BT30" s="122"/>
      <c r="BU30" s="122"/>
      <c r="BV30" s="122"/>
      <c r="BW30" s="122"/>
    </row>
    <row r="31" spans="1:75" s="262" customFormat="1" x14ac:dyDescent="0.2">
      <c r="A31" s="263"/>
      <c r="B31" s="35"/>
      <c r="C31" s="83" t="s">
        <v>71</v>
      </c>
      <c r="D31" s="267">
        <f>SUMIFS('Unit Details'!L:L,'Unit Details'!$F:$F,"OPER*",'Unit Details'!$E:$E,"WIND-C")*ELCCs!D25</f>
        <v>1780.6924759685155</v>
      </c>
      <c r="E31" s="265">
        <f>SUMIFS('Unit Details'!L:L,'Unit Details'!$F:$F,"OPER*",'Unit Details'!$E:$E,"WIND-C")*ELCCs!E25</f>
        <v>965.91081852140462</v>
      </c>
      <c r="F31" s="265">
        <f t="shared" si="28"/>
        <v>814.78165744711089</v>
      </c>
      <c r="G31" s="267">
        <f>SUMIFS('Unit Details'!M:M,'Unit Details'!$F:$F,"OPER*",'Unit Details'!$E:$E,"WIND-C")*ELCCs!H25</f>
        <v>1811.4801407346056</v>
      </c>
      <c r="H31" s="265">
        <f>SUMIFS('Unit Details'!M:M,'Unit Details'!$F:$F,"OPER*",'Unit Details'!$E:$E,"WIND-C")*ELCCs!I25</f>
        <v>932.62148498054103</v>
      </c>
      <c r="I31" s="265">
        <f t="shared" si="29"/>
        <v>878.85865575406456</v>
      </c>
      <c r="J31" s="267">
        <f>SUMIFS('Unit Details'!N:N,'Unit Details'!$F:$F,"OPER*",'Unit Details'!$E:$E,"WIND-C")*ELCCs!L25</f>
        <v>1828.2980660982166</v>
      </c>
      <c r="K31" s="265">
        <f>SUMIFS('Unit Details'!N:N,'Unit Details'!$F:$F,"OPER*",'Unit Details'!$E:$E,"WIND-C")*ELCCs!M25</f>
        <v>909.73506817121392</v>
      </c>
      <c r="L31" s="265">
        <f t="shared" si="30"/>
        <v>918.5629979270027</v>
      </c>
      <c r="M31" s="267">
        <f>SUMIFS('Unit Details'!O:O,'Unit Details'!$F:$F,"OPER*",'Unit Details'!$E:$E,"WIND-C")*ELCCs!P25</f>
        <v>1829.0957269047487</v>
      </c>
      <c r="N31" s="265">
        <f>SUMIFS('Unit Details'!O:O,'Unit Details'!$F:$F,"OPER*",'Unit Details'!$E:$E,"WIND-C")*ELCCs!Q25</f>
        <v>909.73506817121392</v>
      </c>
      <c r="O31" s="265">
        <f t="shared" si="31"/>
        <v>919.36065873353482</v>
      </c>
      <c r="P31" s="267">
        <f>SUMIFS('Unit Details'!P:P,'Unit Details'!$F:$F,"OPER*",'Unit Details'!$E:$E,"WIND-C")*ELCCs!T25</f>
        <v>1829.0957269047487</v>
      </c>
      <c r="Q31" s="265">
        <f>SUMIFS('Unit Details'!P:P,'Unit Details'!$F:$F,"OPER*",'Unit Details'!$E:$E,"WIND-C")*ELCCs!U25</f>
        <v>909.73506817121392</v>
      </c>
      <c r="R31" s="265">
        <f t="shared" si="33"/>
        <v>919.36065873353482</v>
      </c>
      <c r="S31" s="267">
        <f>SUMIFS('Unit Details'!Q:Q,'Unit Details'!$F:$F,"OPER*",'Unit Details'!$E:$E,"WIND-C")*ELCCs!B25</f>
        <v>1691.383397000041</v>
      </c>
      <c r="T31" s="265">
        <f>SUMIFS('Unit Details'!Q:Q,'Unit Details'!$F:$F,"OPER*",'Unit Details'!$E:$E,"WIND-C")*ELCCs!C25</f>
        <v>1691.383397000041</v>
      </c>
      <c r="U31" s="265">
        <f t="shared" si="34"/>
        <v>0</v>
      </c>
      <c r="V31" s="267">
        <f>SUMIFS('Unit Details'!R:R,'Unit Details'!$F:$F,"OPER*",'Unit Details'!$E:$E,"WIND-C")*ELCCs!F25</f>
        <v>1692.0498450429118</v>
      </c>
      <c r="W31" s="265">
        <f>SUMIFS('Unit Details'!R:R,'Unit Details'!$F:$F,"OPER*",'Unit Details'!$E:$E,"WIND-C")*ELCCs!G25</f>
        <v>1692.0498450429118</v>
      </c>
      <c r="X31" s="265">
        <f t="shared" si="35"/>
        <v>0</v>
      </c>
      <c r="Y31" s="267">
        <f>SUMIFS('Unit Details'!S:S,'Unit Details'!$F:$F,"OPER*",'Unit Details'!$E:$E,"WIND-C")*ELCCs!J25</f>
        <v>1654.4100532188666</v>
      </c>
      <c r="Z31" s="265">
        <f>SUMIFS('Unit Details'!S:S,'Unit Details'!$F:$F,"OPER*",'Unit Details'!$E:$E,"WIND-C")*ELCCs!K25</f>
        <v>1654.4100532188666</v>
      </c>
      <c r="AA31" s="265">
        <f t="shared" si="36"/>
        <v>0</v>
      </c>
      <c r="AB31" s="267">
        <f>SUMIFS('Unit Details'!T:T,'Unit Details'!$F:$F,"OPER*",'Unit Details'!$E:$E,"WIND-C")*ELCCs!N25</f>
        <v>1654.4100532188666</v>
      </c>
      <c r="AC31" s="265">
        <f>SUMIFS('Unit Details'!T:T,'Unit Details'!$F:$F,"OPER*",'Unit Details'!$E:$E,"WIND-C")*ELCCs!O25</f>
        <v>1654.4100532188666</v>
      </c>
      <c r="AD31" s="265">
        <f t="shared" si="37"/>
        <v>0</v>
      </c>
      <c r="AE31" s="267">
        <f>SUMIFS('Unit Details'!U:U,'Unit Details'!$F:$F,"OPER*",'Unit Details'!$E:$E,"WIND-C")*ELCCs!R25</f>
        <v>1654.4100532188666</v>
      </c>
      <c r="AF31" s="265">
        <f>SUMIFS('Unit Details'!U:U,'Unit Details'!$F:$F,"OPER*",'Unit Details'!$E:$E,"WIND-C")*ELCCs!S25</f>
        <v>1654.4100532188666</v>
      </c>
      <c r="AG31" s="266">
        <f t="shared" si="39"/>
        <v>0</v>
      </c>
      <c r="AH31" s="267">
        <f>SUMIFS('Unit Details'!V:V,'Unit Details'!$F:$F,"OPER*",'Unit Details'!$E:$E,"WIND-C")*ELCCs!C25</f>
        <v>1691.383397000041</v>
      </c>
      <c r="AI31" s="265">
        <f>AH31</f>
        <v>1691.383397000041</v>
      </c>
      <c r="AJ31" s="265">
        <f t="shared" si="40"/>
        <v>0</v>
      </c>
      <c r="AK31" s="267">
        <f>SUMIFS('Unit Details'!W:W,'Unit Details'!$F:$F,"OPER*",'Unit Details'!$E:$E,"WIND-C")*ELCCs!G25</f>
        <v>1692.0498450429118</v>
      </c>
      <c r="AL31" s="265">
        <f>AK31</f>
        <v>1692.0498450429118</v>
      </c>
      <c r="AM31" s="265">
        <f t="shared" ref="AM31:AM36" si="53">AK31-AL31</f>
        <v>0</v>
      </c>
      <c r="AN31" s="267">
        <f>SUMIFS('Unit Details'!X:X,'Unit Details'!$F:$F,"OPER*",'Unit Details'!$E:$E,"WIND-C")*ELCCs!K25</f>
        <v>1654.4100532188666</v>
      </c>
      <c r="AO31" s="265">
        <f>AN31</f>
        <v>1654.4100532188666</v>
      </c>
      <c r="AP31" s="265">
        <f t="shared" ref="AP31:AP36" si="54">AN31-AO31</f>
        <v>0</v>
      </c>
      <c r="AQ31" s="267">
        <f>SUMIFS('Unit Details'!Y:Y,'Unit Details'!$F:$F,"OPER*",'Unit Details'!$E:$E,"WIND-C")*ELCCs!O25</f>
        <v>1654.4100532188666</v>
      </c>
      <c r="AR31" s="265">
        <f>AQ31</f>
        <v>1654.4100532188666</v>
      </c>
      <c r="AS31" s="265">
        <f t="shared" ref="AS31:AS36" si="55">AQ31-AR31</f>
        <v>0</v>
      </c>
      <c r="AT31" s="267">
        <f>SUMIFS('Unit Details'!Z:Z,'Unit Details'!$F:$F,"OPER*",'Unit Details'!$E:$E,"WIND-C")*ELCCs!S25</f>
        <v>1654.4100532188666</v>
      </c>
      <c r="AU31" s="265">
        <f>AT31</f>
        <v>1654.4100532188666</v>
      </c>
      <c r="AV31" s="265">
        <f t="shared" ref="AV31:AV36" si="56">AT31-AU31</f>
        <v>0</v>
      </c>
      <c r="AW31" s="267">
        <f>SUMIFS('Unit Details'!AA:AA,'Unit Details'!$F:$F,"OPER*",'Unit Details'!$E:$E,"WIND-C")*ELCCs!D25</f>
        <v>1780.6924759685155</v>
      </c>
      <c r="AX31" s="265">
        <f>AW31</f>
        <v>1780.6924759685155</v>
      </c>
      <c r="AY31" s="265">
        <f t="shared" ref="AY31:AY36" si="57">AW31-AX31</f>
        <v>0</v>
      </c>
      <c r="AZ31" s="267">
        <f>SUMIFS('Unit Details'!AB:AB,'Unit Details'!$F:$F,"OPER*",'Unit Details'!$E:$E,"WIND-C")*ELCCs!H25</f>
        <v>1811.4801407346056</v>
      </c>
      <c r="BA31" s="265">
        <f>AZ31</f>
        <v>1811.4801407346056</v>
      </c>
      <c r="BB31" s="265">
        <f t="shared" ref="BB31:BB36" si="58">AZ31-BA31</f>
        <v>0</v>
      </c>
      <c r="BC31" s="267">
        <f>SUMIFS('Unit Details'!AC:AC,'Unit Details'!$F:$F,"OPER*",'Unit Details'!$E:$E,"WIND-C")*ELCCs!L25</f>
        <v>1828.2980660982166</v>
      </c>
      <c r="BD31" s="265">
        <f>BC31</f>
        <v>1828.2980660982166</v>
      </c>
      <c r="BE31" s="265">
        <f t="shared" ref="BE31:BE36" si="59">BC31-BD31</f>
        <v>0</v>
      </c>
      <c r="BF31" s="267">
        <f>SUMIFS('Unit Details'!AD:AD,'Unit Details'!$F:$F,"OPER*",'Unit Details'!$E:$E,"WIND-C")*ELCCs!P25</f>
        <v>1829.0957269047487</v>
      </c>
      <c r="BG31" s="265">
        <f>BF31</f>
        <v>1829.0957269047487</v>
      </c>
      <c r="BH31" s="265">
        <f t="shared" ref="BH31:BH36" si="60">BF31-BG31</f>
        <v>0</v>
      </c>
      <c r="BI31" s="267">
        <f>SUMIFS('Unit Details'!AE:AE,'Unit Details'!$F:$F,"OPER*",'Unit Details'!$E:$E,"WIND-C")*ELCCs!T25</f>
        <v>1829.0957269047487</v>
      </c>
      <c r="BJ31" s="265">
        <f>BI31</f>
        <v>1829.0957269047487</v>
      </c>
      <c r="BK31" s="266">
        <f t="shared" ref="BK31:BK36" si="61">BI31-BJ31</f>
        <v>0</v>
      </c>
      <c r="BL31" s="277"/>
      <c r="BM31" s="122"/>
      <c r="BN31" s="122"/>
      <c r="BO31" s="122"/>
      <c r="BP31" s="122"/>
      <c r="BQ31" s="122"/>
      <c r="BR31" s="122"/>
      <c r="BS31" s="122"/>
      <c r="BT31" s="122"/>
      <c r="BU31" s="122"/>
      <c r="BV31" s="122"/>
      <c r="BW31" s="122"/>
    </row>
    <row r="32" spans="1:75" s="262" customFormat="1" x14ac:dyDescent="0.2">
      <c r="A32" s="263"/>
      <c r="B32" s="35"/>
      <c r="C32" s="83" t="s">
        <v>72</v>
      </c>
      <c r="D32" s="267">
        <f>SUMIFS('Unit Details'!L:L,'Unit Details'!$F:$F,"OPER*",'Unit Details'!$E:$E,"WIND-P")*ELCCs!D26</f>
        <v>1597.3125939194031</v>
      </c>
      <c r="E32" s="265">
        <f>SUMIFS('Unit Details'!L:L,'Unit Details'!$F:$F,"OPER*",'Unit Details'!$E:$E,"WIND-P")*ELCCs!E26</f>
        <v>866.43906000000322</v>
      </c>
      <c r="F32" s="265">
        <f t="shared" si="28"/>
        <v>730.87353391939985</v>
      </c>
      <c r="G32" s="267">
        <f>SUMIFS('Unit Details'!M:M,'Unit Details'!$F:$F,"OPER*",'Unit Details'!$E:$E,"WIND-P")*ELCCs!H26</f>
        <v>1624.9296728546626</v>
      </c>
      <c r="H32" s="265">
        <f>SUMIFS('Unit Details'!M:M,'Unit Details'!$F:$F,"OPER*",'Unit Details'!$E:$E,"WIND-P")*ELCCs!I26</f>
        <v>836.57793999999649</v>
      </c>
      <c r="I32" s="265">
        <f t="shared" si="29"/>
        <v>788.35173285466612</v>
      </c>
      <c r="J32" s="267">
        <f>SUMIFS('Unit Details'!N:N,'Unit Details'!$F:$F,"OPER*",'Unit Details'!$E:$E,"WIND-P")*ELCCs!L26</f>
        <v>1640.0156488721</v>
      </c>
      <c r="K32" s="265">
        <f>SUMIFS('Unit Details'!N:N,'Unit Details'!$F:$F,"OPER*",'Unit Details'!$E:$E,"WIND-P")*ELCCs!M26</f>
        <v>816.04842000000656</v>
      </c>
      <c r="L32" s="265">
        <f t="shared" si="30"/>
        <v>823.96722887209341</v>
      </c>
      <c r="M32" s="267">
        <f>SUMIFS('Unit Details'!O:O,'Unit Details'!$F:$F,"OPER*",'Unit Details'!$E:$E,"WIND-P")*ELCCs!P26</f>
        <v>1640.7311647004331</v>
      </c>
      <c r="N32" s="265">
        <f>SUMIFS('Unit Details'!O:O,'Unit Details'!$F:$F,"OPER*",'Unit Details'!$E:$E,"WIND-P")*ELCCs!Q26</f>
        <v>816.04842000000656</v>
      </c>
      <c r="O32" s="265">
        <f t="shared" si="31"/>
        <v>824.6827447004265</v>
      </c>
      <c r="P32" s="267">
        <f>SUMIFS('Unit Details'!P:P,'Unit Details'!$F:$F,"OPER*",'Unit Details'!$E:$E,"WIND-P")*ELCCs!T26</f>
        <v>1640.7311647004331</v>
      </c>
      <c r="Q32" s="265">
        <f>SUMIFS('Unit Details'!P:P,'Unit Details'!$F:$F,"OPER*",'Unit Details'!$E:$E,"WIND-P")*ELCCs!U26</f>
        <v>816.04842000000656</v>
      </c>
      <c r="R32" s="265">
        <f t="shared" si="33"/>
        <v>824.6827447004265</v>
      </c>
      <c r="S32" s="267">
        <f>SUMIFS('Unit Details'!Q:Q,'Unit Details'!$F:$F,"OPER*",'Unit Details'!$E:$E,"WIND-P")*ELCCs!B26</f>
        <v>1517.200773089646</v>
      </c>
      <c r="T32" s="265">
        <f>SUMIFS('Unit Details'!Q:Q,'Unit Details'!$F:$F,"OPER*",'Unit Details'!$E:$E,"WIND-P")*ELCCs!C26</f>
        <v>1517.200773089646</v>
      </c>
      <c r="U32" s="265">
        <f t="shared" si="34"/>
        <v>0</v>
      </c>
      <c r="V32" s="267">
        <f>SUMIFS('Unit Details'!R:R,'Unit Details'!$F:$F,"OPER*",'Unit Details'!$E:$E,"WIND-P")*ELCCs!F26</f>
        <v>1517.7985887520565</v>
      </c>
      <c r="W32" s="265">
        <f>SUMIFS('Unit Details'!R:R,'Unit Details'!$F:$F,"OPER*",'Unit Details'!$E:$E,"WIND-P")*ELCCs!G26</f>
        <v>1517.7985887520565</v>
      </c>
      <c r="X32" s="265">
        <f t="shared" si="35"/>
        <v>0</v>
      </c>
      <c r="Y32" s="267">
        <f>SUMIFS('Unit Details'!S:S,'Unit Details'!$F:$F,"OPER*",'Unit Details'!$E:$E,"WIND-P")*ELCCs!J26</f>
        <v>1484.0350308528457</v>
      </c>
      <c r="Z32" s="265">
        <f>SUMIFS('Unit Details'!S:S,'Unit Details'!$F:$F,"OPER*",'Unit Details'!$E:$E,"WIND-P")*ELCCs!K26</f>
        <v>1484.0350308528457</v>
      </c>
      <c r="AA32" s="265">
        <f t="shared" si="36"/>
        <v>0</v>
      </c>
      <c r="AB32" s="267">
        <f>SUMIFS('Unit Details'!T:T,'Unit Details'!$F:$F,"OPER*",'Unit Details'!$E:$E,"WIND-P")*ELCCs!N26</f>
        <v>1484.0350308528457</v>
      </c>
      <c r="AC32" s="265">
        <f>SUMIFS('Unit Details'!T:T,'Unit Details'!$F:$F,"OPER*",'Unit Details'!$E:$E,"WIND-P")*ELCCs!O26</f>
        <v>1484.0350308528457</v>
      </c>
      <c r="AD32" s="265">
        <f t="shared" si="37"/>
        <v>0</v>
      </c>
      <c r="AE32" s="267">
        <f>SUMIFS('Unit Details'!U:U,'Unit Details'!$F:$F,"OPER*",'Unit Details'!$E:$E,"WIND-P")*ELCCs!R26</f>
        <v>1484.0350308528457</v>
      </c>
      <c r="AF32" s="265">
        <f>SUMIFS('Unit Details'!U:U,'Unit Details'!$F:$F,"OPER*",'Unit Details'!$E:$E,"WIND-P")*ELCCs!S26</f>
        <v>1484.0350308528457</v>
      </c>
      <c r="AG32" s="266">
        <f t="shared" si="39"/>
        <v>0</v>
      </c>
      <c r="AH32" s="267">
        <f>SUMIFS('Unit Details'!V:V,'Unit Details'!$F:$F,"OPER*",'Unit Details'!$E:$E,"WIND-P")*ELCCs!C26</f>
        <v>1517.200773089646</v>
      </c>
      <c r="AI32" s="265">
        <f t="shared" ref="AI32:AI38" si="62">AH32</f>
        <v>1517.200773089646</v>
      </c>
      <c r="AJ32" s="265">
        <f t="shared" si="40"/>
        <v>0</v>
      </c>
      <c r="AK32" s="267">
        <f>SUMIFS('Unit Details'!W:W,'Unit Details'!$F:$F,"OPER*",'Unit Details'!$E:$E,"WIND-P")*ELCCs!G26</f>
        <v>1517.7985887520565</v>
      </c>
      <c r="AL32" s="265">
        <f t="shared" ref="AL32:AL38" si="63">AK32</f>
        <v>1517.7985887520565</v>
      </c>
      <c r="AM32" s="265">
        <f t="shared" si="53"/>
        <v>0</v>
      </c>
      <c r="AN32" s="267">
        <f>SUMIFS('Unit Details'!X:X,'Unit Details'!$F:$F,"OPER*",'Unit Details'!$E:$E,"WIND-P")*ELCCs!K26</f>
        <v>1484.0350308528457</v>
      </c>
      <c r="AO32" s="265">
        <f t="shared" ref="AO32:AO38" si="64">AN32</f>
        <v>1484.0350308528457</v>
      </c>
      <c r="AP32" s="265">
        <f t="shared" si="54"/>
        <v>0</v>
      </c>
      <c r="AQ32" s="267">
        <f>SUMIFS('Unit Details'!Y:Y,'Unit Details'!$F:$F,"OPER*",'Unit Details'!$E:$E,"WIND-P")*ELCCs!O26</f>
        <v>1484.0350308528457</v>
      </c>
      <c r="AR32" s="265">
        <f t="shared" ref="AR32:AR38" si="65">AQ32</f>
        <v>1484.0350308528457</v>
      </c>
      <c r="AS32" s="265">
        <f t="shared" si="55"/>
        <v>0</v>
      </c>
      <c r="AT32" s="267">
        <f>SUMIFS('Unit Details'!Z:Z,'Unit Details'!$F:$F,"OPER*",'Unit Details'!$E:$E,"WIND-P")*ELCCs!S26</f>
        <v>1484.0350308528457</v>
      </c>
      <c r="AU32" s="265">
        <f t="shared" ref="AU32:AU38" si="66">AT32</f>
        <v>1484.0350308528457</v>
      </c>
      <c r="AV32" s="265">
        <f t="shared" si="56"/>
        <v>0</v>
      </c>
      <c r="AW32" s="267">
        <f>SUMIFS('Unit Details'!AA:AA,'Unit Details'!$F:$F,"OPER*",'Unit Details'!$E:$E,"WIND-P")*ELCCs!D26</f>
        <v>1597.3125939194031</v>
      </c>
      <c r="AX32" s="265">
        <f t="shared" ref="AX32:AX38" si="67">AW32</f>
        <v>1597.3125939194031</v>
      </c>
      <c r="AY32" s="265">
        <f t="shared" si="57"/>
        <v>0</v>
      </c>
      <c r="AZ32" s="267">
        <f>SUMIFS('Unit Details'!AB:AB,'Unit Details'!$F:$F,"OPER*",'Unit Details'!$E:$E,"WIND-P")*ELCCs!H26</f>
        <v>1624.9296728546626</v>
      </c>
      <c r="BA32" s="265">
        <f t="shared" ref="BA32:BA38" si="68">AZ32</f>
        <v>1624.9296728546626</v>
      </c>
      <c r="BB32" s="265">
        <f t="shared" si="58"/>
        <v>0</v>
      </c>
      <c r="BC32" s="267">
        <f>SUMIFS('Unit Details'!AC:AC,'Unit Details'!$F:$F,"OPER*",'Unit Details'!$E:$E,"WIND-P")*ELCCs!L26</f>
        <v>1640.0156488721</v>
      </c>
      <c r="BD32" s="265">
        <f t="shared" ref="BD32:BD38" si="69">BC32</f>
        <v>1640.0156488721</v>
      </c>
      <c r="BE32" s="265">
        <f t="shared" si="59"/>
        <v>0</v>
      </c>
      <c r="BF32" s="267">
        <f>SUMIFS('Unit Details'!AD:AD,'Unit Details'!$F:$F,"OPER*",'Unit Details'!$E:$E,"WIND-P")*ELCCs!P26</f>
        <v>1640.7311647004331</v>
      </c>
      <c r="BG32" s="265">
        <f t="shared" ref="BG32:BG38" si="70">BF32</f>
        <v>1640.7311647004331</v>
      </c>
      <c r="BH32" s="265">
        <f t="shared" si="60"/>
        <v>0</v>
      </c>
      <c r="BI32" s="267">
        <f>SUMIFS('Unit Details'!AE:AE,'Unit Details'!$F:$F,"OPER*",'Unit Details'!$E:$E,"WIND-P")*ELCCs!T26</f>
        <v>1640.7311647004331</v>
      </c>
      <c r="BJ32" s="265">
        <f t="shared" ref="BJ32:BJ38" si="71">BI32</f>
        <v>1640.7311647004331</v>
      </c>
      <c r="BK32" s="266">
        <f t="shared" si="61"/>
        <v>0</v>
      </c>
      <c r="BL32" s="277"/>
      <c r="BM32" s="122"/>
      <c r="BN32" s="122"/>
      <c r="BO32" s="122"/>
      <c r="BP32" s="122"/>
      <c r="BQ32" s="122"/>
      <c r="BR32" s="122"/>
      <c r="BS32" s="122"/>
      <c r="BT32" s="122"/>
      <c r="BU32" s="122"/>
      <c r="BV32" s="122"/>
      <c r="BW32" s="122"/>
    </row>
    <row r="33" spans="1:75" s="262" customFormat="1" x14ac:dyDescent="0.2">
      <c r="A33" s="263"/>
      <c r="B33" s="35"/>
      <c r="C33" s="83" t="s">
        <v>73</v>
      </c>
      <c r="D33" s="267">
        <f>SUMIFS('Unit Details'!L:L,'Unit Details'!$F:$F,"OPER*",'Unit Details'!$E:$E,"WIND-O")*ELCCs!D27</f>
        <v>4677.3950566222438</v>
      </c>
      <c r="E33" s="265">
        <f>SUMIFS('Unit Details'!L:L,'Unit Details'!$F:$F,"OPER*",'Unit Details'!$E:$E,"WIND-O")*ELCCs!E27</f>
        <v>2537.1851392996209</v>
      </c>
      <c r="F33" s="265">
        <f t="shared" si="28"/>
        <v>2140.2099173226229</v>
      </c>
      <c r="G33" s="267">
        <f>SUMIFS('Unit Details'!M:M,'Unit Details'!$F:$F,"OPER*",'Unit Details'!$E:$E,"WIND-O")*ELCCs!H27</f>
        <v>4758.2658823966558</v>
      </c>
      <c r="H33" s="265">
        <f>SUMIFS('Unit Details'!M:M,'Unit Details'!$F:$F,"OPER*",'Unit Details'!$E:$E,"WIND-O")*ELCCs!I27</f>
        <v>2449.7431097276167</v>
      </c>
      <c r="I33" s="265">
        <f t="shared" si="29"/>
        <v>2308.5227726690391</v>
      </c>
      <c r="J33" s="267">
        <f>SUMIFS('Unit Details'!N:N,'Unit Details'!$F:$F,"OPER*",'Unit Details'!$E:$E,"WIND-O")*ELCCs!L27</f>
        <v>4802.4420004069316</v>
      </c>
      <c r="K33" s="265">
        <f>SUMIFS('Unit Details'!N:N,'Unit Details'!$F:$F,"OPER*",'Unit Details'!$E:$E,"WIND-O")*ELCCs!M27</f>
        <v>2389.6267143969071</v>
      </c>
      <c r="L33" s="265">
        <f t="shared" si="30"/>
        <v>2412.8152860100245</v>
      </c>
      <c r="M33" s="267">
        <f>SUMIFS('Unit Details'!O:O,'Unit Details'!$F:$F,"OPER*",'Unit Details'!$E:$E,"WIND-O")*ELCCs!P27</f>
        <v>4804.5372385031696</v>
      </c>
      <c r="N33" s="265">
        <f>SUMIFS('Unit Details'!O:O,'Unit Details'!$F:$F,"OPER*",'Unit Details'!$E:$E,"WIND-O")*ELCCs!Q27</f>
        <v>2389.6267143969071</v>
      </c>
      <c r="O33" s="265">
        <f t="shared" si="31"/>
        <v>2414.9105241062625</v>
      </c>
      <c r="P33" s="267">
        <f>SUMIFS('Unit Details'!P:P,'Unit Details'!$F:$F,"OPER*",'Unit Details'!$E:$E,"WIND-O")*ELCCs!T27</f>
        <v>4804.5372385031696</v>
      </c>
      <c r="Q33" s="265">
        <f>SUMIFS('Unit Details'!P:P,'Unit Details'!$F:$F,"OPER*",'Unit Details'!$E:$E,"WIND-O")*ELCCs!U27</f>
        <v>2389.6267143969071</v>
      </c>
      <c r="R33" s="265">
        <f t="shared" si="33"/>
        <v>2414.9105241062625</v>
      </c>
      <c r="S33" s="267">
        <f>SUMIFS('Unit Details'!Q:Q,'Unit Details'!$F:$F,"OPER*",'Unit Details'!$E:$E,"WIND-O")*ELCCs!B27</f>
        <v>4448.2855419114085</v>
      </c>
      <c r="T33" s="265">
        <f>SUMIFS('Unit Details'!Q:Q,'Unit Details'!$F:$F,"OPER*",'Unit Details'!$E:$E,"WIND-O")*ELCCs!C27</f>
        <v>4448.2855419114085</v>
      </c>
      <c r="U33" s="265">
        <f t="shared" si="34"/>
        <v>0</v>
      </c>
      <c r="V33" s="267">
        <f>SUMIFS('Unit Details'!R:R,'Unit Details'!$F:$F,"OPER*",'Unit Details'!$E:$E,"WIND-O")*ELCCs!F27</f>
        <v>4450.0382794626903</v>
      </c>
      <c r="W33" s="265">
        <f>SUMIFS('Unit Details'!R:R,'Unit Details'!$F:$F,"OPER*",'Unit Details'!$E:$E,"WIND-O")*ELCCs!G27</f>
        <v>4450.0382794626903</v>
      </c>
      <c r="X33" s="265">
        <f t="shared" si="35"/>
        <v>0</v>
      </c>
      <c r="Y33" s="267">
        <f>SUMIFS('Unit Details'!S:S,'Unit Details'!$F:$F,"OPER*",'Unit Details'!$E:$E,"WIND-O")*ELCCs!J27</f>
        <v>4351.0468017951043</v>
      </c>
      <c r="Z33" s="265">
        <f>SUMIFS('Unit Details'!S:S,'Unit Details'!$F:$F,"OPER*",'Unit Details'!$E:$E,"WIND-O")*ELCCs!K27</f>
        <v>4351.0468017951043</v>
      </c>
      <c r="AA33" s="265">
        <f t="shared" si="36"/>
        <v>0</v>
      </c>
      <c r="AB33" s="267">
        <f>SUMIFS('Unit Details'!T:T,'Unit Details'!$F:$F,"OPER*",'Unit Details'!$E:$E,"WIND-O")*ELCCs!N27</f>
        <v>4351.0468017951043</v>
      </c>
      <c r="AC33" s="265">
        <f>SUMIFS('Unit Details'!T:T,'Unit Details'!$F:$F,"OPER*",'Unit Details'!$E:$E,"WIND-O")*ELCCs!O27</f>
        <v>4351.0468017951043</v>
      </c>
      <c r="AD33" s="265">
        <f t="shared" si="37"/>
        <v>0</v>
      </c>
      <c r="AE33" s="267">
        <f>SUMIFS('Unit Details'!U:U,'Unit Details'!$F:$F,"OPER*",'Unit Details'!$E:$E,"WIND-O")*ELCCs!R27</f>
        <v>4351.0468017951043</v>
      </c>
      <c r="AF33" s="265">
        <f>SUMIFS('Unit Details'!U:U,'Unit Details'!$F:$F,"OPER*",'Unit Details'!$E:$E,"WIND-O")*ELCCs!S27</f>
        <v>4351.0468017951043</v>
      </c>
      <c r="AG33" s="266">
        <f t="shared" si="39"/>
        <v>0</v>
      </c>
      <c r="AH33" s="267">
        <f>SUMIFS('Unit Details'!V:V,'Unit Details'!$F:$F,"OPER*",'Unit Details'!$E:$E,"WIND-O")*ELCCs!C27</f>
        <v>4448.2855419114085</v>
      </c>
      <c r="AI33" s="265">
        <f t="shared" si="62"/>
        <v>4448.2855419114085</v>
      </c>
      <c r="AJ33" s="265">
        <f t="shared" si="40"/>
        <v>0</v>
      </c>
      <c r="AK33" s="267">
        <f>SUMIFS('Unit Details'!W:W,'Unit Details'!$F:$F,"OPER*",'Unit Details'!$E:$E,"WIND-O")*ELCCs!G27</f>
        <v>4450.0382794626903</v>
      </c>
      <c r="AL33" s="265">
        <f t="shared" si="63"/>
        <v>4450.0382794626903</v>
      </c>
      <c r="AM33" s="265">
        <f t="shared" si="53"/>
        <v>0</v>
      </c>
      <c r="AN33" s="267">
        <f>SUMIFS('Unit Details'!X:X,'Unit Details'!$F:$F,"OPER*",'Unit Details'!$E:$E,"WIND-O")*ELCCs!K27</f>
        <v>4351.0468017951043</v>
      </c>
      <c r="AO33" s="265">
        <f t="shared" si="64"/>
        <v>4351.0468017951043</v>
      </c>
      <c r="AP33" s="265">
        <f t="shared" si="54"/>
        <v>0</v>
      </c>
      <c r="AQ33" s="267">
        <f>SUMIFS('Unit Details'!Y:Y,'Unit Details'!$F:$F,"OPER*",'Unit Details'!$E:$E,"WIND-O")*ELCCs!O27</f>
        <v>4351.0468017951043</v>
      </c>
      <c r="AR33" s="265">
        <f t="shared" si="65"/>
        <v>4351.0468017951043</v>
      </c>
      <c r="AS33" s="265">
        <f t="shared" si="55"/>
        <v>0</v>
      </c>
      <c r="AT33" s="267">
        <f>SUMIFS('Unit Details'!Z:Z,'Unit Details'!$F:$F,"OPER*",'Unit Details'!$E:$E,"WIND-O")*ELCCs!S27</f>
        <v>4351.0468017951043</v>
      </c>
      <c r="AU33" s="265">
        <f t="shared" si="66"/>
        <v>4351.0468017951043</v>
      </c>
      <c r="AV33" s="265">
        <f t="shared" si="56"/>
        <v>0</v>
      </c>
      <c r="AW33" s="267">
        <f>SUMIFS('Unit Details'!AA:AA,'Unit Details'!$F:$F,"OPER*",'Unit Details'!$E:$E,"WIND-O")*ELCCs!D27</f>
        <v>4683.1656320444436</v>
      </c>
      <c r="AX33" s="265">
        <f t="shared" si="67"/>
        <v>4683.1656320444436</v>
      </c>
      <c r="AY33" s="265">
        <f t="shared" si="57"/>
        <v>0</v>
      </c>
      <c r="AZ33" s="267">
        <f>SUMIFS('Unit Details'!AB:AB,'Unit Details'!$F:$F,"OPER*",'Unit Details'!$E:$E,"WIND-O")*ELCCs!H27</f>
        <v>4764.1362294211967</v>
      </c>
      <c r="BA33" s="265">
        <f t="shared" si="68"/>
        <v>4764.1362294211967</v>
      </c>
      <c r="BB33" s="265">
        <f t="shared" si="58"/>
        <v>0</v>
      </c>
      <c r="BC33" s="267">
        <f>SUMIFS('Unit Details'!AC:AC,'Unit Details'!$F:$F,"OPER*",'Unit Details'!$E:$E,"WIND-O")*ELCCs!L27</f>
        <v>4808.366848199048</v>
      </c>
      <c r="BD33" s="265">
        <f t="shared" si="69"/>
        <v>4808.366848199048</v>
      </c>
      <c r="BE33" s="265">
        <f t="shared" si="59"/>
        <v>0</v>
      </c>
      <c r="BF33" s="267">
        <f>SUMIFS('Unit Details'!AD:AD,'Unit Details'!$F:$F,"OPER*",'Unit Details'!$E:$E,"WIND-O")*ELCCs!P27</f>
        <v>4810.4646712232889</v>
      </c>
      <c r="BG33" s="265">
        <f t="shared" si="70"/>
        <v>4810.4646712232889</v>
      </c>
      <c r="BH33" s="265">
        <f t="shared" si="60"/>
        <v>0</v>
      </c>
      <c r="BI33" s="267">
        <f>SUMIFS('Unit Details'!AE:AE,'Unit Details'!$F:$F,"OPER*",'Unit Details'!$E:$E,"WIND-O")*ELCCs!T27</f>
        <v>4810.4646712232889</v>
      </c>
      <c r="BJ33" s="265">
        <f t="shared" si="71"/>
        <v>4810.4646712232889</v>
      </c>
      <c r="BK33" s="266">
        <f t="shared" si="61"/>
        <v>0</v>
      </c>
      <c r="BL33" s="277"/>
      <c r="BM33" s="122"/>
      <c r="BN33" s="122"/>
      <c r="BO33" s="122"/>
      <c r="BP33" s="122"/>
      <c r="BQ33" s="122"/>
      <c r="BR33" s="122"/>
      <c r="BS33" s="122"/>
      <c r="BT33" s="122"/>
      <c r="BU33" s="122"/>
      <c r="BV33" s="122"/>
      <c r="BW33" s="122"/>
    </row>
    <row r="34" spans="1:75" s="262" customFormat="1" x14ac:dyDescent="0.2">
      <c r="A34" s="263"/>
      <c r="B34" s="35"/>
      <c r="C34" s="83" t="s">
        <v>74</v>
      </c>
      <c r="D34" s="267">
        <f>SUMIFS('Unit Details'!L:L,'Unit Details'!$F:$F,"OPER*",'Unit Details'!$E:$E,"SOLAR-FW")*ELCCs!D28</f>
        <v>1683.0017358253131</v>
      </c>
      <c r="E34" s="265">
        <f>SUMIFS('Unit Details'!L:L,'Unit Details'!$F:$F,"OPER*",'Unit Details'!$E:$E,"SOLAR-FW")*ELCCs!E28</f>
        <v>242.28900000000002</v>
      </c>
      <c r="F34" s="265">
        <f t="shared" si="28"/>
        <v>1440.7127358253131</v>
      </c>
      <c r="G34" s="267">
        <f>SUMIFS('Unit Details'!M:M,'Unit Details'!$F:$F,"OPER*",'Unit Details'!$E:$E,"SOLAR-FW")*ELCCs!H28</f>
        <v>1439.7677800034817</v>
      </c>
      <c r="H34" s="265">
        <f>SUMIFS('Unit Details'!M:M,'Unit Details'!$F:$F,"OPER*",'Unit Details'!$E:$E,"SOLAR-FW")*ELCCs!I28</f>
        <v>75.378800000000012</v>
      </c>
      <c r="I34" s="265">
        <f t="shared" si="29"/>
        <v>1364.3889800034817</v>
      </c>
      <c r="J34" s="267">
        <f>SUMIFS('Unit Details'!N:N,'Unit Details'!$F:$F,"OPER*",'Unit Details'!$E:$E,"SOLAR-FW")*ELCCs!L28</f>
        <v>1354.8435057514569</v>
      </c>
      <c r="K34" s="265">
        <f>SUMIFS('Unit Details'!N:N,'Unit Details'!$F:$F,"OPER*",'Unit Details'!$E:$E,"SOLAR-FW")*ELCCs!M28</f>
        <v>5.3842000000000008</v>
      </c>
      <c r="L34" s="265">
        <f t="shared" si="30"/>
        <v>1349.4593057514569</v>
      </c>
      <c r="M34" s="267">
        <f>SUMIFS('Unit Details'!O:O,'Unit Details'!$F:$F,"OPER*",'Unit Details'!$E:$E,"SOLAR-FW")*ELCCs!P28</f>
        <v>1320.2898002730005</v>
      </c>
      <c r="N34" s="265">
        <f>SUMIFS('Unit Details'!O:O,'Unit Details'!$F:$F,"OPER*",'Unit Details'!$E:$E,"SOLAR-FW")*ELCCs!Q28</f>
        <v>0</v>
      </c>
      <c r="O34" s="265">
        <f t="shared" si="31"/>
        <v>1320.2898002730005</v>
      </c>
      <c r="P34" s="267">
        <f>SUMIFS('Unit Details'!P:P,'Unit Details'!$F:$F,"OPER*",'Unit Details'!$E:$E,"SOLAR-FW")*ELCCs!T28</f>
        <v>1320.2898002730005</v>
      </c>
      <c r="Q34" s="265">
        <f>SUMIFS('Unit Details'!P:P,'Unit Details'!$F:$F,"OPER*",'Unit Details'!$E:$E,"SOLAR-FW")*ELCCs!U28</f>
        <v>0</v>
      </c>
      <c r="R34" s="265">
        <f t="shared" si="33"/>
        <v>1320.2898002730005</v>
      </c>
      <c r="S34" s="267">
        <f>SUMIFS('Unit Details'!Q:Q,'Unit Details'!$F:$F,"OPER*",'Unit Details'!$E:$E,"SOLAR-FW")*ELCCs!B28</f>
        <v>120.8137076613434</v>
      </c>
      <c r="T34" s="265">
        <f>SUMIFS('Unit Details'!Q:Q,'Unit Details'!$F:$F,"OPER*",'Unit Details'!$E:$E,"SOLAR-FW")*ELCCs!C28</f>
        <v>120.8137076613434</v>
      </c>
      <c r="U34" s="265">
        <f t="shared" si="34"/>
        <v>0</v>
      </c>
      <c r="V34" s="267">
        <f>SUMIFS('Unit Details'!R:R,'Unit Details'!$F:$F,"OPER*",'Unit Details'!$E:$E,"SOLAR-FW")*ELCCs!F28</f>
        <v>101.05864533539452</v>
      </c>
      <c r="W34" s="265">
        <f>SUMIFS('Unit Details'!R:R,'Unit Details'!$F:$F,"OPER*",'Unit Details'!$E:$E,"SOLAR-FW")*ELCCs!G28</f>
        <v>101.05864533539452</v>
      </c>
      <c r="X34" s="265">
        <f t="shared" si="35"/>
        <v>0</v>
      </c>
      <c r="Y34" s="267">
        <f>SUMIFS('Unit Details'!S:S,'Unit Details'!$F:$F,"OPER*",'Unit Details'!$E:$E,"SOLAR-FW")*ELCCs!J28</f>
        <v>92.404532726206369</v>
      </c>
      <c r="Z34" s="265">
        <f>SUMIFS('Unit Details'!S:S,'Unit Details'!$F:$F,"OPER*",'Unit Details'!$E:$E,"SOLAR-FW")*ELCCs!K28</f>
        <v>92.404532726206369</v>
      </c>
      <c r="AA34" s="265">
        <f t="shared" si="36"/>
        <v>0</v>
      </c>
      <c r="AB34" s="267">
        <f>SUMIFS('Unit Details'!T:T,'Unit Details'!$F:$F,"OPER*",'Unit Details'!$E:$E,"SOLAR-FW")*ELCCs!N28</f>
        <v>89.104867329729373</v>
      </c>
      <c r="AC34" s="265">
        <f>SUMIFS('Unit Details'!T:T,'Unit Details'!$F:$F,"OPER*",'Unit Details'!$E:$E,"SOLAR-FW")*ELCCs!O28</f>
        <v>89.104867329729373</v>
      </c>
      <c r="AD34" s="265">
        <f t="shared" si="37"/>
        <v>0</v>
      </c>
      <c r="AE34" s="267">
        <f>SUMIFS('Unit Details'!U:U,'Unit Details'!$F:$F,"OPER*",'Unit Details'!$E:$E,"SOLAR-FW")*ELCCs!R28</f>
        <v>89.104867329729373</v>
      </c>
      <c r="AF34" s="265">
        <f>SUMIFS('Unit Details'!U:U,'Unit Details'!$F:$F,"OPER*",'Unit Details'!$E:$E,"SOLAR-FW")*ELCCs!S28</f>
        <v>89.104867329729373</v>
      </c>
      <c r="AG34" s="266">
        <f t="shared" si="39"/>
        <v>0</v>
      </c>
      <c r="AH34" s="267">
        <f>SUMIFS('Unit Details'!V:V,'Unit Details'!$F:$F,"OPER*",'Unit Details'!$E:$E,"SOLAR-FW")*ELCCs!C28</f>
        <v>120.86307249861818</v>
      </c>
      <c r="AI34" s="265">
        <f t="shared" si="62"/>
        <v>120.86307249861818</v>
      </c>
      <c r="AJ34" s="265">
        <f t="shared" si="40"/>
        <v>0</v>
      </c>
      <c r="AK34" s="267">
        <f>SUMIFS('Unit Details'!W:W,'Unit Details'!$F:$F,"OPER*",'Unit Details'!$E:$E,"SOLAR-FW")*ELCCs!G28</f>
        <v>101.09993819593792</v>
      </c>
      <c r="AL34" s="265">
        <f t="shared" si="63"/>
        <v>101.09993819593792</v>
      </c>
      <c r="AM34" s="265">
        <f t="shared" si="53"/>
        <v>0</v>
      </c>
      <c r="AN34" s="267">
        <f>SUMIFS('Unit Details'!X:X,'Unit Details'!$F:$F,"OPER*",'Unit Details'!$E:$E,"SOLAR-FW")*ELCCs!K28</f>
        <v>92.442289490813479</v>
      </c>
      <c r="AO34" s="265">
        <f t="shared" si="64"/>
        <v>92.442289490813479</v>
      </c>
      <c r="AP34" s="265">
        <f t="shared" si="54"/>
        <v>0</v>
      </c>
      <c r="AQ34" s="267">
        <f>SUMIFS('Unit Details'!Y:Y,'Unit Details'!$F:$F,"OPER*",'Unit Details'!$E:$E,"SOLAR-FW")*ELCCs!O28</f>
        <v>89.141275841323562</v>
      </c>
      <c r="AR34" s="265">
        <f t="shared" si="65"/>
        <v>89.141275841323562</v>
      </c>
      <c r="AS34" s="265">
        <f t="shared" si="55"/>
        <v>0</v>
      </c>
      <c r="AT34" s="267">
        <f>SUMIFS('Unit Details'!Z:Z,'Unit Details'!$F:$F,"OPER*",'Unit Details'!$E:$E,"SOLAR-FW")*ELCCs!S28</f>
        <v>89.141275841323562</v>
      </c>
      <c r="AU34" s="265">
        <f t="shared" si="66"/>
        <v>89.141275841323562</v>
      </c>
      <c r="AV34" s="265">
        <f t="shared" si="56"/>
        <v>0</v>
      </c>
      <c r="AW34" s="267">
        <f>SUMIFS('Unit Details'!AA:AA,'Unit Details'!$F:$F,"OPER*",'Unit Details'!$E:$E,"SOLAR-FW")*ELCCs!D28</f>
        <v>1683.0017358253131</v>
      </c>
      <c r="AX34" s="265">
        <f t="shared" si="67"/>
        <v>1683.0017358253131</v>
      </c>
      <c r="AY34" s="265">
        <f t="shared" si="57"/>
        <v>0</v>
      </c>
      <c r="AZ34" s="267">
        <f>SUMIFS('Unit Details'!AB:AB,'Unit Details'!$F:$F,"OPER*",'Unit Details'!$E:$E,"SOLAR-FW")*ELCCs!H28</f>
        <v>1439.7677800034817</v>
      </c>
      <c r="BA34" s="265">
        <f t="shared" si="68"/>
        <v>1439.7677800034817</v>
      </c>
      <c r="BB34" s="265">
        <f t="shared" si="58"/>
        <v>0</v>
      </c>
      <c r="BC34" s="267">
        <f>SUMIFS('Unit Details'!AC:AC,'Unit Details'!$F:$F,"OPER*",'Unit Details'!$E:$E,"SOLAR-FW")*ELCCs!L28</f>
        <v>1354.8435057514569</v>
      </c>
      <c r="BD34" s="265">
        <f t="shared" si="69"/>
        <v>1354.8435057514569</v>
      </c>
      <c r="BE34" s="265">
        <f t="shared" si="59"/>
        <v>0</v>
      </c>
      <c r="BF34" s="267">
        <f>SUMIFS('Unit Details'!AD:AD,'Unit Details'!$F:$F,"OPER*",'Unit Details'!$E:$E,"SOLAR-FW")*ELCCs!P28</f>
        <v>1320.2898002730005</v>
      </c>
      <c r="BG34" s="265">
        <f t="shared" si="70"/>
        <v>1320.2898002730005</v>
      </c>
      <c r="BH34" s="265">
        <f t="shared" si="60"/>
        <v>0</v>
      </c>
      <c r="BI34" s="267">
        <f>SUMIFS('Unit Details'!AE:AE,'Unit Details'!$F:$F,"OPER*",'Unit Details'!$E:$E,"SOLAR-FW")*ELCCs!T28</f>
        <v>1320.2898002730005</v>
      </c>
      <c r="BJ34" s="265">
        <f t="shared" si="71"/>
        <v>1320.2898002730005</v>
      </c>
      <c r="BK34" s="266">
        <f t="shared" si="61"/>
        <v>0</v>
      </c>
      <c r="BL34" s="277"/>
      <c r="BM34" s="122"/>
      <c r="BN34" s="122"/>
      <c r="BO34" s="122"/>
      <c r="BP34" s="122"/>
      <c r="BQ34" s="122"/>
      <c r="BR34" s="122"/>
      <c r="BS34" s="122"/>
      <c r="BT34" s="122"/>
      <c r="BU34" s="122"/>
      <c r="BV34" s="122"/>
      <c r="BW34" s="122"/>
    </row>
    <row r="35" spans="1:75" s="262" customFormat="1" x14ac:dyDescent="0.2">
      <c r="A35" s="263"/>
      <c r="B35" s="35"/>
      <c r="C35" s="83" t="s">
        <v>75</v>
      </c>
      <c r="D35" s="267">
        <f>SUMIFS('Unit Details'!L:L,'Unit Details'!$F:$F,"OPER*",'Unit Details'!$E:$E,"SOLAR-W")*ELCCs!D29</f>
        <v>1547.0287491078786</v>
      </c>
      <c r="E35" s="265">
        <f>SUMIFS('Unit Details'!L:L,'Unit Details'!$F:$F,"OPER*",'Unit Details'!$E:$E,"SOLAR-W")*ELCCs!E29</f>
        <v>222.71400000000003</v>
      </c>
      <c r="F35" s="265">
        <f t="shared" si="28"/>
        <v>1324.3147491078787</v>
      </c>
      <c r="G35" s="267">
        <f>SUMIFS('Unit Details'!M:M,'Unit Details'!$F:$F,"OPER*",'Unit Details'!$E:$E,"SOLAR-W")*ELCCs!H29</f>
        <v>1323.4461381065398</v>
      </c>
      <c r="H35" s="265">
        <f>SUMIFS('Unit Details'!M:M,'Unit Details'!$F:$F,"OPER*",'Unit Details'!$E:$E,"SOLAR-W")*ELCCs!I29</f>
        <v>69.288800000000009</v>
      </c>
      <c r="I35" s="265">
        <f t="shared" si="29"/>
        <v>1254.1573381065398</v>
      </c>
      <c r="J35" s="267">
        <f>SUMIFS('Unit Details'!N:N,'Unit Details'!$F:$F,"OPER*",'Unit Details'!$E:$E,"SOLAR-W")*ELCCs!L29</f>
        <v>1245.3830613025352</v>
      </c>
      <c r="K35" s="265">
        <f>SUMIFS('Unit Details'!N:N,'Unit Details'!$F:$F,"OPER*",'Unit Details'!$E:$E,"SOLAR-W")*ELCCs!M29</f>
        <v>4.9492000000000012</v>
      </c>
      <c r="L35" s="265">
        <f t="shared" si="30"/>
        <v>1240.4338613025352</v>
      </c>
      <c r="M35" s="267">
        <f>SUMIFS('Unit Details'!O:O,'Unit Details'!$F:$F,"OPER*",'Unit Details'!$E:$E,"SOLAR-W")*ELCCs!P29</f>
        <v>1213.6210169590904</v>
      </c>
      <c r="N35" s="265">
        <f>SUMIFS('Unit Details'!O:O,'Unit Details'!$F:$F,"OPER*",'Unit Details'!$E:$E,"SOLAR-W")*ELCCs!Q29</f>
        <v>0</v>
      </c>
      <c r="O35" s="265">
        <f t="shared" si="31"/>
        <v>1213.6210169590904</v>
      </c>
      <c r="P35" s="267">
        <f>SUMIFS('Unit Details'!P:P,'Unit Details'!$F:$F,"OPER*",'Unit Details'!$E:$E,"SOLAR-W")*ELCCs!T29</f>
        <v>1213.6210169590904</v>
      </c>
      <c r="Q35" s="265">
        <f>SUMIFS('Unit Details'!P:P,'Unit Details'!$F:$F,"OPER*",'Unit Details'!$E:$E,"SOLAR-W")*ELCCs!U29</f>
        <v>0</v>
      </c>
      <c r="R35" s="265">
        <f t="shared" si="33"/>
        <v>1213.6210169590904</v>
      </c>
      <c r="S35" s="267">
        <f>SUMIFS('Unit Details'!Q:Q,'Unit Details'!$F:$F,"OPER*",'Unit Details'!$E:$E,"SOLAR-W")*ELCCs!B29</f>
        <v>111.05293301837241</v>
      </c>
      <c r="T35" s="265">
        <f>SUMIFS('Unit Details'!Q:Q,'Unit Details'!$F:$F,"OPER*",'Unit Details'!$E:$E,"SOLAR-W")*ELCCs!C29</f>
        <v>111.05293301837241</v>
      </c>
      <c r="U35" s="265">
        <f t="shared" si="34"/>
        <v>0</v>
      </c>
      <c r="V35" s="267">
        <f>SUMIFS('Unit Details'!R:R,'Unit Details'!$F:$F,"OPER*",'Unit Details'!$E:$E,"SOLAR-W")*ELCCs!F29</f>
        <v>92.893920637036985</v>
      </c>
      <c r="W35" s="265">
        <f>SUMIFS('Unit Details'!R:R,'Unit Details'!$F:$F,"OPER*",'Unit Details'!$E:$E,"SOLAR-W")*ELCCs!G29</f>
        <v>92.893920637036985</v>
      </c>
      <c r="X35" s="265">
        <f t="shared" si="35"/>
        <v>0</v>
      </c>
      <c r="Y35" s="267">
        <f>SUMIFS('Unit Details'!S:S,'Unit Details'!$F:$F,"OPER*",'Unit Details'!$E:$E,"SOLAR-W")*ELCCs!J29</f>
        <v>84.938990633434969</v>
      </c>
      <c r="Z35" s="265">
        <f>SUMIFS('Unit Details'!S:S,'Unit Details'!$F:$F,"OPER*",'Unit Details'!$E:$E,"SOLAR-W")*ELCCs!K29</f>
        <v>84.938990633434969</v>
      </c>
      <c r="AA35" s="265">
        <f t="shared" si="36"/>
        <v>0</v>
      </c>
      <c r="AB35" s="267">
        <f>SUMIFS('Unit Details'!T:T,'Unit Details'!$F:$F,"OPER*",'Unit Details'!$E:$E,"SOLAR-W")*ELCCs!N29</f>
        <v>81.905911628152111</v>
      </c>
      <c r="AC35" s="265">
        <f>SUMIFS('Unit Details'!T:T,'Unit Details'!$F:$F,"OPER*",'Unit Details'!$E:$E,"SOLAR-W")*ELCCs!O29</f>
        <v>81.905911628152111</v>
      </c>
      <c r="AD35" s="265">
        <f t="shared" si="37"/>
        <v>0</v>
      </c>
      <c r="AE35" s="267">
        <f>SUMIFS('Unit Details'!U:U,'Unit Details'!$F:$F,"OPER*",'Unit Details'!$E:$E,"SOLAR-W")*ELCCs!R29</f>
        <v>81.905911628152111</v>
      </c>
      <c r="AF35" s="265">
        <f>SUMIFS('Unit Details'!U:U,'Unit Details'!$F:$F,"OPER*",'Unit Details'!$E:$E,"SOLAR-W")*ELCCs!S29</f>
        <v>81.905911628152111</v>
      </c>
      <c r="AG35" s="266">
        <f t="shared" si="39"/>
        <v>0</v>
      </c>
      <c r="AH35" s="267">
        <f>SUMIFS('Unit Details'!V:V,'Unit Details'!$F:$F,"OPER*",'Unit Details'!$E:$E,"SOLAR-W")*ELCCs!C29</f>
        <v>111.05293301837241</v>
      </c>
      <c r="AI35" s="265">
        <f t="shared" si="62"/>
        <v>111.05293301837241</v>
      </c>
      <c r="AJ35" s="265">
        <f t="shared" si="40"/>
        <v>0</v>
      </c>
      <c r="AK35" s="267">
        <f>SUMIFS('Unit Details'!W:W,'Unit Details'!$F:$F,"OPER*",'Unit Details'!$E:$E,"SOLAR-W")*ELCCs!G29</f>
        <v>92.893920637036985</v>
      </c>
      <c r="AL35" s="265">
        <f t="shared" si="63"/>
        <v>92.893920637036985</v>
      </c>
      <c r="AM35" s="265">
        <f t="shared" si="53"/>
        <v>0</v>
      </c>
      <c r="AN35" s="267">
        <f>SUMIFS('Unit Details'!X:X,'Unit Details'!$F:$F,"OPER*",'Unit Details'!$E:$E,"SOLAR-W")*ELCCs!K29</f>
        <v>84.938990633434969</v>
      </c>
      <c r="AO35" s="265">
        <f t="shared" si="64"/>
        <v>84.938990633434969</v>
      </c>
      <c r="AP35" s="265">
        <f t="shared" si="54"/>
        <v>0</v>
      </c>
      <c r="AQ35" s="267">
        <f>SUMIFS('Unit Details'!Y:Y,'Unit Details'!$F:$F,"OPER*",'Unit Details'!$E:$E,"SOLAR-W")*ELCCs!O29</f>
        <v>81.905911628152111</v>
      </c>
      <c r="AR35" s="265">
        <f t="shared" si="65"/>
        <v>81.905911628152111</v>
      </c>
      <c r="AS35" s="265">
        <f t="shared" si="55"/>
        <v>0</v>
      </c>
      <c r="AT35" s="267">
        <f>SUMIFS('Unit Details'!Z:Z,'Unit Details'!$F:$F,"OPER*",'Unit Details'!$E:$E,"SOLAR-W")*ELCCs!S29</f>
        <v>81.905911628152111</v>
      </c>
      <c r="AU35" s="265">
        <f t="shared" si="66"/>
        <v>81.905911628152111</v>
      </c>
      <c r="AV35" s="265">
        <f t="shared" si="56"/>
        <v>0</v>
      </c>
      <c r="AW35" s="267">
        <f>SUMIFS('Unit Details'!AA:AA,'Unit Details'!$F:$F,"OPER*",'Unit Details'!$E:$E,"SOLAR-W")*ELCCs!D29</f>
        <v>1547.0287491078786</v>
      </c>
      <c r="AX35" s="265">
        <f t="shared" si="67"/>
        <v>1547.0287491078786</v>
      </c>
      <c r="AY35" s="265">
        <f t="shared" si="57"/>
        <v>0</v>
      </c>
      <c r="AZ35" s="267">
        <f>SUMIFS('Unit Details'!AB:AB,'Unit Details'!$F:$F,"OPER*",'Unit Details'!$E:$E,"SOLAR-W")*ELCCs!H29</f>
        <v>1323.4461381065398</v>
      </c>
      <c r="BA35" s="265">
        <f t="shared" si="68"/>
        <v>1323.4461381065398</v>
      </c>
      <c r="BB35" s="265">
        <f t="shared" si="58"/>
        <v>0</v>
      </c>
      <c r="BC35" s="267">
        <f>SUMIFS('Unit Details'!AC:AC,'Unit Details'!$F:$F,"OPER*",'Unit Details'!$E:$E,"SOLAR-W")*ELCCs!L29</f>
        <v>1245.3830613025352</v>
      </c>
      <c r="BD35" s="265">
        <f t="shared" si="69"/>
        <v>1245.3830613025352</v>
      </c>
      <c r="BE35" s="265">
        <f t="shared" si="59"/>
        <v>0</v>
      </c>
      <c r="BF35" s="267">
        <f>SUMIFS('Unit Details'!AD:AD,'Unit Details'!$F:$F,"OPER*",'Unit Details'!$E:$E,"SOLAR-W")*ELCCs!P29</f>
        <v>1213.6210169590904</v>
      </c>
      <c r="BG35" s="265">
        <f t="shared" si="70"/>
        <v>1213.6210169590904</v>
      </c>
      <c r="BH35" s="265">
        <f t="shared" si="60"/>
        <v>0</v>
      </c>
      <c r="BI35" s="267">
        <f>SUMIFS('Unit Details'!AE:AE,'Unit Details'!$F:$F,"OPER*",'Unit Details'!$E:$E,"SOLAR-W")*ELCCs!T29</f>
        <v>1213.6210169590904</v>
      </c>
      <c r="BJ35" s="265">
        <f t="shared" si="71"/>
        <v>1213.6210169590904</v>
      </c>
      <c r="BK35" s="266">
        <f t="shared" si="61"/>
        <v>0</v>
      </c>
      <c r="BL35" s="277"/>
      <c r="BM35" s="122"/>
      <c r="BN35" s="122"/>
      <c r="BO35" s="122"/>
      <c r="BP35" s="122"/>
      <c r="BQ35" s="122"/>
      <c r="BR35" s="122"/>
      <c r="BS35" s="122"/>
      <c r="BT35" s="122"/>
      <c r="BU35" s="122"/>
      <c r="BV35" s="122"/>
      <c r="BW35" s="122"/>
    </row>
    <row r="36" spans="1:75" s="262" customFormat="1" x14ac:dyDescent="0.2">
      <c r="A36" s="263"/>
      <c r="B36" s="35"/>
      <c r="C36" s="83" t="s">
        <v>76</v>
      </c>
      <c r="D36" s="267">
        <f>SUMIFS('Unit Details'!L:L,'Unit Details'!$F:$F,"OPER*",'Unit Details'!$E:$E,"SOLAR-O")*ELCCs!D30</f>
        <v>4906.4904555501153</v>
      </c>
      <c r="E36" s="265">
        <f>SUMIFS('Unit Details'!L:L,'Unit Details'!$F:$F,"OPER*",'Unit Details'!$E:$E,"SOLAR-O")*ELCCs!E30</f>
        <v>706.35023166023154</v>
      </c>
      <c r="F36" s="265">
        <f t="shared" si="28"/>
        <v>4200.1402238898836</v>
      </c>
      <c r="G36" s="267">
        <f>SUMIFS('Unit Details'!M:M,'Unit Details'!$F:$F,"OPER*",'Unit Details'!$E:$E,"SOLAR-O")*ELCCs!H30</f>
        <v>4197.3853742530482</v>
      </c>
      <c r="H36" s="265">
        <f>SUMIFS('Unit Details'!M:M,'Unit Details'!$F:$F,"OPER*",'Unit Details'!$E:$E,"SOLAR-O")*ELCCs!I30</f>
        <v>219.7534054054054</v>
      </c>
      <c r="I36" s="265">
        <f t="shared" si="29"/>
        <v>3977.6319688476428</v>
      </c>
      <c r="J36" s="267">
        <f>SUMIFS('Unit Details'!N:N,'Unit Details'!$F:$F,"OPER*",'Unit Details'!$E:$E,"SOLAR-O")*ELCCs!L30</f>
        <v>3949.8038464433043</v>
      </c>
      <c r="K36" s="265">
        <f>SUMIFS('Unit Details'!N:N,'Unit Details'!$F:$F,"OPER*",'Unit Details'!$E:$E,"SOLAR-O")*ELCCs!M30</f>
        <v>15.696671814671815</v>
      </c>
      <c r="L36" s="265">
        <f t="shared" si="30"/>
        <v>3934.1071746286325</v>
      </c>
      <c r="M36" s="267">
        <f>SUMIFS('Unit Details'!O:O,'Unit Details'!$F:$F,"OPER*",'Unit Details'!$E:$E,"SOLAR-O")*ELCCs!P30</f>
        <v>3849.0687001121582</v>
      </c>
      <c r="N36" s="265">
        <f>SUMIFS('Unit Details'!O:O,'Unit Details'!$F:$F,"OPER*",'Unit Details'!$E:$E,"SOLAR-O")*ELCCs!Q30</f>
        <v>0</v>
      </c>
      <c r="O36" s="265">
        <f t="shared" si="31"/>
        <v>3849.0687001121582</v>
      </c>
      <c r="P36" s="267">
        <f>SUMIFS('Unit Details'!P:P,'Unit Details'!$F:$F,"OPER*",'Unit Details'!$E:$E,"SOLAR-O")*ELCCs!T30</f>
        <v>3849.0687001121582</v>
      </c>
      <c r="Q36" s="265">
        <f>SUMIFS('Unit Details'!P:P,'Unit Details'!$F:$F,"OPER*",'Unit Details'!$E:$E,"SOLAR-O")*ELCCs!U30</f>
        <v>0</v>
      </c>
      <c r="R36" s="265">
        <f t="shared" si="33"/>
        <v>3849.0687001121582</v>
      </c>
      <c r="S36" s="267">
        <f>SUMIFS('Unit Details'!Q:Q,'Unit Details'!$F:$F,"OPER*",'Unit Details'!$E:$E,"SOLAR-O")*ELCCs!B30</f>
        <v>351.6870391004652</v>
      </c>
      <c r="T36" s="265">
        <f>SUMIFS('Unit Details'!Q:Q,'Unit Details'!$F:$F,"OPER*",'Unit Details'!$E:$E,"SOLAR-O")*ELCCs!C30</f>
        <v>351.6870391004652</v>
      </c>
      <c r="U36" s="265">
        <f t="shared" si="34"/>
        <v>0</v>
      </c>
      <c r="V36" s="267">
        <f>SUMIFS('Unit Details'!R:R,'Unit Details'!$F:$F,"OPER*",'Unit Details'!$E:$E,"SOLAR-O")*ELCCs!F30</f>
        <v>294.18032474539262</v>
      </c>
      <c r="W36" s="265">
        <f>SUMIFS('Unit Details'!R:R,'Unit Details'!$F:$F,"OPER*",'Unit Details'!$E:$E,"SOLAR-O")*ELCCs!G30</f>
        <v>294.18032474539262</v>
      </c>
      <c r="X36" s="265">
        <f t="shared" si="35"/>
        <v>0</v>
      </c>
      <c r="Y36" s="267">
        <f>SUMIFS('Unit Details'!S:S,'Unit Details'!$F:$F,"OPER*",'Unit Details'!$E:$E,"SOLAR-O")*ELCCs!J30</f>
        <v>268.98832212844775</v>
      </c>
      <c r="Z36" s="265">
        <f>SUMIFS('Unit Details'!S:S,'Unit Details'!$F:$F,"OPER*",'Unit Details'!$E:$E,"SOLAR-O")*ELCCs!K30</f>
        <v>268.98832212844775</v>
      </c>
      <c r="AA36" s="265">
        <f t="shared" si="36"/>
        <v>0</v>
      </c>
      <c r="AB36" s="267">
        <f>SUMIFS('Unit Details'!T:T,'Unit Details'!$F:$F,"OPER*",'Unit Details'!$E:$E,"SOLAR-O")*ELCCs!N30</f>
        <v>259.38304160380602</v>
      </c>
      <c r="AC36" s="265">
        <f>SUMIFS('Unit Details'!T:T,'Unit Details'!$F:$F,"OPER*",'Unit Details'!$E:$E,"SOLAR-O")*ELCCs!O30</f>
        <v>259.38304160380602</v>
      </c>
      <c r="AD36" s="265">
        <f t="shared" si="37"/>
        <v>0</v>
      </c>
      <c r="AE36" s="267">
        <f>SUMIFS('Unit Details'!U:U,'Unit Details'!$F:$F,"OPER*",'Unit Details'!$E:$E,"SOLAR-O")*ELCCs!R30</f>
        <v>259.38304160380602</v>
      </c>
      <c r="AF36" s="265">
        <f>SUMIFS('Unit Details'!U:U,'Unit Details'!$F:$F,"OPER*",'Unit Details'!$E:$E,"SOLAR-O")*ELCCs!S30</f>
        <v>259.38304160380602</v>
      </c>
      <c r="AG36" s="266">
        <f t="shared" si="39"/>
        <v>0</v>
      </c>
      <c r="AH36" s="267">
        <f>SUMIFS('Unit Details'!V:V,'Unit Details'!$F:$F,"OPER*",'Unit Details'!$E:$E,"SOLAR-O")*ELCCs!C30</f>
        <v>352.21074994870344</v>
      </c>
      <c r="AI36" s="265">
        <f t="shared" si="62"/>
        <v>352.21074994870344</v>
      </c>
      <c r="AJ36" s="265">
        <f t="shared" si="40"/>
        <v>0</v>
      </c>
      <c r="AK36" s="267">
        <f>SUMIFS('Unit Details'!W:W,'Unit Details'!$F:$F,"OPER*",'Unit Details'!$E:$E,"SOLAR-O")*ELCCs!G30</f>
        <v>294.6184001086516</v>
      </c>
      <c r="AL36" s="265">
        <f t="shared" si="63"/>
        <v>294.6184001086516</v>
      </c>
      <c r="AM36" s="265">
        <f t="shared" si="53"/>
        <v>0</v>
      </c>
      <c r="AN36" s="267">
        <f>SUMIFS('Unit Details'!X:X,'Unit Details'!$F:$F,"OPER*",'Unit Details'!$E:$E,"SOLAR-O")*ELCCs!K30</f>
        <v>269.38888310080654</v>
      </c>
      <c r="AO36" s="265">
        <f t="shared" si="64"/>
        <v>269.38888310080654</v>
      </c>
      <c r="AP36" s="265">
        <f t="shared" si="54"/>
        <v>0</v>
      </c>
      <c r="AQ36" s="267">
        <f>SUMIFS('Unit Details'!Y:Y,'Unit Details'!$F:$F,"OPER*",'Unit Details'!$E:$E,"SOLAR-O")*ELCCs!O30</f>
        <v>259.76929897935332</v>
      </c>
      <c r="AR36" s="265">
        <f t="shared" si="65"/>
        <v>259.76929897935332</v>
      </c>
      <c r="AS36" s="265">
        <f t="shared" si="55"/>
        <v>0</v>
      </c>
      <c r="AT36" s="267">
        <f>SUMIFS('Unit Details'!Z:Z,'Unit Details'!$F:$F,"OPER*",'Unit Details'!$E:$E,"SOLAR-O")*ELCCs!S30</f>
        <v>259.76929897935332</v>
      </c>
      <c r="AU36" s="265">
        <f t="shared" si="66"/>
        <v>259.76929897935332</v>
      </c>
      <c r="AV36" s="265">
        <f t="shared" si="56"/>
        <v>0</v>
      </c>
      <c r="AW36" s="267">
        <f>SUMIFS('Unit Details'!AA:AA,'Unit Details'!$F:$F,"OPER*",'Unit Details'!$E:$E,"SOLAR-O")*ELCCs!D30</f>
        <v>4903.1486084794142</v>
      </c>
      <c r="AX36" s="265">
        <f t="shared" si="67"/>
        <v>4903.1486084794142</v>
      </c>
      <c r="AY36" s="265">
        <f t="shared" si="57"/>
        <v>0</v>
      </c>
      <c r="AZ36" s="267">
        <f>SUMIFS('Unit Details'!AB:AB,'Unit Details'!$F:$F,"OPER*",'Unit Details'!$E:$E,"SOLAR-O")*ELCCs!H30</f>
        <v>4194.5265039169835</v>
      </c>
      <c r="BA36" s="265">
        <f t="shared" si="68"/>
        <v>4194.5265039169835</v>
      </c>
      <c r="BB36" s="265">
        <f t="shared" si="58"/>
        <v>0</v>
      </c>
      <c r="BC36" s="267">
        <f>SUMIFS('Unit Details'!AC:AC,'Unit Details'!$F:$F,"OPER*",'Unit Details'!$E:$E,"SOLAR-O")*ELCCs!L30</f>
        <v>3947.1136057236567</v>
      </c>
      <c r="BD36" s="265">
        <f t="shared" si="69"/>
        <v>3947.1136057236567</v>
      </c>
      <c r="BE36" s="265">
        <f t="shared" si="59"/>
        <v>0</v>
      </c>
      <c r="BF36" s="267">
        <f>SUMIFS('Unit Details'!AD:AD,'Unit Details'!$F:$F,"OPER*",'Unit Details'!$E:$E,"SOLAR-O")*ELCCs!P30</f>
        <v>3846.447070848445</v>
      </c>
      <c r="BG36" s="265">
        <f t="shared" si="70"/>
        <v>3846.447070848445</v>
      </c>
      <c r="BH36" s="265">
        <f t="shared" si="60"/>
        <v>0</v>
      </c>
      <c r="BI36" s="267">
        <f>SUMIFS('Unit Details'!AE:AE,'Unit Details'!$F:$F,"OPER*",'Unit Details'!$E:$E,"SOLAR-O")*ELCCs!T30</f>
        <v>3846.447070848445</v>
      </c>
      <c r="BJ36" s="265">
        <f t="shared" si="71"/>
        <v>3846.447070848445</v>
      </c>
      <c r="BK36" s="266">
        <f t="shared" si="61"/>
        <v>0</v>
      </c>
      <c r="BL36" s="277"/>
      <c r="BM36" s="122"/>
      <c r="BN36" s="122"/>
      <c r="BO36" s="122"/>
      <c r="BP36" s="122"/>
      <c r="BQ36" s="122"/>
      <c r="BR36" s="122"/>
      <c r="BS36" s="122"/>
      <c r="BT36" s="122"/>
      <c r="BU36" s="122"/>
      <c r="BV36" s="122"/>
      <c r="BW36" s="122"/>
    </row>
    <row r="37" spans="1:75" s="262" customFormat="1" x14ac:dyDescent="0.2">
      <c r="A37" s="263"/>
      <c r="B37" s="35"/>
      <c r="C37" s="83" t="s">
        <v>77</v>
      </c>
      <c r="D37" s="267">
        <v>5880.0315416191233</v>
      </c>
      <c r="E37" s="265">
        <v>5880.0315416191233</v>
      </c>
      <c r="F37" s="265">
        <v>0</v>
      </c>
      <c r="G37" s="267">
        <v>5468.8107049101081</v>
      </c>
      <c r="H37" s="265">
        <v>5468.8107049101081</v>
      </c>
      <c r="I37" s="265">
        <v>0</v>
      </c>
      <c r="J37" s="267">
        <v>5270.1378199038545</v>
      </c>
      <c r="K37" s="265">
        <v>5270.1378199038545</v>
      </c>
      <c r="L37" s="265">
        <v>0</v>
      </c>
      <c r="M37" s="267">
        <v>5250.1511327342378</v>
      </c>
      <c r="N37" s="265">
        <v>5250.1511327342378</v>
      </c>
      <c r="O37" s="265">
        <v>0</v>
      </c>
      <c r="P37" s="267">
        <v>5250.1511327342378</v>
      </c>
      <c r="Q37" s="265">
        <v>5250.1511327342378</v>
      </c>
      <c r="R37" s="265">
        <v>0</v>
      </c>
      <c r="S37" s="267">
        <v>3634.5116567063292</v>
      </c>
      <c r="T37" s="265">
        <v>3292.9406363228172</v>
      </c>
      <c r="U37" s="265">
        <v>341.57102038351195</v>
      </c>
      <c r="V37" s="267">
        <v>3212.4943522178919</v>
      </c>
      <c r="W37" s="265">
        <v>2944.9915779878429</v>
      </c>
      <c r="X37" s="265">
        <v>267.502774230049</v>
      </c>
      <c r="Y37" s="267">
        <v>3071.7324450454485</v>
      </c>
      <c r="Z37" s="265">
        <v>2807.5285668820429</v>
      </c>
      <c r="AA37" s="265">
        <v>264.20387816340553</v>
      </c>
      <c r="AB37" s="267">
        <v>3071.1326168653491</v>
      </c>
      <c r="AC37" s="265">
        <v>2807.0622731034559</v>
      </c>
      <c r="AD37" s="265">
        <v>264.07034376189313</v>
      </c>
      <c r="AE37" s="267">
        <v>3071.1326168653491</v>
      </c>
      <c r="AF37" s="265">
        <v>2807.0622731034559</v>
      </c>
      <c r="AG37" s="266">
        <v>264.07034376189313</v>
      </c>
      <c r="AH37" s="267">
        <v>3292.9406363228172</v>
      </c>
      <c r="AI37" s="265">
        <v>3292.9406363228172</v>
      </c>
      <c r="AJ37" s="265">
        <v>0</v>
      </c>
      <c r="AK37" s="267">
        <v>2944.9915779878429</v>
      </c>
      <c r="AL37" s="265">
        <v>2944.9915779878429</v>
      </c>
      <c r="AM37" s="265">
        <v>0</v>
      </c>
      <c r="AN37" s="267">
        <v>2807.5285668820429</v>
      </c>
      <c r="AO37" s="265">
        <v>2807.5285668820429</v>
      </c>
      <c r="AP37" s="265">
        <v>0</v>
      </c>
      <c r="AQ37" s="267">
        <v>2807.0622731034559</v>
      </c>
      <c r="AR37" s="265">
        <v>2807.0622731034559</v>
      </c>
      <c r="AS37" s="265">
        <v>0</v>
      </c>
      <c r="AT37" s="267">
        <v>2807.0622731034559</v>
      </c>
      <c r="AU37" s="265">
        <v>2807.0622731034559</v>
      </c>
      <c r="AV37" s="265">
        <v>0</v>
      </c>
      <c r="AW37" s="267">
        <v>5877.9666942145195</v>
      </c>
      <c r="AX37" s="265">
        <v>5877.9666942145195</v>
      </c>
      <c r="AY37" s="265">
        <v>0</v>
      </c>
      <c r="AZ37" s="267">
        <v>5466.9104152974796</v>
      </c>
      <c r="BA37" s="265">
        <v>5466.9104152974796</v>
      </c>
      <c r="BB37" s="265">
        <v>0</v>
      </c>
      <c r="BC37" s="267">
        <v>5268.3134805617765</v>
      </c>
      <c r="BD37" s="265">
        <v>5268.3134805617765</v>
      </c>
      <c r="BE37" s="265">
        <v>0</v>
      </c>
      <c r="BF37" s="267">
        <v>5248.3410483147427</v>
      </c>
      <c r="BG37" s="265">
        <v>5248.3410483147427</v>
      </c>
      <c r="BH37" s="265">
        <v>0</v>
      </c>
      <c r="BI37" s="267">
        <v>5248.3410483147427</v>
      </c>
      <c r="BJ37" s="265">
        <v>5248.3410483147427</v>
      </c>
      <c r="BK37" s="266">
        <v>0</v>
      </c>
      <c r="BL37" s="277"/>
      <c r="BM37" s="122"/>
      <c r="BN37" s="122"/>
      <c r="BO37" s="122"/>
      <c r="BP37" s="122"/>
      <c r="BQ37" s="122"/>
      <c r="BR37" s="122"/>
      <c r="BS37" s="122"/>
      <c r="BT37" s="122"/>
      <c r="BU37" s="122"/>
      <c r="BV37" s="122"/>
      <c r="BW37" s="122"/>
    </row>
    <row r="38" spans="1:75" s="261" customFormat="1" x14ac:dyDescent="0.2">
      <c r="A38" s="358"/>
      <c r="B38" s="76"/>
      <c r="C38" s="83" t="s">
        <v>78</v>
      </c>
      <c r="D38" s="267">
        <f>SUMIFS('Unit Details'!L:L,'Unit Details'!$F:$F,"RMR")</f>
        <v>412</v>
      </c>
      <c r="E38" s="265">
        <f>D38</f>
        <v>412</v>
      </c>
      <c r="F38" s="265">
        <f t="shared" si="28"/>
        <v>0</v>
      </c>
      <c r="G38" s="267">
        <f>SUMIFS('Unit Details'!M:M,'Unit Details'!$F:$F,"RMR")</f>
        <v>0</v>
      </c>
      <c r="H38" s="265">
        <f>G38</f>
        <v>0</v>
      </c>
      <c r="I38" s="265">
        <f t="shared" si="29"/>
        <v>0</v>
      </c>
      <c r="J38" s="267">
        <f>SUMIFS('Unit Details'!N:N,'Unit Details'!$F:$F,"RMR")</f>
        <v>0</v>
      </c>
      <c r="K38" s="265">
        <f>J38</f>
        <v>0</v>
      </c>
      <c r="L38" s="265">
        <f t="shared" si="30"/>
        <v>0</v>
      </c>
      <c r="M38" s="267">
        <f>SUMIFS('Unit Details'!O:O,'Unit Details'!$F:$F,"RMR")</f>
        <v>0</v>
      </c>
      <c r="N38" s="265">
        <f>M38</f>
        <v>0</v>
      </c>
      <c r="O38" s="265">
        <f>M38-N38</f>
        <v>0</v>
      </c>
      <c r="P38" s="267">
        <f>SUMIFS('Unit Details'!P:P,'Unit Details'!$F:$F,"RMR")</f>
        <v>0</v>
      </c>
      <c r="Q38" s="265">
        <f>P38</f>
        <v>0</v>
      </c>
      <c r="R38" s="265">
        <f t="shared" si="33"/>
        <v>0</v>
      </c>
      <c r="S38" s="267">
        <f>SUMIFS('Unit Details'!Q:Q,'Unit Details'!$F:$F,"RMR")</f>
        <v>412</v>
      </c>
      <c r="T38" s="265">
        <f>S38</f>
        <v>412</v>
      </c>
      <c r="U38" s="265">
        <f>S38-T38</f>
        <v>0</v>
      </c>
      <c r="V38" s="267">
        <f>SUMIFS('Unit Details'!R:R,'Unit Details'!$F:$F,"RMR")</f>
        <v>0</v>
      </c>
      <c r="W38" s="265">
        <f>V38</f>
        <v>0</v>
      </c>
      <c r="X38" s="265">
        <f>V38-W38</f>
        <v>0</v>
      </c>
      <c r="Y38" s="267">
        <f>SUMIFS('Unit Details'!S:S,'Unit Details'!$F:$F,"RMR")</f>
        <v>0</v>
      </c>
      <c r="Z38" s="265">
        <f>Y38</f>
        <v>0</v>
      </c>
      <c r="AA38" s="265">
        <f>Y38-Z38</f>
        <v>0</v>
      </c>
      <c r="AB38" s="267">
        <f>SUMIFS('Unit Details'!T:T,'Unit Details'!$F:$F,"RMR")</f>
        <v>0</v>
      </c>
      <c r="AC38" s="265">
        <f>AB38</f>
        <v>0</v>
      </c>
      <c r="AD38" s="265">
        <f>AB38-AC38</f>
        <v>0</v>
      </c>
      <c r="AE38" s="267">
        <f>SUMIFS('Unit Details'!U:U,'Unit Details'!$F:$F,"RMR")</f>
        <v>0</v>
      </c>
      <c r="AF38" s="265">
        <f>AE38</f>
        <v>0</v>
      </c>
      <c r="AG38" s="266">
        <f>AE38-AF38</f>
        <v>0</v>
      </c>
      <c r="AH38" s="267">
        <f>SUMIFS('Unit Details'!V:V,'Unit Details'!$F:$F,"RMR")</f>
        <v>412</v>
      </c>
      <c r="AI38" s="265">
        <f t="shared" si="62"/>
        <v>412</v>
      </c>
      <c r="AJ38" s="265">
        <f>AH38-AI38</f>
        <v>0</v>
      </c>
      <c r="AK38" s="267">
        <f>SUMIFS('Unit Details'!W:W,'Unit Details'!$F:$F,"RMR")</f>
        <v>0</v>
      </c>
      <c r="AL38" s="265">
        <f t="shared" si="63"/>
        <v>0</v>
      </c>
      <c r="AM38" s="265">
        <f>AK38-AL38</f>
        <v>0</v>
      </c>
      <c r="AN38" s="267">
        <f>SUMIFS('Unit Details'!X:X,'Unit Details'!$F:$F,"RMR")</f>
        <v>0</v>
      </c>
      <c r="AO38" s="265">
        <f t="shared" si="64"/>
        <v>0</v>
      </c>
      <c r="AP38" s="265">
        <f>AN38-AO38</f>
        <v>0</v>
      </c>
      <c r="AQ38" s="267">
        <f>SUMIFS('Unit Details'!Y:Y,'Unit Details'!$F:$F,"RMR")</f>
        <v>0</v>
      </c>
      <c r="AR38" s="265">
        <f t="shared" si="65"/>
        <v>0</v>
      </c>
      <c r="AS38" s="265">
        <f>AQ38-AR38</f>
        <v>0</v>
      </c>
      <c r="AT38" s="267">
        <f>SUMIFS('Unit Details'!Z:Z,'Unit Details'!$F:$F,"RMR")</f>
        <v>0</v>
      </c>
      <c r="AU38" s="265">
        <f t="shared" si="66"/>
        <v>0</v>
      </c>
      <c r="AV38" s="265">
        <f>AT38-AU38</f>
        <v>0</v>
      </c>
      <c r="AW38" s="267">
        <f>SUMIFS('Unit Details'!AA:AA,'Unit Details'!$F:$F,"RMR")</f>
        <v>412</v>
      </c>
      <c r="AX38" s="265">
        <f t="shared" si="67"/>
        <v>412</v>
      </c>
      <c r="AY38" s="265">
        <f>AW38-AX38</f>
        <v>0</v>
      </c>
      <c r="AZ38" s="267">
        <f>SUMIFS('Unit Details'!AB:AB,'Unit Details'!$F:$F,"RMR")</f>
        <v>0</v>
      </c>
      <c r="BA38" s="265">
        <f t="shared" si="68"/>
        <v>0</v>
      </c>
      <c r="BB38" s="265">
        <f>AZ38-BA38</f>
        <v>0</v>
      </c>
      <c r="BC38" s="267">
        <f>SUMIFS('Unit Details'!AC:AC,'Unit Details'!$F:$F,"RMR")</f>
        <v>0</v>
      </c>
      <c r="BD38" s="265">
        <f t="shared" si="69"/>
        <v>0</v>
      </c>
      <c r="BE38" s="265">
        <f>BC38-BD38</f>
        <v>0</v>
      </c>
      <c r="BF38" s="267">
        <f>SUMIFS('Unit Details'!AD:AD,'Unit Details'!$F:$F,"RMR")</f>
        <v>0</v>
      </c>
      <c r="BG38" s="265">
        <f t="shared" si="70"/>
        <v>0</v>
      </c>
      <c r="BH38" s="265">
        <f>BF38-BG38</f>
        <v>0</v>
      </c>
      <c r="BI38" s="267">
        <f>SUMIFS('Unit Details'!AE:AE,'Unit Details'!$F:$F,"RMR")</f>
        <v>0</v>
      </c>
      <c r="BJ38" s="265">
        <f t="shared" si="71"/>
        <v>0</v>
      </c>
      <c r="BK38" s="266">
        <f>BI38-BJ38</f>
        <v>0</v>
      </c>
      <c r="BL38" s="361"/>
      <c r="BM38" s="260"/>
      <c r="BN38" s="260"/>
      <c r="BO38" s="260"/>
      <c r="BP38" s="260"/>
      <c r="BQ38" s="260"/>
      <c r="BR38" s="260"/>
      <c r="BS38" s="260"/>
      <c r="BT38" s="260"/>
      <c r="BU38" s="260"/>
      <c r="BV38" s="260"/>
      <c r="BW38" s="260"/>
    </row>
    <row r="39" spans="1:75" s="261" customFormat="1" x14ac:dyDescent="0.2">
      <c r="A39" s="358"/>
      <c r="B39" s="104"/>
      <c r="C39" s="83" t="s">
        <v>79</v>
      </c>
      <c r="D39" s="267">
        <v>0</v>
      </c>
      <c r="E39" s="265">
        <f>D39</f>
        <v>0</v>
      </c>
      <c r="F39" s="265">
        <f t="shared" si="28"/>
        <v>0</v>
      </c>
      <c r="G39" s="267">
        <v>0</v>
      </c>
      <c r="H39" s="265">
        <f>G39</f>
        <v>0</v>
      </c>
      <c r="I39" s="265">
        <f t="shared" si="29"/>
        <v>0</v>
      </c>
      <c r="J39" s="267">
        <v>0</v>
      </c>
      <c r="K39" s="265">
        <v>0</v>
      </c>
      <c r="L39" s="265">
        <f t="shared" si="30"/>
        <v>0</v>
      </c>
      <c r="M39" s="267">
        <v>0</v>
      </c>
      <c r="N39" s="265">
        <v>0</v>
      </c>
      <c r="O39" s="265">
        <f>M39-N39</f>
        <v>0</v>
      </c>
      <c r="P39" s="267">
        <v>0</v>
      </c>
      <c r="Q39" s="265">
        <v>0</v>
      </c>
      <c r="R39" s="265">
        <f t="shared" si="33"/>
        <v>0</v>
      </c>
      <c r="S39" s="267">
        <v>0</v>
      </c>
      <c r="T39" s="265">
        <f>S39</f>
        <v>0</v>
      </c>
      <c r="U39" s="265">
        <f>S39-T39</f>
        <v>0</v>
      </c>
      <c r="V39" s="267">
        <v>0</v>
      </c>
      <c r="W39" s="265">
        <f>V39</f>
        <v>0</v>
      </c>
      <c r="X39" s="265">
        <f>V39-W39</f>
        <v>0</v>
      </c>
      <c r="Y39" s="267">
        <v>0</v>
      </c>
      <c r="Z39" s="265">
        <v>0</v>
      </c>
      <c r="AA39" s="265">
        <f>Y39-Z39</f>
        <v>0</v>
      </c>
      <c r="AB39" s="267">
        <v>0</v>
      </c>
      <c r="AC39" s="265">
        <v>0</v>
      </c>
      <c r="AD39" s="265">
        <f>AB39-AC39</f>
        <v>0</v>
      </c>
      <c r="AE39" s="267">
        <v>0</v>
      </c>
      <c r="AF39" s="265">
        <v>0</v>
      </c>
      <c r="AG39" s="266">
        <f>AE39-AF39</f>
        <v>0</v>
      </c>
      <c r="AH39" s="267">
        <v>0</v>
      </c>
      <c r="AI39" s="265">
        <f>AH39</f>
        <v>0</v>
      </c>
      <c r="AJ39" s="265">
        <f>AH39-AI39</f>
        <v>0</v>
      </c>
      <c r="AK39" s="267">
        <v>0</v>
      </c>
      <c r="AL39" s="265">
        <f>AK39</f>
        <v>0</v>
      </c>
      <c r="AM39" s="265">
        <f>AK39-AL39</f>
        <v>0</v>
      </c>
      <c r="AN39" s="267">
        <v>0</v>
      </c>
      <c r="AO39" s="265">
        <v>0</v>
      </c>
      <c r="AP39" s="265">
        <f>AN39-AO39</f>
        <v>0</v>
      </c>
      <c r="AQ39" s="267">
        <v>0</v>
      </c>
      <c r="AR39" s="265">
        <v>0</v>
      </c>
      <c r="AS39" s="265">
        <f>AQ39-AR39</f>
        <v>0</v>
      </c>
      <c r="AT39" s="267">
        <v>0</v>
      </c>
      <c r="AU39" s="265">
        <v>0</v>
      </c>
      <c r="AV39" s="265">
        <f>AT39-AU39</f>
        <v>0</v>
      </c>
      <c r="AW39" s="267">
        <v>0</v>
      </c>
      <c r="AX39" s="265">
        <f>AW39</f>
        <v>0</v>
      </c>
      <c r="AY39" s="265">
        <f>AW39-AX39</f>
        <v>0</v>
      </c>
      <c r="AZ39" s="267">
        <v>0</v>
      </c>
      <c r="BA39" s="265">
        <f>AZ39</f>
        <v>0</v>
      </c>
      <c r="BB39" s="265">
        <f>AZ39-BA39</f>
        <v>0</v>
      </c>
      <c r="BC39" s="267">
        <v>0</v>
      </c>
      <c r="BD39" s="265">
        <v>0</v>
      </c>
      <c r="BE39" s="265">
        <f>BC39-BD39</f>
        <v>0</v>
      </c>
      <c r="BF39" s="267">
        <v>0</v>
      </c>
      <c r="BG39" s="265">
        <v>0</v>
      </c>
      <c r="BH39" s="265">
        <f>BF39-BG39</f>
        <v>0</v>
      </c>
      <c r="BI39" s="267">
        <v>0</v>
      </c>
      <c r="BJ39" s="265">
        <v>0</v>
      </c>
      <c r="BK39" s="266">
        <f>BI39-BJ39</f>
        <v>0</v>
      </c>
      <c r="BL39" s="361"/>
      <c r="BM39" s="260"/>
      <c r="BN39" s="260"/>
      <c r="BO39" s="260"/>
      <c r="BP39" s="260"/>
      <c r="BQ39" s="260"/>
      <c r="BR39" s="260"/>
      <c r="BS39" s="260"/>
      <c r="BT39" s="260"/>
      <c r="BU39" s="260"/>
      <c r="BV39" s="260"/>
      <c r="BW39" s="260"/>
    </row>
    <row r="40" spans="1:75" s="259" customFormat="1" ht="15" thickBot="1" x14ac:dyDescent="0.25">
      <c r="A40" s="357"/>
      <c r="B40" s="77"/>
      <c r="C40" s="77" t="s">
        <v>80</v>
      </c>
      <c r="D40" s="78">
        <f t="shared" ref="D40:AA40" si="72">SUM(D24:D39)</f>
        <v>93622.805404150058</v>
      </c>
      <c r="E40" s="79">
        <f t="shared" si="72"/>
        <v>83052.772586637846</v>
      </c>
      <c r="F40" s="79">
        <f t="shared" si="72"/>
        <v>10570.032817512209</v>
      </c>
      <c r="G40" s="78">
        <f t="shared" si="72"/>
        <v>91760.938488796557</v>
      </c>
      <c r="H40" s="79">
        <f t="shared" si="72"/>
        <v>81270.027040561123</v>
      </c>
      <c r="I40" s="79">
        <f t="shared" si="72"/>
        <v>10490.911448235434</v>
      </c>
      <c r="J40" s="78">
        <f t="shared" si="72"/>
        <v>91690.776744315837</v>
      </c>
      <c r="K40" s="79">
        <f t="shared" si="72"/>
        <v>81092.4308898241</v>
      </c>
      <c r="L40" s="79">
        <f t="shared" si="72"/>
        <v>10598.345854491745</v>
      </c>
      <c r="M40" s="78">
        <f t="shared" si="72"/>
        <v>91757.3475757243</v>
      </c>
      <c r="N40" s="79">
        <f t="shared" si="72"/>
        <v>81296.41413083981</v>
      </c>
      <c r="O40" s="79">
        <f t="shared" si="72"/>
        <v>10460.933444884473</v>
      </c>
      <c r="P40" s="78">
        <f t="shared" si="72"/>
        <v>92045.3475757243</v>
      </c>
      <c r="Q40" s="79">
        <f t="shared" si="72"/>
        <v>81584.41413083981</v>
      </c>
      <c r="R40" s="79">
        <f t="shared" si="72"/>
        <v>10460.933444884473</v>
      </c>
      <c r="S40" s="78">
        <f t="shared" si="72"/>
        <v>89290.583156010616</v>
      </c>
      <c r="T40" s="79">
        <f t="shared" si="72"/>
        <v>88679.012135627112</v>
      </c>
      <c r="U40" s="79">
        <f t="shared" si="72"/>
        <v>611.57102038351195</v>
      </c>
      <c r="V40" s="78">
        <f t="shared" si="72"/>
        <v>88371.162063716401</v>
      </c>
      <c r="W40" s="79">
        <f t="shared" si="72"/>
        <v>87833.659289486357</v>
      </c>
      <c r="X40" s="79">
        <f t="shared" si="72"/>
        <v>537.502774230049</v>
      </c>
      <c r="Y40" s="78">
        <f t="shared" si="72"/>
        <v>87833.204283923362</v>
      </c>
      <c r="Z40" s="79">
        <f t="shared" si="72"/>
        <v>87299.000405759958</v>
      </c>
      <c r="AA40" s="79">
        <f t="shared" si="72"/>
        <v>534.20387816340553</v>
      </c>
      <c r="AB40" s="78">
        <f t="shared" ref="AB40:AD40" si="73">SUM(AB24:AB39)</f>
        <v>88010.666430816869</v>
      </c>
      <c r="AC40" s="79">
        <f t="shared" si="73"/>
        <v>87476.596087054975</v>
      </c>
      <c r="AD40" s="79">
        <f t="shared" si="73"/>
        <v>534.07034376189313</v>
      </c>
      <c r="AE40" s="78">
        <f>SUM(AE24:AE39)</f>
        <v>88367.666430816869</v>
      </c>
      <c r="AF40" s="79">
        <f>SUM(AF24:AF39)</f>
        <v>87833.596087054975</v>
      </c>
      <c r="AG40" s="80">
        <f>SUM(AG24:AG39)</f>
        <v>534.07034376189313</v>
      </c>
      <c r="AH40" s="78">
        <f t="shared" ref="AH40:BD40" si="74">SUM(AH24:AH39)</f>
        <v>85849.454020049947</v>
      </c>
      <c r="AI40" s="79">
        <f t="shared" si="74"/>
        <v>85977.454020049947</v>
      </c>
      <c r="AJ40" s="79">
        <f t="shared" si="74"/>
        <v>-128</v>
      </c>
      <c r="AK40" s="78">
        <f t="shared" si="74"/>
        <v>84553.007466447481</v>
      </c>
      <c r="AL40" s="79">
        <f t="shared" si="74"/>
        <v>84681.007466447481</v>
      </c>
      <c r="AM40" s="79">
        <f t="shared" si="74"/>
        <v>-128</v>
      </c>
      <c r="AN40" s="78">
        <f t="shared" si="74"/>
        <v>84362.307532234263</v>
      </c>
      <c r="AO40" s="79">
        <f t="shared" si="74"/>
        <v>84490.307532234263</v>
      </c>
      <c r="AP40" s="79">
        <f t="shared" si="74"/>
        <v>-128</v>
      </c>
      <c r="AQ40" s="78">
        <f t="shared" ref="AQ40:AS40" si="75">SUM(AQ24:AQ39)</f>
        <v>84186.887561679439</v>
      </c>
      <c r="AR40" s="79">
        <f t="shared" si="75"/>
        <v>84314.887561679439</v>
      </c>
      <c r="AS40" s="79">
        <f t="shared" si="75"/>
        <v>-128</v>
      </c>
      <c r="AT40" s="78">
        <f t="shared" si="74"/>
        <v>84380.887561679439</v>
      </c>
      <c r="AU40" s="79">
        <f t="shared" si="74"/>
        <v>84508.887561679439</v>
      </c>
      <c r="AV40" s="79">
        <f t="shared" si="74"/>
        <v>-128</v>
      </c>
      <c r="AW40" s="78">
        <f t="shared" si="74"/>
        <v>95890.231438683986</v>
      </c>
      <c r="AX40" s="79">
        <f t="shared" si="74"/>
        <v>95882.231438683986</v>
      </c>
      <c r="AY40" s="79">
        <f t="shared" si="74"/>
        <v>8</v>
      </c>
      <c r="AZ40" s="78">
        <f t="shared" si="74"/>
        <v>94180.111829459449</v>
      </c>
      <c r="BA40" s="79">
        <f t="shared" si="74"/>
        <v>94172.111829459449</v>
      </c>
      <c r="BB40" s="79">
        <f t="shared" si="74"/>
        <v>8</v>
      </c>
      <c r="BC40" s="78">
        <f t="shared" si="74"/>
        <v>93498.249165633271</v>
      </c>
      <c r="BD40" s="79">
        <f t="shared" si="74"/>
        <v>93490.249165633271</v>
      </c>
      <c r="BE40" s="79">
        <f t="shared" ref="BE40:BK40" si="76">SUM(BE24:BE39)</f>
        <v>8</v>
      </c>
      <c r="BF40" s="78">
        <f t="shared" ref="BF40:BG40" si="77">SUM(BF24:BF39)</f>
        <v>93564.905448348261</v>
      </c>
      <c r="BG40" s="79">
        <f t="shared" si="77"/>
        <v>93556.905448348261</v>
      </c>
      <c r="BH40" s="79">
        <f t="shared" ref="BH40" si="78">SUM(BH24:BH39)</f>
        <v>8</v>
      </c>
      <c r="BI40" s="78">
        <f t="shared" si="76"/>
        <v>93564.905448348261</v>
      </c>
      <c r="BJ40" s="79">
        <f t="shared" si="76"/>
        <v>93556.905448348261</v>
      </c>
      <c r="BK40" s="80">
        <f t="shared" si="76"/>
        <v>8</v>
      </c>
      <c r="BL40" s="277"/>
      <c r="BM40" s="122"/>
      <c r="BN40" s="122"/>
      <c r="BO40" s="122"/>
      <c r="BP40" s="122"/>
      <c r="BQ40" s="122"/>
      <c r="BR40" s="122"/>
      <c r="BS40" s="122"/>
      <c r="BT40" s="122"/>
      <c r="BU40" s="122"/>
      <c r="BV40" s="122"/>
      <c r="BW40" s="122"/>
    </row>
    <row r="41" spans="1:75" s="262" customFormat="1" ht="15" thickTop="1" x14ac:dyDescent="0.2">
      <c r="A41" s="263"/>
      <c r="B41" s="35"/>
      <c r="C41" s="36"/>
      <c r="D41" s="268"/>
      <c r="E41" s="269"/>
      <c r="F41" s="269"/>
      <c r="G41" s="268"/>
      <c r="H41" s="269"/>
      <c r="I41" s="269"/>
      <c r="J41" s="268"/>
      <c r="K41" s="269"/>
      <c r="L41" s="269"/>
      <c r="M41" s="268"/>
      <c r="N41" s="269"/>
      <c r="O41" s="269"/>
      <c r="P41" s="268"/>
      <c r="Q41" s="269"/>
      <c r="R41" s="269"/>
      <c r="S41" s="268"/>
      <c r="T41" s="269"/>
      <c r="U41" s="269"/>
      <c r="V41" s="268"/>
      <c r="W41" s="269"/>
      <c r="X41" s="269"/>
      <c r="Y41" s="268"/>
      <c r="Z41" s="269"/>
      <c r="AA41" s="269"/>
      <c r="AB41" s="268"/>
      <c r="AC41" s="269"/>
      <c r="AD41" s="269"/>
      <c r="AE41" s="268"/>
      <c r="AF41" s="269"/>
      <c r="AG41" s="270"/>
      <c r="AH41" s="268"/>
      <c r="AI41" s="269"/>
      <c r="AJ41" s="269"/>
      <c r="AK41" s="268"/>
      <c r="AL41" s="271"/>
      <c r="AM41" s="271"/>
      <c r="AN41" s="268"/>
      <c r="AO41" s="269"/>
      <c r="AP41" s="269"/>
      <c r="AQ41" s="268"/>
      <c r="AR41" s="271"/>
      <c r="AS41" s="271"/>
      <c r="AT41" s="268"/>
      <c r="AU41" s="269"/>
      <c r="AV41" s="269"/>
      <c r="AW41" s="268"/>
      <c r="AX41" s="269"/>
      <c r="AY41" s="269"/>
      <c r="AZ41" s="268"/>
      <c r="BA41" s="269"/>
      <c r="BB41" s="269"/>
      <c r="BC41" s="268"/>
      <c r="BD41" s="269"/>
      <c r="BE41" s="269"/>
      <c r="BF41" s="268"/>
      <c r="BG41" s="269"/>
      <c r="BH41" s="269"/>
      <c r="BI41" s="268"/>
      <c r="BJ41" s="269"/>
      <c r="BK41" s="272"/>
      <c r="BL41" s="277"/>
      <c r="BM41" s="122"/>
      <c r="BN41" s="122"/>
      <c r="BO41" s="122"/>
      <c r="BP41" s="122"/>
      <c r="BQ41" s="122"/>
      <c r="BR41" s="122"/>
      <c r="BS41" s="122"/>
      <c r="BT41" s="122"/>
      <c r="BU41" s="122"/>
      <c r="BV41" s="122"/>
      <c r="BW41" s="122"/>
    </row>
    <row r="42" spans="1:75" s="261" customFormat="1" x14ac:dyDescent="0.2">
      <c r="A42" s="358"/>
      <c r="B42" s="413" t="s">
        <v>4437</v>
      </c>
      <c r="C42" s="414"/>
      <c r="D42" s="267">
        <f>SUMIFS('Unit Details'!L:L,'Unit Details'!$F:$F,"OPER",'Unit Details'!$E:$E,"MWH")*0.67</f>
        <v>817.40000000000009</v>
      </c>
      <c r="E42" s="265">
        <f>D42</f>
        <v>817.40000000000009</v>
      </c>
      <c r="F42" s="265">
        <f>D42-E42</f>
        <v>0</v>
      </c>
      <c r="G42" s="267">
        <f>SUMIFS('Unit Details'!M:M,'Unit Details'!$F:$F,"OPER",'Unit Details'!$E:$E,"MWH")*0.67</f>
        <v>817.40000000000009</v>
      </c>
      <c r="H42" s="265">
        <f>G42</f>
        <v>817.40000000000009</v>
      </c>
      <c r="I42" s="265">
        <f>G42-H42</f>
        <v>0</v>
      </c>
      <c r="J42" s="267">
        <f>SUMIFS('Unit Details'!N:N,'Unit Details'!$F:$F,"OPER",'Unit Details'!$E:$E,"MWH")*0.67</f>
        <v>817.40000000000009</v>
      </c>
      <c r="K42" s="265">
        <f>J42</f>
        <v>817.40000000000009</v>
      </c>
      <c r="L42" s="265">
        <f>J42-K42</f>
        <v>0</v>
      </c>
      <c r="M42" s="267">
        <f>SUMIFS('Unit Details'!O:O,'Unit Details'!$F:$F,"OPER",'Unit Details'!$E:$E,"MWH")*0.67</f>
        <v>817.40000000000009</v>
      </c>
      <c r="N42" s="265">
        <f>M42</f>
        <v>817.40000000000009</v>
      </c>
      <c r="O42" s="265">
        <f>M42-N42</f>
        <v>0</v>
      </c>
      <c r="P42" s="267">
        <f>SUMIFS('Unit Details'!P:P,'Unit Details'!$F:$F,"OPER",'Unit Details'!$E:$E,"MWH")*0.67</f>
        <v>817.40000000000009</v>
      </c>
      <c r="Q42" s="265">
        <f>P42</f>
        <v>817.40000000000009</v>
      </c>
      <c r="R42" s="265">
        <f>P42-Q42</f>
        <v>0</v>
      </c>
      <c r="S42" s="267">
        <f>SUMIFS('Unit Details'!Q:Q,'Unit Details'!$F:$F,"OPER",'Unit Details'!$E:$E,"MWH")*0.59</f>
        <v>719.8</v>
      </c>
      <c r="T42" s="265">
        <f>S42</f>
        <v>719.8</v>
      </c>
      <c r="U42" s="265">
        <f>S42-T42</f>
        <v>0</v>
      </c>
      <c r="V42" s="267">
        <f>SUMIFS('Unit Details'!R:R,'Unit Details'!$F:$F,"OPER",'Unit Details'!$E:$E,"MWH")*0.59</f>
        <v>719.8</v>
      </c>
      <c r="W42" s="265">
        <f>V42</f>
        <v>719.8</v>
      </c>
      <c r="X42" s="265">
        <f>V42-W42</f>
        <v>0</v>
      </c>
      <c r="Y42" s="267">
        <f>SUMIFS('Unit Details'!S:S,'Unit Details'!$F:$F,"OPER",'Unit Details'!$E:$E,"MWH")*0.59</f>
        <v>719.8</v>
      </c>
      <c r="Z42" s="265">
        <f>Y42</f>
        <v>719.8</v>
      </c>
      <c r="AA42" s="265">
        <f>Y42-Z42</f>
        <v>0</v>
      </c>
      <c r="AB42" s="267">
        <f>SUMIFS('Unit Details'!T:T,'Unit Details'!$F:$F,"OPER",'Unit Details'!$E:$E,"MWH")*0.59</f>
        <v>719.8</v>
      </c>
      <c r="AC42" s="265">
        <f>AB42</f>
        <v>719.8</v>
      </c>
      <c r="AD42" s="265">
        <f>AB42-AC42</f>
        <v>0</v>
      </c>
      <c r="AE42" s="267">
        <f>SUMIFS('Unit Details'!U:U,'Unit Details'!$F:$F,"OPER",'Unit Details'!$E:$E,"MWH")*0.59</f>
        <v>719.8</v>
      </c>
      <c r="AF42" s="265">
        <f>AE42</f>
        <v>719.8</v>
      </c>
      <c r="AG42" s="266">
        <f>AE42-AF42</f>
        <v>0</v>
      </c>
      <c r="AH42" s="267">
        <f>SUMIFS('Unit Details'!V:V,'Unit Details'!$F:$F,"OPER",'Unit Details'!$E:$E,"MWH")*0.59</f>
        <v>719.8</v>
      </c>
      <c r="AI42" s="265">
        <f>AH42</f>
        <v>719.8</v>
      </c>
      <c r="AJ42" s="265">
        <f>AH42-AI42</f>
        <v>0</v>
      </c>
      <c r="AK42" s="267">
        <f>SUMIFS('Unit Details'!W:W,'Unit Details'!$F:$F,"OPER",'Unit Details'!$E:$E,"MWH")*0.59</f>
        <v>719.8</v>
      </c>
      <c r="AL42" s="265">
        <f>AK42</f>
        <v>719.8</v>
      </c>
      <c r="AM42" s="265">
        <f>AK42-AL42</f>
        <v>0</v>
      </c>
      <c r="AN42" s="267">
        <f>SUMIFS('Unit Details'!X:X,'Unit Details'!$F:$F,"OPER",'Unit Details'!$E:$E,"MWH")*0.59</f>
        <v>719.8</v>
      </c>
      <c r="AO42" s="265">
        <f>AN42</f>
        <v>719.8</v>
      </c>
      <c r="AP42" s="265">
        <f>AN42-AO42</f>
        <v>0</v>
      </c>
      <c r="AQ42" s="267">
        <f>SUMIFS('Unit Details'!Y:Y,'Unit Details'!$F:$F,"OPER",'Unit Details'!$E:$E,"MWH")*0.59</f>
        <v>719.8</v>
      </c>
      <c r="AR42" s="265">
        <f>AQ42</f>
        <v>719.8</v>
      </c>
      <c r="AS42" s="265">
        <f>AQ42-AR42</f>
        <v>0</v>
      </c>
      <c r="AT42" s="267">
        <f>SUMIFS('Unit Details'!Z:Z,'Unit Details'!$F:$F,"OPER",'Unit Details'!$E:$E,"MWH")*0.59</f>
        <v>719.8</v>
      </c>
      <c r="AU42" s="265">
        <f>AT42</f>
        <v>719.8</v>
      </c>
      <c r="AV42" s="265">
        <f>AT42-AU42</f>
        <v>0</v>
      </c>
      <c r="AW42" s="267">
        <f>SUMIFS('Unit Details'!AA:AA,'Unit Details'!$F:$F,"OPER",'Unit Details'!$E:$E,"MWH")*0.59</f>
        <v>719.8</v>
      </c>
      <c r="AX42" s="265">
        <f>AW42</f>
        <v>719.8</v>
      </c>
      <c r="AY42" s="265">
        <f>AW42-AX42</f>
        <v>0</v>
      </c>
      <c r="AZ42" s="267">
        <f>SUMIFS('Unit Details'!AB:AB,'Unit Details'!$F:$F,"OPER",'Unit Details'!$E:$E,"MWH")*0.59</f>
        <v>719.8</v>
      </c>
      <c r="BA42" s="265">
        <f>AZ42</f>
        <v>719.8</v>
      </c>
      <c r="BB42" s="265">
        <f>AZ42-BA42</f>
        <v>0</v>
      </c>
      <c r="BC42" s="267">
        <f>SUMIFS('Unit Details'!AC:AC,'Unit Details'!$F:$F,"OPER",'Unit Details'!$E:$E,"MWH")*0.59</f>
        <v>719.8</v>
      </c>
      <c r="BD42" s="265">
        <f>BC42</f>
        <v>719.8</v>
      </c>
      <c r="BE42" s="265">
        <f>BC42-BD42</f>
        <v>0</v>
      </c>
      <c r="BF42" s="267">
        <f>SUMIFS('Unit Details'!AD:AD,'Unit Details'!$F:$F,"OPER",'Unit Details'!$E:$E,"MWH")*0.59</f>
        <v>719.8</v>
      </c>
      <c r="BG42" s="265">
        <f>BF42</f>
        <v>719.8</v>
      </c>
      <c r="BH42" s="265">
        <f>BF42-BG42</f>
        <v>0</v>
      </c>
      <c r="BI42" s="267">
        <f>SUMIFS('Unit Details'!AE:AE,'Unit Details'!$F:$F,"OPER",'Unit Details'!$E:$E,"MWH")*0.59</f>
        <v>719.8</v>
      </c>
      <c r="BJ42" s="265">
        <f>BI42</f>
        <v>719.8</v>
      </c>
      <c r="BK42" s="266">
        <f>BI42-BJ42</f>
        <v>0</v>
      </c>
      <c r="BL42" s="361"/>
      <c r="BM42" s="260"/>
      <c r="BN42" s="260"/>
      <c r="BO42" s="260"/>
      <c r="BP42" s="260"/>
      <c r="BQ42" s="260"/>
      <c r="BR42" s="260"/>
      <c r="BS42" s="260"/>
      <c r="BT42" s="260"/>
      <c r="BU42" s="260"/>
      <c r="BV42" s="260"/>
      <c r="BW42" s="260"/>
    </row>
    <row r="43" spans="1:75" s="262" customFormat="1" x14ac:dyDescent="0.2">
      <c r="A43" s="263"/>
      <c r="B43" s="413"/>
      <c r="C43" s="414"/>
      <c r="D43" s="268"/>
      <c r="E43" s="269"/>
      <c r="F43" s="269"/>
      <c r="G43" s="268"/>
      <c r="H43" s="269"/>
      <c r="I43" s="269"/>
      <c r="J43" s="268"/>
      <c r="K43" s="269"/>
      <c r="L43" s="269"/>
      <c r="M43" s="268"/>
      <c r="N43" s="269"/>
      <c r="O43" s="269"/>
      <c r="P43" s="268"/>
      <c r="Q43" s="269"/>
      <c r="R43" s="269"/>
      <c r="S43" s="268"/>
      <c r="T43" s="269"/>
      <c r="U43" s="269"/>
      <c r="V43" s="268"/>
      <c r="W43" s="269"/>
      <c r="X43" s="269"/>
      <c r="Y43" s="268"/>
      <c r="Z43" s="269"/>
      <c r="AA43" s="269"/>
      <c r="AB43" s="268"/>
      <c r="AC43" s="269"/>
      <c r="AD43" s="269"/>
      <c r="AE43" s="268"/>
      <c r="AF43" s="269"/>
      <c r="AG43" s="270"/>
      <c r="AH43" s="268"/>
      <c r="AI43" s="269"/>
      <c r="AJ43" s="269"/>
      <c r="AK43" s="268"/>
      <c r="AL43" s="271"/>
      <c r="AM43" s="271"/>
      <c r="AN43" s="268"/>
      <c r="AO43" s="269"/>
      <c r="AP43" s="269"/>
      <c r="AQ43" s="268"/>
      <c r="AR43" s="271"/>
      <c r="AS43" s="271"/>
      <c r="AT43" s="268"/>
      <c r="AU43" s="269"/>
      <c r="AV43" s="269"/>
      <c r="AW43" s="268"/>
      <c r="AX43" s="269"/>
      <c r="AY43" s="269"/>
      <c r="AZ43" s="268"/>
      <c r="BA43" s="269"/>
      <c r="BB43" s="269"/>
      <c r="BC43" s="268"/>
      <c r="BD43" s="269"/>
      <c r="BE43" s="269"/>
      <c r="BF43" s="268"/>
      <c r="BG43" s="269"/>
      <c r="BH43" s="269"/>
      <c r="BI43" s="268"/>
      <c r="BJ43" s="269"/>
      <c r="BK43" s="272"/>
      <c r="BL43" s="277"/>
      <c r="BM43" s="122"/>
      <c r="BN43" s="122"/>
      <c r="BO43" s="122"/>
      <c r="BP43" s="122"/>
      <c r="BQ43" s="122"/>
      <c r="BR43" s="122"/>
      <c r="BS43" s="122"/>
      <c r="BT43" s="122"/>
      <c r="BU43" s="122"/>
      <c r="BV43" s="122"/>
      <c r="BW43" s="122"/>
    </row>
    <row r="44" spans="1:75" s="262" customFormat="1" x14ac:dyDescent="0.2">
      <c r="A44" s="263"/>
      <c r="B44" s="82" t="s">
        <v>81</v>
      </c>
      <c r="C44" s="36"/>
      <c r="D44" s="268"/>
      <c r="E44" s="269"/>
      <c r="F44" s="269"/>
      <c r="G44" s="268"/>
      <c r="H44" s="269"/>
      <c r="I44" s="269"/>
      <c r="J44" s="268"/>
      <c r="K44" s="269"/>
      <c r="L44" s="269"/>
      <c r="M44" s="268"/>
      <c r="N44" s="269"/>
      <c r="O44" s="269"/>
      <c r="P44" s="268"/>
      <c r="Q44" s="269"/>
      <c r="R44" s="269"/>
      <c r="S44" s="268"/>
      <c r="T44" s="269"/>
      <c r="U44" s="269"/>
      <c r="V44" s="268"/>
      <c r="W44" s="269"/>
      <c r="X44" s="269"/>
      <c r="Y44" s="268"/>
      <c r="Z44" s="269"/>
      <c r="AA44" s="269"/>
      <c r="AB44" s="268"/>
      <c r="AC44" s="269"/>
      <c r="AD44" s="269"/>
      <c r="AE44" s="268"/>
      <c r="AF44" s="269"/>
      <c r="AG44" s="270"/>
      <c r="AH44" s="268"/>
      <c r="AI44" s="269"/>
      <c r="AJ44" s="269"/>
      <c r="AK44" s="268"/>
      <c r="AL44" s="271"/>
      <c r="AM44" s="271"/>
      <c r="AN44" s="268"/>
      <c r="AO44" s="269"/>
      <c r="AP44" s="269"/>
      <c r="AQ44" s="268"/>
      <c r="AR44" s="271"/>
      <c r="AS44" s="271"/>
      <c r="AT44" s="268"/>
      <c r="AU44" s="269"/>
      <c r="AV44" s="269"/>
      <c r="AW44" s="268"/>
      <c r="AX44" s="269"/>
      <c r="AY44" s="269"/>
      <c r="AZ44" s="268"/>
      <c r="BA44" s="269"/>
      <c r="BB44" s="269"/>
      <c r="BC44" s="268"/>
      <c r="BD44" s="269"/>
      <c r="BE44" s="269"/>
      <c r="BF44" s="268"/>
      <c r="BG44" s="269"/>
      <c r="BH44" s="269"/>
      <c r="BI44" s="268"/>
      <c r="BJ44" s="269"/>
      <c r="BK44" s="272"/>
      <c r="BL44" s="277"/>
      <c r="BM44" s="122"/>
      <c r="BN44" s="122"/>
      <c r="BO44" s="122"/>
      <c r="BP44" s="122"/>
      <c r="BQ44" s="122"/>
      <c r="BR44" s="122"/>
      <c r="BS44" s="122"/>
      <c r="BT44" s="122"/>
      <c r="BU44" s="122"/>
      <c r="BV44" s="122"/>
      <c r="BW44" s="122"/>
    </row>
    <row r="45" spans="1:75" s="261" customFormat="1" x14ac:dyDescent="0.2">
      <c r="A45" s="358"/>
      <c r="B45" s="76"/>
      <c r="C45" s="83" t="s">
        <v>4488</v>
      </c>
      <c r="D45" s="267">
        <f>SUMIFS('Unit Details'!L:L,'Unit Details'!$E:$E,"NUCLEAR",'Unit Details'!$F:$F,"PLAN*")
+SUMIFS('Unit Details'!L:L,'Unit Details'!$E:$E,"COAL",'Unit Details'!$F:$F,"PLAN*")
+SUMIFS('Unit Details'!L:L,'Unit Details'!$E:$E,"GAS",'Unit Details'!$F:$F,"PLAN*")
+SUMIFS('Unit Details'!L:L,'Unit Details'!$E:$E,"BIOMASS",'Unit Details'!$F:$F,"PLAN*")
+SUMIFS('Unit Details'!L:L,'Unit Details'!$E:$E,"DIESEL",'Unit Details'!$F:$F,"PLAN*")</f>
        <v>1452</v>
      </c>
      <c r="E45" s="265">
        <f>D45</f>
        <v>1452</v>
      </c>
      <c r="F45" s="265">
        <f t="shared" ref="F45:F54" si="79">D45-E45</f>
        <v>0</v>
      </c>
      <c r="G45" s="267">
        <f>SUMIFS('Unit Details'!M:M,'Unit Details'!$E:$E,"NUCLEAR",'Unit Details'!$F:$F,"PLAN*")
+SUMIFS('Unit Details'!M:M,'Unit Details'!$E:$E,"COAL",'Unit Details'!$F:$F,"PLAN*")
+SUMIFS('Unit Details'!M:M,'Unit Details'!$E:$E,"GAS",'Unit Details'!$F:$F,"PLAN*")
+SUMIFS('Unit Details'!M:M,'Unit Details'!$E:$E,"BIOMASS",'Unit Details'!$F:$F,"PLAN*")
+SUMIFS('Unit Details'!M:M,'Unit Details'!$E:$E,"DIESEL",'Unit Details'!$F:$F,"PLAN*")</f>
        <v>1452</v>
      </c>
      <c r="H45" s="265">
        <f>G45</f>
        <v>1452</v>
      </c>
      <c r="I45" s="265">
        <f t="shared" ref="I45:I54" si="80">G45-H45</f>
        <v>0</v>
      </c>
      <c r="J45" s="267">
        <f>SUMIFS('Unit Details'!N:N,'Unit Details'!$E:$E,"NUCLEAR",'Unit Details'!$F:$F,"PLAN*")
+SUMIFS('Unit Details'!N:N,'Unit Details'!$E:$E,"COAL",'Unit Details'!$F:$F,"PLAN*")
+SUMIFS('Unit Details'!N:N,'Unit Details'!$E:$E,"GAS",'Unit Details'!$F:$F,"PLAN*")
+SUMIFS('Unit Details'!N:N,'Unit Details'!$E:$E,"BIOMASS",'Unit Details'!$F:$F,"PLAN*")
+SUMIFS('Unit Details'!N:N,'Unit Details'!$E:$E,"DIESEL",'Unit Details'!$F:$F,"PLAN*")</f>
        <v>2126</v>
      </c>
      <c r="K45" s="265">
        <f>J45</f>
        <v>2126</v>
      </c>
      <c r="L45" s="265">
        <f t="shared" ref="L45:L54" si="81">J45-K45</f>
        <v>0</v>
      </c>
      <c r="M45" s="267">
        <f>SUMIFS('Unit Details'!O:O,'Unit Details'!$E:$E,"NUCLEAR",'Unit Details'!$F:$F,"PLAN*")
+SUMIFS('Unit Details'!O:O,'Unit Details'!$E:$E,"COAL",'Unit Details'!$F:$F,"PLAN*")
+SUMIFS('Unit Details'!O:O,'Unit Details'!$E:$E,"GAS",'Unit Details'!$F:$F,"PLAN*")
+SUMIFS('Unit Details'!O:O,'Unit Details'!$E:$E,"BIOMASS",'Unit Details'!$F:$F,"PLAN*")
+SUMIFS('Unit Details'!O:O,'Unit Details'!$E:$E,"DIESEL",'Unit Details'!$F:$F,"PLAN*")</f>
        <v>2126</v>
      </c>
      <c r="N45" s="265">
        <f>M45</f>
        <v>2126</v>
      </c>
      <c r="O45" s="265">
        <f t="shared" ref="O45:O52" si="82">M45-N45</f>
        <v>0</v>
      </c>
      <c r="P45" s="267">
        <f>SUMIFS('Unit Details'!P:P,'Unit Details'!$E:$E,"NUCLEAR",'Unit Details'!$F:$F,"PLAN*")
+SUMIFS('Unit Details'!P:P,'Unit Details'!$E:$E,"COAL",'Unit Details'!$F:$F,"PLAN*")
+SUMIFS('Unit Details'!P:P,'Unit Details'!$E:$E,"GAS",'Unit Details'!$F:$F,"PLAN*")
+SUMIFS('Unit Details'!P:P,'Unit Details'!$E:$E,"BIOMASS",'Unit Details'!$F:$F,"PLAN*")
+SUMIFS('Unit Details'!P:P,'Unit Details'!$E:$E,"DIESEL",'Unit Details'!$F:$F,"PLAN*")</f>
        <v>2126</v>
      </c>
      <c r="Q45" s="265">
        <f>P45</f>
        <v>2126</v>
      </c>
      <c r="R45" s="265">
        <f t="shared" ref="R45:R54" si="83">P45-Q45</f>
        <v>0</v>
      </c>
      <c r="S45" s="267">
        <f>SUMIFS('Unit Details'!Q:Q,'Unit Details'!$E:$E,"NUCLEAR",'Unit Details'!$F:$F,"PLAN*")
+SUMIFS('Unit Details'!Q:Q,'Unit Details'!$E:$E,"COAL",'Unit Details'!$F:$F,"PLAN*")
+SUMIFS('Unit Details'!Q:Q,'Unit Details'!$E:$E,"GAS",'Unit Details'!$F:$F,"PLAN*")
+SUMIFS('Unit Details'!Q:Q,'Unit Details'!$E:$E,"BIOMASS",'Unit Details'!$F:$F,"PLAN*")
+SUMIFS('Unit Details'!Q:Q,'Unit Details'!$E:$E,"DIESEL",'Unit Details'!$F:$F,"PLAN*")</f>
        <v>1383.4</v>
      </c>
      <c r="T45" s="265">
        <f>S45</f>
        <v>1383.4</v>
      </c>
      <c r="U45" s="265">
        <f t="shared" ref="U45:U52" si="84">S45-T45</f>
        <v>0</v>
      </c>
      <c r="V45" s="267">
        <f>SUMIFS('Unit Details'!R:R,'Unit Details'!$E:$E,"NUCLEAR",'Unit Details'!$F:$F,"PLAN*")
+SUMIFS('Unit Details'!R:R,'Unit Details'!$E:$E,"COAL",'Unit Details'!$F:$F,"PLAN*")
+SUMIFS('Unit Details'!R:R,'Unit Details'!$E:$E,"GAS",'Unit Details'!$F:$F,"PLAN*")
+SUMIFS('Unit Details'!R:R,'Unit Details'!$E:$E,"BIOMASS",'Unit Details'!$F:$F,"PLAN*")
+SUMIFS('Unit Details'!R:R,'Unit Details'!$E:$E,"DIESEL",'Unit Details'!$F:$F,"PLAN*")</f>
        <v>1383.4</v>
      </c>
      <c r="W45" s="265">
        <f>V45</f>
        <v>1383.4</v>
      </c>
      <c r="X45" s="265">
        <f t="shared" ref="X45:X52" si="85">V45-W45</f>
        <v>0</v>
      </c>
      <c r="Y45" s="267">
        <f>SUMIFS('Unit Details'!S:S,'Unit Details'!$E:$E,"NUCLEAR",'Unit Details'!$F:$F,"PLAN*")
+SUMIFS('Unit Details'!S:S,'Unit Details'!$E:$E,"COAL",'Unit Details'!$F:$F,"PLAN*")
+SUMIFS('Unit Details'!S:S,'Unit Details'!$E:$E,"GAS",'Unit Details'!$F:$F,"PLAN*")
+SUMIFS('Unit Details'!S:S,'Unit Details'!$E:$E,"BIOMASS",'Unit Details'!$F:$F,"PLAN*")
+SUMIFS('Unit Details'!S:S,'Unit Details'!$E:$E,"DIESEL",'Unit Details'!$F:$F,"PLAN*")</f>
        <v>2080.3999999999996</v>
      </c>
      <c r="Z45" s="265">
        <f>Y45</f>
        <v>2080.3999999999996</v>
      </c>
      <c r="AA45" s="265">
        <f t="shared" ref="AA45:AA52" si="86">Y45-Z45</f>
        <v>0</v>
      </c>
      <c r="AB45" s="267">
        <f>SUMIFS('Unit Details'!T:T,'Unit Details'!$E:$E,"NUCLEAR",'Unit Details'!$F:$F,"PLAN*")
+SUMIFS('Unit Details'!T:T,'Unit Details'!$E:$E,"COAL",'Unit Details'!$F:$F,"PLAN*")
+SUMIFS('Unit Details'!T:T,'Unit Details'!$E:$E,"GAS",'Unit Details'!$F:$F,"PLAN*")
+SUMIFS('Unit Details'!T:T,'Unit Details'!$E:$E,"BIOMASS",'Unit Details'!$F:$F,"PLAN*")
+SUMIFS('Unit Details'!T:T,'Unit Details'!$E:$E,"DIESEL",'Unit Details'!$F:$F,"PLAN*")</f>
        <v>2080.3999999999996</v>
      </c>
      <c r="AC45" s="265">
        <f>AB45</f>
        <v>2080.3999999999996</v>
      </c>
      <c r="AD45" s="265">
        <f t="shared" ref="AD45:AD52" si="87">AB45-AC45</f>
        <v>0</v>
      </c>
      <c r="AE45" s="267">
        <f>SUMIFS('Unit Details'!U:U,'Unit Details'!$E:$E,"NUCLEAR",'Unit Details'!$F:$F,"PLAN*")
+SUMIFS('Unit Details'!U:U,'Unit Details'!$E:$E,"COAL",'Unit Details'!$F:$F,"PLAN*")
+SUMIFS('Unit Details'!U:U,'Unit Details'!$E:$E,"GAS",'Unit Details'!$F:$F,"PLAN*")
+SUMIFS('Unit Details'!U:U,'Unit Details'!$E:$E,"BIOMASS",'Unit Details'!$F:$F,"PLAN*")
+SUMIFS('Unit Details'!U:U,'Unit Details'!$E:$E,"DIESEL",'Unit Details'!$F:$F,"PLAN*")</f>
        <v>2080.3999999999996</v>
      </c>
      <c r="AF45" s="265">
        <f>AE45</f>
        <v>2080.3999999999996</v>
      </c>
      <c r="AG45" s="266">
        <f t="shared" ref="AG45:AG52" si="88">AE45-AF45</f>
        <v>0</v>
      </c>
      <c r="AH45" s="267">
        <f>SUMIFS('Unit Details'!V:V,'Unit Details'!$E:$E,"NUCLEAR",'Unit Details'!$F:$F,"PLAN*")
+SUMIFS('Unit Details'!V:V,'Unit Details'!$E:$E,"COAL",'Unit Details'!$F:$F,"PLAN*")
+SUMIFS('Unit Details'!V:V,'Unit Details'!$E:$E,"GAS",'Unit Details'!$F:$F,"PLAN*")
+SUMIFS('Unit Details'!V:V,'Unit Details'!$E:$E,"BIOMASS",'Unit Details'!$F:$F,"PLAN*")
+SUMIFS('Unit Details'!V:V,'Unit Details'!$E:$E,"DIESEL",'Unit Details'!$F:$F,"PLAN*")</f>
        <v>471.4</v>
      </c>
      <c r="AI45" s="265">
        <f>AH45</f>
        <v>471.4</v>
      </c>
      <c r="AJ45" s="265">
        <f t="shared" ref="AJ45:AJ52" si="89">AH45-AI45</f>
        <v>0</v>
      </c>
      <c r="AK45" s="267">
        <f>SUMIFS('Unit Details'!W:W,'Unit Details'!$E:$E,"NUCLEAR",'Unit Details'!$F:$F,"PLAN*")
+SUMIFS('Unit Details'!W:W,'Unit Details'!$E:$E,"COAL",'Unit Details'!$F:$F,"PLAN*")
+SUMIFS('Unit Details'!W:W,'Unit Details'!$E:$E,"GAS",'Unit Details'!$F:$F,"PLAN*")
+SUMIFS('Unit Details'!W:W,'Unit Details'!$E:$E,"BIOMASS",'Unit Details'!$F:$F,"PLAN*")
+SUMIFS('Unit Details'!W:W,'Unit Details'!$E:$E,"DIESEL",'Unit Details'!$F:$F,"PLAN*")</f>
        <v>1383.4</v>
      </c>
      <c r="AL45" s="265">
        <f>AK45</f>
        <v>1383.4</v>
      </c>
      <c r="AM45" s="265">
        <f t="shared" ref="AM45" si="90">AK45-AL45</f>
        <v>0</v>
      </c>
      <c r="AN45" s="267">
        <f>SUMIFS('Unit Details'!X:X,'Unit Details'!$E:$E,"NUCLEAR",'Unit Details'!$F:$F,"PLAN*")
+SUMIFS('Unit Details'!X:X,'Unit Details'!$E:$E,"COAL",'Unit Details'!$F:$F,"PLAN*")
+SUMIFS('Unit Details'!X:X,'Unit Details'!$E:$E,"GAS",'Unit Details'!$F:$F,"PLAN*")
+SUMIFS('Unit Details'!X:X,'Unit Details'!$E:$E,"BIOMASS",'Unit Details'!$F:$F,"PLAN*")
+SUMIFS('Unit Details'!X:X,'Unit Details'!$E:$E,"DIESEL",'Unit Details'!$F:$F,"PLAN*")</f>
        <v>2080.3999999999996</v>
      </c>
      <c r="AO45" s="265">
        <f>AN45</f>
        <v>2080.3999999999996</v>
      </c>
      <c r="AP45" s="265">
        <f t="shared" ref="AP45" si="91">AN45-AO45</f>
        <v>0</v>
      </c>
      <c r="AQ45" s="267">
        <f>SUMIFS('Unit Details'!Y:Y,'Unit Details'!$E:$E,"NUCLEAR",'Unit Details'!$F:$F,"PLAN*")
+SUMIFS('Unit Details'!Y:Y,'Unit Details'!$E:$E,"COAL",'Unit Details'!$F:$F,"PLAN*")
+SUMIFS('Unit Details'!Y:Y,'Unit Details'!$E:$E,"GAS",'Unit Details'!$F:$F,"PLAN*")
+SUMIFS('Unit Details'!Y:Y,'Unit Details'!$E:$E,"BIOMASS",'Unit Details'!$F:$F,"PLAN*")
+SUMIFS('Unit Details'!Y:Y,'Unit Details'!$E:$E,"DIESEL",'Unit Details'!$F:$F,"PLAN*")</f>
        <v>2080.3999999999996</v>
      </c>
      <c r="AR45" s="265">
        <f>AQ45</f>
        <v>2080.3999999999996</v>
      </c>
      <c r="AS45" s="265">
        <f t="shared" ref="AS45" si="92">AQ45-AR45</f>
        <v>0</v>
      </c>
      <c r="AT45" s="267">
        <f>SUMIFS('Unit Details'!Z:Z,'Unit Details'!$E:$E,"NUCLEAR",'Unit Details'!$F:$F,"PLAN*")
+SUMIFS('Unit Details'!Z:Z,'Unit Details'!$E:$E,"COAL",'Unit Details'!$F:$F,"PLAN*")
+SUMIFS('Unit Details'!Z:Z,'Unit Details'!$E:$E,"GAS",'Unit Details'!$F:$F,"PLAN*")
+SUMIFS('Unit Details'!Z:Z,'Unit Details'!$E:$E,"BIOMASS",'Unit Details'!$F:$F,"PLAN*")
+SUMIFS('Unit Details'!Z:Z,'Unit Details'!$E:$E,"DIESEL",'Unit Details'!$F:$F,"PLAN*")</f>
        <v>2080.3999999999996</v>
      </c>
      <c r="AU45" s="265">
        <f>AT45</f>
        <v>2080.3999999999996</v>
      </c>
      <c r="AV45" s="265">
        <f t="shared" ref="AV45" si="93">AT45-AU45</f>
        <v>0</v>
      </c>
      <c r="AW45" s="267">
        <f>SUMIFS('Unit Details'!AA:AA,'Unit Details'!$E:$E,"NUCLEAR",'Unit Details'!$F:$F,"PLAN*")
+SUMIFS('Unit Details'!AA:AA,'Unit Details'!$E:$E,"COAL",'Unit Details'!$F:$F,"PLAN*")
+SUMIFS('Unit Details'!AA:AA,'Unit Details'!$E:$E,"GAS",'Unit Details'!$F:$F,"PLAN*")
+SUMIFS('Unit Details'!AA:AA,'Unit Details'!$E:$E,"BIOMASS",'Unit Details'!$F:$F,"PLAN*")
+SUMIFS('Unit Details'!AA:AA,'Unit Details'!$E:$E,"DIESEL",'Unit Details'!$F:$F,"PLAN*")</f>
        <v>1383.4</v>
      </c>
      <c r="AX45" s="265">
        <f>AW45</f>
        <v>1383.4</v>
      </c>
      <c r="AY45" s="265">
        <f t="shared" ref="AY45" si="94">AW45-AX45</f>
        <v>0</v>
      </c>
      <c r="AZ45" s="267">
        <f>SUMIFS('Unit Details'!AB:AB,'Unit Details'!$E:$E,"NUCLEAR",'Unit Details'!$F:$F,"PLAN*")
+SUMIFS('Unit Details'!AB:AB,'Unit Details'!$E:$E,"COAL",'Unit Details'!$F:$F,"PLAN*")
+SUMIFS('Unit Details'!AB:AB,'Unit Details'!$E:$E,"GAS",'Unit Details'!$F:$F,"PLAN*")
+SUMIFS('Unit Details'!AB:AB,'Unit Details'!$E:$E,"BIOMASS",'Unit Details'!$F:$F,"PLAN*")
+SUMIFS('Unit Details'!AB:AB,'Unit Details'!$E:$E,"DIESEL",'Unit Details'!$F:$F,"PLAN*")</f>
        <v>1383.4</v>
      </c>
      <c r="BA45" s="265">
        <f>AZ45</f>
        <v>1383.4</v>
      </c>
      <c r="BB45" s="265">
        <f t="shared" ref="BB45" si="95">AZ45-BA45</f>
        <v>0</v>
      </c>
      <c r="BC45" s="267">
        <f>SUMIFS('Unit Details'!AC:AC,'Unit Details'!$E:$E,"NUCLEAR",'Unit Details'!$F:$F,"PLAN*")
+SUMIFS('Unit Details'!AC:AC,'Unit Details'!$E:$E,"COAL",'Unit Details'!$F:$F,"PLAN*")
+SUMIFS('Unit Details'!AC:AC,'Unit Details'!$E:$E,"GAS",'Unit Details'!$F:$F,"PLAN*")
+SUMIFS('Unit Details'!AC:AC,'Unit Details'!$E:$E,"BIOMASS",'Unit Details'!$F:$F,"PLAN*")
+SUMIFS('Unit Details'!AC:AC,'Unit Details'!$E:$E,"DIESEL",'Unit Details'!$F:$F,"PLAN*")</f>
        <v>2080.3999999999996</v>
      </c>
      <c r="BD45" s="265">
        <f>BC45</f>
        <v>2080.3999999999996</v>
      </c>
      <c r="BE45" s="265">
        <f t="shared" ref="BE45" si="96">BC45-BD45</f>
        <v>0</v>
      </c>
      <c r="BF45" s="267">
        <f>SUMIFS('Unit Details'!AD:AD,'Unit Details'!$E:$E,"NUCLEAR",'Unit Details'!$F:$F,"PLAN*")
+SUMIFS('Unit Details'!AD:AD,'Unit Details'!$E:$E,"COAL",'Unit Details'!$F:$F,"PLAN*")
+SUMIFS('Unit Details'!AD:AD,'Unit Details'!$E:$E,"GAS",'Unit Details'!$F:$F,"PLAN*")
+SUMIFS('Unit Details'!AD:AD,'Unit Details'!$E:$E,"BIOMASS",'Unit Details'!$F:$F,"PLAN*")
+SUMIFS('Unit Details'!AD:AD,'Unit Details'!$E:$E,"DIESEL",'Unit Details'!$F:$F,"PLAN*")</f>
        <v>2080.3999999999996</v>
      </c>
      <c r="BG45" s="265">
        <f>BF45</f>
        <v>2080.3999999999996</v>
      </c>
      <c r="BH45" s="265">
        <f t="shared" ref="BH45" si="97">BF45-BG45</f>
        <v>0</v>
      </c>
      <c r="BI45" s="267">
        <f>SUMIFS('Unit Details'!AE:AE,'Unit Details'!$E:$E,"NUCLEAR",'Unit Details'!$F:$F,"PLAN*")
+SUMIFS('Unit Details'!AE:AE,'Unit Details'!$E:$E,"COAL",'Unit Details'!$F:$F,"PLAN*")
+SUMIFS('Unit Details'!AE:AE,'Unit Details'!$E:$E,"GAS",'Unit Details'!$F:$F,"PLAN*")
+SUMIFS('Unit Details'!AE:AE,'Unit Details'!$E:$E,"BIOMASS",'Unit Details'!$F:$F,"PLAN*")
+SUMIFS('Unit Details'!AE:AE,'Unit Details'!$E:$E,"DIESEL",'Unit Details'!$F:$F,"PLAN*")</f>
        <v>2080.3999999999996</v>
      </c>
      <c r="BJ45" s="265">
        <f>BI45</f>
        <v>2080.3999999999996</v>
      </c>
      <c r="BK45" s="266">
        <f t="shared" ref="BK45" si="98">BI45-BJ45</f>
        <v>0</v>
      </c>
      <c r="BL45" s="361"/>
      <c r="BM45" s="260"/>
      <c r="BN45" s="260"/>
      <c r="BO45" s="260"/>
      <c r="BP45" s="260"/>
      <c r="BQ45" s="260"/>
      <c r="BR45" s="260"/>
      <c r="BS45" s="260"/>
      <c r="BT45" s="260"/>
      <c r="BU45" s="260"/>
      <c r="BV45" s="260"/>
      <c r="BW45" s="260"/>
    </row>
    <row r="46" spans="1:75" s="262" customFormat="1" x14ac:dyDescent="0.2">
      <c r="A46" s="263"/>
      <c r="B46" s="35"/>
      <c r="C46" s="353" t="s">
        <v>70</v>
      </c>
      <c r="D46" s="267"/>
      <c r="E46" s="265"/>
      <c r="F46" s="265"/>
      <c r="G46" s="267"/>
      <c r="H46" s="265"/>
      <c r="I46" s="265"/>
      <c r="J46" s="267"/>
      <c r="K46" s="265"/>
      <c r="L46" s="265"/>
      <c r="M46" s="267"/>
      <c r="N46" s="265"/>
      <c r="O46" s="265"/>
      <c r="P46" s="267"/>
      <c r="Q46" s="265"/>
      <c r="R46" s="265"/>
      <c r="S46" s="267"/>
      <c r="T46" s="265"/>
      <c r="U46" s="265"/>
      <c r="V46" s="267"/>
      <c r="W46" s="265"/>
      <c r="X46" s="265"/>
      <c r="Y46" s="267"/>
      <c r="Z46" s="265"/>
      <c r="AA46" s="265"/>
      <c r="AB46" s="267"/>
      <c r="AC46" s="265"/>
      <c r="AD46" s="265"/>
      <c r="AE46" s="267"/>
      <c r="AF46" s="265"/>
      <c r="AG46" s="266"/>
      <c r="AH46" s="267"/>
      <c r="AI46" s="265"/>
      <c r="AJ46" s="265"/>
      <c r="AK46" s="267"/>
      <c r="AL46" s="265"/>
      <c r="AM46" s="265"/>
      <c r="AN46" s="267"/>
      <c r="AO46" s="265"/>
      <c r="AP46" s="265"/>
      <c r="AQ46" s="267"/>
      <c r="AR46" s="265"/>
      <c r="AS46" s="265"/>
      <c r="AT46" s="267"/>
      <c r="AU46" s="265"/>
      <c r="AV46" s="265"/>
      <c r="AW46" s="267"/>
      <c r="AX46" s="265"/>
      <c r="AY46" s="265"/>
      <c r="AZ46" s="267"/>
      <c r="BA46" s="265"/>
      <c r="BB46" s="265"/>
      <c r="BC46" s="267"/>
      <c r="BD46" s="265"/>
      <c r="BE46" s="265"/>
      <c r="BF46" s="267"/>
      <c r="BG46" s="265"/>
      <c r="BH46" s="265"/>
      <c r="BI46" s="267"/>
      <c r="BJ46" s="265"/>
      <c r="BK46" s="266"/>
      <c r="BL46" s="277"/>
      <c r="BM46" s="122"/>
      <c r="BN46" s="122"/>
      <c r="BO46" s="122"/>
      <c r="BP46" s="122"/>
      <c r="BQ46" s="122"/>
      <c r="BR46" s="122"/>
      <c r="BS46" s="122"/>
      <c r="BT46" s="122"/>
      <c r="BU46" s="122"/>
      <c r="BV46" s="122"/>
      <c r="BW46" s="122"/>
    </row>
    <row r="47" spans="1:75" s="262" customFormat="1" x14ac:dyDescent="0.2">
      <c r="A47" s="263"/>
      <c r="B47" s="35"/>
      <c r="C47" s="83" t="s">
        <v>71</v>
      </c>
      <c r="D47" s="267">
        <f>SUMIFS('Unit Details'!L:L,'Unit Details'!$F:$F,"PLAN*",'Unit Details'!$E:$E,"WIND-C")*ELCCs!D25</f>
        <v>0</v>
      </c>
      <c r="E47" s="265">
        <f>SUMIFS('Unit Details'!L:L,'Unit Details'!$F:$F,"PLAN*",'Unit Details'!$E:$E,"WIND-C")*ELCCs!E25</f>
        <v>0</v>
      </c>
      <c r="F47" s="265">
        <f t="shared" si="79"/>
        <v>0</v>
      </c>
      <c r="G47" s="267">
        <f>SUMIFS('Unit Details'!M:M,'Unit Details'!$F:$F,"PLAN*",'Unit Details'!$E:$E,"WIND-C")*ELCCs!H25</f>
        <v>98.46843128580494</v>
      </c>
      <c r="H47" s="265">
        <f>SUMIFS('Unit Details'!M:M,'Unit Details'!$F:$F,"PLAN*",'Unit Details'!$E:$E,"WIND-C")*ELCCs!I25</f>
        <v>50.695435486381108</v>
      </c>
      <c r="I47" s="265">
        <f t="shared" si="80"/>
        <v>47.772995799423832</v>
      </c>
      <c r="J47" s="267">
        <f>SUMIFS('Unit Details'!N:N,'Unit Details'!$F:$F,"PLAN*",'Unit Details'!$E:$E,"WIND-C")*ELCCs!L25</f>
        <v>145.0553732861145</v>
      </c>
      <c r="K47" s="265">
        <f>SUMIFS('Unit Details'!N:N,'Unit Details'!$F:$F,"PLAN*",'Unit Details'!$E:$E,"WIND-C")*ELCCs!M25</f>
        <v>72.177487003891642</v>
      </c>
      <c r="L47" s="265">
        <f t="shared" si="81"/>
        <v>72.87788628222286</v>
      </c>
      <c r="M47" s="267">
        <f>SUMIFS('Unit Details'!O:O,'Unit Details'!$F:$F,"PLAN*",'Unit Details'!$E:$E,"WIND-C")*ELCCs!P25</f>
        <v>145.11865891125009</v>
      </c>
      <c r="N47" s="265">
        <f>SUMIFS('Unit Details'!O:O,'Unit Details'!$F:$F,"PLAN*",'Unit Details'!$E:$E,"WIND-C")*ELCCs!Q25</f>
        <v>72.177487003891642</v>
      </c>
      <c r="O47" s="265">
        <f t="shared" si="82"/>
        <v>72.941171907358452</v>
      </c>
      <c r="P47" s="267">
        <f>SUMIFS('Unit Details'!P:P,'Unit Details'!$F:$F,"PLAN*",'Unit Details'!$E:$E,"WIND-C")*ELCCs!T25</f>
        <v>145.11865891125009</v>
      </c>
      <c r="Q47" s="265">
        <f>SUMIFS('Unit Details'!P:P,'Unit Details'!$F:$F,"PLAN*",'Unit Details'!$E:$E,"WIND-C")*ELCCs!U25</f>
        <v>72.177487003891642</v>
      </c>
      <c r="R47" s="265">
        <f t="shared" si="83"/>
        <v>72.941171907358452</v>
      </c>
      <c r="S47" s="267">
        <f>SUMIFS('Unit Details'!Q:Q,'Unit Details'!$F:$F,"PLAN*",'Unit Details'!$E:$E,"WIND-C")*ELCCs!B25</f>
        <v>0</v>
      </c>
      <c r="T47" s="265">
        <f>SUMIFS('Unit Details'!Q:Q,'Unit Details'!$F:$F,"PLAN*",'Unit Details'!$E:$E,"WIND-C")*ELCCs!C25</f>
        <v>0</v>
      </c>
      <c r="U47" s="265">
        <f t="shared" si="84"/>
        <v>0</v>
      </c>
      <c r="V47" s="267">
        <f>SUMIFS('Unit Details'!R:R,'Unit Details'!$F:$F,"PLAN*",'Unit Details'!$E:$E,"WIND-C")*ELCCs!F25</f>
        <v>91.976439681639818</v>
      </c>
      <c r="W47" s="265">
        <f>SUMIFS('Unit Details'!R:R,'Unit Details'!$F:$F,"PLAN*",'Unit Details'!$E:$E,"WIND-C")*ELCCs!G25</f>
        <v>91.976439681639818</v>
      </c>
      <c r="X47" s="265">
        <f t="shared" si="85"/>
        <v>0</v>
      </c>
      <c r="Y47" s="267">
        <f>SUMIFS('Unit Details'!S:S,'Unit Details'!$F:$F,"PLAN*",'Unit Details'!$E:$E,"WIND-C")*ELCCs!J25</f>
        <v>131.25926909177807</v>
      </c>
      <c r="Z47" s="265">
        <f>SUMIFS('Unit Details'!S:S,'Unit Details'!$F:$F,"PLAN*",'Unit Details'!$E:$E,"WIND-C")*ELCCs!K25</f>
        <v>131.25926909177807</v>
      </c>
      <c r="AA47" s="265">
        <f t="shared" si="86"/>
        <v>0</v>
      </c>
      <c r="AB47" s="267">
        <f>SUMIFS('Unit Details'!T:T,'Unit Details'!$F:$F,"PLAN*",'Unit Details'!$E:$E,"WIND-C")*ELCCs!N25</f>
        <v>131.25926909177807</v>
      </c>
      <c r="AC47" s="265">
        <f>SUMIFS('Unit Details'!T:T,'Unit Details'!$F:$F,"PLAN*",'Unit Details'!$E:$E,"WIND-C")*ELCCs!O25</f>
        <v>131.25926909177807</v>
      </c>
      <c r="AD47" s="265">
        <f t="shared" si="87"/>
        <v>0</v>
      </c>
      <c r="AE47" s="267">
        <f>SUMIFS('Unit Details'!U:U,'Unit Details'!$F:$F,"PLAN*",'Unit Details'!$E:$E,"WIND-C")*ELCCs!R25</f>
        <v>131.25926909177807</v>
      </c>
      <c r="AF47" s="265">
        <f>SUMIFS('Unit Details'!U:U,'Unit Details'!$F:$F,"PLAN*",'Unit Details'!$E:$E,"WIND-C")*ELCCs!S25</f>
        <v>131.25926909177807</v>
      </c>
      <c r="AG47" s="266">
        <f t="shared" si="88"/>
        <v>0</v>
      </c>
      <c r="AH47" s="267">
        <f>SUMIFS('Unit Details'!V:V,'Unit Details'!$F:$F,"PLAN*",'Unit Details'!$E:$E,"WIND-C")*ELCCs!C25</f>
        <v>0</v>
      </c>
      <c r="AI47" s="265">
        <f>AH47</f>
        <v>0</v>
      </c>
      <c r="AJ47" s="265">
        <f t="shared" si="89"/>
        <v>0</v>
      </c>
      <c r="AK47" s="267">
        <f>SUMIFS('Unit Details'!W:W,'Unit Details'!$F:$F,"PLAN*",'Unit Details'!$E:$E,"WIND-C")*ELCCs!G25</f>
        <v>0</v>
      </c>
      <c r="AL47" s="265">
        <f>AK47</f>
        <v>0</v>
      </c>
      <c r="AM47" s="265">
        <f t="shared" ref="AM47:AM52" si="99">AK47-AL47</f>
        <v>0</v>
      </c>
      <c r="AN47" s="267">
        <f>SUMIFS('Unit Details'!X:X,'Unit Details'!$F:$F,"PLAN*",'Unit Details'!$E:$E,"WIND-C")*ELCCs!K25</f>
        <v>131.25926909177807</v>
      </c>
      <c r="AO47" s="265">
        <f>AN47</f>
        <v>131.25926909177807</v>
      </c>
      <c r="AP47" s="265">
        <f t="shared" ref="AP47:AP52" si="100">AN47-AO47</f>
        <v>0</v>
      </c>
      <c r="AQ47" s="267">
        <f>SUMIFS('Unit Details'!Y:Y,'Unit Details'!$F:$F,"PLAN*",'Unit Details'!$E:$E,"WIND-C")*ELCCs!O25</f>
        <v>131.25926909177807</v>
      </c>
      <c r="AR47" s="265">
        <f>AQ47</f>
        <v>131.25926909177807</v>
      </c>
      <c r="AS47" s="265">
        <f t="shared" ref="AS47:AS52" si="101">AQ47-AR47</f>
        <v>0</v>
      </c>
      <c r="AT47" s="267">
        <f>SUMIFS('Unit Details'!Z:Z,'Unit Details'!$F:$F,"PLAN*",'Unit Details'!$E:$E,"WIND-C")*ELCCs!S25</f>
        <v>131.25926909177807</v>
      </c>
      <c r="AU47" s="265">
        <f>AT47</f>
        <v>131.25926909177807</v>
      </c>
      <c r="AV47" s="265">
        <f t="shared" ref="AV47:AV52" si="102">AT47-AU47</f>
        <v>0</v>
      </c>
      <c r="AW47" s="267">
        <f>SUMIFS('Unit Details'!AA:AA,'Unit Details'!$F:$F,"PLAN*",'Unit Details'!$E:$E,"WIND-C")*ELCCs!D25</f>
        <v>0</v>
      </c>
      <c r="AX47" s="265">
        <f>AW47</f>
        <v>0</v>
      </c>
      <c r="AY47" s="265">
        <f t="shared" ref="AY47:AY52" si="103">AW47-AX47</f>
        <v>0</v>
      </c>
      <c r="AZ47" s="267">
        <f>SUMIFS('Unit Details'!AB:AB,'Unit Details'!$F:$F,"PLAN*",'Unit Details'!$E:$E,"WIND-C")*ELCCs!H25</f>
        <v>98.46843128580494</v>
      </c>
      <c r="BA47" s="265">
        <f>AZ47</f>
        <v>98.46843128580494</v>
      </c>
      <c r="BB47" s="265">
        <f t="shared" ref="BB47:BB52" si="104">AZ47-BA47</f>
        <v>0</v>
      </c>
      <c r="BC47" s="267">
        <f>SUMIFS('Unit Details'!AC:AC,'Unit Details'!$F:$F,"PLAN*",'Unit Details'!$E:$E,"WIND-C")*ELCCs!L25</f>
        <v>145.0553732861145</v>
      </c>
      <c r="BD47" s="265">
        <f>BC47</f>
        <v>145.0553732861145</v>
      </c>
      <c r="BE47" s="265">
        <f t="shared" ref="BE47:BE52" si="105">BC47-BD47</f>
        <v>0</v>
      </c>
      <c r="BF47" s="267">
        <f>SUMIFS('Unit Details'!AD:AD,'Unit Details'!$F:$F,"PLAN*",'Unit Details'!$E:$E,"WIND-C")*ELCCs!P25</f>
        <v>145.11865891125009</v>
      </c>
      <c r="BG47" s="265">
        <f>BF47</f>
        <v>145.11865891125009</v>
      </c>
      <c r="BH47" s="265">
        <f t="shared" ref="BH47:BH52" si="106">BF47-BG47</f>
        <v>0</v>
      </c>
      <c r="BI47" s="267">
        <f>SUMIFS('Unit Details'!AE:AE,'Unit Details'!$F:$F,"PLAN*",'Unit Details'!$E:$E,"WIND-C")*ELCCs!T25</f>
        <v>145.11865891125009</v>
      </c>
      <c r="BJ47" s="265">
        <f>BI47</f>
        <v>145.11865891125009</v>
      </c>
      <c r="BK47" s="266">
        <f t="shared" ref="BK47:BK52" si="107">BI47-BJ47</f>
        <v>0</v>
      </c>
      <c r="BL47" s="277"/>
      <c r="BM47" s="122"/>
      <c r="BN47" s="122"/>
      <c r="BO47" s="122"/>
      <c r="BP47" s="122"/>
      <c r="BQ47" s="122"/>
      <c r="BR47" s="122"/>
      <c r="BS47" s="122"/>
      <c r="BT47" s="122"/>
      <c r="BU47" s="122"/>
      <c r="BV47" s="122"/>
      <c r="BW47" s="122"/>
    </row>
    <row r="48" spans="1:75" s="262" customFormat="1" x14ac:dyDescent="0.2">
      <c r="A48" s="263"/>
      <c r="B48" s="35"/>
      <c r="C48" s="83" t="s">
        <v>72</v>
      </c>
      <c r="D48" s="267">
        <f>SUMIFS('Unit Details'!L:L,'Unit Details'!$F:$F,"PLAN*",'Unit Details'!$E:$E,"WIND-P")*ELCCs!D26</f>
        <v>112.56298617186759</v>
      </c>
      <c r="E48" s="265">
        <f>SUMIFS('Unit Details'!L:L,'Unit Details'!$F:$F,"PLAN*",'Unit Details'!$E:$E,"WIND-P")*ELCCs!E26</f>
        <v>61.058160000000242</v>
      </c>
      <c r="F48" s="265">
        <f t="shared" si="79"/>
        <v>51.50482617186735</v>
      </c>
      <c r="G48" s="267">
        <f>SUMIFS('Unit Details'!M:M,'Unit Details'!$F:$F,"PLAN*",'Unit Details'!$E:$E,"WIND-P")*ELCCs!H26</f>
        <v>204.77916919682406</v>
      </c>
      <c r="H48" s="265">
        <f>SUMIFS('Unit Details'!M:M,'Unit Details'!$F:$F,"PLAN*",'Unit Details'!$E:$E,"WIND-P")*ELCCs!I26</f>
        <v>105.42839999999957</v>
      </c>
      <c r="I48" s="265">
        <f t="shared" si="80"/>
        <v>99.350769196824487</v>
      </c>
      <c r="J48" s="267">
        <f>SUMIFS('Unit Details'!N:N,'Unit Details'!$F:$F,"PLAN*",'Unit Details'!$E:$E,"WIND-P")*ELCCs!L26</f>
        <v>206.6803552524315</v>
      </c>
      <c r="K48" s="265">
        <f>SUMIFS('Unit Details'!N:N,'Unit Details'!$F:$F,"PLAN*",'Unit Details'!$E:$E,"WIND-P")*ELCCs!M26</f>
        <v>102.84120000000085</v>
      </c>
      <c r="L48" s="265">
        <f t="shared" si="81"/>
        <v>103.83915525243064</v>
      </c>
      <c r="M48" s="267">
        <f>SUMIFS('Unit Details'!O:O,'Unit Details'!$F:$F,"PLAN*",'Unit Details'!$E:$E,"WIND-P")*ELCCs!P26</f>
        <v>206.77052699298187</v>
      </c>
      <c r="N48" s="265">
        <f>SUMIFS('Unit Details'!O:O,'Unit Details'!$F:$F,"PLAN*",'Unit Details'!$E:$E,"WIND-P")*ELCCs!Q26</f>
        <v>102.84120000000085</v>
      </c>
      <c r="O48" s="265">
        <f t="shared" si="82"/>
        <v>103.92932699298102</v>
      </c>
      <c r="P48" s="267">
        <f>SUMIFS('Unit Details'!P:P,'Unit Details'!$F:$F,"PLAN*",'Unit Details'!$E:$E,"WIND-P")*ELCCs!T26</f>
        <v>206.77052699298187</v>
      </c>
      <c r="Q48" s="265">
        <f>SUMIFS('Unit Details'!P:P,'Unit Details'!$F:$F,"PLAN*",'Unit Details'!$E:$E,"WIND-P")*ELCCs!U26</f>
        <v>102.84120000000085</v>
      </c>
      <c r="R48" s="265">
        <f t="shared" si="83"/>
        <v>103.92932699298102</v>
      </c>
      <c r="S48" s="267">
        <f>SUMIFS('Unit Details'!Q:Q,'Unit Details'!$F:$F,"PLAN*",'Unit Details'!$E:$E,"WIND-P")*ELCCs!B26</f>
        <v>191.20280650193149</v>
      </c>
      <c r="T48" s="265">
        <f>SUMIFS('Unit Details'!Q:Q,'Unit Details'!$F:$F,"PLAN*",'Unit Details'!$E:$E,"WIND-P")*ELCCs!C26</f>
        <v>191.20280650193149</v>
      </c>
      <c r="U48" s="265">
        <f t="shared" si="84"/>
        <v>0</v>
      </c>
      <c r="V48" s="267">
        <f>SUMIFS('Unit Details'!R:R,'Unit Details'!$F:$F,"PLAN*",'Unit Details'!$E:$E,"WIND-P")*ELCCs!F26</f>
        <v>191.27814526688013</v>
      </c>
      <c r="W48" s="265">
        <f>SUMIFS('Unit Details'!R:R,'Unit Details'!$F:$F,"PLAN*",'Unit Details'!$E:$E,"WIND-P")*ELCCs!G26</f>
        <v>191.27814526688013</v>
      </c>
      <c r="X48" s="265">
        <f t="shared" si="85"/>
        <v>0</v>
      </c>
      <c r="Y48" s="267">
        <f>SUMIFS('Unit Details'!S:S,'Unit Details'!$F:$F,"PLAN*",'Unit Details'!$E:$E,"WIND-P")*ELCCs!J26</f>
        <v>187.02314675757069</v>
      </c>
      <c r="Z48" s="265">
        <f>SUMIFS('Unit Details'!S:S,'Unit Details'!$F:$F,"PLAN*",'Unit Details'!$E:$E,"WIND-P")*ELCCs!K26</f>
        <v>187.02314675757069</v>
      </c>
      <c r="AA48" s="265">
        <f t="shared" si="86"/>
        <v>0</v>
      </c>
      <c r="AB48" s="267">
        <f>SUMIFS('Unit Details'!T:T,'Unit Details'!$F:$F,"PLAN*",'Unit Details'!$E:$E,"WIND-P")*ELCCs!N26</f>
        <v>187.02314675757069</v>
      </c>
      <c r="AC48" s="265">
        <f>SUMIFS('Unit Details'!T:T,'Unit Details'!$F:$F,"PLAN*",'Unit Details'!$E:$E,"WIND-P")*ELCCs!O26</f>
        <v>187.02314675757069</v>
      </c>
      <c r="AD48" s="265">
        <f t="shared" si="87"/>
        <v>0</v>
      </c>
      <c r="AE48" s="267">
        <f>SUMIFS('Unit Details'!U:U,'Unit Details'!$F:$F,"PLAN*",'Unit Details'!$E:$E,"WIND-P")*ELCCs!R26</f>
        <v>187.02314675757069</v>
      </c>
      <c r="AF48" s="265">
        <f>SUMIFS('Unit Details'!U:U,'Unit Details'!$F:$F,"PLAN*",'Unit Details'!$E:$E,"WIND-P")*ELCCs!S26</f>
        <v>187.02314675757069</v>
      </c>
      <c r="AG48" s="266">
        <f t="shared" si="88"/>
        <v>0</v>
      </c>
      <c r="AH48" s="267">
        <f>SUMIFS('Unit Details'!V:V,'Unit Details'!$F:$F,"PLAN*",'Unit Details'!$E:$E,"WIND-P")*ELCCs!C26</f>
        <v>53.133569017713619</v>
      </c>
      <c r="AI48" s="265">
        <f t="shared" ref="AI48:AI52" si="108">AH48</f>
        <v>53.133569017713619</v>
      </c>
      <c r="AJ48" s="265">
        <f t="shared" si="89"/>
        <v>0</v>
      </c>
      <c r="AK48" s="267">
        <f>SUMIFS('Unit Details'!W:W,'Unit Details'!$F:$F,"PLAN*",'Unit Details'!$E:$E,"WIND-P")*ELCCs!G26</f>
        <v>191.27814526688013</v>
      </c>
      <c r="AL48" s="265">
        <f t="shared" ref="AL48:AL52" si="109">AK48</f>
        <v>191.27814526688013</v>
      </c>
      <c r="AM48" s="265">
        <f t="shared" si="99"/>
        <v>0</v>
      </c>
      <c r="AN48" s="267">
        <f>SUMIFS('Unit Details'!X:X,'Unit Details'!$F:$F,"PLAN*",'Unit Details'!$E:$E,"WIND-P")*ELCCs!K26</f>
        <v>187.02314675757069</v>
      </c>
      <c r="AO48" s="265">
        <f t="shared" ref="AO48:AO52" si="110">AN48</f>
        <v>187.02314675757069</v>
      </c>
      <c r="AP48" s="265">
        <f t="shared" si="100"/>
        <v>0</v>
      </c>
      <c r="AQ48" s="267">
        <f>SUMIFS('Unit Details'!Y:Y,'Unit Details'!$F:$F,"PLAN*",'Unit Details'!$E:$E,"WIND-P")*ELCCs!O26</f>
        <v>187.02314675757069</v>
      </c>
      <c r="AR48" s="265">
        <f t="shared" ref="AR48:AR52" si="111">AQ48</f>
        <v>187.02314675757069</v>
      </c>
      <c r="AS48" s="265">
        <f t="shared" si="101"/>
        <v>0</v>
      </c>
      <c r="AT48" s="267">
        <f>SUMIFS('Unit Details'!Z:Z,'Unit Details'!$F:$F,"PLAN*",'Unit Details'!$E:$E,"WIND-P")*ELCCs!S26</f>
        <v>187.02314675757069</v>
      </c>
      <c r="AU48" s="265">
        <f t="shared" ref="AU48:AU52" si="112">AT48</f>
        <v>187.02314675757069</v>
      </c>
      <c r="AV48" s="265">
        <f t="shared" si="102"/>
        <v>0</v>
      </c>
      <c r="AW48" s="267">
        <f>SUMIFS('Unit Details'!AA:AA,'Unit Details'!$F:$F,"PLAN*",'Unit Details'!$E:$E,"WIND-P")*ELCCs!D26</f>
        <v>201.29877089129604</v>
      </c>
      <c r="AX48" s="265">
        <f t="shared" ref="AX48:AX52" si="113">AW48</f>
        <v>201.29877089129604</v>
      </c>
      <c r="AY48" s="265">
        <f t="shared" si="103"/>
        <v>0</v>
      </c>
      <c r="AZ48" s="267">
        <f>SUMIFS('Unit Details'!AB:AB,'Unit Details'!$F:$F,"PLAN*",'Unit Details'!$E:$E,"WIND-P")*ELCCs!H26</f>
        <v>204.77916919682406</v>
      </c>
      <c r="BA48" s="265">
        <f t="shared" ref="BA48:BA52" si="114">AZ48</f>
        <v>204.77916919682406</v>
      </c>
      <c r="BB48" s="265">
        <f t="shared" si="104"/>
        <v>0</v>
      </c>
      <c r="BC48" s="267">
        <f>SUMIFS('Unit Details'!AC:AC,'Unit Details'!$F:$F,"PLAN*",'Unit Details'!$E:$E,"WIND-P")*ELCCs!L26</f>
        <v>206.6803552524315</v>
      </c>
      <c r="BD48" s="265">
        <f t="shared" ref="BD48:BD52" si="115">BC48</f>
        <v>206.6803552524315</v>
      </c>
      <c r="BE48" s="265">
        <f t="shared" si="105"/>
        <v>0</v>
      </c>
      <c r="BF48" s="267">
        <f>SUMIFS('Unit Details'!AD:AD,'Unit Details'!$F:$F,"PLAN*",'Unit Details'!$E:$E,"WIND-P")*ELCCs!P26</f>
        <v>206.77052699298187</v>
      </c>
      <c r="BG48" s="265">
        <f t="shared" ref="BG48:BG52" si="116">BF48</f>
        <v>206.77052699298187</v>
      </c>
      <c r="BH48" s="265">
        <f t="shared" si="106"/>
        <v>0</v>
      </c>
      <c r="BI48" s="267">
        <f>SUMIFS('Unit Details'!AE:AE,'Unit Details'!$F:$F,"PLAN*",'Unit Details'!$E:$E,"WIND-P")*ELCCs!T26</f>
        <v>206.77052699298187</v>
      </c>
      <c r="BJ48" s="265">
        <f t="shared" ref="BJ48:BJ52" si="117">BI48</f>
        <v>206.77052699298187</v>
      </c>
      <c r="BK48" s="266">
        <f t="shared" si="107"/>
        <v>0</v>
      </c>
      <c r="BL48" s="277"/>
      <c r="BM48" s="122"/>
      <c r="BN48" s="122"/>
      <c r="BO48" s="122"/>
      <c r="BP48" s="122"/>
      <c r="BQ48" s="122"/>
      <c r="BR48" s="122"/>
      <c r="BS48" s="122"/>
      <c r="BT48" s="122"/>
      <c r="BU48" s="122"/>
      <c r="BV48" s="122"/>
      <c r="BW48" s="122"/>
    </row>
    <row r="49" spans="1:75" s="262" customFormat="1" x14ac:dyDescent="0.2">
      <c r="A49" s="263"/>
      <c r="B49" s="35"/>
      <c r="C49" s="83" t="s">
        <v>73</v>
      </c>
      <c r="D49" s="267">
        <f>SUMIFS('Unit Details'!L:L,'Unit Details'!$F:$F,"PLAN*",'Unit Details'!$E:$E,"WIND-O")*ELCCs!D27</f>
        <v>135.52060506760961</v>
      </c>
      <c r="E49" s="265">
        <f>SUMIFS('Unit Details'!L:L,'Unit Details'!$F:$F,"PLAN*",'Unit Details'!$E:$E,"WIND-O")*ELCCs!E27</f>
        <v>73.511187548638418</v>
      </c>
      <c r="F49" s="265">
        <f t="shared" si="79"/>
        <v>62.00941751897119</v>
      </c>
      <c r="G49" s="267">
        <f>SUMIFS('Unit Details'!M:M,'Unit Details'!$F:$F,"PLAN*",'Unit Details'!$E:$E,"WIND-O")*ELCCs!H27</f>
        <v>401.94802701557194</v>
      </c>
      <c r="H49" s="265">
        <f>SUMIFS('Unit Details'!M:M,'Unit Details'!$F:$F,"PLAN*",'Unit Details'!$E:$E,"WIND-O")*ELCCs!I27</f>
        <v>206.93871128404587</v>
      </c>
      <c r="I49" s="265">
        <f t="shared" si="80"/>
        <v>195.00931573152607</v>
      </c>
      <c r="J49" s="267">
        <f>SUMIFS('Unit Details'!N:N,'Unit Details'!$F:$F,"PLAN*",'Unit Details'!$E:$E,"WIND-O")*ELCCs!L27</f>
        <v>592.9114995512856</v>
      </c>
      <c r="K49" s="265">
        <f>SUMIFS('Unit Details'!N:N,'Unit Details'!$F:$F,"PLAN*",'Unit Details'!$E:$E,"WIND-O")*ELCCs!M27</f>
        <v>295.02431439688962</v>
      </c>
      <c r="L49" s="265">
        <f t="shared" si="81"/>
        <v>297.88718515439598</v>
      </c>
      <c r="M49" s="267">
        <f>SUMIFS('Unit Details'!O:O,'Unit Details'!$F:$F,"PLAN*",'Unit Details'!$E:$E,"WIND-O")*ELCCs!P27</f>
        <v>593.17017852366109</v>
      </c>
      <c r="N49" s="265">
        <f>SUMIFS('Unit Details'!O:O,'Unit Details'!$F:$F,"PLAN*",'Unit Details'!$E:$E,"WIND-O")*ELCCs!Q27</f>
        <v>295.02431439688962</v>
      </c>
      <c r="O49" s="265">
        <f t="shared" si="82"/>
        <v>298.14586412677147</v>
      </c>
      <c r="P49" s="267">
        <f>SUMIFS('Unit Details'!P:P,'Unit Details'!$F:$F,"PLAN*",'Unit Details'!$E:$E,"WIND-O")*ELCCs!T27</f>
        <v>593.17017852366109</v>
      </c>
      <c r="Q49" s="265">
        <f>SUMIFS('Unit Details'!P:P,'Unit Details'!$F:$F,"PLAN*",'Unit Details'!$E:$E,"WIND-O")*ELCCs!U27</f>
        <v>295.02431439688962</v>
      </c>
      <c r="R49" s="265">
        <f t="shared" si="83"/>
        <v>298.14586412677147</v>
      </c>
      <c r="S49" s="267">
        <f>SUMIFS('Unit Details'!Q:Q,'Unit Details'!$F:$F,"PLAN*",'Unit Details'!$E:$E,"WIND-O")*ELCCs!B27</f>
        <v>225.45624344851748</v>
      </c>
      <c r="T49" s="265">
        <f>SUMIFS('Unit Details'!Q:Q,'Unit Details'!$F:$F,"PLAN*",'Unit Details'!$E:$E,"WIND-O")*ELCCs!C27</f>
        <v>225.45624344851748</v>
      </c>
      <c r="U49" s="265">
        <f t="shared" si="84"/>
        <v>0</v>
      </c>
      <c r="V49" s="267">
        <f>SUMIFS('Unit Details'!R:R,'Unit Details'!$F:$F,"PLAN*",'Unit Details'!$E:$E,"WIND-O")*ELCCs!F27</f>
        <v>548.72661604949656</v>
      </c>
      <c r="W49" s="265">
        <f>SUMIFS('Unit Details'!R:R,'Unit Details'!$F:$F,"PLAN*",'Unit Details'!$E:$E,"WIND-O")*ELCCs!G27</f>
        <v>548.72661604949656</v>
      </c>
      <c r="X49" s="265">
        <f t="shared" si="85"/>
        <v>0</v>
      </c>
      <c r="Y49" s="267">
        <f>SUMIFS('Unit Details'!S:S,'Unit Details'!$F:$F,"PLAN*",'Unit Details'!$E:$E,"WIND-O")*ELCCs!J27</f>
        <v>536.52014609417915</v>
      </c>
      <c r="Z49" s="265">
        <f>SUMIFS('Unit Details'!S:S,'Unit Details'!$F:$F,"PLAN*",'Unit Details'!$E:$E,"WIND-O")*ELCCs!K27</f>
        <v>536.52014609417915</v>
      </c>
      <c r="AA49" s="265">
        <f t="shared" si="86"/>
        <v>0</v>
      </c>
      <c r="AB49" s="267">
        <f>SUMIFS('Unit Details'!T:T,'Unit Details'!$F:$F,"PLAN*",'Unit Details'!$E:$E,"WIND-O")*ELCCs!N27</f>
        <v>536.52014609417915</v>
      </c>
      <c r="AC49" s="265">
        <f>SUMIFS('Unit Details'!T:T,'Unit Details'!$F:$F,"PLAN*",'Unit Details'!$E:$E,"WIND-O")*ELCCs!O27</f>
        <v>536.52014609417915</v>
      </c>
      <c r="AD49" s="265">
        <f t="shared" si="87"/>
        <v>0</v>
      </c>
      <c r="AE49" s="267">
        <f>SUMIFS('Unit Details'!U:U,'Unit Details'!$F:$F,"PLAN*",'Unit Details'!$E:$E,"WIND-O")*ELCCs!R27</f>
        <v>536.52014609417915</v>
      </c>
      <c r="AF49" s="265">
        <f>SUMIFS('Unit Details'!U:U,'Unit Details'!$F:$F,"PLAN*",'Unit Details'!$E:$E,"WIND-O")*ELCCs!S27</f>
        <v>536.52014609417915</v>
      </c>
      <c r="AG49" s="266">
        <f t="shared" si="88"/>
        <v>0</v>
      </c>
      <c r="AH49" s="267">
        <f>SUMIFS('Unit Details'!V:V,'Unit Details'!$F:$F,"PLAN*",'Unit Details'!$E:$E,"WIND-O")*ELCCs!C27</f>
        <v>106.19172783883972</v>
      </c>
      <c r="AI49" s="265">
        <f t="shared" si="108"/>
        <v>106.19172783883972</v>
      </c>
      <c r="AJ49" s="265">
        <f t="shared" si="89"/>
        <v>0</v>
      </c>
      <c r="AK49" s="267">
        <f>SUMIFS('Unit Details'!W:W,'Unit Details'!$F:$F,"PLAN*",'Unit Details'!$E:$E,"WIND-O")*ELCCs!G27</f>
        <v>299.22809987751435</v>
      </c>
      <c r="AL49" s="265">
        <f t="shared" si="109"/>
        <v>299.22809987751435</v>
      </c>
      <c r="AM49" s="265">
        <f t="shared" si="99"/>
        <v>0</v>
      </c>
      <c r="AN49" s="267">
        <f>SUMIFS('Unit Details'!X:X,'Unit Details'!$F:$F,"PLAN*",'Unit Details'!$E:$E,"WIND-O")*ELCCs!K27</f>
        <v>536.52014609417915</v>
      </c>
      <c r="AO49" s="265">
        <f t="shared" si="110"/>
        <v>536.52014609417915</v>
      </c>
      <c r="AP49" s="265">
        <f t="shared" si="100"/>
        <v>0</v>
      </c>
      <c r="AQ49" s="267">
        <f>SUMIFS('Unit Details'!Y:Y,'Unit Details'!$F:$F,"PLAN*",'Unit Details'!$E:$E,"WIND-O")*ELCCs!O27</f>
        <v>536.52014609417915</v>
      </c>
      <c r="AR49" s="265">
        <f t="shared" si="111"/>
        <v>536.52014609417915</v>
      </c>
      <c r="AS49" s="265">
        <f t="shared" si="101"/>
        <v>0</v>
      </c>
      <c r="AT49" s="267">
        <f>SUMIFS('Unit Details'!Z:Z,'Unit Details'!$F:$F,"PLAN*",'Unit Details'!$E:$E,"WIND-O")*ELCCs!S27</f>
        <v>536.52014609417915</v>
      </c>
      <c r="AU49" s="265">
        <f t="shared" si="112"/>
        <v>536.52014609417915</v>
      </c>
      <c r="AV49" s="265">
        <f t="shared" si="102"/>
        <v>0</v>
      </c>
      <c r="AW49" s="267">
        <f>SUMIFS('Unit Details'!AA:AA,'Unit Details'!$F:$F,"PLAN*",'Unit Details'!$E:$E,"WIND-O")*ELCCs!D27</f>
        <v>177.40123555559464</v>
      </c>
      <c r="AX49" s="265">
        <f t="shared" si="113"/>
        <v>177.40123555559464</v>
      </c>
      <c r="AY49" s="265">
        <f t="shared" si="103"/>
        <v>0</v>
      </c>
      <c r="AZ49" s="267">
        <f>SUMIFS('Unit Details'!AB:AB,'Unit Details'!$F:$F,"PLAN*",'Unit Details'!$E:$E,"WIND-O")*ELCCs!H27</f>
        <v>587.45749753072869</v>
      </c>
      <c r="BA49" s="265">
        <f t="shared" si="114"/>
        <v>587.45749753072869</v>
      </c>
      <c r="BB49" s="265">
        <f t="shared" si="104"/>
        <v>0</v>
      </c>
      <c r="BC49" s="267">
        <f>SUMIFS('Unit Details'!AC:AC,'Unit Details'!$F:$F,"PLAN*",'Unit Details'!$E:$E,"WIND-O")*ELCCs!L27</f>
        <v>592.9114995512856</v>
      </c>
      <c r="BD49" s="265">
        <f t="shared" si="115"/>
        <v>592.9114995512856</v>
      </c>
      <c r="BE49" s="265">
        <f t="shared" si="105"/>
        <v>0</v>
      </c>
      <c r="BF49" s="267">
        <f>SUMIFS('Unit Details'!AD:AD,'Unit Details'!$F:$F,"PLAN*",'Unit Details'!$E:$E,"WIND-O")*ELCCs!P27</f>
        <v>593.17017852366109</v>
      </c>
      <c r="BG49" s="265">
        <f t="shared" si="116"/>
        <v>593.17017852366109</v>
      </c>
      <c r="BH49" s="265">
        <f t="shared" si="106"/>
        <v>0</v>
      </c>
      <c r="BI49" s="267">
        <f>SUMIFS('Unit Details'!AE:AE,'Unit Details'!$F:$F,"PLAN*",'Unit Details'!$E:$E,"WIND-O")*ELCCs!T27</f>
        <v>593.17017852366109</v>
      </c>
      <c r="BJ49" s="265">
        <f t="shared" si="117"/>
        <v>593.17017852366109</v>
      </c>
      <c r="BK49" s="266">
        <f t="shared" si="107"/>
        <v>0</v>
      </c>
      <c r="BL49" s="277"/>
      <c r="BM49" s="122"/>
      <c r="BN49" s="122"/>
      <c r="BO49" s="122"/>
      <c r="BP49" s="122"/>
      <c r="BQ49" s="122"/>
      <c r="BR49" s="122"/>
      <c r="BS49" s="122"/>
      <c r="BT49" s="122"/>
      <c r="BU49" s="122"/>
      <c r="BV49" s="122"/>
      <c r="BW49" s="122"/>
    </row>
    <row r="50" spans="1:75" s="262" customFormat="1" x14ac:dyDescent="0.2">
      <c r="A50" s="263"/>
      <c r="B50" s="35"/>
      <c r="C50" s="83" t="s">
        <v>74</v>
      </c>
      <c r="D50" s="267">
        <f>SUMIFS('Unit Details'!L:L,'Unit Details'!$F:$F,"PLAN*",'Unit Details'!$E:$E,"SOLAR-FW")*ELCCs!D28</f>
        <v>183.73545193680005</v>
      </c>
      <c r="E50" s="265">
        <f>SUMIFS('Unit Details'!L:L,'Unit Details'!$F:$F,"PLAN*",'Unit Details'!$E:$E,"SOLAR-FW")*ELCCs!E28</f>
        <v>26.450999999999997</v>
      </c>
      <c r="F50" s="265">
        <f t="shared" si="79"/>
        <v>157.28445193680005</v>
      </c>
      <c r="G50" s="267">
        <f>SUMIFS('Unit Details'!M:M,'Unit Details'!$F:$F,"PLAN*",'Unit Details'!$E:$E,"SOLAR-FW")*ELCCs!H28</f>
        <v>220.28912320620853</v>
      </c>
      <c r="H50" s="265">
        <f>SUMIFS('Unit Details'!M:M,'Unit Details'!$F:$F,"PLAN*",'Unit Details'!$E:$E,"SOLAR-FW")*ELCCs!I28</f>
        <v>11.533199999999999</v>
      </c>
      <c r="I50" s="265">
        <f t="shared" si="80"/>
        <v>208.75592320620854</v>
      </c>
      <c r="J50" s="267">
        <f>SUMIFS('Unit Details'!N:N,'Unit Details'!$F:$F,"PLAN*",'Unit Details'!$E:$E,"SOLAR-FW")*ELCCs!L28</f>
        <v>207.29543479775083</v>
      </c>
      <c r="K50" s="265">
        <f>SUMIFS('Unit Details'!N:N,'Unit Details'!$F:$F,"PLAN*",'Unit Details'!$E:$E,"SOLAR-FW")*ELCCs!M28</f>
        <v>0.82379999999999998</v>
      </c>
      <c r="L50" s="265">
        <f t="shared" si="81"/>
        <v>206.47163479775082</v>
      </c>
      <c r="M50" s="267">
        <f>SUMIFS('Unit Details'!O:O,'Unit Details'!$F:$F,"PLAN*",'Unit Details'!$E:$E,"SOLAR-FW")*ELCCs!P28</f>
        <v>277.28979349740143</v>
      </c>
      <c r="N50" s="265">
        <f>SUMIFS('Unit Details'!O:O,'Unit Details'!$F:$F,"PLAN*",'Unit Details'!$E:$E,"SOLAR-FW")*ELCCs!Q28</f>
        <v>0</v>
      </c>
      <c r="O50" s="265">
        <f t="shared" si="82"/>
        <v>277.28979349740143</v>
      </c>
      <c r="P50" s="267">
        <f>SUMIFS('Unit Details'!P:P,'Unit Details'!$F:$F,"PLAN*",'Unit Details'!$E:$E,"SOLAR-FW")*ELCCs!T28</f>
        <v>277.28979349740143</v>
      </c>
      <c r="Q50" s="265">
        <f>SUMIFS('Unit Details'!P:P,'Unit Details'!$F:$F,"PLAN*",'Unit Details'!$E:$E,"SOLAR-FW")*ELCCs!U28</f>
        <v>0</v>
      </c>
      <c r="R50" s="265">
        <f t="shared" si="83"/>
        <v>277.28979349740143</v>
      </c>
      <c r="S50" s="267">
        <f>SUMIFS('Unit Details'!Q:Q,'Unit Details'!$F:$F,"PLAN*",'Unit Details'!$E:$E,"SOLAR-FW")*ELCCs!B28</f>
        <v>18.484887703171253</v>
      </c>
      <c r="T50" s="265">
        <f>SUMIFS('Unit Details'!Q:Q,'Unit Details'!$F:$F,"PLAN*",'Unit Details'!$E:$E,"SOLAR-FW")*ELCCs!C28</f>
        <v>18.484887703171253</v>
      </c>
      <c r="U50" s="265">
        <f t="shared" si="84"/>
        <v>0</v>
      </c>
      <c r="V50" s="267">
        <f>SUMIFS('Unit Details'!R:R,'Unit Details'!$F:$F,"PLAN*",'Unit Details'!$E:$E,"SOLAR-FW")*ELCCs!F28</f>
        <v>15.462299325303292</v>
      </c>
      <c r="W50" s="265">
        <f>SUMIFS('Unit Details'!R:R,'Unit Details'!$F:$F,"PLAN*",'Unit Details'!$E:$E,"SOLAR-FW")*ELCCs!G28</f>
        <v>15.462299325303292</v>
      </c>
      <c r="X50" s="265">
        <f t="shared" si="85"/>
        <v>0</v>
      </c>
      <c r="Y50" s="267">
        <f>SUMIFS('Unit Details'!S:S,'Unit Details'!$F:$F,"PLAN*",'Unit Details'!$E:$E,"SOLAR-FW")*ELCCs!J28</f>
        <v>19.406977008059535</v>
      </c>
      <c r="Z50" s="265">
        <f>SUMIFS('Unit Details'!S:S,'Unit Details'!$F:$F,"PLAN*",'Unit Details'!$E:$E,"SOLAR-FW")*ELCCs!K28</f>
        <v>19.406977008059535</v>
      </c>
      <c r="AA50" s="265">
        <f t="shared" si="86"/>
        <v>0</v>
      </c>
      <c r="AB50" s="267">
        <f>SUMIFS('Unit Details'!T:T,'Unit Details'!$F:$F,"PLAN*",'Unit Details'!$E:$E,"SOLAR-FW")*ELCCs!N28</f>
        <v>18.713974959410489</v>
      </c>
      <c r="AC50" s="265">
        <f>SUMIFS('Unit Details'!T:T,'Unit Details'!$F:$F,"PLAN*",'Unit Details'!$E:$E,"SOLAR-FW")*ELCCs!O28</f>
        <v>18.713974959410489</v>
      </c>
      <c r="AD50" s="265">
        <f t="shared" si="87"/>
        <v>0</v>
      </c>
      <c r="AE50" s="267">
        <f>SUMIFS('Unit Details'!U:U,'Unit Details'!$F:$F,"PLAN*",'Unit Details'!$E:$E,"SOLAR-FW")*ELCCs!R28</f>
        <v>18.713974959410489</v>
      </c>
      <c r="AF50" s="265">
        <f>SUMIFS('Unit Details'!U:U,'Unit Details'!$F:$F,"PLAN*",'Unit Details'!$E:$E,"SOLAR-FW")*ELCCs!S28</f>
        <v>18.713974959410489</v>
      </c>
      <c r="AG50" s="266">
        <f t="shared" si="88"/>
        <v>0</v>
      </c>
      <c r="AH50" s="267">
        <f>SUMIFS('Unit Details'!V:V,'Unit Details'!$F:$F,"PLAN*",'Unit Details'!$E:$E,"SOLAR-FW")*ELCCs!C28</f>
        <v>0</v>
      </c>
      <c r="AI50" s="265">
        <f t="shared" si="108"/>
        <v>0</v>
      </c>
      <c r="AJ50" s="265">
        <f t="shared" si="89"/>
        <v>0</v>
      </c>
      <c r="AK50" s="267">
        <f>SUMIFS('Unit Details'!W:W,'Unit Details'!$F:$F,"PLAN*",'Unit Details'!$E:$E,"SOLAR-FW")*ELCCs!G28</f>
        <v>15.462299325303292</v>
      </c>
      <c r="AL50" s="265">
        <f t="shared" si="109"/>
        <v>15.462299325303292</v>
      </c>
      <c r="AM50" s="265">
        <f t="shared" si="99"/>
        <v>0</v>
      </c>
      <c r="AN50" s="267">
        <f>SUMIFS('Unit Details'!X:X,'Unit Details'!$F:$F,"PLAN*",'Unit Details'!$E:$E,"SOLAR-FW")*ELCCs!K28</f>
        <v>14.138192128793282</v>
      </c>
      <c r="AO50" s="265">
        <f t="shared" si="110"/>
        <v>14.138192128793282</v>
      </c>
      <c r="AP50" s="265">
        <f t="shared" si="100"/>
        <v>0</v>
      </c>
      <c r="AQ50" s="267">
        <f>SUMIFS('Unit Details'!Y:Y,'Unit Details'!$F:$F,"PLAN*",'Unit Details'!$E:$E,"SOLAR-FW")*ELCCs!O28</f>
        <v>18.713974959410489</v>
      </c>
      <c r="AR50" s="265">
        <f t="shared" si="111"/>
        <v>18.713974959410489</v>
      </c>
      <c r="AS50" s="265">
        <f t="shared" si="101"/>
        <v>0</v>
      </c>
      <c r="AT50" s="267">
        <f>SUMIFS('Unit Details'!Z:Z,'Unit Details'!$F:$F,"PLAN*",'Unit Details'!$E:$E,"SOLAR-FW")*ELCCs!S28</f>
        <v>18.713974959410489</v>
      </c>
      <c r="AU50" s="265">
        <f t="shared" si="112"/>
        <v>18.713974959410489</v>
      </c>
      <c r="AV50" s="265">
        <f t="shared" si="102"/>
        <v>0</v>
      </c>
      <c r="AW50" s="267">
        <f>SUMIFS('Unit Details'!AA:AA,'Unit Details'!$F:$F,"PLAN*",'Unit Details'!$E:$E,"SOLAR-FW")*ELCCs!D28</f>
        <v>194.98838876858773</v>
      </c>
      <c r="AX50" s="265">
        <f t="shared" si="113"/>
        <v>194.98838876858773</v>
      </c>
      <c r="AY50" s="265">
        <f t="shared" si="103"/>
        <v>0</v>
      </c>
      <c r="AZ50" s="267">
        <f>SUMIFS('Unit Details'!AB:AB,'Unit Details'!$F:$F,"PLAN*",'Unit Details'!$E:$E,"SOLAR-FW")*ELCCs!H28</f>
        <v>220.28912320620853</v>
      </c>
      <c r="BA50" s="265">
        <f t="shared" si="114"/>
        <v>220.28912320620853</v>
      </c>
      <c r="BB50" s="265">
        <f t="shared" si="104"/>
        <v>0</v>
      </c>
      <c r="BC50" s="267">
        <f>SUMIFS('Unit Details'!AC:AC,'Unit Details'!$F:$F,"PLAN*",'Unit Details'!$E:$E,"SOLAR-FW")*ELCCs!L28</f>
        <v>284.54682892607019</v>
      </c>
      <c r="BD50" s="265">
        <f t="shared" si="115"/>
        <v>284.54682892607019</v>
      </c>
      <c r="BE50" s="265">
        <f t="shared" si="105"/>
        <v>0</v>
      </c>
      <c r="BF50" s="267">
        <f>SUMIFS('Unit Details'!AD:AD,'Unit Details'!$F:$F,"PLAN*",'Unit Details'!$E:$E,"SOLAR-FW")*ELCCs!P28</f>
        <v>277.28979349740143</v>
      </c>
      <c r="BG50" s="265">
        <f t="shared" si="116"/>
        <v>277.28979349740143</v>
      </c>
      <c r="BH50" s="265">
        <f t="shared" si="106"/>
        <v>0</v>
      </c>
      <c r="BI50" s="267">
        <f>SUMIFS('Unit Details'!AE:AE,'Unit Details'!$F:$F,"PLAN*",'Unit Details'!$E:$E,"SOLAR-FW")*ELCCs!T28</f>
        <v>277.28979349740143</v>
      </c>
      <c r="BJ50" s="265">
        <f t="shared" si="117"/>
        <v>277.28979349740143</v>
      </c>
      <c r="BK50" s="266">
        <f t="shared" si="107"/>
        <v>0</v>
      </c>
      <c r="BL50" s="277"/>
      <c r="BM50" s="122"/>
      <c r="BN50" s="122"/>
      <c r="BO50" s="122"/>
      <c r="BP50" s="122"/>
      <c r="BQ50" s="122"/>
      <c r="BR50" s="122"/>
      <c r="BS50" s="122"/>
      <c r="BT50" s="122"/>
      <c r="BU50" s="122"/>
      <c r="BV50" s="122"/>
      <c r="BW50" s="122"/>
    </row>
    <row r="51" spans="1:75" s="262" customFormat="1" x14ac:dyDescent="0.2">
      <c r="A51" s="263"/>
      <c r="B51" s="35"/>
      <c r="C51" s="83" t="s">
        <v>75</v>
      </c>
      <c r="D51" s="267">
        <f>SUMIFS('Unit Details'!L:L,'Unit Details'!$F:$F,"PLAN*",'Unit Details'!$E:$E,"SOLAR-W")*ELCCs!D29</f>
        <v>1225.0384649294201</v>
      </c>
      <c r="E51" s="265">
        <f>SUMIFS('Unit Details'!L:L,'Unit Details'!$F:$F,"PLAN*",'Unit Details'!$E:$E,"SOLAR-W")*ELCCs!E29</f>
        <v>176.3595</v>
      </c>
      <c r="F51" s="265">
        <f t="shared" si="79"/>
        <v>1048.6789649294201</v>
      </c>
      <c r="G51" s="267">
        <f>SUMIFS('Unit Details'!M:M,'Unit Details'!$F:$F,"PLAN*",'Unit Details'!$E:$E,"SOLAR-W")*ELCCs!H29</f>
        <v>1689.3111276315876</v>
      </c>
      <c r="H51" s="265">
        <f>SUMIFS('Unit Details'!M:M,'Unit Details'!$F:$F,"PLAN*",'Unit Details'!$E:$E,"SOLAR-W")*ELCCs!I29</f>
        <v>88.443600000000004</v>
      </c>
      <c r="I51" s="265">
        <f t="shared" si="80"/>
        <v>1600.8675276315876</v>
      </c>
      <c r="J51" s="267">
        <f>SUMIFS('Unit Details'!N:N,'Unit Details'!$F:$F,"PLAN*",'Unit Details'!$E:$E,"SOLAR-W")*ELCCs!L29</f>
        <v>2106.6983608524515</v>
      </c>
      <c r="K51" s="265">
        <f>SUMIFS('Unit Details'!N:N,'Unit Details'!$F:$F,"PLAN*",'Unit Details'!$E:$E,"SOLAR-W")*ELCCs!M29</f>
        <v>8.3720999999999979</v>
      </c>
      <c r="L51" s="265">
        <f t="shared" si="81"/>
        <v>2098.3262608524515</v>
      </c>
      <c r="M51" s="267">
        <f>SUMIFS('Unit Details'!O:O,'Unit Details'!$F:$F,"PLAN*",'Unit Details'!$E:$E,"SOLAR-W")*ELCCs!P29</f>
        <v>2492.0770369255315</v>
      </c>
      <c r="N51" s="265">
        <f>SUMIFS('Unit Details'!O:O,'Unit Details'!$F:$F,"PLAN*",'Unit Details'!$E:$E,"SOLAR-W")*ELCCs!Q29</f>
        <v>0</v>
      </c>
      <c r="O51" s="265">
        <f t="shared" si="82"/>
        <v>2492.0770369255315</v>
      </c>
      <c r="P51" s="267">
        <f>SUMIFS('Unit Details'!P:P,'Unit Details'!$F:$F,"PLAN*",'Unit Details'!$E:$E,"SOLAR-W")*ELCCs!T29</f>
        <v>2492.0770369255315</v>
      </c>
      <c r="Q51" s="265">
        <f>SUMIFS('Unit Details'!P:P,'Unit Details'!$F:$F,"PLAN*",'Unit Details'!$E:$E,"SOLAR-W")*ELCCs!U29</f>
        <v>0</v>
      </c>
      <c r="R51" s="265">
        <f t="shared" si="83"/>
        <v>2492.0770369255315</v>
      </c>
      <c r="S51" s="267">
        <f>SUMIFS('Unit Details'!Q:Q,'Unit Details'!$F:$F,"PLAN*",'Unit Details'!$E:$E,"SOLAR-W")*ELCCs!B29</f>
        <v>103.30938513494876</v>
      </c>
      <c r="T51" s="265">
        <f>SUMIFS('Unit Details'!Q:Q,'Unit Details'!$F:$F,"PLAN*",'Unit Details'!$E:$E,"SOLAR-W")*ELCCs!C29</f>
        <v>103.30938513494876</v>
      </c>
      <c r="U51" s="265">
        <f t="shared" si="84"/>
        <v>0</v>
      </c>
      <c r="V51" s="267">
        <f>SUMIFS('Unit Details'!R:R,'Unit Details'!$F:$F,"PLAN*",'Unit Details'!$E:$E,"SOLAR-W")*ELCCs!F29</f>
        <v>154.33394322922899</v>
      </c>
      <c r="W51" s="265">
        <f>SUMIFS('Unit Details'!R:R,'Unit Details'!$F:$F,"PLAN*",'Unit Details'!$E:$E,"SOLAR-W")*ELCCs!G29</f>
        <v>154.33394322922899</v>
      </c>
      <c r="X51" s="265">
        <f t="shared" si="85"/>
        <v>0</v>
      </c>
      <c r="Y51" s="267">
        <f>SUMIFS('Unit Details'!S:S,'Unit Details'!$F:$F,"PLAN*",'Unit Details'!$E:$E,"SOLAR-W")*ELCCs!J29</f>
        <v>156.72146501786173</v>
      </c>
      <c r="Z51" s="265">
        <f>SUMIFS('Unit Details'!S:S,'Unit Details'!$F:$F,"PLAN*",'Unit Details'!$E:$E,"SOLAR-W")*ELCCs!K29</f>
        <v>156.72146501786173</v>
      </c>
      <c r="AA51" s="265">
        <f t="shared" si="86"/>
        <v>0</v>
      </c>
      <c r="AB51" s="267">
        <f>SUMIFS('Unit Details'!T:T,'Unit Details'!$F:$F,"PLAN*",'Unit Details'!$E:$E,"SOLAR-W")*ELCCs!N29</f>
        <v>168.18746437698701</v>
      </c>
      <c r="AC51" s="265">
        <f>SUMIFS('Unit Details'!T:T,'Unit Details'!$F:$F,"PLAN*",'Unit Details'!$E:$E,"SOLAR-W")*ELCCs!O29</f>
        <v>168.18746437698701</v>
      </c>
      <c r="AD51" s="265">
        <f t="shared" si="87"/>
        <v>0</v>
      </c>
      <c r="AE51" s="267">
        <f>SUMIFS('Unit Details'!U:U,'Unit Details'!$F:$F,"PLAN*",'Unit Details'!$E:$E,"SOLAR-W")*ELCCs!R29</f>
        <v>168.18746437698701</v>
      </c>
      <c r="AF51" s="265">
        <f>SUMIFS('Unit Details'!U:U,'Unit Details'!$F:$F,"PLAN*",'Unit Details'!$E:$E,"SOLAR-W")*ELCCs!S29</f>
        <v>168.18746437698701</v>
      </c>
      <c r="AG51" s="266">
        <f t="shared" si="88"/>
        <v>0</v>
      </c>
      <c r="AH51" s="267">
        <f>SUMIFS('Unit Details'!V:V,'Unit Details'!$F:$F,"PLAN*",'Unit Details'!$E:$E,"SOLAR-W")*ELCCs!C29</f>
        <v>37.515032472605029</v>
      </c>
      <c r="AI51" s="265">
        <f t="shared" si="108"/>
        <v>37.515032472605029</v>
      </c>
      <c r="AJ51" s="265">
        <f t="shared" si="89"/>
        <v>0</v>
      </c>
      <c r="AK51" s="267">
        <f>SUMIFS('Unit Details'!W:W,'Unit Details'!$F:$F,"PLAN*",'Unit Details'!$E:$E,"SOLAR-W")*ELCCs!G29</f>
        <v>94.012581768122288</v>
      </c>
      <c r="AL51" s="265">
        <f t="shared" si="109"/>
        <v>94.012581768122288</v>
      </c>
      <c r="AM51" s="265">
        <f t="shared" si="99"/>
        <v>0</v>
      </c>
      <c r="AN51" s="267">
        <f>SUMIFS('Unit Details'!X:X,'Unit Details'!$F:$F,"PLAN*",'Unit Details'!$E:$E,"SOLAR-W")*ELCCs!K29</f>
        <v>141.11762393568296</v>
      </c>
      <c r="AO51" s="265">
        <f t="shared" si="110"/>
        <v>141.11762393568296</v>
      </c>
      <c r="AP51" s="265">
        <f t="shared" si="100"/>
        <v>0</v>
      </c>
      <c r="AQ51" s="267">
        <f>SUMIFS('Unit Details'!Y:Y,'Unit Details'!$F:$F,"PLAN*",'Unit Details'!$E:$E,"SOLAR-W")*ELCCs!O29</f>
        <v>157.84413721954843</v>
      </c>
      <c r="AR51" s="265">
        <f t="shared" si="111"/>
        <v>157.84413721954843</v>
      </c>
      <c r="AS51" s="265">
        <f t="shared" si="101"/>
        <v>0</v>
      </c>
      <c r="AT51" s="267">
        <f>SUMIFS('Unit Details'!Z:Z,'Unit Details'!$F:$F,"PLAN*",'Unit Details'!$E:$E,"SOLAR-W")*ELCCs!S29</f>
        <v>168.18746437698701</v>
      </c>
      <c r="AU51" s="265">
        <f t="shared" si="112"/>
        <v>168.18746437698701</v>
      </c>
      <c r="AV51" s="265">
        <f t="shared" si="102"/>
        <v>0</v>
      </c>
      <c r="AW51" s="267">
        <f>SUMIFS('Unit Details'!AA:AA,'Unit Details'!$F:$F,"PLAN*",'Unit Details'!$E:$E,"SOLAR-W")*ELCCs!D29</f>
        <v>1392.2696095129318</v>
      </c>
      <c r="AX51" s="265">
        <f t="shared" si="113"/>
        <v>1392.2696095129318</v>
      </c>
      <c r="AY51" s="265">
        <f t="shared" si="103"/>
        <v>0</v>
      </c>
      <c r="AZ51" s="267">
        <f>SUMIFS('Unit Details'!AB:AB,'Unit Details'!$F:$F,"PLAN*",'Unit Details'!$E:$E,"SOLAR-W")*ELCCs!H29</f>
        <v>2198.7731785328601</v>
      </c>
      <c r="BA51" s="265">
        <f t="shared" si="114"/>
        <v>2198.7731785328601</v>
      </c>
      <c r="BB51" s="265">
        <f t="shared" si="104"/>
        <v>0</v>
      </c>
      <c r="BC51" s="267">
        <f>SUMIFS('Unit Details'!AC:AC,'Unit Details'!$F:$F,"PLAN*",'Unit Details'!$E:$E,"SOLAR-W")*ELCCs!L29</f>
        <v>2297.8641071693382</v>
      </c>
      <c r="BD51" s="265">
        <f t="shared" si="115"/>
        <v>2297.8641071693382</v>
      </c>
      <c r="BE51" s="265">
        <f t="shared" si="105"/>
        <v>0</v>
      </c>
      <c r="BF51" s="267">
        <f>SUMIFS('Unit Details'!AD:AD,'Unit Details'!$F:$F,"PLAN*",'Unit Details'!$E:$E,"SOLAR-W")*ELCCs!P29</f>
        <v>2492.0770369255315</v>
      </c>
      <c r="BG51" s="265">
        <f t="shared" si="116"/>
        <v>2492.0770369255315</v>
      </c>
      <c r="BH51" s="265">
        <f t="shared" si="106"/>
        <v>0</v>
      </c>
      <c r="BI51" s="267">
        <f>SUMIFS('Unit Details'!AE:AE,'Unit Details'!$F:$F,"PLAN*",'Unit Details'!$E:$E,"SOLAR-W")*ELCCs!T29</f>
        <v>2492.0770369255315</v>
      </c>
      <c r="BJ51" s="265">
        <f t="shared" si="117"/>
        <v>2492.0770369255315</v>
      </c>
      <c r="BK51" s="266">
        <f t="shared" si="107"/>
        <v>0</v>
      </c>
      <c r="BL51" s="277"/>
      <c r="BM51" s="122"/>
      <c r="BN51" s="122"/>
      <c r="BO51" s="122"/>
      <c r="BP51" s="122"/>
      <c r="BQ51" s="122"/>
      <c r="BR51" s="122"/>
      <c r="BS51" s="122"/>
      <c r="BT51" s="122"/>
      <c r="BU51" s="122"/>
      <c r="BV51" s="122"/>
      <c r="BW51" s="122"/>
    </row>
    <row r="52" spans="1:75" s="262" customFormat="1" x14ac:dyDescent="0.2">
      <c r="A52" s="263"/>
      <c r="B52" s="35"/>
      <c r="C52" s="83" t="s">
        <v>76</v>
      </c>
      <c r="D52" s="267">
        <f>SUMIFS('Unit Details'!L:L,'Unit Details'!$F:$F,"PLAN*",'Unit Details'!$E:$E,"SOLAR-O")*ELCCs!D30</f>
        <v>1503.3134308610265</v>
      </c>
      <c r="E52" s="265">
        <f>SUMIFS('Unit Details'!L:L,'Unit Details'!$F:$F,"PLAN*",'Unit Details'!$E:$E,"SOLAR-O")*ELCCs!E30</f>
        <v>216.42063706563704</v>
      </c>
      <c r="F52" s="265">
        <f t="shared" si="79"/>
        <v>1286.8927937953895</v>
      </c>
      <c r="G52" s="267">
        <f>SUMIFS('Unit Details'!M:M,'Unit Details'!$F:$F,"PLAN*",'Unit Details'!$E:$E,"SOLAR-O")*ELCCs!H30</f>
        <v>3053.0117913502004</v>
      </c>
      <c r="H52" s="265">
        <f>SUMIFS('Unit Details'!M:M,'Unit Details'!$F:$F,"PLAN*",'Unit Details'!$E:$E,"SOLAR-O")*ELCCs!I30</f>
        <v>159.83991891891898</v>
      </c>
      <c r="I52" s="265">
        <f t="shared" si="80"/>
        <v>2893.1718724312814</v>
      </c>
      <c r="J52" s="267">
        <f>SUMIFS('Unit Details'!N:N,'Unit Details'!$F:$F,"PLAN*",'Unit Details'!$E:$E,"SOLAR-O")*ELCCs!L30</f>
        <v>3441.4620225730478</v>
      </c>
      <c r="K52" s="265">
        <f>SUMIFS('Unit Details'!N:N,'Unit Details'!$F:$F,"PLAN*",'Unit Details'!$E:$E,"SOLAR-O")*ELCCs!M30</f>
        <v>13.676501930501935</v>
      </c>
      <c r="L52" s="265">
        <f t="shared" si="81"/>
        <v>3427.7855206425456</v>
      </c>
      <c r="M52" s="267">
        <f>SUMIFS('Unit Details'!O:O,'Unit Details'!$F:$F,"PLAN*",'Unit Details'!$E:$E,"SOLAR-O")*ELCCs!P30</f>
        <v>3381.8094393001134</v>
      </c>
      <c r="N52" s="265">
        <f>SUMIFS('Unit Details'!O:O,'Unit Details'!$F:$F,"PLAN*",'Unit Details'!$E:$E,"SOLAR-O")*ELCCs!Q30</f>
        <v>0</v>
      </c>
      <c r="O52" s="265">
        <f t="shared" si="82"/>
        <v>3381.8094393001134</v>
      </c>
      <c r="P52" s="267">
        <f>SUMIFS('Unit Details'!P:P,'Unit Details'!$F:$F,"PLAN*",'Unit Details'!$E:$E,"SOLAR-O")*ELCCs!T30</f>
        <v>3381.8094393001134</v>
      </c>
      <c r="Q52" s="265">
        <f>SUMIFS('Unit Details'!P:P,'Unit Details'!$F:$F,"PLAN*",'Unit Details'!$E:$E,"SOLAR-O")*ELCCs!U30</f>
        <v>0</v>
      </c>
      <c r="R52" s="265">
        <f t="shared" si="83"/>
        <v>3381.8094393001134</v>
      </c>
      <c r="S52" s="267">
        <f>SUMIFS('Unit Details'!Q:Q,'Unit Details'!$F:$F,"PLAN*",'Unit Details'!$E:$E,"SOLAR-O")*ELCCs!B30</f>
        <v>156.5540664367357</v>
      </c>
      <c r="T52" s="265">
        <f>SUMIFS('Unit Details'!Q:Q,'Unit Details'!$F:$F,"PLAN*",'Unit Details'!$E:$E,"SOLAR-O")*ELCCs!C30</f>
        <v>156.5540664367357</v>
      </c>
      <c r="U52" s="265">
        <f t="shared" si="84"/>
        <v>0</v>
      </c>
      <c r="V52" s="267">
        <f>SUMIFS('Unit Details'!R:R,'Unit Details'!$F:$F,"PLAN*",'Unit Details'!$E:$E,"SOLAR-O")*ELCCs!F30</f>
        <v>242.7347324891262</v>
      </c>
      <c r="W52" s="265">
        <f>SUMIFS('Unit Details'!R:R,'Unit Details'!$F:$F,"PLAN*",'Unit Details'!$E:$E,"SOLAR-O")*ELCCs!G30</f>
        <v>242.7347324891262</v>
      </c>
      <c r="X52" s="265">
        <f t="shared" si="85"/>
        <v>0</v>
      </c>
      <c r="Y52" s="267">
        <f>SUMIFS('Unit Details'!S:S,'Unit Details'!$F:$F,"PLAN*",'Unit Details'!$E:$E,"SOLAR-O")*ELCCs!J30</f>
        <v>236.68631003813363</v>
      </c>
      <c r="Z52" s="265">
        <f>SUMIFS('Unit Details'!S:S,'Unit Details'!$F:$F,"PLAN*",'Unit Details'!$E:$E,"SOLAR-O")*ELCCs!K30</f>
        <v>236.68631003813363</v>
      </c>
      <c r="AA52" s="265">
        <f t="shared" si="86"/>
        <v>0</v>
      </c>
      <c r="AB52" s="267">
        <f>SUMIFS('Unit Details'!T:T,'Unit Details'!$F:$F,"PLAN*",'Unit Details'!$E:$E,"SOLAR-O")*ELCCs!N30</f>
        <v>228.23449924475287</v>
      </c>
      <c r="AC52" s="265">
        <f>SUMIFS('Unit Details'!T:T,'Unit Details'!$F:$F,"PLAN*",'Unit Details'!$E:$E,"SOLAR-O")*ELCCs!O30</f>
        <v>228.23449924475287</v>
      </c>
      <c r="AD52" s="265">
        <f t="shared" si="87"/>
        <v>0</v>
      </c>
      <c r="AE52" s="267">
        <f>SUMIFS('Unit Details'!U:U,'Unit Details'!$F:$F,"PLAN*",'Unit Details'!$E:$E,"SOLAR-O")*ELCCs!R30</f>
        <v>228.23449924475287</v>
      </c>
      <c r="AF52" s="265">
        <f>SUMIFS('Unit Details'!U:U,'Unit Details'!$F:$F,"PLAN*",'Unit Details'!$E:$E,"SOLAR-O")*ELCCs!S30</f>
        <v>228.23449924475287</v>
      </c>
      <c r="AG52" s="266">
        <f t="shared" si="88"/>
        <v>0</v>
      </c>
      <c r="AH52" s="267">
        <f>SUMIFS('Unit Details'!V:V,'Unit Details'!$F:$F,"PLAN*",'Unit Details'!$E:$E,"SOLAR-O")*ELCCs!C30</f>
        <v>67.090738438982655</v>
      </c>
      <c r="AI52" s="265">
        <f t="shared" si="108"/>
        <v>67.090738438982655</v>
      </c>
      <c r="AJ52" s="265">
        <f t="shared" si="89"/>
        <v>0</v>
      </c>
      <c r="AK52" s="267">
        <f>SUMIFS('Unit Details'!W:W,'Unit Details'!$F:$F,"PLAN*",'Unit Details'!$E:$E,"SOLAR-O")*ELCCs!G30</f>
        <v>160.76659258437465</v>
      </c>
      <c r="AL52" s="265">
        <f t="shared" si="109"/>
        <v>160.76659258437465</v>
      </c>
      <c r="AM52" s="265">
        <f t="shared" si="99"/>
        <v>0</v>
      </c>
      <c r="AN52" s="267">
        <f>SUMIFS('Unit Details'!X:X,'Unit Details'!$F:$F,"PLAN*",'Unit Details'!$E:$E,"SOLAR-O")*ELCCs!K30</f>
        <v>232.3667121975032</v>
      </c>
      <c r="AO52" s="265">
        <f t="shared" si="110"/>
        <v>232.3667121975032</v>
      </c>
      <c r="AP52" s="265">
        <f t="shared" si="100"/>
        <v>0</v>
      </c>
      <c r="AQ52" s="267">
        <f>SUMIFS('Unit Details'!Y:Y,'Unit Details'!$F:$F,"PLAN*",'Unit Details'!$E:$E,"SOLAR-O")*ELCCs!O30</f>
        <v>228.23449924475287</v>
      </c>
      <c r="AR52" s="265">
        <f t="shared" si="111"/>
        <v>228.23449924475287</v>
      </c>
      <c r="AS52" s="265">
        <f t="shared" si="101"/>
        <v>0</v>
      </c>
      <c r="AT52" s="267">
        <f>SUMIFS('Unit Details'!Z:Z,'Unit Details'!$F:$F,"PLAN*",'Unit Details'!$E:$E,"SOLAR-O")*ELCCs!S30</f>
        <v>228.23449924475287</v>
      </c>
      <c r="AU52" s="265">
        <f t="shared" si="112"/>
        <v>228.23449924475287</v>
      </c>
      <c r="AV52" s="265">
        <f t="shared" si="102"/>
        <v>0</v>
      </c>
      <c r="AW52" s="267">
        <f>SUMIFS('Unit Details'!AA:AA,'Unit Details'!$F:$F,"PLAN*",'Unit Details'!$E:$E,"SOLAR-O")*ELCCs!D30</f>
        <v>2077.334500589749</v>
      </c>
      <c r="AX52" s="265">
        <f t="shared" si="113"/>
        <v>2077.334500589749</v>
      </c>
      <c r="AY52" s="265">
        <f t="shared" si="103"/>
        <v>0</v>
      </c>
      <c r="AZ52" s="267">
        <f>SUMIFS('Unit Details'!AB:AB,'Unit Details'!$F:$F,"PLAN*",'Unit Details'!$E:$E,"SOLAR-O")*ELCCs!H30</f>
        <v>3458.2063292630223</v>
      </c>
      <c r="BA52" s="265">
        <f t="shared" si="114"/>
        <v>3458.2063292630223</v>
      </c>
      <c r="BB52" s="265">
        <f t="shared" si="104"/>
        <v>0</v>
      </c>
      <c r="BC52" s="267">
        <f>SUMIFS('Unit Details'!AC:AC,'Unit Details'!$F:$F,"PLAN*",'Unit Details'!$E:$E,"SOLAR-O")*ELCCs!L30</f>
        <v>3470.3158015591243</v>
      </c>
      <c r="BD52" s="265">
        <f t="shared" si="115"/>
        <v>3470.3158015591243</v>
      </c>
      <c r="BE52" s="265">
        <f t="shared" si="105"/>
        <v>0</v>
      </c>
      <c r="BF52" s="267">
        <f>SUMIFS('Unit Details'!AD:AD,'Unit Details'!$F:$F,"PLAN*",'Unit Details'!$E:$E,"SOLAR-O")*ELCCs!P30</f>
        <v>3381.8094393001134</v>
      </c>
      <c r="BG52" s="265">
        <f t="shared" si="116"/>
        <v>3381.8094393001134</v>
      </c>
      <c r="BH52" s="265">
        <f t="shared" si="106"/>
        <v>0</v>
      </c>
      <c r="BI52" s="267">
        <f>SUMIFS('Unit Details'!AE:AE,'Unit Details'!$F:$F,"PLAN*",'Unit Details'!$E:$E,"SOLAR-O")*ELCCs!T30</f>
        <v>3381.8094393001134</v>
      </c>
      <c r="BJ52" s="265">
        <f t="shared" si="117"/>
        <v>3381.8094393001134</v>
      </c>
      <c r="BK52" s="266">
        <f t="shared" si="107"/>
        <v>0</v>
      </c>
      <c r="BL52" s="277"/>
      <c r="BM52" s="122"/>
      <c r="BN52" s="122"/>
      <c r="BO52" s="122"/>
      <c r="BP52" s="122"/>
      <c r="BQ52" s="122"/>
      <c r="BR52" s="122"/>
      <c r="BS52" s="122"/>
      <c r="BT52" s="122"/>
      <c r="BU52" s="122"/>
      <c r="BV52" s="122"/>
      <c r="BW52" s="122"/>
    </row>
    <row r="53" spans="1:75" s="262" customFormat="1" x14ac:dyDescent="0.2">
      <c r="A53" s="263"/>
      <c r="B53" s="35"/>
      <c r="C53" s="83" t="s">
        <v>77</v>
      </c>
      <c r="D53" s="267">
        <v>6022.3359685559581</v>
      </c>
      <c r="E53" s="265">
        <v>6022.3359685559581</v>
      </c>
      <c r="F53" s="265">
        <v>0</v>
      </c>
      <c r="G53" s="267">
        <v>8351.1363235666522</v>
      </c>
      <c r="H53" s="265">
        <v>8351.1363235666522</v>
      </c>
      <c r="I53" s="265">
        <v>0</v>
      </c>
      <c r="J53" s="267">
        <v>9954.1109802833398</v>
      </c>
      <c r="K53" s="265">
        <v>9954.1109802833398</v>
      </c>
      <c r="L53" s="265">
        <v>0</v>
      </c>
      <c r="M53" s="267">
        <v>10067.773743105747</v>
      </c>
      <c r="N53" s="265">
        <v>10067.773743105747</v>
      </c>
      <c r="O53" s="265">
        <v>0</v>
      </c>
      <c r="P53" s="267">
        <v>10067.773743105747</v>
      </c>
      <c r="Q53" s="265">
        <v>10067.773743105747</v>
      </c>
      <c r="R53" s="265">
        <v>0</v>
      </c>
      <c r="S53" s="267">
        <v>4714.3602636747182</v>
      </c>
      <c r="T53" s="265">
        <v>4307.6585829977594</v>
      </c>
      <c r="U53" s="265">
        <v>406.70168067695886</v>
      </c>
      <c r="V53" s="267">
        <v>5852.7152746368965</v>
      </c>
      <c r="W53" s="265">
        <v>5424.8827581709047</v>
      </c>
      <c r="X53" s="265">
        <v>427.83251646599183</v>
      </c>
      <c r="Y53" s="267">
        <v>6021.6367248071401</v>
      </c>
      <c r="Z53" s="265">
        <v>5561.4769875388174</v>
      </c>
      <c r="AA53" s="265">
        <v>460.15973726832271</v>
      </c>
      <c r="AB53" s="267">
        <v>6051.9511005346358</v>
      </c>
      <c r="AC53" s="265">
        <v>5586.2803723951602</v>
      </c>
      <c r="AD53" s="265">
        <v>465.67072813947561</v>
      </c>
      <c r="AE53" s="267">
        <v>6051.9511005346358</v>
      </c>
      <c r="AF53" s="265">
        <v>5586.2803723951602</v>
      </c>
      <c r="AG53" s="266">
        <v>465.67072813947561</v>
      </c>
      <c r="AH53" s="267">
        <v>2467.2330462516602</v>
      </c>
      <c r="AI53" s="265">
        <v>2467.2330462516602</v>
      </c>
      <c r="AJ53" s="265">
        <v>0</v>
      </c>
      <c r="AK53" s="267">
        <v>4156.1417679772376</v>
      </c>
      <c r="AL53" s="265">
        <v>4156.1417679772376</v>
      </c>
      <c r="AM53" s="265">
        <v>0</v>
      </c>
      <c r="AN53" s="267">
        <v>5457.715019917734</v>
      </c>
      <c r="AO53" s="265">
        <v>5457.715019917734</v>
      </c>
      <c r="AP53" s="265">
        <v>0</v>
      </c>
      <c r="AQ53" s="267">
        <v>5586.2803723951602</v>
      </c>
      <c r="AR53" s="265">
        <v>5586.2803723951602</v>
      </c>
      <c r="AS53" s="265">
        <v>0</v>
      </c>
      <c r="AT53" s="267">
        <v>5586.2803723951602</v>
      </c>
      <c r="AU53" s="265">
        <v>5586.2803723951602</v>
      </c>
      <c r="AV53" s="265">
        <v>0</v>
      </c>
      <c r="AW53" s="267">
        <v>7349.4128250044596</v>
      </c>
      <c r="AX53" s="265">
        <v>7349.4128250044596</v>
      </c>
      <c r="AY53" s="265">
        <v>0</v>
      </c>
      <c r="AZ53" s="267">
        <v>9496.3778092805424</v>
      </c>
      <c r="BA53" s="265">
        <v>9496.3778092805424</v>
      </c>
      <c r="BB53" s="265">
        <v>0</v>
      </c>
      <c r="BC53" s="267">
        <v>10035.011286682671</v>
      </c>
      <c r="BD53" s="265">
        <v>10035.011286682671</v>
      </c>
      <c r="BE53" s="265">
        <v>0</v>
      </c>
      <c r="BF53" s="267">
        <v>10067.773743105747</v>
      </c>
      <c r="BG53" s="265">
        <v>10067.773743105747</v>
      </c>
      <c r="BH53" s="265">
        <v>0</v>
      </c>
      <c r="BI53" s="267">
        <v>10067.773743105747</v>
      </c>
      <c r="BJ53" s="265">
        <v>10067.773743105747</v>
      </c>
      <c r="BK53" s="266">
        <v>0</v>
      </c>
      <c r="BL53" s="277"/>
      <c r="BM53" s="122"/>
      <c r="BN53" s="122"/>
      <c r="BO53" s="122"/>
      <c r="BP53" s="122"/>
      <c r="BQ53" s="122"/>
      <c r="BR53" s="122"/>
      <c r="BS53" s="122"/>
      <c r="BT53" s="122"/>
      <c r="BU53" s="122"/>
      <c r="BV53" s="122"/>
      <c r="BW53" s="122"/>
    </row>
    <row r="54" spans="1:75" s="261" customFormat="1" x14ac:dyDescent="0.2">
      <c r="A54" s="358"/>
      <c r="B54" s="76"/>
      <c r="C54" s="83" t="s">
        <v>82</v>
      </c>
      <c r="D54" s="267">
        <f>-SUMIFS('Unit Details'!L:L,'Unit Details'!$F:$F,"OPER-UNR",'Unit Details'!$L:$L,"=0")</f>
        <v>0</v>
      </c>
      <c r="E54" s="265">
        <f>D54</f>
        <v>0</v>
      </c>
      <c r="F54" s="265">
        <f t="shared" si="79"/>
        <v>0</v>
      </c>
      <c r="G54" s="267">
        <f>-SUMIFS('Unit Details'!L:L,'Unit Details'!$F:$F,"OPER-UNR",'Unit Details'!$M:$M,"=0")</f>
        <v>-420</v>
      </c>
      <c r="H54" s="265">
        <f>G54</f>
        <v>-420</v>
      </c>
      <c r="I54" s="265">
        <f t="shared" si="80"/>
        <v>0</v>
      </c>
      <c r="J54" s="267">
        <f>-SUMIFS('Unit Details'!L:L,'Unit Details'!$F:$F,"OPER-UNR",'Unit Details'!$N:$N,"=0")</f>
        <v>-420</v>
      </c>
      <c r="K54" s="265">
        <f>J54</f>
        <v>-420</v>
      </c>
      <c r="L54" s="265">
        <f t="shared" si="81"/>
        <v>0</v>
      </c>
      <c r="M54" s="267">
        <f>-SUMIFS('Unit Details'!L:L,'Unit Details'!$F:$F,"OPER-UNR",'Unit Details'!$O:$O,"=0")</f>
        <v>-1390</v>
      </c>
      <c r="N54" s="265">
        <f>M54</f>
        <v>-1390</v>
      </c>
      <c r="O54" s="265">
        <f>M54-N54</f>
        <v>0</v>
      </c>
      <c r="P54" s="267">
        <f>-SUMIFS('Unit Details'!L:L,'Unit Details'!$F:$F,"OPER-UNR",'Unit Details'!$P:$P,"=0")</f>
        <v>-1390</v>
      </c>
      <c r="Q54" s="265">
        <f>P54</f>
        <v>-1390</v>
      </c>
      <c r="R54" s="265">
        <f t="shared" si="83"/>
        <v>0</v>
      </c>
      <c r="S54" s="267">
        <f>-SUMIFS('Unit Details'!Q:Q,'Unit Details'!$F:$F,"OPER-UNR",'Unit Details'!$Q:$Q,"=0")</f>
        <v>0</v>
      </c>
      <c r="T54" s="265">
        <v>0</v>
      </c>
      <c r="U54" s="265">
        <f>S54-T54</f>
        <v>0</v>
      </c>
      <c r="V54" s="267">
        <f>-SUMIFS('Unit Details'!Q:Q,'Unit Details'!$F:$F,"OPER-UNR",'Unit Details'!$R:$R,"=0")</f>
        <v>-420</v>
      </c>
      <c r="W54" s="265">
        <f>V54</f>
        <v>-420</v>
      </c>
      <c r="X54" s="265">
        <f>V54-W54</f>
        <v>0</v>
      </c>
      <c r="Y54" s="267">
        <f>-SUMIFS('Unit Details'!Q:Q,'Unit Details'!$F:$F,"OPER-UNR",'Unit Details'!$S:$S,"=0")</f>
        <v>-980</v>
      </c>
      <c r="Z54" s="265">
        <f>Y54</f>
        <v>-980</v>
      </c>
      <c r="AA54" s="265">
        <f>Y54-Z54</f>
        <v>0</v>
      </c>
      <c r="AB54" s="267">
        <f>-SUMIFS('Unit Details'!Q:Q,'Unit Details'!$F:$F,"OPER-UNR",'Unit Details'!$T:$T,"=0")</f>
        <v>-1390</v>
      </c>
      <c r="AC54" s="265">
        <f>AB54</f>
        <v>-1390</v>
      </c>
      <c r="AD54" s="265">
        <f>AB54-AC54</f>
        <v>0</v>
      </c>
      <c r="AE54" s="267">
        <f>-SUMIFS('Unit Details'!Q:Q,'Unit Details'!$F:$F,"OPER-UNR",'Unit Details'!$U:$U,"=0")</f>
        <v>-1390</v>
      </c>
      <c r="AF54" s="265">
        <f>AE54</f>
        <v>-1390</v>
      </c>
      <c r="AG54" s="266">
        <f>AE54-AF54</f>
        <v>0</v>
      </c>
      <c r="AH54" s="267">
        <f>-SUMIFS('Unit Details'!V:V,'Unit Details'!$F:$F,"OPER-UNR",'Unit Details'!$V:$V,"=0")</f>
        <v>0</v>
      </c>
      <c r="AI54" s="265">
        <v>0</v>
      </c>
      <c r="AJ54" s="265">
        <f>AH54-AI54</f>
        <v>0</v>
      </c>
      <c r="AK54" s="267">
        <f>-SUMIFS('Unit Details'!V:V,'Unit Details'!$F:$F,"OPER-UNR",'Unit Details'!$W:$W,"=0")</f>
        <v>-420</v>
      </c>
      <c r="AL54" s="265">
        <f>AK54</f>
        <v>-420</v>
      </c>
      <c r="AM54" s="265">
        <f>AK54-AL54</f>
        <v>0</v>
      </c>
      <c r="AN54" s="267">
        <f>-SUMIFS('Unit Details'!V:V,'Unit Details'!$F:$F,"OPER-UNR",'Unit Details'!$X:$X,"=0")</f>
        <v>-420</v>
      </c>
      <c r="AO54" s="265">
        <f>AN54</f>
        <v>-420</v>
      </c>
      <c r="AP54" s="265">
        <f>AN54-AO54</f>
        <v>0</v>
      </c>
      <c r="AQ54" s="267">
        <f>-SUMIFS('Unit Details'!V:V,'Unit Details'!$F:$F,"OPER-UNR",'Unit Details'!$Y:$Y,"=0")</f>
        <v>-1390</v>
      </c>
      <c r="AR54" s="265">
        <f>AQ54</f>
        <v>-1390</v>
      </c>
      <c r="AS54" s="265">
        <f>AQ54-AR54</f>
        <v>0</v>
      </c>
      <c r="AT54" s="267">
        <f>-SUMIFS('Unit Details'!V:V,'Unit Details'!$F:$F,"OPER-UNR",'Unit Details'!$Z:$Z,"=0")</f>
        <v>-1390</v>
      </c>
      <c r="AU54" s="265">
        <f>AT54</f>
        <v>-1390</v>
      </c>
      <c r="AV54" s="265">
        <f>AT54-AU54</f>
        <v>0</v>
      </c>
      <c r="AW54" s="267">
        <f>-SUMIFS('Unit Details'!AA:AA,'Unit Details'!$F:$F,"OPER-UNR",'Unit Details'!$AA:$AA,"=0")</f>
        <v>0</v>
      </c>
      <c r="AX54" s="265">
        <f>AW54</f>
        <v>0</v>
      </c>
      <c r="AY54" s="265">
        <f>AW54-AX54</f>
        <v>0</v>
      </c>
      <c r="AZ54" s="267">
        <f>-SUMIFS('Unit Details'!AA:AA,'Unit Details'!$F:$F,"OPER-UNR",'Unit Details'!$AB:$AB,"=0")</f>
        <v>-420</v>
      </c>
      <c r="BA54" s="265">
        <f>AZ54</f>
        <v>-420</v>
      </c>
      <c r="BB54" s="265">
        <f>AZ54-BA54</f>
        <v>0</v>
      </c>
      <c r="BC54" s="267">
        <f>-SUMIFS('Unit Details'!AA:AA,'Unit Details'!$F:$F,"OPER-UNR",'Unit Details'!$AC:$AC,"=0")</f>
        <v>-420</v>
      </c>
      <c r="BD54" s="265">
        <f>BC54</f>
        <v>-420</v>
      </c>
      <c r="BE54" s="265">
        <f>BC54-BD54</f>
        <v>0</v>
      </c>
      <c r="BF54" s="267">
        <f>-SUMIFS('Unit Details'!AA:AA,'Unit Details'!$F:$F,"OPER-UNR",'Unit Details'!$AD:$AD,"=0")</f>
        <v>-1390</v>
      </c>
      <c r="BG54" s="265">
        <f>BF54</f>
        <v>-1390</v>
      </c>
      <c r="BH54" s="265">
        <f>BF54-BG54</f>
        <v>0</v>
      </c>
      <c r="BI54" s="267">
        <f>-SUMIFS('Unit Details'!AA:AA,'Unit Details'!$F:$F,"OPER-UNR",'Unit Details'!$AE:$AE,"=0")</f>
        <v>-1390</v>
      </c>
      <c r="BJ54" s="265">
        <f>BI54</f>
        <v>-1390</v>
      </c>
      <c r="BK54" s="273">
        <f>BI54-BJ54</f>
        <v>0</v>
      </c>
      <c r="BL54" s="361"/>
      <c r="BM54" s="260"/>
      <c r="BN54" s="260"/>
      <c r="BO54" s="260"/>
      <c r="BP54" s="260"/>
      <c r="BQ54" s="260"/>
      <c r="BR54" s="260"/>
      <c r="BS54" s="260"/>
      <c r="BT54" s="260"/>
      <c r="BU54" s="260"/>
      <c r="BV54" s="260"/>
      <c r="BW54" s="260"/>
    </row>
    <row r="55" spans="1:75" s="259" customFormat="1" ht="15" thickBot="1" x14ac:dyDescent="0.25">
      <c r="A55" s="357"/>
      <c r="B55" s="129"/>
      <c r="C55" s="129" t="s">
        <v>83</v>
      </c>
      <c r="D55" s="78">
        <f t="shared" ref="D55:AA55" si="118">SUM(D45:D54)</f>
        <v>10634.506907522682</v>
      </c>
      <c r="E55" s="79">
        <f t="shared" si="118"/>
        <v>8028.1364531702338</v>
      </c>
      <c r="F55" s="79">
        <f t="shared" si="118"/>
        <v>2606.3704543524482</v>
      </c>
      <c r="G55" s="78">
        <f t="shared" si="118"/>
        <v>15050.943993252849</v>
      </c>
      <c r="H55" s="79">
        <f t="shared" si="118"/>
        <v>10006.015589255998</v>
      </c>
      <c r="I55" s="79">
        <f t="shared" si="118"/>
        <v>5044.9284039968516</v>
      </c>
      <c r="J55" s="78">
        <f t="shared" si="118"/>
        <v>18360.214026596419</v>
      </c>
      <c r="K55" s="79">
        <f t="shared" si="118"/>
        <v>12153.026383614624</v>
      </c>
      <c r="L55" s="79">
        <f t="shared" si="118"/>
        <v>6207.1876429817976</v>
      </c>
      <c r="M55" s="78">
        <f t="shared" si="118"/>
        <v>17900.009377256683</v>
      </c>
      <c r="N55" s="79">
        <f t="shared" si="118"/>
        <v>11273.816744506528</v>
      </c>
      <c r="O55" s="79">
        <f t="shared" si="118"/>
        <v>6626.1926327501569</v>
      </c>
      <c r="P55" s="78">
        <f t="shared" si="118"/>
        <v>17900.009377256683</v>
      </c>
      <c r="Q55" s="79">
        <f t="shared" si="118"/>
        <v>11273.816744506528</v>
      </c>
      <c r="R55" s="79">
        <f t="shared" si="118"/>
        <v>6626.1926327501569</v>
      </c>
      <c r="S55" s="78">
        <f t="shared" si="118"/>
        <v>6792.7676529000237</v>
      </c>
      <c r="T55" s="79">
        <f t="shared" si="118"/>
        <v>6386.0659722230648</v>
      </c>
      <c r="U55" s="79">
        <f t="shared" si="118"/>
        <v>406.70168067695886</v>
      </c>
      <c r="V55" s="78">
        <f t="shared" si="118"/>
        <v>8060.6274506785721</v>
      </c>
      <c r="W55" s="79">
        <f t="shared" si="118"/>
        <v>7632.7949342125794</v>
      </c>
      <c r="X55" s="79">
        <f t="shared" si="118"/>
        <v>427.83251646599183</v>
      </c>
      <c r="Y55" s="78">
        <f t="shared" si="118"/>
        <v>8389.6540388147223</v>
      </c>
      <c r="Z55" s="79">
        <f t="shared" si="118"/>
        <v>7929.4943015464014</v>
      </c>
      <c r="AA55" s="79">
        <f t="shared" si="118"/>
        <v>460.15973726832271</v>
      </c>
      <c r="AB55" s="78">
        <f t="shared" ref="AB55:AD55" si="119">SUM(AB45:AB54)</f>
        <v>8012.289601059314</v>
      </c>
      <c r="AC55" s="79">
        <f t="shared" si="119"/>
        <v>7546.6188729198384</v>
      </c>
      <c r="AD55" s="79">
        <f t="shared" si="119"/>
        <v>465.67072813947561</v>
      </c>
      <c r="AE55" s="78">
        <f>SUM(AE45:AE54)</f>
        <v>8012.289601059314</v>
      </c>
      <c r="AF55" s="79">
        <f>SUM(AF45:AF54)</f>
        <v>7546.6188729198384</v>
      </c>
      <c r="AG55" s="80">
        <f>SUM(AG45:AG54)</f>
        <v>465.67072813947561</v>
      </c>
      <c r="AH55" s="78">
        <f t="shared" ref="AH55:BD55" si="120">SUM(AH45:AH54)</f>
        <v>3202.5641140198013</v>
      </c>
      <c r="AI55" s="79">
        <f t="shared" si="120"/>
        <v>3202.5641140198013</v>
      </c>
      <c r="AJ55" s="79">
        <f t="shared" si="120"/>
        <v>0</v>
      </c>
      <c r="AK55" s="78">
        <f t="shared" si="120"/>
        <v>5880.2894867994328</v>
      </c>
      <c r="AL55" s="79">
        <f t="shared" si="120"/>
        <v>5880.2894867994328</v>
      </c>
      <c r="AM55" s="79">
        <f t="shared" si="120"/>
        <v>0</v>
      </c>
      <c r="AN55" s="78">
        <f t="shared" si="120"/>
        <v>8360.5401101232419</v>
      </c>
      <c r="AO55" s="79">
        <f t="shared" si="120"/>
        <v>8360.5401101232419</v>
      </c>
      <c r="AP55" s="79">
        <f t="shared" si="120"/>
        <v>0</v>
      </c>
      <c r="AQ55" s="78">
        <f t="shared" ref="AQ55:AS55" si="121">SUM(AQ45:AQ54)</f>
        <v>7536.2755457624007</v>
      </c>
      <c r="AR55" s="79">
        <f t="shared" si="121"/>
        <v>7536.2755457624007</v>
      </c>
      <c r="AS55" s="79">
        <f t="shared" si="121"/>
        <v>0</v>
      </c>
      <c r="AT55" s="78">
        <f t="shared" si="120"/>
        <v>7546.6188729198384</v>
      </c>
      <c r="AU55" s="79">
        <f t="shared" si="120"/>
        <v>7546.6188729198384</v>
      </c>
      <c r="AV55" s="79">
        <f t="shared" si="120"/>
        <v>0</v>
      </c>
      <c r="AW55" s="78">
        <f t="shared" si="120"/>
        <v>12776.105330322618</v>
      </c>
      <c r="AX55" s="79">
        <f t="shared" si="120"/>
        <v>12776.105330322618</v>
      </c>
      <c r="AY55" s="79">
        <f t="shared" si="120"/>
        <v>0</v>
      </c>
      <c r="AZ55" s="78">
        <f t="shared" si="120"/>
        <v>17227.75153829599</v>
      </c>
      <c r="BA55" s="79">
        <f t="shared" si="120"/>
        <v>17227.75153829599</v>
      </c>
      <c r="BB55" s="79">
        <f t="shared" si="120"/>
        <v>0</v>
      </c>
      <c r="BC55" s="78">
        <f t="shared" si="120"/>
        <v>18692.785252427035</v>
      </c>
      <c r="BD55" s="79">
        <f t="shared" si="120"/>
        <v>18692.785252427035</v>
      </c>
      <c r="BE55" s="79">
        <f t="shared" ref="BE55:BK55" si="122">SUM(BE45:BE54)</f>
        <v>0</v>
      </c>
      <c r="BF55" s="78">
        <f t="shared" ref="BF55:BG55" si="123">SUM(BF45:BF54)</f>
        <v>17854.409377256685</v>
      </c>
      <c r="BG55" s="79">
        <f t="shared" si="123"/>
        <v>17854.409377256685</v>
      </c>
      <c r="BH55" s="79">
        <f t="shared" ref="BH55" si="124">SUM(BH45:BH54)</f>
        <v>0</v>
      </c>
      <c r="BI55" s="78">
        <f t="shared" si="122"/>
        <v>17854.409377256685</v>
      </c>
      <c r="BJ55" s="79">
        <f t="shared" si="122"/>
        <v>17854.409377256685</v>
      </c>
      <c r="BK55" s="80">
        <f t="shared" si="122"/>
        <v>0</v>
      </c>
      <c r="BL55" s="277"/>
      <c r="BM55" s="122"/>
      <c r="BN55" s="122"/>
      <c r="BO55" s="122"/>
      <c r="BP55" s="122"/>
      <c r="BQ55" s="122"/>
      <c r="BR55" s="122"/>
      <c r="BS55" s="122"/>
      <c r="BT55" s="122"/>
      <c r="BU55" s="122"/>
      <c r="BV55" s="122"/>
      <c r="BW55" s="122"/>
    </row>
    <row r="56" spans="1:75" s="261" customFormat="1" ht="15.75" thickTop="1" thickBot="1" x14ac:dyDescent="0.25">
      <c r="A56" s="358"/>
      <c r="B56" s="130" t="s">
        <v>84</v>
      </c>
      <c r="C56" s="131"/>
      <c r="D56" s="119">
        <f t="shared" ref="D56:AA56" si="125">D40+D42+D55</f>
        <v>105074.71231167273</v>
      </c>
      <c r="E56" s="119">
        <f t="shared" si="125"/>
        <v>91898.309039808068</v>
      </c>
      <c r="F56" s="119">
        <f t="shared" si="125"/>
        <v>13176.403271864656</v>
      </c>
      <c r="G56" s="118">
        <f t="shared" si="125"/>
        <v>107629.2824820494</v>
      </c>
      <c r="H56" s="119">
        <f t="shared" si="125"/>
        <v>92093.442629817117</v>
      </c>
      <c r="I56" s="119">
        <f t="shared" si="125"/>
        <v>15535.839852232286</v>
      </c>
      <c r="J56" s="118">
        <f t="shared" si="125"/>
        <v>110868.39077091226</v>
      </c>
      <c r="K56" s="119">
        <f t="shared" si="125"/>
        <v>94062.857273438713</v>
      </c>
      <c r="L56" s="119">
        <f t="shared" si="125"/>
        <v>16805.533497473542</v>
      </c>
      <c r="M56" s="118">
        <f t="shared" si="125"/>
        <v>110474.75695298097</v>
      </c>
      <c r="N56" s="119">
        <f t="shared" si="125"/>
        <v>93387.630875346338</v>
      </c>
      <c r="O56" s="119">
        <f t="shared" si="125"/>
        <v>17087.126077634632</v>
      </c>
      <c r="P56" s="118">
        <f t="shared" si="125"/>
        <v>110762.75695298097</v>
      </c>
      <c r="Q56" s="119">
        <f t="shared" si="125"/>
        <v>93675.630875346338</v>
      </c>
      <c r="R56" s="119">
        <f t="shared" si="125"/>
        <v>17087.126077634632</v>
      </c>
      <c r="S56" s="118">
        <f t="shared" si="125"/>
        <v>96803.150808910636</v>
      </c>
      <c r="T56" s="119">
        <f t="shared" si="125"/>
        <v>95784.878107850178</v>
      </c>
      <c r="U56" s="119">
        <f t="shared" si="125"/>
        <v>1018.2727010604708</v>
      </c>
      <c r="V56" s="118">
        <f t="shared" si="125"/>
        <v>97151.589514394975</v>
      </c>
      <c r="W56" s="119">
        <f t="shared" si="125"/>
        <v>96186.254223698939</v>
      </c>
      <c r="X56" s="119">
        <f t="shared" si="125"/>
        <v>965.33529069604083</v>
      </c>
      <c r="Y56" s="118">
        <f t="shared" si="125"/>
        <v>96942.658322738091</v>
      </c>
      <c r="Z56" s="119">
        <f t="shared" si="125"/>
        <v>95948.29470730637</v>
      </c>
      <c r="AA56" s="119">
        <f t="shared" si="125"/>
        <v>994.36361543172825</v>
      </c>
      <c r="AB56" s="118">
        <f t="shared" ref="AB56:AD56" si="126">AB40+AB42+AB55</f>
        <v>96742.756031876183</v>
      </c>
      <c r="AC56" s="119">
        <f t="shared" si="126"/>
        <v>95743.014959974811</v>
      </c>
      <c r="AD56" s="119">
        <f t="shared" si="126"/>
        <v>999.74107190136874</v>
      </c>
      <c r="AE56" s="118">
        <f>AE40+AE42+AE55</f>
        <v>97099.756031876183</v>
      </c>
      <c r="AF56" s="119">
        <f>AF40+AF42+AF55</f>
        <v>96100.014959974811</v>
      </c>
      <c r="AG56" s="120">
        <f>AG40+AG42+AG55</f>
        <v>999.74107190136874</v>
      </c>
      <c r="AH56" s="118">
        <f t="shared" ref="AH56:BD56" si="127">AH40+AH42+AH55</f>
        <v>89771.818134069748</v>
      </c>
      <c r="AI56" s="119">
        <f t="shared" si="127"/>
        <v>89899.818134069748</v>
      </c>
      <c r="AJ56" s="119">
        <f t="shared" si="127"/>
        <v>-128</v>
      </c>
      <c r="AK56" s="118">
        <f t="shared" si="127"/>
        <v>91153.096953246917</v>
      </c>
      <c r="AL56" s="119">
        <f t="shared" si="127"/>
        <v>91281.096953246917</v>
      </c>
      <c r="AM56" s="119">
        <f t="shared" si="127"/>
        <v>-128</v>
      </c>
      <c r="AN56" s="118">
        <f t="shared" si="127"/>
        <v>93442.647642357508</v>
      </c>
      <c r="AO56" s="119">
        <f t="shared" si="127"/>
        <v>93570.647642357508</v>
      </c>
      <c r="AP56" s="119">
        <f t="shared" si="127"/>
        <v>-128</v>
      </c>
      <c r="AQ56" s="118">
        <f t="shared" ref="AQ56:AS56" si="128">AQ40+AQ42+AQ55</f>
        <v>92442.963107441843</v>
      </c>
      <c r="AR56" s="119">
        <f t="shared" si="128"/>
        <v>92570.963107441843</v>
      </c>
      <c r="AS56" s="119">
        <f t="shared" si="128"/>
        <v>-128</v>
      </c>
      <c r="AT56" s="118">
        <f t="shared" si="127"/>
        <v>92647.306434599275</v>
      </c>
      <c r="AU56" s="119">
        <f t="shared" si="127"/>
        <v>92775.306434599275</v>
      </c>
      <c r="AV56" s="119">
        <f t="shared" si="127"/>
        <v>-128</v>
      </c>
      <c r="AW56" s="118">
        <f t="shared" si="127"/>
        <v>109386.13676900661</v>
      </c>
      <c r="AX56" s="119">
        <f t="shared" si="127"/>
        <v>109378.13676900661</v>
      </c>
      <c r="AY56" s="119">
        <f t="shared" si="127"/>
        <v>8</v>
      </c>
      <c r="AZ56" s="118">
        <f t="shared" si="127"/>
        <v>112127.66336775545</v>
      </c>
      <c r="BA56" s="119">
        <f t="shared" si="127"/>
        <v>112119.66336775545</v>
      </c>
      <c r="BB56" s="119">
        <f t="shared" si="127"/>
        <v>8</v>
      </c>
      <c r="BC56" s="118">
        <f t="shared" si="127"/>
        <v>112910.83441806032</v>
      </c>
      <c r="BD56" s="119">
        <f t="shared" si="127"/>
        <v>112902.83441806032</v>
      </c>
      <c r="BE56" s="119">
        <f t="shared" ref="BE56:BJ56" si="129">BE40+BE42+BE55</f>
        <v>8</v>
      </c>
      <c r="BF56" s="118">
        <f t="shared" si="129"/>
        <v>112139.11482560495</v>
      </c>
      <c r="BG56" s="119">
        <f t="shared" si="129"/>
        <v>112131.11482560495</v>
      </c>
      <c r="BH56" s="119">
        <f t="shared" ref="BH56" si="130">BH40+BH42+BH55</f>
        <v>8</v>
      </c>
      <c r="BI56" s="118">
        <f t="shared" si="129"/>
        <v>112139.11482560495</v>
      </c>
      <c r="BJ56" s="119">
        <f t="shared" si="129"/>
        <v>112131.11482560495</v>
      </c>
      <c r="BK56" s="120">
        <f>BK40+BK42+BK55</f>
        <v>8</v>
      </c>
      <c r="BL56" s="361"/>
      <c r="BM56" s="260"/>
      <c r="BN56" s="260"/>
      <c r="BO56" s="260"/>
      <c r="BP56" s="260"/>
      <c r="BQ56" s="260"/>
      <c r="BR56" s="260"/>
      <c r="BS56" s="260"/>
      <c r="BT56" s="260"/>
      <c r="BU56" s="260"/>
      <c r="BV56" s="260"/>
      <c r="BW56" s="260"/>
    </row>
    <row r="57" spans="1:75" s="28" customFormat="1" ht="12.75" x14ac:dyDescent="0.2">
      <c r="A57" s="359"/>
      <c r="D57" s="132"/>
      <c r="L57" s="37"/>
      <c r="O57" s="37"/>
      <c r="AA57" s="37"/>
      <c r="AD57" s="37"/>
      <c r="AP57" s="37"/>
      <c r="BE57" s="37"/>
      <c r="BH57" s="37"/>
      <c r="BL57" s="277"/>
      <c r="BM57" s="122"/>
      <c r="BN57" s="122"/>
      <c r="BO57" s="122"/>
      <c r="BP57" s="122"/>
      <c r="BQ57" s="122"/>
      <c r="BR57" s="122"/>
      <c r="BS57" s="122"/>
      <c r="BT57" s="122"/>
      <c r="BU57" s="122"/>
      <c r="BV57" s="122"/>
      <c r="BW57" s="122"/>
    </row>
    <row r="58" spans="1:75" s="275" customFormat="1" x14ac:dyDescent="0.2">
      <c r="A58" s="360"/>
      <c r="B58" s="81"/>
      <c r="C58" s="121" t="s">
        <v>85</v>
      </c>
      <c r="D58" s="274">
        <f>(D$56-D$17)/D$17</f>
        <v>0.1718386636140998</v>
      </c>
      <c r="E58" s="274">
        <f>(E$56-E$17)/E$17</f>
        <v>0.19474215899855823</v>
      </c>
      <c r="F58" s="274">
        <f>D58-E58</f>
        <v>-2.2903495384458433E-2</v>
      </c>
      <c r="G58" s="274">
        <f>(G$56-G$17)/G$17</f>
        <v>8.9707528411516746E-2</v>
      </c>
      <c r="H58" s="274">
        <f>(H$56-H$17)/H$17</f>
        <v>6.920645247813785E-2</v>
      </c>
      <c r="I58" s="274">
        <f>G58-H58</f>
        <v>2.0501075933378896E-2</v>
      </c>
      <c r="J58" s="274">
        <f>(J$56-J$17)/J$17</f>
        <v>-4.3573980517435426E-2</v>
      </c>
      <c r="K58" s="274">
        <f>(K$56-K$17)/K$17</f>
        <v>-8.9938102660070463E-2</v>
      </c>
      <c r="L58" s="274">
        <f>J58-K58</f>
        <v>4.6364122142635036E-2</v>
      </c>
      <c r="M58" s="274">
        <f>(M$56-M$17)/M$17</f>
        <v>-0.10146321844133636</v>
      </c>
      <c r="N58" s="274">
        <f>(N$56-N$17)/N$17</f>
        <v>-0.15544904638567469</v>
      </c>
      <c r="O58" s="274">
        <f>M58-N58</f>
        <v>5.398582794433833E-2</v>
      </c>
      <c r="P58" s="274">
        <f>(P$56-P$17)/P$17</f>
        <v>-0.16754017618065126</v>
      </c>
      <c r="Q58" s="274">
        <f>(Q$56-Q$17)/Q$17</f>
        <v>-0.22736858743412133</v>
      </c>
      <c r="R58" s="274">
        <f>P58-Q58</f>
        <v>5.9828411253470076E-2</v>
      </c>
      <c r="S58" s="274">
        <f>(S$56-S$17)/S$17</f>
        <v>0.23040351974803863</v>
      </c>
      <c r="T58" s="274">
        <f>(T$56-T$17)/T$17</f>
        <v>0.29173495981026065</v>
      </c>
      <c r="U58" s="274">
        <f>S58-T58</f>
        <v>-6.133144006222202E-2</v>
      </c>
      <c r="V58" s="274">
        <f>(V$56-V$17)/V$17</f>
        <v>3.1360169323562455E-2</v>
      </c>
      <c r="W58" s="274">
        <f>(W$56-W$17)/W$17</f>
        <v>7.1930680358835292E-2</v>
      </c>
      <c r="X58" s="274">
        <f>V58-W58</f>
        <v>-4.0570511035272837E-2</v>
      </c>
      <c r="Y58" s="274">
        <f>(Y$56-Y$17)/Y$17</f>
        <v>-0.11164207502197816</v>
      </c>
      <c r="Z58" s="274">
        <f>(Z$56-Z$17)/Z$17</f>
        <v>-8.0902580942212338E-2</v>
      </c>
      <c r="AA58" s="274">
        <f>Y58-Z58</f>
        <v>-3.0739494079765825E-2</v>
      </c>
      <c r="AB58" s="274">
        <f>(AB$56-AB$17)/AB$17</f>
        <v>-0.19893124304615273</v>
      </c>
      <c r="AC58" s="274">
        <f>(AC$56-AC$17)/AC$17</f>
        <v>-0.17311562218351259</v>
      </c>
      <c r="AD58" s="274">
        <f>AB58-AC58</f>
        <v>-2.5815620862640137E-2</v>
      </c>
      <c r="AE58" s="274">
        <f>(AE$56-AE$17)/AE$17</f>
        <v>-0.23927662032248134</v>
      </c>
      <c r="AF58" s="274">
        <f>(AF$56-AF$17)/AF$17</f>
        <v>-0.21492048229610408</v>
      </c>
      <c r="AG58" s="274">
        <f>AE58-AF58</f>
        <v>-2.4356138026377261E-2</v>
      </c>
      <c r="AH58" s="274">
        <f>(AH$56-AH$17)/AH$17</f>
        <v>0.18126556693917087</v>
      </c>
      <c r="AI58" s="274">
        <f>(AI$56-AI$17)/AI$17</f>
        <v>0.47214819251766754</v>
      </c>
      <c r="AJ58" s="274">
        <f>AH58-AI58</f>
        <v>-0.29088262557849665</v>
      </c>
      <c r="AK58" s="274">
        <f>(AK$56-AK$17)/AK$17</f>
        <v>7.956262358307771E-2</v>
      </c>
      <c r="AL58" s="274">
        <f>(AL$56-AL$17)/AL$17</f>
        <v>0.30693443357095013</v>
      </c>
      <c r="AM58" s="274">
        <f>AK58-AL58</f>
        <v>-0.22737180998787243</v>
      </c>
      <c r="AN58" s="274">
        <f>(AN$56-AN$17)/AN$17</f>
        <v>-6.0353438073373289E-2</v>
      </c>
      <c r="AO58" s="274">
        <f>(AO$56-AO$17)/AO$17</f>
        <v>9.8738589123085668E-2</v>
      </c>
      <c r="AP58" s="274">
        <f>AN58-AO58</f>
        <v>-0.15909202719645896</v>
      </c>
      <c r="AQ58" s="274">
        <f>(AQ$56-AQ$17)/AQ$17</f>
        <v>-0.18671758786501813</v>
      </c>
      <c r="AR58" s="274">
        <f>(AR$56-AR$17)/AR$17</f>
        <v>-7.3282237502615824E-2</v>
      </c>
      <c r="AS58" s="274">
        <f>AQ58-AR58</f>
        <v>-0.11343535036240231</v>
      </c>
      <c r="AT58" s="274">
        <f>(AT$56-AT$17)/AT$17</f>
        <v>-0.25489970484765451</v>
      </c>
      <c r="AU58" s="274">
        <f>(AU$56-AU$17)/AU$17</f>
        <v>-0.16435010435212766</v>
      </c>
      <c r="AV58" s="274">
        <f>AT58-AU58</f>
        <v>-9.054960049552685E-2</v>
      </c>
      <c r="AW58" s="274">
        <f>(AW$56-AW$17)/AW$17</f>
        <v>0.44063204654033405</v>
      </c>
      <c r="AX58" s="274">
        <f>(AX$56-AX$17)/AX$17</f>
        <v>0.54549661282898365</v>
      </c>
      <c r="AY58" s="274">
        <f>AW58-AX58</f>
        <v>-0.1048645662886496</v>
      </c>
      <c r="AZ58" s="274">
        <f>(AZ$56-AZ$17)/AZ$17</f>
        <v>0.3124220667249642</v>
      </c>
      <c r="BA58" s="274">
        <f>(BA$56-BA$17)/BA$17</f>
        <v>0.39127175772093908</v>
      </c>
      <c r="BB58" s="274">
        <f>AZ58-BA58</f>
        <v>-7.8849690995974886E-2</v>
      </c>
      <c r="BC58" s="274">
        <f>(BC$56-BC$17)/BC$17</f>
        <v>9.5923639331523647E-2</v>
      </c>
      <c r="BD58" s="274">
        <f>(BD$56-BD$17)/BD$17</f>
        <v>0.14734833777667544</v>
      </c>
      <c r="BE58" s="274">
        <f>BC58-BD58</f>
        <v>-5.1424698445151795E-2</v>
      </c>
      <c r="BF58" s="274">
        <f>(BF$56-BF$17)/BF$17</f>
        <v>1.351974458647519E-2</v>
      </c>
      <c r="BG58" s="274">
        <f>(BG$56-BG$17)/BG$17</f>
        <v>5.1985741926242765E-2</v>
      </c>
      <c r="BH58" s="274">
        <f>BF58-BG58</f>
        <v>-3.8465997339767577E-2</v>
      </c>
      <c r="BI58" s="274">
        <f>(BI$56-BI$17)/BI$17</f>
        <v>-7.5288943385680041E-2</v>
      </c>
      <c r="BJ58" s="274">
        <f>(BJ$56-BJ$17)/BJ$17</f>
        <v>-4.8942783584868706E-2</v>
      </c>
      <c r="BK58" s="274">
        <f>BI58-BJ58</f>
        <v>-2.6346159800811335E-2</v>
      </c>
      <c r="BL58" s="361"/>
      <c r="BM58" s="260"/>
      <c r="BN58" s="260"/>
      <c r="BO58" s="260"/>
      <c r="BP58" s="260"/>
      <c r="BQ58" s="260"/>
      <c r="BR58" s="260"/>
      <c r="BS58" s="260"/>
      <c r="BT58" s="260"/>
      <c r="BU58" s="260"/>
      <c r="BV58" s="260"/>
      <c r="BW58" s="260"/>
    </row>
    <row r="59" spans="1:75" s="275" customFormat="1" x14ac:dyDescent="0.2">
      <c r="A59" s="360"/>
      <c r="B59" s="360"/>
      <c r="C59" s="362" t="s">
        <v>86</v>
      </c>
      <c r="D59" s="363"/>
      <c r="E59" s="364"/>
      <c r="F59" s="364"/>
      <c r="G59" s="364"/>
      <c r="H59" s="364"/>
      <c r="I59" s="364"/>
      <c r="J59" s="364"/>
      <c r="K59" s="364"/>
      <c r="L59" s="364"/>
      <c r="M59" s="364"/>
      <c r="N59" s="364"/>
      <c r="O59" s="364"/>
      <c r="P59" s="364"/>
      <c r="Q59" s="364"/>
      <c r="R59" s="364"/>
      <c r="S59" s="364"/>
      <c r="T59" s="364"/>
      <c r="U59" s="364"/>
      <c r="V59" s="364"/>
      <c r="W59" s="364"/>
      <c r="X59" s="364"/>
      <c r="Y59" s="364"/>
      <c r="Z59" s="364"/>
      <c r="AA59" s="364"/>
      <c r="AB59" s="364"/>
      <c r="AC59" s="364"/>
      <c r="AD59" s="364"/>
      <c r="AE59" s="364"/>
      <c r="AF59" s="364"/>
      <c r="AG59" s="364"/>
      <c r="AH59" s="365"/>
      <c r="AI59" s="365"/>
      <c r="AJ59" s="365"/>
      <c r="AK59" s="365"/>
      <c r="AL59" s="365"/>
      <c r="AM59" s="365"/>
      <c r="AN59" s="366"/>
      <c r="AO59" s="366"/>
      <c r="AP59" s="277"/>
      <c r="AQ59" s="364"/>
      <c r="AR59" s="364"/>
      <c r="AS59" s="364"/>
      <c r="AT59" s="364"/>
      <c r="AU59" s="364"/>
      <c r="AV59" s="364"/>
      <c r="AW59" s="364"/>
      <c r="AX59" s="364"/>
      <c r="AY59" s="364"/>
      <c r="AZ59" s="364"/>
      <c r="BA59" s="364"/>
      <c r="BB59" s="364"/>
      <c r="BC59" s="364"/>
      <c r="BD59" s="364"/>
      <c r="BE59" s="364"/>
      <c r="BF59" s="364"/>
      <c r="BG59" s="364"/>
      <c r="BH59" s="364"/>
      <c r="BI59" s="364"/>
      <c r="BJ59" s="364"/>
      <c r="BK59" s="364"/>
      <c r="BL59" s="361"/>
      <c r="BM59" s="260"/>
      <c r="BN59" s="260"/>
      <c r="BO59" s="260"/>
      <c r="BP59" s="260"/>
      <c r="BQ59" s="260"/>
      <c r="BR59" s="260"/>
      <c r="BS59" s="260"/>
      <c r="BT59" s="260"/>
      <c r="BU59" s="260"/>
      <c r="BV59" s="260"/>
      <c r="BW59" s="260"/>
    </row>
    <row r="60" spans="1:75" x14ac:dyDescent="0.2">
      <c r="A60" s="355"/>
      <c r="B60" s="355"/>
      <c r="C60" s="367"/>
      <c r="D60" s="355"/>
      <c r="E60" s="355"/>
      <c r="F60" s="355"/>
      <c r="G60" s="368"/>
      <c r="H60" s="368"/>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277"/>
    </row>
    <row r="61" spans="1:75" ht="162.75" customHeight="1" x14ac:dyDescent="0.2">
      <c r="A61" s="355"/>
      <c r="C61" s="276" t="s">
        <v>4468</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c r="AA61" s="355"/>
      <c r="AB61" s="355"/>
      <c r="AC61" s="355"/>
      <c r="AD61" s="355"/>
      <c r="AE61" s="355"/>
      <c r="AF61" s="355"/>
      <c r="AG61" s="355"/>
      <c r="AH61" s="355"/>
      <c r="AI61" s="355"/>
      <c r="AJ61" s="355"/>
      <c r="AK61" s="355"/>
      <c r="AL61" s="355"/>
      <c r="AM61" s="355"/>
      <c r="AN61" s="355"/>
      <c r="AO61" s="355"/>
      <c r="AP61" s="359"/>
      <c r="AQ61" s="355"/>
      <c r="AR61" s="355"/>
      <c r="AS61" s="355"/>
      <c r="AT61" s="355"/>
      <c r="AU61" s="355"/>
      <c r="AV61" s="355"/>
      <c r="AW61" s="355"/>
      <c r="AX61" s="355"/>
      <c r="AY61" s="355"/>
      <c r="AZ61" s="355"/>
      <c r="BA61" s="355"/>
      <c r="BB61" s="355"/>
      <c r="BC61" s="355"/>
      <c r="BD61" s="355"/>
      <c r="BE61" s="355"/>
      <c r="BF61" s="355"/>
      <c r="BG61" s="355"/>
      <c r="BH61" s="355"/>
      <c r="BI61" s="355"/>
      <c r="BJ61" s="355"/>
      <c r="BK61" s="355"/>
      <c r="BL61" s="277"/>
    </row>
    <row r="62" spans="1:75" x14ac:dyDescent="0.2">
      <c r="A62" s="355"/>
    </row>
    <row r="63" spans="1:75" x14ac:dyDescent="0.2">
      <c r="A63" s="355"/>
    </row>
    <row r="64" spans="1:75" x14ac:dyDescent="0.2">
      <c r="A64" s="355"/>
    </row>
    <row r="65" spans="1:3" x14ac:dyDescent="0.2">
      <c r="A65" s="355"/>
      <c r="C65" s="28"/>
    </row>
    <row r="66" spans="1:3" x14ac:dyDescent="0.2">
      <c r="A66" s="355"/>
    </row>
  </sheetData>
  <mergeCells count="46">
    <mergeCell ref="B1:BK1"/>
    <mergeCell ref="AQ3:AS3"/>
    <mergeCell ref="AQ19:AS19"/>
    <mergeCell ref="AH2:AV2"/>
    <mergeCell ref="M3:O3"/>
    <mergeCell ref="M19:O19"/>
    <mergeCell ref="D2:R2"/>
    <mergeCell ref="S2:AG2"/>
    <mergeCell ref="S3:U3"/>
    <mergeCell ref="V3:X3"/>
    <mergeCell ref="Y3:AA3"/>
    <mergeCell ref="AE3:AG3"/>
    <mergeCell ref="V19:X19"/>
    <mergeCell ref="Y19:AA19"/>
    <mergeCell ref="AE19:AG19"/>
    <mergeCell ref="BC3:BE3"/>
    <mergeCell ref="AW2:BK2"/>
    <mergeCell ref="AB3:AD3"/>
    <mergeCell ref="AB19:AD19"/>
    <mergeCell ref="AW3:AY3"/>
    <mergeCell ref="AT3:AV3"/>
    <mergeCell ref="BI3:BK3"/>
    <mergeCell ref="AW19:AY19"/>
    <mergeCell ref="AZ19:BB19"/>
    <mergeCell ref="BC19:BE19"/>
    <mergeCell ref="BI19:BK19"/>
    <mergeCell ref="AZ3:BB3"/>
    <mergeCell ref="BF3:BH3"/>
    <mergeCell ref="BF19:BH19"/>
    <mergeCell ref="AT19:AV19"/>
    <mergeCell ref="AN3:AP3"/>
    <mergeCell ref="B42:C43"/>
    <mergeCell ref="D3:F3"/>
    <mergeCell ref="AH19:AJ19"/>
    <mergeCell ref="AK19:AM19"/>
    <mergeCell ref="AN19:AP19"/>
    <mergeCell ref="D19:F19"/>
    <mergeCell ref="G3:I3"/>
    <mergeCell ref="G19:I19"/>
    <mergeCell ref="AH3:AJ3"/>
    <mergeCell ref="AK3:AM3"/>
    <mergeCell ref="J3:L3"/>
    <mergeCell ref="J19:L19"/>
    <mergeCell ref="P3:R3"/>
    <mergeCell ref="P19:R19"/>
    <mergeCell ref="S19:U19"/>
  </mergeCells>
  <pageMargins left="0.5" right="0.5" top="0.75" bottom="0.75" header="0.3" footer="0.3"/>
  <pageSetup scale="45" orientation="landscape" r:id="rId1"/>
  <headerFooter>
    <oddFooter>&amp;LERCOT PUBLIC&amp;C&amp;P</oddFooter>
  </headerFooter>
  <colBreaks count="4" manualBreakCount="4">
    <brk id="1" max="1048575" man="1"/>
    <brk id="18" max="60" man="1"/>
    <brk id="33" max="60" man="1"/>
    <brk id="48" max="60" man="1"/>
  </colBreaks>
  <ignoredErrors>
    <ignoredError sqref="I15 F15 L15:N15 U15:AC15 AD15:AF15 AM15:AS16 BB16:BH1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5803-DEBB-442A-B2B1-AFBB55861A22}">
  <sheetPr codeName="Sheet10">
    <tabColor theme="1"/>
  </sheetPr>
  <dimension ref="A1"/>
  <sheetViews>
    <sheetView workbookViewId="0"/>
  </sheetViews>
  <sheetFormatPr defaultRowHeight="12.75" x14ac:dyDescent="0.2"/>
  <cols>
    <col min="6" max="6" width="10" bestFit="1" customWidth="1"/>
    <col min="7" max="7" width="13.5703125" bestFit="1" customWidth="1"/>
  </cols>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CC61-AA47-494B-B08D-43269B12E2AC}">
  <sheetPr codeName="Sheet11">
    <tabColor theme="6"/>
  </sheetPr>
  <dimension ref="A1:AF1702"/>
  <sheetViews>
    <sheetView topLeftCell="A7" zoomScale="69" zoomScaleNormal="69" workbookViewId="0">
      <pane ySplit="3" topLeftCell="A10" activePane="bottomLeft" state="frozen"/>
      <selection activeCell="F41" sqref="F41:O41"/>
      <selection pane="bottomLeft"/>
    </sheetView>
  </sheetViews>
  <sheetFormatPr defaultColWidth="26.28515625" defaultRowHeight="12.75" x14ac:dyDescent="0.2"/>
  <cols>
    <col min="1" max="1" width="53.140625" style="122" customWidth="1"/>
    <col min="2" max="5" width="26.28515625" style="122"/>
    <col min="6" max="6" width="18.5703125" style="122" customWidth="1"/>
    <col min="7" max="7" width="26.140625" style="122" customWidth="1"/>
    <col min="8" max="8" width="26.28515625" style="122"/>
    <col min="9" max="9" width="19.28515625" style="122" customWidth="1"/>
    <col min="10" max="10" width="26.28515625" style="294"/>
    <col min="11" max="31" width="15.7109375" style="303" customWidth="1"/>
    <col min="32" max="16384" width="26.28515625" style="122"/>
  </cols>
  <sheetData>
    <row r="1" spans="1:31" s="281" customFormat="1" ht="14.25" x14ac:dyDescent="0.2">
      <c r="A1" s="277"/>
      <c r="B1" s="277"/>
      <c r="C1" s="277"/>
      <c r="D1" s="277"/>
      <c r="E1" s="277"/>
      <c r="F1" s="277"/>
      <c r="G1" s="277"/>
      <c r="H1" s="277"/>
      <c r="I1" s="277"/>
      <c r="J1" s="278"/>
      <c r="K1" s="279"/>
      <c r="L1" s="279"/>
      <c r="M1" s="279"/>
      <c r="N1" s="279"/>
      <c r="O1" s="279"/>
      <c r="P1" s="280"/>
      <c r="Q1" s="279"/>
      <c r="R1" s="279"/>
      <c r="S1" s="280"/>
      <c r="T1" s="280"/>
      <c r="U1" s="280"/>
      <c r="V1" s="280"/>
      <c r="W1" s="280"/>
      <c r="X1" s="280"/>
      <c r="Y1" s="280"/>
      <c r="Z1" s="280"/>
      <c r="AA1" s="280"/>
      <c r="AB1" s="280"/>
      <c r="AC1" s="280"/>
      <c r="AD1" s="280"/>
      <c r="AE1" s="280"/>
    </row>
    <row r="2" spans="1:31" s="281" customFormat="1" ht="18" x14ac:dyDescent="0.25">
      <c r="A2" s="282" t="s">
        <v>216</v>
      </c>
      <c r="B2" s="277"/>
      <c r="C2" s="277"/>
      <c r="D2" s="277"/>
      <c r="E2" s="277"/>
      <c r="F2" s="277"/>
      <c r="G2" s="277"/>
      <c r="H2" s="277"/>
      <c r="I2" s="277"/>
      <c r="J2" s="278"/>
      <c r="K2" s="279"/>
      <c r="L2" s="279"/>
      <c r="M2" s="279"/>
      <c r="N2" s="279"/>
      <c r="O2" s="279"/>
      <c r="P2" s="280"/>
      <c r="Q2" s="279"/>
      <c r="R2" s="279"/>
      <c r="S2" s="280"/>
      <c r="T2" s="280"/>
      <c r="U2" s="280"/>
      <c r="V2" s="280"/>
      <c r="W2" s="280"/>
      <c r="X2" s="280"/>
      <c r="Y2" s="280"/>
      <c r="Z2" s="280"/>
      <c r="AA2" s="280"/>
      <c r="AB2" s="280"/>
      <c r="AC2" s="280"/>
      <c r="AD2" s="280"/>
      <c r="AE2" s="280"/>
    </row>
    <row r="3" spans="1:31" s="281" customFormat="1" ht="42.75" customHeight="1" x14ac:dyDescent="0.2">
      <c r="A3" s="400" t="s">
        <v>217</v>
      </c>
      <c r="B3" s="400"/>
      <c r="C3" s="400"/>
      <c r="D3" s="400"/>
      <c r="E3" s="400"/>
      <c r="F3" s="400"/>
      <c r="G3" s="400"/>
      <c r="H3" s="191"/>
      <c r="I3" s="191"/>
      <c r="J3" s="283"/>
      <c r="K3" s="279"/>
      <c r="L3" s="279"/>
      <c r="M3" s="279"/>
      <c r="N3" s="279"/>
      <c r="O3" s="279"/>
      <c r="P3" s="280"/>
      <c r="Q3" s="279"/>
      <c r="R3" s="279"/>
      <c r="S3" s="280"/>
      <c r="T3" s="280"/>
      <c r="U3" s="280"/>
      <c r="V3" s="280"/>
      <c r="W3" s="280"/>
      <c r="X3" s="280"/>
      <c r="Y3" s="280"/>
      <c r="Z3" s="280"/>
      <c r="AA3" s="280"/>
      <c r="AB3" s="280"/>
      <c r="AC3" s="280"/>
      <c r="AD3" s="280"/>
      <c r="AE3" s="280"/>
    </row>
    <row r="4" spans="1:31" s="281" customFormat="1" ht="78.75" customHeight="1" x14ac:dyDescent="0.2">
      <c r="A4" s="400" t="s">
        <v>218</v>
      </c>
      <c r="B4" s="400"/>
      <c r="C4" s="400"/>
      <c r="D4" s="400"/>
      <c r="E4" s="400"/>
      <c r="F4" s="400"/>
      <c r="G4" s="400"/>
      <c r="H4" s="191"/>
      <c r="I4" s="191"/>
      <c r="J4" s="283"/>
      <c r="K4" s="279"/>
      <c r="L4" s="279"/>
      <c r="M4" s="279"/>
      <c r="N4" s="279"/>
      <c r="O4" s="279"/>
      <c r="P4" s="280"/>
      <c r="Q4" s="279"/>
      <c r="R4" s="279"/>
      <c r="S4" s="280"/>
      <c r="T4" s="280"/>
      <c r="U4" s="280"/>
      <c r="V4" s="280"/>
      <c r="W4" s="280"/>
      <c r="X4" s="280"/>
      <c r="Y4" s="280"/>
      <c r="Z4" s="280"/>
      <c r="AA4" s="280"/>
      <c r="AB4" s="280"/>
      <c r="AC4" s="280"/>
      <c r="AD4" s="280"/>
      <c r="AE4" s="280"/>
    </row>
    <row r="5" spans="1:31" s="281" customFormat="1" ht="66.400000000000006" customHeight="1" x14ac:dyDescent="0.2">
      <c r="A5" s="400" t="s">
        <v>219</v>
      </c>
      <c r="B5" s="400"/>
      <c r="C5" s="400"/>
      <c r="D5" s="400"/>
      <c r="E5" s="400"/>
      <c r="F5" s="400"/>
      <c r="G5" s="400"/>
      <c r="H5" s="191"/>
      <c r="I5" s="191"/>
      <c r="J5" s="283"/>
      <c r="K5" s="279"/>
      <c r="L5" s="279"/>
      <c r="M5" s="279"/>
      <c r="N5" s="279"/>
      <c r="O5" s="279"/>
      <c r="P5" s="280"/>
      <c r="Q5" s="279"/>
      <c r="R5" s="279"/>
      <c r="S5" s="280"/>
      <c r="T5" s="280"/>
      <c r="U5" s="280"/>
      <c r="V5" s="280"/>
      <c r="W5" s="280"/>
      <c r="X5" s="280"/>
      <c r="Y5" s="280"/>
      <c r="Z5" s="280"/>
      <c r="AA5" s="280"/>
      <c r="AB5" s="280"/>
      <c r="AC5" s="280"/>
      <c r="AD5" s="280"/>
      <c r="AE5" s="280"/>
    </row>
    <row r="6" spans="1:31" s="281" customFormat="1" ht="85.9" customHeight="1" x14ac:dyDescent="0.2">
      <c r="A6" s="400" t="s">
        <v>220</v>
      </c>
      <c r="B6" s="400"/>
      <c r="C6" s="400"/>
      <c r="D6" s="400"/>
      <c r="E6" s="400"/>
      <c r="F6" s="400"/>
      <c r="G6" s="400"/>
      <c r="H6" s="191"/>
      <c r="I6" s="191"/>
      <c r="J6" s="283"/>
      <c r="K6" s="279"/>
      <c r="L6" s="279"/>
      <c r="M6" s="279"/>
      <c r="N6" s="279"/>
      <c r="O6" s="279"/>
      <c r="P6" s="280"/>
      <c r="Q6" s="279"/>
      <c r="R6" s="279"/>
      <c r="S6" s="280"/>
      <c r="T6" s="280"/>
      <c r="U6" s="280"/>
      <c r="V6" s="280"/>
      <c r="W6" s="280"/>
      <c r="X6" s="280"/>
      <c r="Y6" s="280"/>
      <c r="Z6" s="280"/>
      <c r="AA6" s="280"/>
      <c r="AB6" s="280"/>
      <c r="AC6" s="280"/>
      <c r="AD6" s="280"/>
      <c r="AE6" s="280"/>
    </row>
    <row r="7" spans="1:31" s="281" customFormat="1" ht="69.75" customHeight="1" thickBot="1" x14ac:dyDescent="0.25">
      <c r="A7" s="400" t="s">
        <v>221</v>
      </c>
      <c r="B7" s="400"/>
      <c r="C7" s="400"/>
      <c r="D7" s="400"/>
      <c r="E7" s="400"/>
      <c r="F7" s="400"/>
      <c r="G7" s="400"/>
      <c r="H7" s="191"/>
      <c r="I7" s="191"/>
      <c r="J7" s="283"/>
      <c r="K7" s="279"/>
      <c r="L7" s="429" t="s">
        <v>222</v>
      </c>
      <c r="M7" s="430"/>
      <c r="N7" s="430"/>
      <c r="O7" s="430"/>
      <c r="P7" s="430"/>
      <c r="Q7" s="430"/>
      <c r="R7" s="430"/>
      <c r="S7" s="430"/>
      <c r="T7" s="430"/>
      <c r="U7" s="430"/>
      <c r="V7" s="429" t="s">
        <v>223</v>
      </c>
      <c r="W7" s="430"/>
      <c r="X7" s="430"/>
      <c r="Y7" s="430"/>
      <c r="Z7" s="430"/>
      <c r="AA7" s="430"/>
      <c r="AB7" s="430"/>
      <c r="AC7" s="430"/>
      <c r="AD7" s="430"/>
      <c r="AE7" s="430"/>
    </row>
    <row r="8" spans="1:31" ht="49.9" customHeight="1" thickBot="1" x14ac:dyDescent="0.25">
      <c r="A8" s="277"/>
      <c r="B8" s="277"/>
      <c r="C8" s="277"/>
      <c r="D8" s="277"/>
      <c r="E8" s="277"/>
      <c r="F8" s="277"/>
      <c r="G8" s="277"/>
      <c r="H8" s="277"/>
      <c r="I8" s="284"/>
      <c r="J8" s="278"/>
      <c r="K8" s="285"/>
      <c r="L8" s="426" t="s">
        <v>224</v>
      </c>
      <c r="M8" s="427"/>
      <c r="N8" s="427"/>
      <c r="O8" s="427"/>
      <c r="P8" s="428"/>
      <c r="Q8" s="426" t="s">
        <v>225</v>
      </c>
      <c r="R8" s="427"/>
      <c r="S8" s="427"/>
      <c r="T8" s="427"/>
      <c r="U8" s="428"/>
      <c r="V8" s="426" t="s">
        <v>226</v>
      </c>
      <c r="W8" s="427"/>
      <c r="X8" s="427"/>
      <c r="Y8" s="427"/>
      <c r="Z8" s="428"/>
      <c r="AA8" s="426" t="s">
        <v>227</v>
      </c>
      <c r="AB8" s="427"/>
      <c r="AC8" s="427"/>
      <c r="AD8" s="427"/>
      <c r="AE8" s="428"/>
    </row>
    <row r="9" spans="1:31" ht="60" customHeight="1" thickBot="1" x14ac:dyDescent="0.25">
      <c r="A9" s="286" t="s">
        <v>228</v>
      </c>
      <c r="B9" s="287" t="s">
        <v>229</v>
      </c>
      <c r="C9" s="288" t="s">
        <v>230</v>
      </c>
      <c r="D9" s="288" t="s">
        <v>231</v>
      </c>
      <c r="E9" s="288" t="s">
        <v>232</v>
      </c>
      <c r="F9" s="288" t="s">
        <v>233</v>
      </c>
      <c r="G9" s="288" t="s">
        <v>234</v>
      </c>
      <c r="H9" s="289" t="s">
        <v>235</v>
      </c>
      <c r="I9" s="288" t="s">
        <v>236</v>
      </c>
      <c r="J9" s="290" t="s">
        <v>237</v>
      </c>
      <c r="K9" s="291" t="s">
        <v>238</v>
      </c>
      <c r="L9" s="292">
        <v>2026</v>
      </c>
      <c r="M9" s="292">
        <v>2027</v>
      </c>
      <c r="N9" s="292">
        <v>2028</v>
      </c>
      <c r="O9" s="292">
        <v>2029</v>
      </c>
      <c r="P9" s="292">
        <v>2030</v>
      </c>
      <c r="Q9" s="292" t="s">
        <v>149</v>
      </c>
      <c r="R9" s="292" t="s">
        <v>150</v>
      </c>
      <c r="S9" s="292" t="s">
        <v>151</v>
      </c>
      <c r="T9" s="292" t="s">
        <v>152</v>
      </c>
      <c r="U9" s="292" t="s">
        <v>153</v>
      </c>
      <c r="V9" s="292">
        <v>2026</v>
      </c>
      <c r="W9" s="292">
        <v>2027</v>
      </c>
      <c r="X9" s="292">
        <v>2028</v>
      </c>
      <c r="Y9" s="292">
        <v>2029</v>
      </c>
      <c r="Z9" s="292">
        <v>2030</v>
      </c>
      <c r="AA9" s="292">
        <v>2026</v>
      </c>
      <c r="AB9" s="292">
        <v>2027</v>
      </c>
      <c r="AC9" s="292">
        <v>2028</v>
      </c>
      <c r="AD9" s="292">
        <v>2029</v>
      </c>
      <c r="AE9" s="292">
        <v>2030</v>
      </c>
    </row>
    <row r="10" spans="1:31" x14ac:dyDescent="0.2">
      <c r="A10" s="293" t="s">
        <v>239</v>
      </c>
      <c r="B10" s="293"/>
      <c r="C10" s="293" t="s">
        <v>240</v>
      </c>
      <c r="D10" s="122" t="s">
        <v>241</v>
      </c>
      <c r="E10" s="293" t="s">
        <v>242</v>
      </c>
      <c r="F10" s="293" t="s">
        <v>243</v>
      </c>
      <c r="G10" s="122" t="s">
        <v>244</v>
      </c>
      <c r="H10" s="293" t="s">
        <v>245</v>
      </c>
      <c r="I10" s="293" t="s">
        <v>246</v>
      </c>
      <c r="J10" s="294">
        <v>33098</v>
      </c>
      <c r="K10" s="295">
        <v>1269</v>
      </c>
      <c r="L10" s="296">
        <v>1205</v>
      </c>
      <c r="M10" s="297">
        <v>1205</v>
      </c>
      <c r="N10" s="297">
        <v>1205</v>
      </c>
      <c r="O10" s="298">
        <v>1205</v>
      </c>
      <c r="P10" s="299">
        <v>1205</v>
      </c>
      <c r="Q10" s="296">
        <v>1235</v>
      </c>
      <c r="R10" s="297">
        <v>1235</v>
      </c>
      <c r="S10" s="297">
        <v>1235</v>
      </c>
      <c r="T10" s="297">
        <v>1235</v>
      </c>
      <c r="U10" s="300">
        <v>1235</v>
      </c>
      <c r="V10" s="296">
        <v>1227</v>
      </c>
      <c r="W10" s="297">
        <v>1227</v>
      </c>
      <c r="X10" s="297">
        <v>1227</v>
      </c>
      <c r="Y10" s="297">
        <v>1227</v>
      </c>
      <c r="Z10" s="300">
        <v>1227</v>
      </c>
      <c r="AA10" s="296">
        <v>1222</v>
      </c>
      <c r="AB10" s="297">
        <v>1222</v>
      </c>
      <c r="AC10" s="297">
        <v>1222</v>
      </c>
      <c r="AD10" s="297">
        <v>1222</v>
      </c>
      <c r="AE10" s="300">
        <v>1222</v>
      </c>
    </row>
    <row r="11" spans="1:31" x14ac:dyDescent="0.2">
      <c r="A11" s="293" t="s">
        <v>247</v>
      </c>
      <c r="B11" s="293"/>
      <c r="C11" s="293" t="s">
        <v>248</v>
      </c>
      <c r="D11" s="122" t="s">
        <v>241</v>
      </c>
      <c r="E11" s="293" t="s">
        <v>242</v>
      </c>
      <c r="F11" s="293" t="s">
        <v>243</v>
      </c>
      <c r="G11" s="122" t="s">
        <v>244</v>
      </c>
      <c r="H11" s="293" t="s">
        <v>245</v>
      </c>
      <c r="I11" s="293" t="s">
        <v>246</v>
      </c>
      <c r="J11" s="294">
        <v>34184</v>
      </c>
      <c r="K11" s="295">
        <v>1269</v>
      </c>
      <c r="L11" s="296">
        <v>1195</v>
      </c>
      <c r="M11" s="297">
        <v>1195</v>
      </c>
      <c r="N11" s="297">
        <v>1195</v>
      </c>
      <c r="O11" s="298">
        <v>1195</v>
      </c>
      <c r="P11" s="299">
        <v>1195</v>
      </c>
      <c r="Q11" s="296">
        <v>1225</v>
      </c>
      <c r="R11" s="297">
        <v>1225</v>
      </c>
      <c r="S11" s="297">
        <v>1225</v>
      </c>
      <c r="T11" s="297">
        <v>1225</v>
      </c>
      <c r="U11" s="300">
        <v>1225</v>
      </c>
      <c r="V11" s="296">
        <v>1214</v>
      </c>
      <c r="W11" s="297">
        <v>1214</v>
      </c>
      <c r="X11" s="297">
        <v>1214</v>
      </c>
      <c r="Y11" s="297">
        <v>1214</v>
      </c>
      <c r="Z11" s="300">
        <v>1214</v>
      </c>
      <c r="AA11" s="296">
        <v>1209</v>
      </c>
      <c r="AB11" s="297">
        <v>1209</v>
      </c>
      <c r="AC11" s="297">
        <v>1209</v>
      </c>
      <c r="AD11" s="297">
        <v>1209</v>
      </c>
      <c r="AE11" s="300">
        <v>1209</v>
      </c>
    </row>
    <row r="12" spans="1:31" x14ac:dyDescent="0.2">
      <c r="A12" s="293" t="s">
        <v>249</v>
      </c>
      <c r="B12" s="293"/>
      <c r="C12" s="293" t="s">
        <v>250</v>
      </c>
      <c r="D12" s="122" t="s">
        <v>241</v>
      </c>
      <c r="E12" s="293" t="s">
        <v>242</v>
      </c>
      <c r="F12" s="293" t="s">
        <v>243</v>
      </c>
      <c r="G12" s="122" t="s">
        <v>244</v>
      </c>
      <c r="H12" s="293" t="s">
        <v>251</v>
      </c>
      <c r="I12" s="293" t="s">
        <v>252</v>
      </c>
      <c r="J12" s="294">
        <v>32224</v>
      </c>
      <c r="K12" s="295">
        <v>1365</v>
      </c>
      <c r="L12" s="296">
        <v>1293.2</v>
      </c>
      <c r="M12" s="297">
        <v>1293.2</v>
      </c>
      <c r="N12" s="297">
        <v>1293.2</v>
      </c>
      <c r="O12" s="298">
        <v>1293.2</v>
      </c>
      <c r="P12" s="299">
        <v>1293.2</v>
      </c>
      <c r="Q12" s="296">
        <v>1353.2</v>
      </c>
      <c r="R12" s="297">
        <v>1353.2</v>
      </c>
      <c r="S12" s="297">
        <v>1353.2</v>
      </c>
      <c r="T12" s="297">
        <v>1353.2</v>
      </c>
      <c r="U12" s="300">
        <v>1353.2</v>
      </c>
      <c r="V12" s="296">
        <v>1323.2</v>
      </c>
      <c r="W12" s="297">
        <v>1323.2</v>
      </c>
      <c r="X12" s="297">
        <v>1323.2</v>
      </c>
      <c r="Y12" s="297">
        <v>1323.2</v>
      </c>
      <c r="Z12" s="300">
        <v>1323.2</v>
      </c>
      <c r="AA12" s="296">
        <v>1323.2</v>
      </c>
      <c r="AB12" s="297">
        <v>1323.2</v>
      </c>
      <c r="AC12" s="297">
        <v>1323.2</v>
      </c>
      <c r="AD12" s="297">
        <v>1323.2</v>
      </c>
      <c r="AE12" s="300">
        <v>1323.2</v>
      </c>
    </row>
    <row r="13" spans="1:31" x14ac:dyDescent="0.2">
      <c r="A13" s="293" t="s">
        <v>253</v>
      </c>
      <c r="B13" s="293"/>
      <c r="C13" s="293" t="s">
        <v>254</v>
      </c>
      <c r="D13" s="122" t="s">
        <v>241</v>
      </c>
      <c r="E13" s="293" t="s">
        <v>242</v>
      </c>
      <c r="F13" s="293" t="s">
        <v>243</v>
      </c>
      <c r="G13" s="122" t="s">
        <v>244</v>
      </c>
      <c r="H13" s="293" t="s">
        <v>251</v>
      </c>
      <c r="I13" s="293" t="s">
        <v>252</v>
      </c>
      <c r="J13" s="294">
        <v>32595</v>
      </c>
      <c r="K13" s="295">
        <v>1365</v>
      </c>
      <c r="L13" s="296">
        <v>1280</v>
      </c>
      <c r="M13" s="297">
        <v>1280</v>
      </c>
      <c r="N13" s="297">
        <v>1280</v>
      </c>
      <c r="O13" s="298">
        <v>1280</v>
      </c>
      <c r="P13" s="299">
        <v>1280</v>
      </c>
      <c r="Q13" s="296">
        <v>1340</v>
      </c>
      <c r="R13" s="297">
        <v>1340</v>
      </c>
      <c r="S13" s="297">
        <v>1340</v>
      </c>
      <c r="T13" s="297">
        <v>1340</v>
      </c>
      <c r="U13" s="300">
        <v>1340</v>
      </c>
      <c r="V13" s="296">
        <v>1310</v>
      </c>
      <c r="W13" s="297">
        <v>1310</v>
      </c>
      <c r="X13" s="297">
        <v>1310</v>
      </c>
      <c r="Y13" s="297">
        <v>1310</v>
      </c>
      <c r="Z13" s="300">
        <v>1310</v>
      </c>
      <c r="AA13" s="296">
        <v>1310</v>
      </c>
      <c r="AB13" s="297">
        <v>1310</v>
      </c>
      <c r="AC13" s="297">
        <v>1310</v>
      </c>
      <c r="AD13" s="297">
        <v>1310</v>
      </c>
      <c r="AE13" s="300">
        <v>1310</v>
      </c>
    </row>
    <row r="14" spans="1:31" x14ac:dyDescent="0.2">
      <c r="A14" s="293" t="s">
        <v>255</v>
      </c>
      <c r="B14" s="293"/>
      <c r="C14" s="293" t="s">
        <v>256</v>
      </c>
      <c r="D14" s="122" t="s">
        <v>241</v>
      </c>
      <c r="E14" s="293" t="s">
        <v>257</v>
      </c>
      <c r="F14" s="293" t="s">
        <v>258</v>
      </c>
      <c r="G14" s="122" t="s">
        <v>244</v>
      </c>
      <c r="H14" s="293" t="s">
        <v>259</v>
      </c>
      <c r="I14" s="293" t="s">
        <v>260</v>
      </c>
      <c r="J14" s="294">
        <v>29221</v>
      </c>
      <c r="K14" s="295">
        <v>655</v>
      </c>
      <c r="L14" s="296">
        <v>655</v>
      </c>
      <c r="M14" s="297">
        <v>0</v>
      </c>
      <c r="N14" s="297">
        <v>0</v>
      </c>
      <c r="O14" s="298">
        <v>0</v>
      </c>
      <c r="P14" s="299">
        <v>0</v>
      </c>
      <c r="Q14" s="296">
        <v>655</v>
      </c>
      <c r="R14" s="297">
        <v>0</v>
      </c>
      <c r="S14" s="297">
        <v>0</v>
      </c>
      <c r="T14" s="297">
        <v>0</v>
      </c>
      <c r="U14" s="300">
        <v>0</v>
      </c>
      <c r="V14" s="296">
        <v>655</v>
      </c>
      <c r="W14" s="297">
        <v>0</v>
      </c>
      <c r="X14" s="297">
        <v>0</v>
      </c>
      <c r="Y14" s="297">
        <v>0</v>
      </c>
      <c r="Z14" s="300">
        <v>0</v>
      </c>
      <c r="AA14" s="296">
        <v>655</v>
      </c>
      <c r="AB14" s="297">
        <v>0</v>
      </c>
      <c r="AC14" s="297">
        <v>0</v>
      </c>
      <c r="AD14" s="297">
        <v>0</v>
      </c>
      <c r="AE14" s="300">
        <v>0</v>
      </c>
    </row>
    <row r="15" spans="1:31" x14ac:dyDescent="0.2">
      <c r="A15" s="293" t="s">
        <v>255</v>
      </c>
      <c r="B15" s="293"/>
      <c r="C15" s="293" t="s">
        <v>256</v>
      </c>
      <c r="D15" s="122" t="s">
        <v>241</v>
      </c>
      <c r="E15" s="293" t="s">
        <v>261</v>
      </c>
      <c r="F15" s="293" t="s">
        <v>243</v>
      </c>
      <c r="G15" s="122" t="s">
        <v>244</v>
      </c>
      <c r="H15" s="293" t="s">
        <v>259</v>
      </c>
      <c r="I15" s="293" t="s">
        <v>260</v>
      </c>
      <c r="J15" s="294">
        <v>46569</v>
      </c>
      <c r="K15" s="295">
        <v>655</v>
      </c>
      <c r="L15" s="296">
        <v>0</v>
      </c>
      <c r="M15" s="297">
        <v>655</v>
      </c>
      <c r="N15" s="297">
        <v>655</v>
      </c>
      <c r="O15" s="298">
        <v>655</v>
      </c>
      <c r="P15" s="299">
        <v>655</v>
      </c>
      <c r="Q15" s="296">
        <v>0</v>
      </c>
      <c r="R15" s="297">
        <v>655</v>
      </c>
      <c r="S15" s="297">
        <v>655</v>
      </c>
      <c r="T15" s="297">
        <v>655</v>
      </c>
      <c r="U15" s="300">
        <v>655</v>
      </c>
      <c r="V15" s="296">
        <v>0</v>
      </c>
      <c r="W15" s="297">
        <v>655</v>
      </c>
      <c r="X15" s="297">
        <v>655</v>
      </c>
      <c r="Y15" s="297">
        <v>655</v>
      </c>
      <c r="Z15" s="300">
        <v>655</v>
      </c>
      <c r="AA15" s="296">
        <v>0</v>
      </c>
      <c r="AB15" s="297">
        <v>655</v>
      </c>
      <c r="AC15" s="297">
        <v>655</v>
      </c>
      <c r="AD15" s="297">
        <v>655</v>
      </c>
      <c r="AE15" s="300">
        <v>655</v>
      </c>
    </row>
    <row r="16" spans="1:31" x14ac:dyDescent="0.2">
      <c r="A16" s="293" t="s">
        <v>262</v>
      </c>
      <c r="B16" s="293"/>
      <c r="C16" s="293" t="s">
        <v>263</v>
      </c>
      <c r="D16" s="122" t="s">
        <v>241</v>
      </c>
      <c r="E16" s="293" t="s">
        <v>257</v>
      </c>
      <c r="F16" s="293" t="s">
        <v>243</v>
      </c>
      <c r="G16" s="122" t="s">
        <v>244</v>
      </c>
      <c r="H16" s="293" t="s">
        <v>264</v>
      </c>
      <c r="I16" s="293" t="s">
        <v>260</v>
      </c>
      <c r="J16" s="294">
        <v>29022</v>
      </c>
      <c r="K16" s="295">
        <v>615</v>
      </c>
      <c r="L16" s="296">
        <v>604</v>
      </c>
      <c r="M16" s="297">
        <v>604</v>
      </c>
      <c r="N16" s="297">
        <v>604</v>
      </c>
      <c r="O16" s="298">
        <v>604</v>
      </c>
      <c r="P16" s="299">
        <v>604</v>
      </c>
      <c r="Q16" s="296">
        <v>603</v>
      </c>
      <c r="R16" s="297">
        <v>603</v>
      </c>
      <c r="S16" s="297">
        <v>603</v>
      </c>
      <c r="T16" s="297">
        <v>603</v>
      </c>
      <c r="U16" s="300">
        <v>603</v>
      </c>
      <c r="V16" s="296">
        <v>608</v>
      </c>
      <c r="W16" s="297">
        <v>608</v>
      </c>
      <c r="X16" s="297">
        <v>608</v>
      </c>
      <c r="Y16" s="297">
        <v>608</v>
      </c>
      <c r="Z16" s="300">
        <v>608</v>
      </c>
      <c r="AA16" s="296">
        <v>603</v>
      </c>
      <c r="AB16" s="297">
        <v>603</v>
      </c>
      <c r="AC16" s="297">
        <v>603</v>
      </c>
      <c r="AD16" s="297">
        <v>603</v>
      </c>
      <c r="AE16" s="300">
        <v>603</v>
      </c>
    </row>
    <row r="17" spans="1:31" x14ac:dyDescent="0.2">
      <c r="A17" s="293" t="s">
        <v>265</v>
      </c>
      <c r="B17" s="293"/>
      <c r="C17" s="293" t="s">
        <v>266</v>
      </c>
      <c r="D17" s="122" t="s">
        <v>241</v>
      </c>
      <c r="E17" s="293" t="s">
        <v>257</v>
      </c>
      <c r="F17" s="293" t="s">
        <v>243</v>
      </c>
      <c r="G17" s="122" t="s">
        <v>244</v>
      </c>
      <c r="H17" s="293" t="s">
        <v>264</v>
      </c>
      <c r="I17" s="293" t="s">
        <v>260</v>
      </c>
      <c r="J17" s="294">
        <v>29361</v>
      </c>
      <c r="K17" s="295">
        <v>615</v>
      </c>
      <c r="L17" s="296">
        <v>599</v>
      </c>
      <c r="M17" s="297">
        <v>599</v>
      </c>
      <c r="N17" s="297">
        <v>599</v>
      </c>
      <c r="O17" s="298">
        <v>599</v>
      </c>
      <c r="P17" s="299">
        <v>599</v>
      </c>
      <c r="Q17" s="296">
        <v>605</v>
      </c>
      <c r="R17" s="297">
        <v>605</v>
      </c>
      <c r="S17" s="297">
        <v>605</v>
      </c>
      <c r="T17" s="297">
        <v>605</v>
      </c>
      <c r="U17" s="300">
        <v>605</v>
      </c>
      <c r="V17" s="296">
        <v>608</v>
      </c>
      <c r="W17" s="297">
        <v>608</v>
      </c>
      <c r="X17" s="297">
        <v>608</v>
      </c>
      <c r="Y17" s="297">
        <v>608</v>
      </c>
      <c r="Z17" s="300">
        <v>608</v>
      </c>
      <c r="AA17" s="296">
        <v>603</v>
      </c>
      <c r="AB17" s="297">
        <v>603</v>
      </c>
      <c r="AC17" s="297">
        <v>603</v>
      </c>
      <c r="AD17" s="297">
        <v>603</v>
      </c>
      <c r="AE17" s="300">
        <v>603</v>
      </c>
    </row>
    <row r="18" spans="1:31" x14ac:dyDescent="0.2">
      <c r="A18" s="293" t="s">
        <v>267</v>
      </c>
      <c r="B18" s="293"/>
      <c r="C18" s="293" t="s">
        <v>268</v>
      </c>
      <c r="D18" s="122" t="s">
        <v>241</v>
      </c>
      <c r="E18" s="293" t="s">
        <v>257</v>
      </c>
      <c r="F18" s="293" t="s">
        <v>243</v>
      </c>
      <c r="G18" s="122" t="s">
        <v>244</v>
      </c>
      <c r="H18" s="293" t="s">
        <v>264</v>
      </c>
      <c r="I18" s="293" t="s">
        <v>260</v>
      </c>
      <c r="J18" s="294">
        <v>32262</v>
      </c>
      <c r="K18" s="295">
        <v>460</v>
      </c>
      <c r="L18" s="296">
        <v>437</v>
      </c>
      <c r="M18" s="297">
        <v>437</v>
      </c>
      <c r="N18" s="297">
        <v>437</v>
      </c>
      <c r="O18" s="298">
        <v>437</v>
      </c>
      <c r="P18" s="299">
        <v>437</v>
      </c>
      <c r="Q18" s="296">
        <v>449</v>
      </c>
      <c r="R18" s="297">
        <v>449</v>
      </c>
      <c r="S18" s="297">
        <v>449</v>
      </c>
      <c r="T18" s="297">
        <v>449</v>
      </c>
      <c r="U18" s="300">
        <v>449</v>
      </c>
      <c r="V18" s="296">
        <v>448</v>
      </c>
      <c r="W18" s="297">
        <v>448</v>
      </c>
      <c r="X18" s="297">
        <v>448</v>
      </c>
      <c r="Y18" s="297">
        <v>448</v>
      </c>
      <c r="Z18" s="300">
        <v>448</v>
      </c>
      <c r="AA18" s="296">
        <v>444</v>
      </c>
      <c r="AB18" s="297">
        <v>444</v>
      </c>
      <c r="AC18" s="297">
        <v>444</v>
      </c>
      <c r="AD18" s="297">
        <v>444</v>
      </c>
      <c r="AE18" s="300">
        <v>444</v>
      </c>
    </row>
    <row r="19" spans="1:31" x14ac:dyDescent="0.2">
      <c r="A19" s="293" t="s">
        <v>269</v>
      </c>
      <c r="B19" s="293"/>
      <c r="C19" s="293" t="s">
        <v>270</v>
      </c>
      <c r="D19" s="122" t="s">
        <v>241</v>
      </c>
      <c r="E19" s="293" t="s">
        <v>257</v>
      </c>
      <c r="F19" s="293" t="s">
        <v>271</v>
      </c>
      <c r="G19" s="122" t="s">
        <v>244</v>
      </c>
      <c r="H19" s="293" t="s">
        <v>272</v>
      </c>
      <c r="I19" s="293" t="s">
        <v>260</v>
      </c>
      <c r="J19" s="294">
        <v>33909</v>
      </c>
      <c r="K19" s="295">
        <v>560</v>
      </c>
      <c r="L19" s="296">
        <v>560</v>
      </c>
      <c r="M19" s="297">
        <v>560</v>
      </c>
      <c r="N19" s="297">
        <v>560</v>
      </c>
      <c r="O19" s="298">
        <v>0</v>
      </c>
      <c r="P19" s="299">
        <v>0</v>
      </c>
      <c r="Q19" s="296">
        <v>560</v>
      </c>
      <c r="R19" s="297">
        <v>560</v>
      </c>
      <c r="S19" s="297">
        <v>0</v>
      </c>
      <c r="T19" s="297">
        <v>0</v>
      </c>
      <c r="U19" s="300">
        <v>0</v>
      </c>
      <c r="V19" s="296">
        <v>560</v>
      </c>
      <c r="W19" s="297">
        <v>560</v>
      </c>
      <c r="X19" s="297">
        <v>560</v>
      </c>
      <c r="Y19" s="297">
        <v>0</v>
      </c>
      <c r="Z19" s="300">
        <v>0</v>
      </c>
      <c r="AA19" s="296">
        <v>560</v>
      </c>
      <c r="AB19" s="297">
        <v>560</v>
      </c>
      <c r="AC19" s="297">
        <v>560</v>
      </c>
      <c r="AD19" s="297">
        <v>0</v>
      </c>
      <c r="AE19" s="300">
        <v>0</v>
      </c>
    </row>
    <row r="20" spans="1:31" x14ac:dyDescent="0.2">
      <c r="A20" s="293" t="s">
        <v>273</v>
      </c>
      <c r="B20" s="293"/>
      <c r="C20" s="293" t="s">
        <v>274</v>
      </c>
      <c r="D20" s="122" t="s">
        <v>241</v>
      </c>
      <c r="E20" s="293" t="s">
        <v>257</v>
      </c>
      <c r="F20" s="293" t="s">
        <v>258</v>
      </c>
      <c r="G20" s="122" t="s">
        <v>244</v>
      </c>
      <c r="H20" s="293" t="s">
        <v>272</v>
      </c>
      <c r="I20" s="293" t="s">
        <v>260</v>
      </c>
      <c r="J20" s="294">
        <v>40326</v>
      </c>
      <c r="K20" s="295">
        <v>922</v>
      </c>
      <c r="L20" s="296">
        <v>785</v>
      </c>
      <c r="M20" s="297">
        <v>785</v>
      </c>
      <c r="N20" s="297">
        <v>0</v>
      </c>
      <c r="O20" s="298">
        <v>0</v>
      </c>
      <c r="P20" s="299">
        <v>0</v>
      </c>
      <c r="Q20" s="296">
        <v>785</v>
      </c>
      <c r="R20" s="297">
        <v>785</v>
      </c>
      <c r="S20" s="297">
        <v>0</v>
      </c>
      <c r="T20" s="297">
        <v>0</v>
      </c>
      <c r="U20" s="300">
        <v>0</v>
      </c>
      <c r="V20" s="296">
        <v>785</v>
      </c>
      <c r="W20" s="297">
        <v>785</v>
      </c>
      <c r="X20" s="297">
        <v>785</v>
      </c>
      <c r="Y20" s="297">
        <v>0</v>
      </c>
      <c r="Z20" s="300">
        <v>0</v>
      </c>
      <c r="AA20" s="296">
        <v>785</v>
      </c>
      <c r="AB20" s="297">
        <v>785</v>
      </c>
      <c r="AC20" s="297">
        <v>0</v>
      </c>
      <c r="AD20" s="297">
        <v>0</v>
      </c>
      <c r="AE20" s="300">
        <v>0</v>
      </c>
    </row>
    <row r="21" spans="1:31" x14ac:dyDescent="0.2">
      <c r="A21" s="293" t="s">
        <v>273</v>
      </c>
      <c r="B21" s="293"/>
      <c r="C21" s="293" t="s">
        <v>274</v>
      </c>
      <c r="D21" s="122" t="s">
        <v>241</v>
      </c>
      <c r="E21" s="293" t="s">
        <v>261</v>
      </c>
      <c r="F21" s="293" t="s">
        <v>243</v>
      </c>
      <c r="G21" s="122" t="s">
        <v>244</v>
      </c>
      <c r="H21" s="293" t="s">
        <v>272</v>
      </c>
      <c r="I21" s="293" t="s">
        <v>260</v>
      </c>
      <c r="J21" s="294">
        <v>46905</v>
      </c>
      <c r="K21" s="295">
        <v>922</v>
      </c>
      <c r="L21" s="296">
        <v>0</v>
      </c>
      <c r="M21" s="297">
        <v>0</v>
      </c>
      <c r="N21" s="297">
        <v>785</v>
      </c>
      <c r="O21" s="298">
        <v>785</v>
      </c>
      <c r="P21" s="299">
        <v>785</v>
      </c>
      <c r="Q21" s="296">
        <v>0</v>
      </c>
      <c r="R21" s="297">
        <v>0</v>
      </c>
      <c r="S21" s="297">
        <v>785</v>
      </c>
      <c r="T21" s="297">
        <v>785</v>
      </c>
      <c r="U21" s="300">
        <v>785</v>
      </c>
      <c r="V21" s="296">
        <v>0</v>
      </c>
      <c r="W21" s="297">
        <v>0</v>
      </c>
      <c r="X21" s="297">
        <v>0</v>
      </c>
      <c r="Y21" s="297">
        <v>785</v>
      </c>
      <c r="Z21" s="300">
        <v>785</v>
      </c>
      <c r="AA21" s="296">
        <v>0</v>
      </c>
      <c r="AB21" s="297">
        <v>0</v>
      </c>
      <c r="AC21" s="297">
        <v>785</v>
      </c>
      <c r="AD21" s="297">
        <v>785</v>
      </c>
      <c r="AE21" s="300">
        <v>785</v>
      </c>
    </row>
    <row r="22" spans="1:31" x14ac:dyDescent="0.2">
      <c r="A22" s="293" t="s">
        <v>275</v>
      </c>
      <c r="B22" s="293"/>
      <c r="C22" s="293" t="s">
        <v>276</v>
      </c>
      <c r="D22" s="122" t="s">
        <v>241</v>
      </c>
      <c r="E22" s="293" t="s">
        <v>257</v>
      </c>
      <c r="F22" s="293" t="s">
        <v>243</v>
      </c>
      <c r="G22" s="122" t="s">
        <v>244</v>
      </c>
      <c r="H22" s="293" t="s">
        <v>277</v>
      </c>
      <c r="I22" s="293" t="s">
        <v>246</v>
      </c>
      <c r="J22" s="294">
        <v>31382</v>
      </c>
      <c r="K22" s="295">
        <v>893</v>
      </c>
      <c r="L22" s="296">
        <v>831</v>
      </c>
      <c r="M22" s="297">
        <v>831</v>
      </c>
      <c r="N22" s="297">
        <v>831</v>
      </c>
      <c r="O22" s="298">
        <v>831</v>
      </c>
      <c r="P22" s="299">
        <v>831</v>
      </c>
      <c r="Q22" s="296">
        <v>831</v>
      </c>
      <c r="R22" s="297">
        <v>831</v>
      </c>
      <c r="S22" s="297">
        <v>831</v>
      </c>
      <c r="T22" s="297">
        <v>831</v>
      </c>
      <c r="U22" s="300">
        <v>831</v>
      </c>
      <c r="V22" s="296">
        <v>831</v>
      </c>
      <c r="W22" s="297">
        <v>831</v>
      </c>
      <c r="X22" s="297">
        <v>831</v>
      </c>
      <c r="Y22" s="297">
        <v>831</v>
      </c>
      <c r="Z22" s="300">
        <v>831</v>
      </c>
      <c r="AA22" s="296">
        <v>831</v>
      </c>
      <c r="AB22" s="297">
        <v>831</v>
      </c>
      <c r="AC22" s="297">
        <v>831</v>
      </c>
      <c r="AD22" s="297">
        <v>831</v>
      </c>
      <c r="AE22" s="300">
        <v>831</v>
      </c>
    </row>
    <row r="23" spans="1:31" x14ac:dyDescent="0.2">
      <c r="A23" s="293" t="s">
        <v>278</v>
      </c>
      <c r="B23" s="293"/>
      <c r="C23" s="293" t="s">
        <v>279</v>
      </c>
      <c r="D23" s="122" t="s">
        <v>241</v>
      </c>
      <c r="E23" s="293" t="s">
        <v>257</v>
      </c>
      <c r="F23" s="293" t="s">
        <v>243</v>
      </c>
      <c r="G23" s="122" t="s">
        <v>244</v>
      </c>
      <c r="H23" s="293" t="s">
        <v>277</v>
      </c>
      <c r="I23" s="293" t="s">
        <v>246</v>
      </c>
      <c r="J23" s="294">
        <v>31747</v>
      </c>
      <c r="K23" s="295">
        <v>956.8</v>
      </c>
      <c r="L23" s="296">
        <v>857</v>
      </c>
      <c r="M23" s="297">
        <v>857</v>
      </c>
      <c r="N23" s="297">
        <v>857</v>
      </c>
      <c r="O23" s="298">
        <v>857</v>
      </c>
      <c r="P23" s="299">
        <v>857</v>
      </c>
      <c r="Q23" s="296">
        <v>857</v>
      </c>
      <c r="R23" s="297">
        <v>857</v>
      </c>
      <c r="S23" s="297">
        <v>857</v>
      </c>
      <c r="T23" s="297">
        <v>857</v>
      </c>
      <c r="U23" s="300">
        <v>857</v>
      </c>
      <c r="V23" s="296">
        <v>857</v>
      </c>
      <c r="W23" s="297">
        <v>857</v>
      </c>
      <c r="X23" s="297">
        <v>857</v>
      </c>
      <c r="Y23" s="297">
        <v>857</v>
      </c>
      <c r="Z23" s="300">
        <v>857</v>
      </c>
      <c r="AA23" s="296">
        <v>857</v>
      </c>
      <c r="AB23" s="297">
        <v>857</v>
      </c>
      <c r="AC23" s="297">
        <v>857</v>
      </c>
      <c r="AD23" s="297">
        <v>857</v>
      </c>
      <c r="AE23" s="300">
        <v>857</v>
      </c>
    </row>
    <row r="24" spans="1:31" x14ac:dyDescent="0.2">
      <c r="A24" s="293" t="s">
        <v>280</v>
      </c>
      <c r="B24" s="293"/>
      <c r="C24" s="293" t="s">
        <v>281</v>
      </c>
      <c r="D24" s="122" t="s">
        <v>241</v>
      </c>
      <c r="E24" s="293" t="s">
        <v>257</v>
      </c>
      <c r="F24" s="293" t="s">
        <v>243</v>
      </c>
      <c r="G24" s="122" t="s">
        <v>244</v>
      </c>
      <c r="H24" s="293" t="s">
        <v>282</v>
      </c>
      <c r="I24" s="293" t="s">
        <v>246</v>
      </c>
      <c r="J24" s="294">
        <v>28261</v>
      </c>
      <c r="K24" s="295">
        <v>893</v>
      </c>
      <c r="L24" s="296">
        <v>800</v>
      </c>
      <c r="M24" s="297">
        <v>800</v>
      </c>
      <c r="N24" s="297">
        <v>800</v>
      </c>
      <c r="O24" s="298">
        <v>800</v>
      </c>
      <c r="P24" s="299">
        <v>800</v>
      </c>
      <c r="Q24" s="296">
        <v>815</v>
      </c>
      <c r="R24" s="297">
        <v>815</v>
      </c>
      <c r="S24" s="297">
        <v>815</v>
      </c>
      <c r="T24" s="297">
        <v>815</v>
      </c>
      <c r="U24" s="300">
        <v>815</v>
      </c>
      <c r="V24" s="296">
        <v>815</v>
      </c>
      <c r="W24" s="297">
        <v>815</v>
      </c>
      <c r="X24" s="297">
        <v>815</v>
      </c>
      <c r="Y24" s="297">
        <v>815</v>
      </c>
      <c r="Z24" s="300">
        <v>815</v>
      </c>
      <c r="AA24" s="296">
        <v>815</v>
      </c>
      <c r="AB24" s="297">
        <v>815</v>
      </c>
      <c r="AC24" s="297">
        <v>815</v>
      </c>
      <c r="AD24" s="297">
        <v>815</v>
      </c>
      <c r="AE24" s="300">
        <v>815</v>
      </c>
    </row>
    <row r="25" spans="1:31" x14ac:dyDescent="0.2">
      <c r="A25" s="293" t="s">
        <v>283</v>
      </c>
      <c r="B25" s="293"/>
      <c r="C25" s="293" t="s">
        <v>284</v>
      </c>
      <c r="D25" s="122" t="s">
        <v>241</v>
      </c>
      <c r="E25" s="293" t="s">
        <v>257</v>
      </c>
      <c r="F25" s="293" t="s">
        <v>243</v>
      </c>
      <c r="G25" s="122" t="s">
        <v>244</v>
      </c>
      <c r="H25" s="293" t="s">
        <v>282</v>
      </c>
      <c r="I25" s="293" t="s">
        <v>246</v>
      </c>
      <c r="J25" s="294">
        <v>28633</v>
      </c>
      <c r="K25" s="295">
        <v>893</v>
      </c>
      <c r="L25" s="296">
        <v>805</v>
      </c>
      <c r="M25" s="297">
        <v>805</v>
      </c>
      <c r="N25" s="297">
        <v>805</v>
      </c>
      <c r="O25" s="298">
        <v>805</v>
      </c>
      <c r="P25" s="299">
        <v>805</v>
      </c>
      <c r="Q25" s="296">
        <v>820</v>
      </c>
      <c r="R25" s="297">
        <v>820</v>
      </c>
      <c r="S25" s="297">
        <v>820</v>
      </c>
      <c r="T25" s="297">
        <v>820</v>
      </c>
      <c r="U25" s="300">
        <v>820</v>
      </c>
      <c r="V25" s="296">
        <v>820</v>
      </c>
      <c r="W25" s="297">
        <v>820</v>
      </c>
      <c r="X25" s="297">
        <v>820</v>
      </c>
      <c r="Y25" s="297">
        <v>820</v>
      </c>
      <c r="Z25" s="300">
        <v>820</v>
      </c>
      <c r="AA25" s="296">
        <v>820</v>
      </c>
      <c r="AB25" s="297">
        <v>820</v>
      </c>
      <c r="AC25" s="297">
        <v>820</v>
      </c>
      <c r="AD25" s="297">
        <v>820</v>
      </c>
      <c r="AE25" s="300">
        <v>820</v>
      </c>
    </row>
    <row r="26" spans="1:31" x14ac:dyDescent="0.2">
      <c r="A26" s="293" t="s">
        <v>285</v>
      </c>
      <c r="B26" s="293"/>
      <c r="C26" s="293" t="s">
        <v>286</v>
      </c>
      <c r="D26" s="122" t="s">
        <v>241</v>
      </c>
      <c r="E26" s="293" t="s">
        <v>257</v>
      </c>
      <c r="F26" s="293" t="s">
        <v>243</v>
      </c>
      <c r="G26" s="122" t="s">
        <v>244</v>
      </c>
      <c r="H26" s="293" t="s">
        <v>282</v>
      </c>
      <c r="I26" s="293" t="s">
        <v>246</v>
      </c>
      <c r="J26" s="294">
        <v>28946</v>
      </c>
      <c r="K26" s="295">
        <v>893</v>
      </c>
      <c r="L26" s="296">
        <v>805</v>
      </c>
      <c r="M26" s="297">
        <v>805</v>
      </c>
      <c r="N26" s="297">
        <v>805</v>
      </c>
      <c r="O26" s="298">
        <v>805</v>
      </c>
      <c r="P26" s="299">
        <v>805</v>
      </c>
      <c r="Q26" s="296">
        <v>820</v>
      </c>
      <c r="R26" s="297">
        <v>820</v>
      </c>
      <c r="S26" s="297">
        <v>820</v>
      </c>
      <c r="T26" s="297">
        <v>820</v>
      </c>
      <c r="U26" s="300">
        <v>820</v>
      </c>
      <c r="V26" s="296">
        <v>820</v>
      </c>
      <c r="W26" s="297">
        <v>820</v>
      </c>
      <c r="X26" s="297">
        <v>820</v>
      </c>
      <c r="Y26" s="297">
        <v>820</v>
      </c>
      <c r="Z26" s="300">
        <v>820</v>
      </c>
      <c r="AA26" s="296">
        <v>820</v>
      </c>
      <c r="AB26" s="297">
        <v>820</v>
      </c>
      <c r="AC26" s="297">
        <v>820</v>
      </c>
      <c r="AD26" s="297">
        <v>820</v>
      </c>
      <c r="AE26" s="300">
        <v>820</v>
      </c>
    </row>
    <row r="27" spans="1:31" x14ac:dyDescent="0.2">
      <c r="A27" s="293" t="s">
        <v>287</v>
      </c>
      <c r="B27" s="293"/>
      <c r="C27" s="293" t="s">
        <v>288</v>
      </c>
      <c r="D27" s="122" t="s">
        <v>241</v>
      </c>
      <c r="E27" s="293" t="s">
        <v>257</v>
      </c>
      <c r="F27" s="293" t="s">
        <v>243</v>
      </c>
      <c r="G27" s="122" t="s">
        <v>244</v>
      </c>
      <c r="H27" s="293" t="s">
        <v>289</v>
      </c>
      <c r="I27" s="293" t="s">
        <v>246</v>
      </c>
      <c r="J27" s="294">
        <v>40282</v>
      </c>
      <c r="K27" s="295">
        <v>916.8</v>
      </c>
      <c r="L27" s="296">
        <v>855</v>
      </c>
      <c r="M27" s="297">
        <v>855</v>
      </c>
      <c r="N27" s="297">
        <v>855</v>
      </c>
      <c r="O27" s="298">
        <v>855</v>
      </c>
      <c r="P27" s="299">
        <v>855</v>
      </c>
      <c r="Q27" s="296">
        <v>855</v>
      </c>
      <c r="R27" s="297">
        <v>855</v>
      </c>
      <c r="S27" s="297">
        <v>855</v>
      </c>
      <c r="T27" s="297">
        <v>855</v>
      </c>
      <c r="U27" s="300">
        <v>855</v>
      </c>
      <c r="V27" s="296">
        <v>855</v>
      </c>
      <c r="W27" s="297">
        <v>855</v>
      </c>
      <c r="X27" s="297">
        <v>855</v>
      </c>
      <c r="Y27" s="297">
        <v>855</v>
      </c>
      <c r="Z27" s="300">
        <v>855</v>
      </c>
      <c r="AA27" s="296">
        <v>855</v>
      </c>
      <c r="AB27" s="297">
        <v>855</v>
      </c>
      <c r="AC27" s="297">
        <v>855</v>
      </c>
      <c r="AD27" s="297">
        <v>855</v>
      </c>
      <c r="AE27" s="300">
        <v>855</v>
      </c>
    </row>
    <row r="28" spans="1:31" x14ac:dyDescent="0.2">
      <c r="A28" s="293" t="s">
        <v>290</v>
      </c>
      <c r="B28" s="293"/>
      <c r="C28" s="293" t="s">
        <v>291</v>
      </c>
      <c r="D28" s="122" t="s">
        <v>241</v>
      </c>
      <c r="E28" s="293" t="s">
        <v>257</v>
      </c>
      <c r="F28" s="293" t="s">
        <v>243</v>
      </c>
      <c r="G28" s="122" t="s">
        <v>244</v>
      </c>
      <c r="H28" s="293" t="s">
        <v>289</v>
      </c>
      <c r="I28" s="293" t="s">
        <v>246</v>
      </c>
      <c r="J28" s="294">
        <v>40652</v>
      </c>
      <c r="K28" s="295">
        <v>916.8</v>
      </c>
      <c r="L28" s="296">
        <v>855</v>
      </c>
      <c r="M28" s="297">
        <v>855</v>
      </c>
      <c r="N28" s="297">
        <v>855</v>
      </c>
      <c r="O28" s="298">
        <v>855</v>
      </c>
      <c r="P28" s="299">
        <v>855</v>
      </c>
      <c r="Q28" s="296">
        <v>855</v>
      </c>
      <c r="R28" s="297">
        <v>855</v>
      </c>
      <c r="S28" s="297">
        <v>855</v>
      </c>
      <c r="T28" s="297">
        <v>855</v>
      </c>
      <c r="U28" s="300">
        <v>855</v>
      </c>
      <c r="V28" s="296">
        <v>855</v>
      </c>
      <c r="W28" s="297">
        <v>855</v>
      </c>
      <c r="X28" s="297">
        <v>855</v>
      </c>
      <c r="Y28" s="297">
        <v>855</v>
      </c>
      <c r="Z28" s="300">
        <v>855</v>
      </c>
      <c r="AA28" s="296">
        <v>855</v>
      </c>
      <c r="AB28" s="297">
        <v>855</v>
      </c>
      <c r="AC28" s="297">
        <v>855</v>
      </c>
      <c r="AD28" s="297">
        <v>855</v>
      </c>
      <c r="AE28" s="300">
        <v>855</v>
      </c>
    </row>
    <row r="29" spans="1:31" x14ac:dyDescent="0.2">
      <c r="A29" s="293" t="s">
        <v>292</v>
      </c>
      <c r="B29" s="293"/>
      <c r="C29" s="293" t="s">
        <v>293</v>
      </c>
      <c r="D29" s="122" t="s">
        <v>241</v>
      </c>
      <c r="E29" s="293" t="s">
        <v>257</v>
      </c>
      <c r="F29" s="293" t="s">
        <v>243</v>
      </c>
      <c r="G29" s="122" t="s">
        <v>244</v>
      </c>
      <c r="H29" s="293" t="s">
        <v>294</v>
      </c>
      <c r="I29" s="293" t="s">
        <v>260</v>
      </c>
      <c r="J29" s="294">
        <v>29989</v>
      </c>
      <c r="K29" s="295">
        <v>430</v>
      </c>
      <c r="L29" s="296">
        <v>391</v>
      </c>
      <c r="M29" s="297">
        <v>391</v>
      </c>
      <c r="N29" s="297">
        <v>391</v>
      </c>
      <c r="O29" s="298">
        <v>391</v>
      </c>
      <c r="P29" s="299">
        <v>391</v>
      </c>
      <c r="Q29" s="296">
        <v>391</v>
      </c>
      <c r="R29" s="297">
        <v>391</v>
      </c>
      <c r="S29" s="297">
        <v>391</v>
      </c>
      <c r="T29" s="297">
        <v>391</v>
      </c>
      <c r="U29" s="300">
        <v>391</v>
      </c>
      <c r="V29" s="296">
        <v>391</v>
      </c>
      <c r="W29" s="297">
        <v>391</v>
      </c>
      <c r="X29" s="297">
        <v>391</v>
      </c>
      <c r="Y29" s="297">
        <v>391</v>
      </c>
      <c r="Z29" s="300">
        <v>391</v>
      </c>
      <c r="AA29" s="296">
        <v>391</v>
      </c>
      <c r="AB29" s="297">
        <v>391</v>
      </c>
      <c r="AC29" s="297">
        <v>391</v>
      </c>
      <c r="AD29" s="297">
        <v>391</v>
      </c>
      <c r="AE29" s="300">
        <v>391</v>
      </c>
    </row>
    <row r="30" spans="1:31" x14ac:dyDescent="0.2">
      <c r="A30" s="293" t="s">
        <v>295</v>
      </c>
      <c r="B30" s="293"/>
      <c r="C30" s="293" t="s">
        <v>296</v>
      </c>
      <c r="D30" s="122" t="s">
        <v>241</v>
      </c>
      <c r="E30" s="293" t="s">
        <v>257</v>
      </c>
      <c r="F30" s="293" t="s">
        <v>243</v>
      </c>
      <c r="G30" s="122" t="s">
        <v>244</v>
      </c>
      <c r="H30" s="293" t="s">
        <v>297</v>
      </c>
      <c r="I30" s="293" t="s">
        <v>246</v>
      </c>
      <c r="J30" s="294">
        <v>41472</v>
      </c>
      <c r="K30" s="295">
        <v>1008</v>
      </c>
      <c r="L30" s="296">
        <v>932.6</v>
      </c>
      <c r="M30" s="297">
        <v>932.6</v>
      </c>
      <c r="N30" s="297">
        <v>932.6</v>
      </c>
      <c r="O30" s="298">
        <v>932.6</v>
      </c>
      <c r="P30" s="299">
        <v>932.6</v>
      </c>
      <c r="Q30" s="296">
        <v>932.6</v>
      </c>
      <c r="R30" s="297">
        <v>932.6</v>
      </c>
      <c r="S30" s="297">
        <v>932.6</v>
      </c>
      <c r="T30" s="297">
        <v>932.6</v>
      </c>
      <c r="U30" s="300">
        <v>932.6</v>
      </c>
      <c r="V30" s="296">
        <v>932.6</v>
      </c>
      <c r="W30" s="297">
        <v>932.6</v>
      </c>
      <c r="X30" s="297">
        <v>932.6</v>
      </c>
      <c r="Y30" s="297">
        <v>932.6</v>
      </c>
      <c r="Z30" s="300">
        <v>932.6</v>
      </c>
      <c r="AA30" s="296">
        <v>932.6</v>
      </c>
      <c r="AB30" s="297">
        <v>932.6</v>
      </c>
      <c r="AC30" s="297">
        <v>932.6</v>
      </c>
      <c r="AD30" s="297">
        <v>932.6</v>
      </c>
      <c r="AE30" s="300">
        <v>932.6</v>
      </c>
    </row>
    <row r="31" spans="1:31" x14ac:dyDescent="0.2">
      <c r="A31" s="293" t="s">
        <v>298</v>
      </c>
      <c r="B31" s="293"/>
      <c r="C31" s="293" t="s">
        <v>299</v>
      </c>
      <c r="D31" s="122" t="s">
        <v>241</v>
      </c>
      <c r="E31" s="293" t="s">
        <v>257</v>
      </c>
      <c r="F31" s="293" t="s">
        <v>243</v>
      </c>
      <c r="G31" s="122" t="s">
        <v>244</v>
      </c>
      <c r="H31" s="293" t="s">
        <v>289</v>
      </c>
      <c r="I31" s="293" t="s">
        <v>246</v>
      </c>
      <c r="J31" s="294">
        <v>33032</v>
      </c>
      <c r="K31" s="295">
        <v>174.6</v>
      </c>
      <c r="L31" s="296">
        <v>155</v>
      </c>
      <c r="M31" s="297">
        <v>155</v>
      </c>
      <c r="N31" s="297">
        <v>155</v>
      </c>
      <c r="O31" s="298">
        <v>155</v>
      </c>
      <c r="P31" s="299">
        <v>155</v>
      </c>
      <c r="Q31" s="296">
        <v>155</v>
      </c>
      <c r="R31" s="297">
        <v>155</v>
      </c>
      <c r="S31" s="297">
        <v>155</v>
      </c>
      <c r="T31" s="297">
        <v>155</v>
      </c>
      <c r="U31" s="300">
        <v>155</v>
      </c>
      <c r="V31" s="296">
        <v>155</v>
      </c>
      <c r="W31" s="297">
        <v>155</v>
      </c>
      <c r="X31" s="297">
        <v>155</v>
      </c>
      <c r="Y31" s="297">
        <v>155</v>
      </c>
      <c r="Z31" s="300">
        <v>155</v>
      </c>
      <c r="AA31" s="296">
        <v>155</v>
      </c>
      <c r="AB31" s="297">
        <v>155</v>
      </c>
      <c r="AC31" s="297">
        <v>155</v>
      </c>
      <c r="AD31" s="297">
        <v>155</v>
      </c>
      <c r="AE31" s="300">
        <v>155</v>
      </c>
    </row>
    <row r="32" spans="1:31" x14ac:dyDescent="0.2">
      <c r="A32" s="293" t="s">
        <v>300</v>
      </c>
      <c r="B32" s="293"/>
      <c r="C32" s="293" t="s">
        <v>301</v>
      </c>
      <c r="D32" s="122" t="s">
        <v>241</v>
      </c>
      <c r="E32" s="293" t="s">
        <v>257</v>
      </c>
      <c r="F32" s="293" t="s">
        <v>243</v>
      </c>
      <c r="G32" s="122" t="s">
        <v>244</v>
      </c>
      <c r="H32" s="293" t="s">
        <v>289</v>
      </c>
      <c r="I32" s="293" t="s">
        <v>246</v>
      </c>
      <c r="J32" s="294">
        <v>33389</v>
      </c>
      <c r="K32" s="295">
        <v>174.6</v>
      </c>
      <c r="L32" s="296">
        <v>155</v>
      </c>
      <c r="M32" s="297">
        <v>155</v>
      </c>
      <c r="N32" s="297">
        <v>155</v>
      </c>
      <c r="O32" s="298">
        <v>155</v>
      </c>
      <c r="P32" s="299">
        <v>155</v>
      </c>
      <c r="Q32" s="296">
        <v>155</v>
      </c>
      <c r="R32" s="297">
        <v>155</v>
      </c>
      <c r="S32" s="297">
        <v>155</v>
      </c>
      <c r="T32" s="297">
        <v>155</v>
      </c>
      <c r="U32" s="300">
        <v>155</v>
      </c>
      <c r="V32" s="296">
        <v>155</v>
      </c>
      <c r="W32" s="297">
        <v>155</v>
      </c>
      <c r="X32" s="297">
        <v>155</v>
      </c>
      <c r="Y32" s="297">
        <v>155</v>
      </c>
      <c r="Z32" s="300">
        <v>155</v>
      </c>
      <c r="AA32" s="296">
        <v>155</v>
      </c>
      <c r="AB32" s="297">
        <v>155</v>
      </c>
      <c r="AC32" s="297">
        <v>155</v>
      </c>
      <c r="AD32" s="297">
        <v>155</v>
      </c>
      <c r="AE32" s="300">
        <v>155</v>
      </c>
    </row>
    <row r="33" spans="1:31" x14ac:dyDescent="0.2">
      <c r="A33" s="293" t="s">
        <v>302</v>
      </c>
      <c r="B33" s="293"/>
      <c r="C33" s="293" t="s">
        <v>303</v>
      </c>
      <c r="D33" s="122" t="s">
        <v>241</v>
      </c>
      <c r="E33" s="293" t="s">
        <v>257</v>
      </c>
      <c r="F33" s="293" t="s">
        <v>243</v>
      </c>
      <c r="G33" s="122" t="s">
        <v>244</v>
      </c>
      <c r="H33" s="293" t="s">
        <v>304</v>
      </c>
      <c r="I33" s="293" t="s">
        <v>305</v>
      </c>
      <c r="J33" s="294">
        <v>28486</v>
      </c>
      <c r="K33" s="295">
        <v>734.1</v>
      </c>
      <c r="L33" s="296">
        <v>664</v>
      </c>
      <c r="M33" s="297">
        <v>664</v>
      </c>
      <c r="N33" s="297">
        <v>664</v>
      </c>
      <c r="O33" s="298">
        <v>664</v>
      </c>
      <c r="P33" s="299">
        <v>664</v>
      </c>
      <c r="Q33" s="296">
        <v>664</v>
      </c>
      <c r="R33" s="297">
        <v>664</v>
      </c>
      <c r="S33" s="297">
        <v>664</v>
      </c>
      <c r="T33" s="297">
        <v>664</v>
      </c>
      <c r="U33" s="300">
        <v>664</v>
      </c>
      <c r="V33" s="296">
        <v>664</v>
      </c>
      <c r="W33" s="297">
        <v>664</v>
      </c>
      <c r="X33" s="297">
        <v>664</v>
      </c>
      <c r="Y33" s="297">
        <v>664</v>
      </c>
      <c r="Z33" s="300">
        <v>664</v>
      </c>
      <c r="AA33" s="296">
        <v>664</v>
      </c>
      <c r="AB33" s="297">
        <v>664</v>
      </c>
      <c r="AC33" s="297">
        <v>664</v>
      </c>
      <c r="AD33" s="297">
        <v>664</v>
      </c>
      <c r="AE33" s="300">
        <v>664</v>
      </c>
    </row>
    <row r="34" spans="1:31" x14ac:dyDescent="0.2">
      <c r="A34" s="293" t="s">
        <v>306</v>
      </c>
      <c r="B34" s="293"/>
      <c r="C34" s="293" t="s">
        <v>307</v>
      </c>
      <c r="D34" s="122" t="s">
        <v>241</v>
      </c>
      <c r="E34" s="293" t="s">
        <v>257</v>
      </c>
      <c r="F34" s="293" t="s">
        <v>243</v>
      </c>
      <c r="G34" s="122" t="s">
        <v>244</v>
      </c>
      <c r="H34" s="293" t="s">
        <v>304</v>
      </c>
      <c r="I34" s="293" t="s">
        <v>305</v>
      </c>
      <c r="J34" s="294">
        <v>28851</v>
      </c>
      <c r="K34" s="295">
        <v>734.1</v>
      </c>
      <c r="L34" s="296">
        <v>663</v>
      </c>
      <c r="M34" s="297">
        <v>663</v>
      </c>
      <c r="N34" s="297">
        <v>663</v>
      </c>
      <c r="O34" s="298">
        <v>663</v>
      </c>
      <c r="P34" s="299">
        <v>663</v>
      </c>
      <c r="Q34" s="296">
        <v>663</v>
      </c>
      <c r="R34" s="297">
        <v>663</v>
      </c>
      <c r="S34" s="297">
        <v>663</v>
      </c>
      <c r="T34" s="297">
        <v>663</v>
      </c>
      <c r="U34" s="300">
        <v>663</v>
      </c>
      <c r="V34" s="296">
        <v>663</v>
      </c>
      <c r="W34" s="297">
        <v>663</v>
      </c>
      <c r="X34" s="297">
        <v>663</v>
      </c>
      <c r="Y34" s="297">
        <v>663</v>
      </c>
      <c r="Z34" s="300">
        <v>663</v>
      </c>
      <c r="AA34" s="296">
        <v>663</v>
      </c>
      <c r="AB34" s="297">
        <v>663</v>
      </c>
      <c r="AC34" s="297">
        <v>663</v>
      </c>
      <c r="AD34" s="297">
        <v>663</v>
      </c>
      <c r="AE34" s="300">
        <v>663</v>
      </c>
    </row>
    <row r="35" spans="1:31" x14ac:dyDescent="0.2">
      <c r="A35" s="293" t="s">
        <v>308</v>
      </c>
      <c r="B35" s="293"/>
      <c r="C35" s="293" t="s">
        <v>309</v>
      </c>
      <c r="D35" s="122" t="s">
        <v>241</v>
      </c>
      <c r="E35" s="293" t="s">
        <v>257</v>
      </c>
      <c r="F35" s="293" t="s">
        <v>243</v>
      </c>
      <c r="G35" s="122" t="s">
        <v>244</v>
      </c>
      <c r="H35" s="293" t="s">
        <v>304</v>
      </c>
      <c r="I35" s="293" t="s">
        <v>305</v>
      </c>
      <c r="J35" s="294">
        <v>29374</v>
      </c>
      <c r="K35" s="295">
        <v>614.6</v>
      </c>
      <c r="L35" s="296">
        <v>577</v>
      </c>
      <c r="M35" s="297">
        <v>577</v>
      </c>
      <c r="N35" s="297">
        <v>577</v>
      </c>
      <c r="O35" s="298">
        <v>577</v>
      </c>
      <c r="P35" s="299">
        <v>577</v>
      </c>
      <c r="Q35" s="296">
        <v>577</v>
      </c>
      <c r="R35" s="297">
        <v>577</v>
      </c>
      <c r="S35" s="297">
        <v>577</v>
      </c>
      <c r="T35" s="297">
        <v>577</v>
      </c>
      <c r="U35" s="300">
        <v>577</v>
      </c>
      <c r="V35" s="296">
        <v>577</v>
      </c>
      <c r="W35" s="297">
        <v>577</v>
      </c>
      <c r="X35" s="297">
        <v>577</v>
      </c>
      <c r="Y35" s="297">
        <v>577</v>
      </c>
      <c r="Z35" s="300">
        <v>577</v>
      </c>
      <c r="AA35" s="296">
        <v>577</v>
      </c>
      <c r="AB35" s="297">
        <v>577</v>
      </c>
      <c r="AC35" s="297">
        <v>577</v>
      </c>
      <c r="AD35" s="297">
        <v>577</v>
      </c>
      <c r="AE35" s="300">
        <v>577</v>
      </c>
    </row>
    <row r="36" spans="1:31" x14ac:dyDescent="0.2">
      <c r="A36" s="293" t="s">
        <v>310</v>
      </c>
      <c r="B36" s="293"/>
      <c r="C36" s="293" t="s">
        <v>311</v>
      </c>
      <c r="D36" s="122" t="s">
        <v>241</v>
      </c>
      <c r="E36" s="293" t="s">
        <v>257</v>
      </c>
      <c r="F36" s="293" t="s">
        <v>243</v>
      </c>
      <c r="G36" s="122" t="s">
        <v>244</v>
      </c>
      <c r="H36" s="293" t="s">
        <v>304</v>
      </c>
      <c r="I36" s="293" t="s">
        <v>305</v>
      </c>
      <c r="J36" s="294">
        <v>30286</v>
      </c>
      <c r="K36" s="295">
        <v>653.99</v>
      </c>
      <c r="L36" s="296">
        <v>610</v>
      </c>
      <c r="M36" s="297">
        <v>610</v>
      </c>
      <c r="N36" s="297">
        <v>610</v>
      </c>
      <c r="O36" s="298">
        <v>610</v>
      </c>
      <c r="P36" s="299">
        <v>610</v>
      </c>
      <c r="Q36" s="296">
        <v>610</v>
      </c>
      <c r="R36" s="297">
        <v>610</v>
      </c>
      <c r="S36" s="297">
        <v>610</v>
      </c>
      <c r="T36" s="297">
        <v>610</v>
      </c>
      <c r="U36" s="300">
        <v>610</v>
      </c>
      <c r="V36" s="296">
        <v>610</v>
      </c>
      <c r="W36" s="297">
        <v>610</v>
      </c>
      <c r="X36" s="297">
        <v>610</v>
      </c>
      <c r="Y36" s="297">
        <v>610</v>
      </c>
      <c r="Z36" s="300">
        <v>610</v>
      </c>
      <c r="AA36" s="296">
        <v>610</v>
      </c>
      <c r="AB36" s="297">
        <v>610</v>
      </c>
      <c r="AC36" s="297">
        <v>610</v>
      </c>
      <c r="AD36" s="297">
        <v>610</v>
      </c>
      <c r="AE36" s="300">
        <v>610</v>
      </c>
    </row>
    <row r="37" spans="1:31" x14ac:dyDescent="0.2">
      <c r="A37" s="293" t="s">
        <v>312</v>
      </c>
      <c r="B37" s="293"/>
      <c r="C37" s="293" t="s">
        <v>313</v>
      </c>
      <c r="D37" s="122" t="s">
        <v>314</v>
      </c>
      <c r="E37" s="293" t="s">
        <v>261</v>
      </c>
      <c r="F37" s="293" t="s">
        <v>243</v>
      </c>
      <c r="G37" s="122" t="s">
        <v>244</v>
      </c>
      <c r="H37" s="293" t="s">
        <v>272</v>
      </c>
      <c r="I37" s="293" t="s">
        <v>260</v>
      </c>
      <c r="J37" s="294">
        <v>36679</v>
      </c>
      <c r="K37" s="295">
        <v>189</v>
      </c>
      <c r="L37" s="296">
        <v>178.2</v>
      </c>
      <c r="M37" s="297">
        <v>178.2</v>
      </c>
      <c r="N37" s="297">
        <v>178.2</v>
      </c>
      <c r="O37" s="298">
        <v>178.2</v>
      </c>
      <c r="P37" s="299">
        <v>178.2</v>
      </c>
      <c r="Q37" s="296">
        <v>176</v>
      </c>
      <c r="R37" s="297">
        <v>176</v>
      </c>
      <c r="S37" s="297">
        <v>176</v>
      </c>
      <c r="T37" s="297">
        <v>176</v>
      </c>
      <c r="U37" s="300">
        <v>176</v>
      </c>
      <c r="V37" s="296">
        <v>178.9</v>
      </c>
      <c r="W37" s="297">
        <v>178.9</v>
      </c>
      <c r="X37" s="297">
        <v>178.9</v>
      </c>
      <c r="Y37" s="297">
        <v>178.9</v>
      </c>
      <c r="Z37" s="300">
        <v>178.9</v>
      </c>
      <c r="AA37" s="296">
        <v>179.6</v>
      </c>
      <c r="AB37" s="297">
        <v>179.6</v>
      </c>
      <c r="AC37" s="297">
        <v>179.6</v>
      </c>
      <c r="AD37" s="297">
        <v>179.6</v>
      </c>
      <c r="AE37" s="300">
        <v>179.6</v>
      </c>
    </row>
    <row r="38" spans="1:31" x14ac:dyDescent="0.2">
      <c r="A38" s="293" t="s">
        <v>315</v>
      </c>
      <c r="B38" s="293"/>
      <c r="C38" s="293" t="s">
        <v>316</v>
      </c>
      <c r="D38" s="122" t="s">
        <v>314</v>
      </c>
      <c r="E38" s="293" t="s">
        <v>261</v>
      </c>
      <c r="F38" s="293" t="s">
        <v>243</v>
      </c>
      <c r="G38" s="122" t="s">
        <v>244</v>
      </c>
      <c r="H38" s="293" t="s">
        <v>272</v>
      </c>
      <c r="I38" s="293" t="s">
        <v>260</v>
      </c>
      <c r="J38" s="294">
        <v>36679</v>
      </c>
      <c r="K38" s="295">
        <v>189</v>
      </c>
      <c r="L38" s="296">
        <v>178.2</v>
      </c>
      <c r="M38" s="297">
        <v>178.2</v>
      </c>
      <c r="N38" s="297">
        <v>178.2</v>
      </c>
      <c r="O38" s="298">
        <v>178.2</v>
      </c>
      <c r="P38" s="299">
        <v>178.2</v>
      </c>
      <c r="Q38" s="296">
        <v>176</v>
      </c>
      <c r="R38" s="297">
        <v>176</v>
      </c>
      <c r="S38" s="297">
        <v>176</v>
      </c>
      <c r="T38" s="297">
        <v>176</v>
      </c>
      <c r="U38" s="300">
        <v>176</v>
      </c>
      <c r="V38" s="296">
        <v>178.9</v>
      </c>
      <c r="W38" s="297">
        <v>178.9</v>
      </c>
      <c r="X38" s="297">
        <v>178.9</v>
      </c>
      <c r="Y38" s="297">
        <v>178.9</v>
      </c>
      <c r="Z38" s="300">
        <v>178.9</v>
      </c>
      <c r="AA38" s="296">
        <v>179.6</v>
      </c>
      <c r="AB38" s="297">
        <v>179.6</v>
      </c>
      <c r="AC38" s="297">
        <v>179.6</v>
      </c>
      <c r="AD38" s="297">
        <v>179.6</v>
      </c>
      <c r="AE38" s="300">
        <v>179.6</v>
      </c>
    </row>
    <row r="39" spans="1:31" x14ac:dyDescent="0.2">
      <c r="A39" s="293" t="s">
        <v>317</v>
      </c>
      <c r="B39" s="293"/>
      <c r="C39" s="293" t="s">
        <v>318</v>
      </c>
      <c r="D39" s="122" t="s">
        <v>314</v>
      </c>
      <c r="E39" s="293" t="s">
        <v>261</v>
      </c>
      <c r="F39" s="293" t="s">
        <v>243</v>
      </c>
      <c r="G39" s="122" t="s">
        <v>244</v>
      </c>
      <c r="H39" s="293" t="s">
        <v>272</v>
      </c>
      <c r="I39" s="293" t="s">
        <v>260</v>
      </c>
      <c r="J39" s="294">
        <v>36679</v>
      </c>
      <c r="K39" s="295">
        <v>222</v>
      </c>
      <c r="L39" s="296">
        <v>197.5</v>
      </c>
      <c r="M39" s="297">
        <v>197.5</v>
      </c>
      <c r="N39" s="297">
        <v>197.5</v>
      </c>
      <c r="O39" s="298">
        <v>197.5</v>
      </c>
      <c r="P39" s="299">
        <v>197.5</v>
      </c>
      <c r="Q39" s="296">
        <v>218.5</v>
      </c>
      <c r="R39" s="297">
        <v>218.5</v>
      </c>
      <c r="S39" s="297">
        <v>218.5</v>
      </c>
      <c r="T39" s="297">
        <v>218.5</v>
      </c>
      <c r="U39" s="300">
        <v>218.5</v>
      </c>
      <c r="V39" s="296">
        <v>199.9</v>
      </c>
      <c r="W39" s="297">
        <v>199.9</v>
      </c>
      <c r="X39" s="297">
        <v>199.9</v>
      </c>
      <c r="Y39" s="297">
        <v>199.9</v>
      </c>
      <c r="Z39" s="300">
        <v>199.9</v>
      </c>
      <c r="AA39" s="296">
        <v>202.7</v>
      </c>
      <c r="AB39" s="297">
        <v>202.7</v>
      </c>
      <c r="AC39" s="297">
        <v>202.7</v>
      </c>
      <c r="AD39" s="297">
        <v>202.7</v>
      </c>
      <c r="AE39" s="300">
        <v>202.7</v>
      </c>
    </row>
    <row r="40" spans="1:31" x14ac:dyDescent="0.2">
      <c r="A40" s="293" t="s">
        <v>319</v>
      </c>
      <c r="B40" s="293"/>
      <c r="C40" s="293" t="s">
        <v>320</v>
      </c>
      <c r="D40" s="122" t="s">
        <v>321</v>
      </c>
      <c r="E40" s="293" t="s">
        <v>261</v>
      </c>
      <c r="F40" s="293" t="s">
        <v>243</v>
      </c>
      <c r="G40" s="122" t="s">
        <v>244</v>
      </c>
      <c r="H40" s="293" t="s">
        <v>322</v>
      </c>
      <c r="I40" s="293" t="s">
        <v>246</v>
      </c>
      <c r="J40" s="294">
        <v>26665</v>
      </c>
      <c r="K40" s="295">
        <v>21</v>
      </c>
      <c r="L40" s="296">
        <v>18</v>
      </c>
      <c r="M40" s="297">
        <v>18</v>
      </c>
      <c r="N40" s="297">
        <v>18</v>
      </c>
      <c r="O40" s="298">
        <v>18</v>
      </c>
      <c r="P40" s="299">
        <v>18</v>
      </c>
      <c r="Q40" s="296">
        <v>20</v>
      </c>
      <c r="R40" s="297">
        <v>20</v>
      </c>
      <c r="S40" s="297">
        <v>20</v>
      </c>
      <c r="T40" s="297">
        <v>20</v>
      </c>
      <c r="U40" s="300">
        <v>20</v>
      </c>
      <c r="V40" s="296">
        <v>19</v>
      </c>
      <c r="W40" s="297">
        <v>19</v>
      </c>
      <c r="X40" s="297">
        <v>19</v>
      </c>
      <c r="Y40" s="297">
        <v>19</v>
      </c>
      <c r="Z40" s="300">
        <v>19</v>
      </c>
      <c r="AA40" s="296">
        <v>19</v>
      </c>
      <c r="AB40" s="297">
        <v>19</v>
      </c>
      <c r="AC40" s="297">
        <v>19</v>
      </c>
      <c r="AD40" s="297">
        <v>19</v>
      </c>
      <c r="AE40" s="300">
        <v>19</v>
      </c>
    </row>
    <row r="41" spans="1:31" x14ac:dyDescent="0.2">
      <c r="A41" s="293" t="s">
        <v>323</v>
      </c>
      <c r="B41" s="293"/>
      <c r="C41" s="293" t="s">
        <v>324</v>
      </c>
      <c r="D41" s="122" t="s">
        <v>314</v>
      </c>
      <c r="E41" s="293" t="s">
        <v>261</v>
      </c>
      <c r="F41" s="293" t="s">
        <v>243</v>
      </c>
      <c r="G41" s="122" t="s">
        <v>244</v>
      </c>
      <c r="H41" s="293" t="s">
        <v>325</v>
      </c>
      <c r="I41" s="293" t="s">
        <v>252</v>
      </c>
      <c r="J41" s="294">
        <v>40263</v>
      </c>
      <c r="K41" s="295">
        <v>189.55</v>
      </c>
      <c r="L41" s="296">
        <v>157</v>
      </c>
      <c r="M41" s="297">
        <v>157</v>
      </c>
      <c r="N41" s="297">
        <v>157</v>
      </c>
      <c r="O41" s="298">
        <v>157</v>
      </c>
      <c r="P41" s="299">
        <v>157</v>
      </c>
      <c r="Q41" s="296">
        <v>165</v>
      </c>
      <c r="R41" s="297">
        <v>165</v>
      </c>
      <c r="S41" s="297">
        <v>165</v>
      </c>
      <c r="T41" s="297">
        <v>165</v>
      </c>
      <c r="U41" s="300">
        <v>165</v>
      </c>
      <c r="V41" s="296">
        <v>161</v>
      </c>
      <c r="W41" s="297">
        <v>161</v>
      </c>
      <c r="X41" s="297">
        <v>161</v>
      </c>
      <c r="Y41" s="297">
        <v>161</v>
      </c>
      <c r="Z41" s="300">
        <v>161</v>
      </c>
      <c r="AA41" s="296">
        <v>161</v>
      </c>
      <c r="AB41" s="297">
        <v>161</v>
      </c>
      <c r="AC41" s="297">
        <v>161</v>
      </c>
      <c r="AD41" s="297">
        <v>161</v>
      </c>
      <c r="AE41" s="300">
        <v>161</v>
      </c>
    </row>
    <row r="42" spans="1:31" x14ac:dyDescent="0.2">
      <c r="A42" s="293" t="s">
        <v>326</v>
      </c>
      <c r="B42" s="293"/>
      <c r="C42" s="293" t="s">
        <v>327</v>
      </c>
      <c r="D42" s="122" t="s">
        <v>314</v>
      </c>
      <c r="E42" s="293" t="s">
        <v>261</v>
      </c>
      <c r="F42" s="293" t="s">
        <v>243</v>
      </c>
      <c r="G42" s="122" t="s">
        <v>244</v>
      </c>
      <c r="H42" s="293" t="s">
        <v>325</v>
      </c>
      <c r="I42" s="293" t="s">
        <v>252</v>
      </c>
      <c r="J42" s="294">
        <v>40263</v>
      </c>
      <c r="K42" s="295">
        <v>189.55</v>
      </c>
      <c r="L42" s="296">
        <v>157</v>
      </c>
      <c r="M42" s="297">
        <v>157</v>
      </c>
      <c r="N42" s="297">
        <v>157</v>
      </c>
      <c r="O42" s="298">
        <v>157</v>
      </c>
      <c r="P42" s="299">
        <v>157</v>
      </c>
      <c r="Q42" s="296">
        <v>165</v>
      </c>
      <c r="R42" s="297">
        <v>165</v>
      </c>
      <c r="S42" s="297">
        <v>165</v>
      </c>
      <c r="T42" s="297">
        <v>165</v>
      </c>
      <c r="U42" s="300">
        <v>165</v>
      </c>
      <c r="V42" s="296">
        <v>161</v>
      </c>
      <c r="W42" s="297">
        <v>161</v>
      </c>
      <c r="X42" s="297">
        <v>161</v>
      </c>
      <c r="Y42" s="297">
        <v>161</v>
      </c>
      <c r="Z42" s="300">
        <v>161</v>
      </c>
      <c r="AA42" s="296">
        <v>161</v>
      </c>
      <c r="AB42" s="297">
        <v>161</v>
      </c>
      <c r="AC42" s="297">
        <v>161</v>
      </c>
      <c r="AD42" s="297">
        <v>161</v>
      </c>
      <c r="AE42" s="300">
        <v>161</v>
      </c>
    </row>
    <row r="43" spans="1:31" x14ac:dyDescent="0.2">
      <c r="A43" s="293" t="s">
        <v>328</v>
      </c>
      <c r="B43" s="293"/>
      <c r="C43" s="293" t="s">
        <v>329</v>
      </c>
      <c r="D43" s="122" t="s">
        <v>241</v>
      </c>
      <c r="E43" s="293" t="s">
        <v>261</v>
      </c>
      <c r="F43" s="293" t="s">
        <v>243</v>
      </c>
      <c r="G43" s="122" t="s">
        <v>244</v>
      </c>
      <c r="H43" s="293" t="s">
        <v>325</v>
      </c>
      <c r="I43" s="293" t="s">
        <v>252</v>
      </c>
      <c r="J43" s="294">
        <v>27134</v>
      </c>
      <c r="K43" s="295">
        <v>352.8</v>
      </c>
      <c r="L43" s="296">
        <v>292</v>
      </c>
      <c r="M43" s="297">
        <v>292</v>
      </c>
      <c r="N43" s="297">
        <v>292</v>
      </c>
      <c r="O43" s="298">
        <v>292</v>
      </c>
      <c r="P43" s="299">
        <v>292</v>
      </c>
      <c r="Q43" s="296">
        <v>292</v>
      </c>
      <c r="R43" s="297">
        <v>292</v>
      </c>
      <c r="S43" s="297">
        <v>292</v>
      </c>
      <c r="T43" s="297">
        <v>292</v>
      </c>
      <c r="U43" s="300">
        <v>292</v>
      </c>
      <c r="V43" s="296">
        <v>292</v>
      </c>
      <c r="W43" s="297">
        <v>292</v>
      </c>
      <c r="X43" s="297">
        <v>292</v>
      </c>
      <c r="Y43" s="297">
        <v>292</v>
      </c>
      <c r="Z43" s="300">
        <v>292</v>
      </c>
      <c r="AA43" s="296">
        <v>292</v>
      </c>
      <c r="AB43" s="297">
        <v>292</v>
      </c>
      <c r="AC43" s="297">
        <v>292</v>
      </c>
      <c r="AD43" s="297">
        <v>292</v>
      </c>
      <c r="AE43" s="300">
        <v>292</v>
      </c>
    </row>
    <row r="44" spans="1:31" x14ac:dyDescent="0.2">
      <c r="A44" s="293" t="s">
        <v>330</v>
      </c>
      <c r="B44" s="293"/>
      <c r="C44" s="293" t="s">
        <v>331</v>
      </c>
      <c r="D44" s="122" t="s">
        <v>314</v>
      </c>
      <c r="E44" s="293" t="s">
        <v>261</v>
      </c>
      <c r="F44" s="293" t="s">
        <v>243</v>
      </c>
      <c r="G44" s="122" t="s">
        <v>244</v>
      </c>
      <c r="H44" s="293" t="s">
        <v>325</v>
      </c>
      <c r="I44" s="293" t="s">
        <v>252</v>
      </c>
      <c r="J44" s="294">
        <v>27820</v>
      </c>
      <c r="K44" s="295">
        <v>351</v>
      </c>
      <c r="L44" s="296">
        <v>319</v>
      </c>
      <c r="M44" s="297">
        <v>319</v>
      </c>
      <c r="N44" s="297">
        <v>319</v>
      </c>
      <c r="O44" s="298">
        <v>319</v>
      </c>
      <c r="P44" s="299">
        <v>319</v>
      </c>
      <c r="Q44" s="296">
        <v>325</v>
      </c>
      <c r="R44" s="297">
        <v>325</v>
      </c>
      <c r="S44" s="297">
        <v>325</v>
      </c>
      <c r="T44" s="297">
        <v>325</v>
      </c>
      <c r="U44" s="300">
        <v>325</v>
      </c>
      <c r="V44" s="296">
        <v>322</v>
      </c>
      <c r="W44" s="297">
        <v>322</v>
      </c>
      <c r="X44" s="297">
        <v>322</v>
      </c>
      <c r="Y44" s="297">
        <v>322</v>
      </c>
      <c r="Z44" s="300">
        <v>322</v>
      </c>
      <c r="AA44" s="296">
        <v>322</v>
      </c>
      <c r="AB44" s="297">
        <v>322</v>
      </c>
      <c r="AC44" s="297">
        <v>322</v>
      </c>
      <c r="AD44" s="297">
        <v>322</v>
      </c>
      <c r="AE44" s="300">
        <v>322</v>
      </c>
    </row>
    <row r="45" spans="1:31" x14ac:dyDescent="0.2">
      <c r="A45" s="293" t="s">
        <v>332</v>
      </c>
      <c r="B45" s="293"/>
      <c r="C45" s="293" t="s">
        <v>333</v>
      </c>
      <c r="D45" s="122" t="s">
        <v>314</v>
      </c>
      <c r="E45" s="293" t="s">
        <v>261</v>
      </c>
      <c r="F45" s="293" t="s">
        <v>243</v>
      </c>
      <c r="G45" s="122" t="s">
        <v>244</v>
      </c>
      <c r="H45" s="293" t="s">
        <v>334</v>
      </c>
      <c r="I45" s="293" t="s">
        <v>260</v>
      </c>
      <c r="J45" s="294">
        <v>37328</v>
      </c>
      <c r="K45" s="295">
        <v>188</v>
      </c>
      <c r="L45" s="296">
        <v>171</v>
      </c>
      <c r="M45" s="297">
        <v>171</v>
      </c>
      <c r="N45" s="297">
        <v>171</v>
      </c>
      <c r="O45" s="298">
        <v>171</v>
      </c>
      <c r="P45" s="299">
        <v>171</v>
      </c>
      <c r="Q45" s="296">
        <v>188</v>
      </c>
      <c r="R45" s="297">
        <v>188</v>
      </c>
      <c r="S45" s="297">
        <v>188</v>
      </c>
      <c r="T45" s="297">
        <v>188</v>
      </c>
      <c r="U45" s="300">
        <v>188</v>
      </c>
      <c r="V45" s="296">
        <v>178</v>
      </c>
      <c r="W45" s="297">
        <v>178</v>
      </c>
      <c r="X45" s="297">
        <v>178</v>
      </c>
      <c r="Y45" s="297">
        <v>178</v>
      </c>
      <c r="Z45" s="300">
        <v>178</v>
      </c>
      <c r="AA45" s="296">
        <v>178</v>
      </c>
      <c r="AB45" s="297">
        <v>178</v>
      </c>
      <c r="AC45" s="297">
        <v>178</v>
      </c>
      <c r="AD45" s="297">
        <v>178</v>
      </c>
      <c r="AE45" s="300">
        <v>178</v>
      </c>
    </row>
    <row r="46" spans="1:31" x14ac:dyDescent="0.2">
      <c r="A46" s="293" t="s">
        <v>335</v>
      </c>
      <c r="B46" s="293"/>
      <c r="C46" s="293" t="s">
        <v>336</v>
      </c>
      <c r="D46" s="122" t="s">
        <v>314</v>
      </c>
      <c r="E46" s="293" t="s">
        <v>261</v>
      </c>
      <c r="F46" s="293" t="s">
        <v>243</v>
      </c>
      <c r="G46" s="122" t="s">
        <v>244</v>
      </c>
      <c r="H46" s="293" t="s">
        <v>334</v>
      </c>
      <c r="I46" s="293" t="s">
        <v>260</v>
      </c>
      <c r="J46" s="294">
        <v>37328</v>
      </c>
      <c r="K46" s="295">
        <v>188</v>
      </c>
      <c r="L46" s="296">
        <v>171</v>
      </c>
      <c r="M46" s="297">
        <v>171</v>
      </c>
      <c r="N46" s="297">
        <v>171</v>
      </c>
      <c r="O46" s="298">
        <v>171</v>
      </c>
      <c r="P46" s="299">
        <v>171</v>
      </c>
      <c r="Q46" s="296">
        <v>188</v>
      </c>
      <c r="R46" s="297">
        <v>188</v>
      </c>
      <c r="S46" s="297">
        <v>188</v>
      </c>
      <c r="T46" s="297">
        <v>188</v>
      </c>
      <c r="U46" s="300">
        <v>188</v>
      </c>
      <c r="V46" s="296">
        <v>178</v>
      </c>
      <c r="W46" s="297">
        <v>178</v>
      </c>
      <c r="X46" s="297">
        <v>178</v>
      </c>
      <c r="Y46" s="297">
        <v>178</v>
      </c>
      <c r="Z46" s="300">
        <v>178</v>
      </c>
      <c r="AA46" s="296">
        <v>178</v>
      </c>
      <c r="AB46" s="297">
        <v>178</v>
      </c>
      <c r="AC46" s="297">
        <v>178</v>
      </c>
      <c r="AD46" s="297">
        <v>178</v>
      </c>
      <c r="AE46" s="300">
        <v>178</v>
      </c>
    </row>
    <row r="47" spans="1:31" x14ac:dyDescent="0.2">
      <c r="A47" s="293" t="s">
        <v>337</v>
      </c>
      <c r="B47" s="293"/>
      <c r="C47" s="293" t="s">
        <v>338</v>
      </c>
      <c r="D47" s="122" t="s">
        <v>314</v>
      </c>
      <c r="E47" s="293" t="s">
        <v>261</v>
      </c>
      <c r="F47" s="293" t="s">
        <v>243</v>
      </c>
      <c r="G47" s="122" t="s">
        <v>244</v>
      </c>
      <c r="H47" s="293" t="s">
        <v>334</v>
      </c>
      <c r="I47" s="293" t="s">
        <v>260</v>
      </c>
      <c r="J47" s="294">
        <v>37328</v>
      </c>
      <c r="K47" s="295">
        <v>242</v>
      </c>
      <c r="L47" s="296">
        <v>233</v>
      </c>
      <c r="M47" s="297">
        <v>233</v>
      </c>
      <c r="N47" s="297">
        <v>233</v>
      </c>
      <c r="O47" s="298">
        <v>233</v>
      </c>
      <c r="P47" s="299">
        <v>233</v>
      </c>
      <c r="Q47" s="296">
        <v>234</v>
      </c>
      <c r="R47" s="297">
        <v>234</v>
      </c>
      <c r="S47" s="297">
        <v>234</v>
      </c>
      <c r="T47" s="297">
        <v>234</v>
      </c>
      <c r="U47" s="300">
        <v>234</v>
      </c>
      <c r="V47" s="296">
        <v>236</v>
      </c>
      <c r="W47" s="297">
        <v>236</v>
      </c>
      <c r="X47" s="297">
        <v>236</v>
      </c>
      <c r="Y47" s="297">
        <v>236</v>
      </c>
      <c r="Z47" s="300">
        <v>236</v>
      </c>
      <c r="AA47" s="296">
        <v>236</v>
      </c>
      <c r="AB47" s="297">
        <v>236</v>
      </c>
      <c r="AC47" s="297">
        <v>236</v>
      </c>
      <c r="AD47" s="297">
        <v>236</v>
      </c>
      <c r="AE47" s="300">
        <v>236</v>
      </c>
    </row>
    <row r="48" spans="1:31" x14ac:dyDescent="0.2">
      <c r="A48" s="293" t="s">
        <v>339</v>
      </c>
      <c r="B48" s="293"/>
      <c r="C48" s="293" t="s">
        <v>340</v>
      </c>
      <c r="D48" s="122" t="s">
        <v>321</v>
      </c>
      <c r="E48" s="293" t="s">
        <v>261</v>
      </c>
      <c r="F48" s="293" t="s">
        <v>243</v>
      </c>
      <c r="G48" s="122" t="s">
        <v>244</v>
      </c>
      <c r="H48" s="293" t="s">
        <v>341</v>
      </c>
      <c r="I48" s="293" t="s">
        <v>252</v>
      </c>
      <c r="J48" s="294">
        <v>44874</v>
      </c>
      <c r="K48" s="295">
        <v>60.5</v>
      </c>
      <c r="L48" s="296">
        <v>44.6</v>
      </c>
      <c r="M48" s="297">
        <v>44.6</v>
      </c>
      <c r="N48" s="297">
        <v>44.6</v>
      </c>
      <c r="O48" s="298">
        <v>44.6</v>
      </c>
      <c r="P48" s="299">
        <v>44.6</v>
      </c>
      <c r="Q48" s="296">
        <v>49.8</v>
      </c>
      <c r="R48" s="297">
        <v>49.8</v>
      </c>
      <c r="S48" s="297">
        <v>49.8</v>
      </c>
      <c r="T48" s="297">
        <v>49.8</v>
      </c>
      <c r="U48" s="300">
        <v>49.8</v>
      </c>
      <c r="V48" s="296">
        <v>45.1</v>
      </c>
      <c r="W48" s="297">
        <v>45.1</v>
      </c>
      <c r="X48" s="297">
        <v>45.1</v>
      </c>
      <c r="Y48" s="297">
        <v>45.1</v>
      </c>
      <c r="Z48" s="300">
        <v>45.1</v>
      </c>
      <c r="AA48" s="296">
        <v>45.5</v>
      </c>
      <c r="AB48" s="297">
        <v>45.5</v>
      </c>
      <c r="AC48" s="297">
        <v>45.5</v>
      </c>
      <c r="AD48" s="297">
        <v>45.5</v>
      </c>
      <c r="AE48" s="300">
        <v>45.5</v>
      </c>
    </row>
    <row r="49" spans="1:31" x14ac:dyDescent="0.2">
      <c r="A49" s="293" t="s">
        <v>342</v>
      </c>
      <c r="B49" s="293"/>
      <c r="C49" s="293" t="s">
        <v>343</v>
      </c>
      <c r="D49" s="122" t="s">
        <v>321</v>
      </c>
      <c r="E49" s="293" t="s">
        <v>261</v>
      </c>
      <c r="F49" s="293" t="s">
        <v>243</v>
      </c>
      <c r="G49" s="122" t="s">
        <v>244</v>
      </c>
      <c r="H49" s="293" t="s">
        <v>341</v>
      </c>
      <c r="I49" s="293" t="s">
        <v>252</v>
      </c>
      <c r="J49" s="294">
        <v>44874</v>
      </c>
      <c r="K49" s="295">
        <v>60.5</v>
      </c>
      <c r="L49" s="296">
        <v>44.6</v>
      </c>
      <c r="M49" s="297">
        <v>44.6</v>
      </c>
      <c r="N49" s="297">
        <v>44.6</v>
      </c>
      <c r="O49" s="298">
        <v>44.6</v>
      </c>
      <c r="P49" s="299">
        <v>44.6</v>
      </c>
      <c r="Q49" s="296">
        <v>49.8</v>
      </c>
      <c r="R49" s="297">
        <v>49.8</v>
      </c>
      <c r="S49" s="297">
        <v>49.8</v>
      </c>
      <c r="T49" s="297">
        <v>49.8</v>
      </c>
      <c r="U49" s="300">
        <v>49.8</v>
      </c>
      <c r="V49" s="296">
        <v>45.1</v>
      </c>
      <c r="W49" s="297">
        <v>45.1</v>
      </c>
      <c r="X49" s="297">
        <v>45.1</v>
      </c>
      <c r="Y49" s="297">
        <v>45.1</v>
      </c>
      <c r="Z49" s="300">
        <v>45.1</v>
      </c>
      <c r="AA49" s="296">
        <v>45.5</v>
      </c>
      <c r="AB49" s="297">
        <v>45.5</v>
      </c>
      <c r="AC49" s="297">
        <v>45.5</v>
      </c>
      <c r="AD49" s="297">
        <v>45.5</v>
      </c>
      <c r="AE49" s="300">
        <v>45.5</v>
      </c>
    </row>
    <row r="50" spans="1:31" x14ac:dyDescent="0.2">
      <c r="A50" s="293" t="s">
        <v>344</v>
      </c>
      <c r="B50" s="293"/>
      <c r="C50" s="293" t="s">
        <v>345</v>
      </c>
      <c r="D50" s="122" t="s">
        <v>321</v>
      </c>
      <c r="E50" s="293" t="s">
        <v>261</v>
      </c>
      <c r="F50" s="293" t="s">
        <v>243</v>
      </c>
      <c r="G50" s="122" t="s">
        <v>244</v>
      </c>
      <c r="H50" s="293" t="s">
        <v>341</v>
      </c>
      <c r="I50" s="293" t="s">
        <v>252</v>
      </c>
      <c r="J50" s="294">
        <v>44874</v>
      </c>
      <c r="K50" s="295">
        <v>60.5</v>
      </c>
      <c r="L50" s="296">
        <v>44.6</v>
      </c>
      <c r="M50" s="297">
        <v>44.6</v>
      </c>
      <c r="N50" s="297">
        <v>44.6</v>
      </c>
      <c r="O50" s="298">
        <v>44.6</v>
      </c>
      <c r="P50" s="299">
        <v>44.6</v>
      </c>
      <c r="Q50" s="296">
        <v>49.8</v>
      </c>
      <c r="R50" s="297">
        <v>49.8</v>
      </c>
      <c r="S50" s="297">
        <v>49.8</v>
      </c>
      <c r="T50" s="297">
        <v>49.8</v>
      </c>
      <c r="U50" s="300">
        <v>49.8</v>
      </c>
      <c r="V50" s="296">
        <v>45.1</v>
      </c>
      <c r="W50" s="297">
        <v>45.1</v>
      </c>
      <c r="X50" s="297">
        <v>45.1</v>
      </c>
      <c r="Y50" s="297">
        <v>45.1</v>
      </c>
      <c r="Z50" s="300">
        <v>45.1</v>
      </c>
      <c r="AA50" s="296">
        <v>45.5</v>
      </c>
      <c r="AB50" s="297">
        <v>45.5</v>
      </c>
      <c r="AC50" s="297">
        <v>45.5</v>
      </c>
      <c r="AD50" s="297">
        <v>45.5</v>
      </c>
      <c r="AE50" s="300">
        <v>45.5</v>
      </c>
    </row>
    <row r="51" spans="1:31" x14ac:dyDescent="0.2">
      <c r="A51" s="293" t="s">
        <v>346</v>
      </c>
      <c r="B51" s="293"/>
      <c r="C51" s="293" t="s">
        <v>347</v>
      </c>
      <c r="D51" s="122" t="s">
        <v>321</v>
      </c>
      <c r="E51" s="293" t="s">
        <v>261</v>
      </c>
      <c r="F51" s="293" t="s">
        <v>243</v>
      </c>
      <c r="G51" s="122" t="s">
        <v>244</v>
      </c>
      <c r="H51" s="293" t="s">
        <v>341</v>
      </c>
      <c r="I51" s="293" t="s">
        <v>252</v>
      </c>
      <c r="J51" s="294">
        <v>44874</v>
      </c>
      <c r="K51" s="295">
        <v>60.5</v>
      </c>
      <c r="L51" s="296">
        <v>44.6</v>
      </c>
      <c r="M51" s="297">
        <v>44.6</v>
      </c>
      <c r="N51" s="297">
        <v>44.6</v>
      </c>
      <c r="O51" s="298">
        <v>44.6</v>
      </c>
      <c r="P51" s="299">
        <v>44.6</v>
      </c>
      <c r="Q51" s="296">
        <v>49.8</v>
      </c>
      <c r="R51" s="297">
        <v>49.8</v>
      </c>
      <c r="S51" s="297">
        <v>49.8</v>
      </c>
      <c r="T51" s="297">
        <v>49.8</v>
      </c>
      <c r="U51" s="300">
        <v>49.8</v>
      </c>
      <c r="V51" s="296">
        <v>45.1</v>
      </c>
      <c r="W51" s="297">
        <v>45.1</v>
      </c>
      <c r="X51" s="297">
        <v>45.1</v>
      </c>
      <c r="Y51" s="297">
        <v>45.1</v>
      </c>
      <c r="Z51" s="300">
        <v>45.1</v>
      </c>
      <c r="AA51" s="296">
        <v>45.5</v>
      </c>
      <c r="AB51" s="297">
        <v>45.5</v>
      </c>
      <c r="AC51" s="297">
        <v>45.5</v>
      </c>
      <c r="AD51" s="297">
        <v>45.5</v>
      </c>
      <c r="AE51" s="300">
        <v>45.5</v>
      </c>
    </row>
    <row r="52" spans="1:31" x14ac:dyDescent="0.2">
      <c r="A52" s="293" t="s">
        <v>348</v>
      </c>
      <c r="B52" s="293"/>
      <c r="C52" s="293" t="s">
        <v>349</v>
      </c>
      <c r="D52" s="122" t="s">
        <v>321</v>
      </c>
      <c r="E52" s="293" t="s">
        <v>261</v>
      </c>
      <c r="F52" s="293" t="s">
        <v>243</v>
      </c>
      <c r="G52" s="122" t="s">
        <v>244</v>
      </c>
      <c r="H52" s="293" t="s">
        <v>341</v>
      </c>
      <c r="I52" s="293" t="s">
        <v>252</v>
      </c>
      <c r="J52" s="294">
        <v>44874</v>
      </c>
      <c r="K52" s="295">
        <v>60.5</v>
      </c>
      <c r="L52" s="296">
        <v>44.6</v>
      </c>
      <c r="M52" s="297">
        <v>44.6</v>
      </c>
      <c r="N52" s="297">
        <v>44.6</v>
      </c>
      <c r="O52" s="298">
        <v>44.6</v>
      </c>
      <c r="P52" s="299">
        <v>44.6</v>
      </c>
      <c r="Q52" s="296">
        <v>49.8</v>
      </c>
      <c r="R52" s="297">
        <v>49.8</v>
      </c>
      <c r="S52" s="297">
        <v>49.8</v>
      </c>
      <c r="T52" s="297">
        <v>49.8</v>
      </c>
      <c r="U52" s="300">
        <v>49.8</v>
      </c>
      <c r="V52" s="296">
        <v>45.1</v>
      </c>
      <c r="W52" s="297">
        <v>45.1</v>
      </c>
      <c r="X52" s="297">
        <v>45.1</v>
      </c>
      <c r="Y52" s="297">
        <v>45.1</v>
      </c>
      <c r="Z52" s="300">
        <v>45.1</v>
      </c>
      <c r="AA52" s="296">
        <v>45.5</v>
      </c>
      <c r="AB52" s="297">
        <v>45.5</v>
      </c>
      <c r="AC52" s="297">
        <v>45.5</v>
      </c>
      <c r="AD52" s="297">
        <v>45.5</v>
      </c>
      <c r="AE52" s="300">
        <v>45.5</v>
      </c>
    </row>
    <row r="53" spans="1:31" x14ac:dyDescent="0.2">
      <c r="A53" s="293" t="s">
        <v>350</v>
      </c>
      <c r="B53" s="293"/>
      <c r="C53" s="293" t="s">
        <v>351</v>
      </c>
      <c r="D53" s="122" t="s">
        <v>321</v>
      </c>
      <c r="E53" s="293" t="s">
        <v>261</v>
      </c>
      <c r="F53" s="293" t="s">
        <v>243</v>
      </c>
      <c r="G53" s="122" t="s">
        <v>244</v>
      </c>
      <c r="H53" s="293" t="s">
        <v>341</v>
      </c>
      <c r="I53" s="293" t="s">
        <v>252</v>
      </c>
      <c r="J53" s="294">
        <v>44874</v>
      </c>
      <c r="K53" s="295">
        <v>60.5</v>
      </c>
      <c r="L53" s="296">
        <v>44.6</v>
      </c>
      <c r="M53" s="297">
        <v>44.6</v>
      </c>
      <c r="N53" s="297">
        <v>44.6</v>
      </c>
      <c r="O53" s="298">
        <v>44.6</v>
      </c>
      <c r="P53" s="299">
        <v>44.6</v>
      </c>
      <c r="Q53" s="296">
        <v>49.8</v>
      </c>
      <c r="R53" s="297">
        <v>49.8</v>
      </c>
      <c r="S53" s="297">
        <v>49.8</v>
      </c>
      <c r="T53" s="297">
        <v>49.8</v>
      </c>
      <c r="U53" s="300">
        <v>49.8</v>
      </c>
      <c r="V53" s="296">
        <v>45.1</v>
      </c>
      <c r="W53" s="297">
        <v>45.1</v>
      </c>
      <c r="X53" s="297">
        <v>45.1</v>
      </c>
      <c r="Y53" s="297">
        <v>45.1</v>
      </c>
      <c r="Z53" s="300">
        <v>45.1</v>
      </c>
      <c r="AA53" s="296">
        <v>45.5</v>
      </c>
      <c r="AB53" s="297">
        <v>45.5</v>
      </c>
      <c r="AC53" s="297">
        <v>45.5</v>
      </c>
      <c r="AD53" s="297">
        <v>45.5</v>
      </c>
      <c r="AE53" s="300">
        <v>45.5</v>
      </c>
    </row>
    <row r="54" spans="1:31" x14ac:dyDescent="0.2">
      <c r="A54" s="293" t="s">
        <v>352</v>
      </c>
      <c r="B54" s="293"/>
      <c r="C54" s="293" t="s">
        <v>353</v>
      </c>
      <c r="D54" s="122" t="s">
        <v>321</v>
      </c>
      <c r="E54" s="293" t="s">
        <v>261</v>
      </c>
      <c r="F54" s="293" t="s">
        <v>243</v>
      </c>
      <c r="G54" s="122" t="s">
        <v>244</v>
      </c>
      <c r="H54" s="293" t="s">
        <v>341</v>
      </c>
      <c r="I54" s="293" t="s">
        <v>252</v>
      </c>
      <c r="J54" s="294">
        <v>45639</v>
      </c>
      <c r="K54" s="295">
        <v>60.5</v>
      </c>
      <c r="L54" s="296">
        <v>44.5</v>
      </c>
      <c r="M54" s="297">
        <v>44.5</v>
      </c>
      <c r="N54" s="297">
        <v>44.5</v>
      </c>
      <c r="O54" s="298">
        <v>44.5</v>
      </c>
      <c r="P54" s="299">
        <v>44.5</v>
      </c>
      <c r="Q54" s="296">
        <v>49.8</v>
      </c>
      <c r="R54" s="297">
        <v>49.8</v>
      </c>
      <c r="S54" s="297">
        <v>49.8</v>
      </c>
      <c r="T54" s="297">
        <v>49.8</v>
      </c>
      <c r="U54" s="300">
        <v>49.8</v>
      </c>
      <c r="V54" s="296">
        <v>45.1</v>
      </c>
      <c r="W54" s="297">
        <v>45.1</v>
      </c>
      <c r="X54" s="297">
        <v>45.1</v>
      </c>
      <c r="Y54" s="297">
        <v>45.1</v>
      </c>
      <c r="Z54" s="300">
        <v>45.1</v>
      </c>
      <c r="AA54" s="296">
        <v>45.4</v>
      </c>
      <c r="AB54" s="297">
        <v>45.4</v>
      </c>
      <c r="AC54" s="297">
        <v>45.4</v>
      </c>
      <c r="AD54" s="297">
        <v>45.4</v>
      </c>
      <c r="AE54" s="300">
        <v>45.4</v>
      </c>
    </row>
    <row r="55" spans="1:31" x14ac:dyDescent="0.2">
      <c r="A55" s="293" t="s">
        <v>354</v>
      </c>
      <c r="B55" s="293"/>
      <c r="C55" s="293" t="s">
        <v>355</v>
      </c>
      <c r="D55" s="122" t="s">
        <v>321</v>
      </c>
      <c r="E55" s="293" t="s">
        <v>261</v>
      </c>
      <c r="F55" s="293" t="s">
        <v>243</v>
      </c>
      <c r="G55" s="122" t="s">
        <v>244</v>
      </c>
      <c r="H55" s="293" t="s">
        <v>341</v>
      </c>
      <c r="I55" s="293" t="s">
        <v>252</v>
      </c>
      <c r="J55" s="294">
        <v>45639</v>
      </c>
      <c r="K55" s="295">
        <v>60.5</v>
      </c>
      <c r="L55" s="296">
        <v>44.5</v>
      </c>
      <c r="M55" s="297">
        <v>44.5</v>
      </c>
      <c r="N55" s="297">
        <v>44.5</v>
      </c>
      <c r="O55" s="298">
        <v>44.5</v>
      </c>
      <c r="P55" s="299">
        <v>44.5</v>
      </c>
      <c r="Q55" s="296">
        <v>49.8</v>
      </c>
      <c r="R55" s="297">
        <v>49.8</v>
      </c>
      <c r="S55" s="297">
        <v>49.8</v>
      </c>
      <c r="T55" s="297">
        <v>49.8</v>
      </c>
      <c r="U55" s="300">
        <v>49.8</v>
      </c>
      <c r="V55" s="296">
        <v>45.1</v>
      </c>
      <c r="W55" s="297">
        <v>45.1</v>
      </c>
      <c r="X55" s="297">
        <v>45.1</v>
      </c>
      <c r="Y55" s="297">
        <v>45.1</v>
      </c>
      <c r="Z55" s="300">
        <v>45.1</v>
      </c>
      <c r="AA55" s="296">
        <v>45.4</v>
      </c>
      <c r="AB55" s="297">
        <v>45.4</v>
      </c>
      <c r="AC55" s="297">
        <v>45.4</v>
      </c>
      <c r="AD55" s="297">
        <v>45.4</v>
      </c>
      <c r="AE55" s="300">
        <v>45.4</v>
      </c>
    </row>
    <row r="56" spans="1:31" x14ac:dyDescent="0.2">
      <c r="A56" s="293" t="s">
        <v>356</v>
      </c>
      <c r="B56" s="293"/>
      <c r="C56" s="293" t="s">
        <v>357</v>
      </c>
      <c r="D56" s="122" t="s">
        <v>314</v>
      </c>
      <c r="E56" s="293" t="s">
        <v>261</v>
      </c>
      <c r="F56" s="293" t="s">
        <v>243</v>
      </c>
      <c r="G56" s="122" t="s">
        <v>244</v>
      </c>
      <c r="H56" s="293" t="s">
        <v>358</v>
      </c>
      <c r="I56" s="293" t="s">
        <v>246</v>
      </c>
      <c r="J56" s="294">
        <v>36678</v>
      </c>
      <c r="K56" s="295">
        <v>188.7</v>
      </c>
      <c r="L56" s="296">
        <v>143</v>
      </c>
      <c r="M56" s="297">
        <v>143</v>
      </c>
      <c r="N56" s="297">
        <v>143</v>
      </c>
      <c r="O56" s="298">
        <v>143</v>
      </c>
      <c r="P56" s="299">
        <v>143</v>
      </c>
      <c r="Q56" s="296">
        <v>170.9</v>
      </c>
      <c r="R56" s="297">
        <v>170.9</v>
      </c>
      <c r="S56" s="297">
        <v>170.9</v>
      </c>
      <c r="T56" s="297">
        <v>170.9</v>
      </c>
      <c r="U56" s="300">
        <v>170.9</v>
      </c>
      <c r="V56" s="296">
        <v>161.80000000000001</v>
      </c>
      <c r="W56" s="297">
        <v>161.80000000000001</v>
      </c>
      <c r="X56" s="297">
        <v>161.80000000000001</v>
      </c>
      <c r="Y56" s="297">
        <v>161.80000000000001</v>
      </c>
      <c r="Z56" s="300">
        <v>161.80000000000001</v>
      </c>
      <c r="AA56" s="296">
        <v>160.5</v>
      </c>
      <c r="AB56" s="297">
        <v>160.5</v>
      </c>
      <c r="AC56" s="297">
        <v>160.5</v>
      </c>
      <c r="AD56" s="297">
        <v>160.5</v>
      </c>
      <c r="AE56" s="300">
        <v>160.5</v>
      </c>
    </row>
    <row r="57" spans="1:31" x14ac:dyDescent="0.2">
      <c r="A57" s="293" t="s">
        <v>359</v>
      </c>
      <c r="B57" s="293"/>
      <c r="C57" s="293" t="s">
        <v>360</v>
      </c>
      <c r="D57" s="122" t="s">
        <v>314</v>
      </c>
      <c r="E57" s="293" t="s">
        <v>261</v>
      </c>
      <c r="F57" s="293" t="s">
        <v>243</v>
      </c>
      <c r="G57" s="122" t="s">
        <v>244</v>
      </c>
      <c r="H57" s="293" t="s">
        <v>358</v>
      </c>
      <c r="I57" s="293" t="s">
        <v>246</v>
      </c>
      <c r="J57" s="294">
        <v>36678</v>
      </c>
      <c r="K57" s="295">
        <v>188.7</v>
      </c>
      <c r="L57" s="296">
        <v>143</v>
      </c>
      <c r="M57" s="297">
        <v>143</v>
      </c>
      <c r="N57" s="297">
        <v>143</v>
      </c>
      <c r="O57" s="298">
        <v>143</v>
      </c>
      <c r="P57" s="299">
        <v>143</v>
      </c>
      <c r="Q57" s="296">
        <v>170.9</v>
      </c>
      <c r="R57" s="297">
        <v>170.9</v>
      </c>
      <c r="S57" s="297">
        <v>170.9</v>
      </c>
      <c r="T57" s="297">
        <v>170.9</v>
      </c>
      <c r="U57" s="300">
        <v>170.9</v>
      </c>
      <c r="V57" s="296">
        <v>161.80000000000001</v>
      </c>
      <c r="W57" s="297">
        <v>161.80000000000001</v>
      </c>
      <c r="X57" s="297">
        <v>161.80000000000001</v>
      </c>
      <c r="Y57" s="297">
        <v>161.80000000000001</v>
      </c>
      <c r="Z57" s="300">
        <v>161.80000000000001</v>
      </c>
      <c r="AA57" s="296">
        <v>160.5</v>
      </c>
      <c r="AB57" s="297">
        <v>160.5</v>
      </c>
      <c r="AC57" s="297">
        <v>160.5</v>
      </c>
      <c r="AD57" s="297">
        <v>160.5</v>
      </c>
      <c r="AE57" s="300">
        <v>160.5</v>
      </c>
    </row>
    <row r="58" spans="1:31" x14ac:dyDescent="0.2">
      <c r="A58" s="293" t="s">
        <v>361</v>
      </c>
      <c r="B58" s="293"/>
      <c r="C58" s="293" t="s">
        <v>362</v>
      </c>
      <c r="D58" s="122" t="s">
        <v>314</v>
      </c>
      <c r="E58" s="293" t="s">
        <v>261</v>
      </c>
      <c r="F58" s="293" t="s">
        <v>243</v>
      </c>
      <c r="G58" s="122" t="s">
        <v>244</v>
      </c>
      <c r="H58" s="293" t="s">
        <v>358</v>
      </c>
      <c r="I58" s="293" t="s">
        <v>246</v>
      </c>
      <c r="J58" s="294">
        <v>37043</v>
      </c>
      <c r="K58" s="295">
        <v>188.7</v>
      </c>
      <c r="L58" s="296">
        <v>145</v>
      </c>
      <c r="M58" s="297">
        <v>145</v>
      </c>
      <c r="N58" s="297">
        <v>145</v>
      </c>
      <c r="O58" s="298">
        <v>145</v>
      </c>
      <c r="P58" s="299">
        <v>145</v>
      </c>
      <c r="Q58" s="296">
        <v>168.5</v>
      </c>
      <c r="R58" s="297">
        <v>168.5</v>
      </c>
      <c r="S58" s="297">
        <v>168.5</v>
      </c>
      <c r="T58" s="297">
        <v>168.5</v>
      </c>
      <c r="U58" s="300">
        <v>168.5</v>
      </c>
      <c r="V58" s="296">
        <v>160.6</v>
      </c>
      <c r="W58" s="297">
        <v>160.6</v>
      </c>
      <c r="X58" s="297">
        <v>160.6</v>
      </c>
      <c r="Y58" s="297">
        <v>160.6</v>
      </c>
      <c r="Z58" s="300">
        <v>160.6</v>
      </c>
      <c r="AA58" s="296">
        <v>159.5</v>
      </c>
      <c r="AB58" s="297">
        <v>159.5</v>
      </c>
      <c r="AC58" s="297">
        <v>159.5</v>
      </c>
      <c r="AD58" s="297">
        <v>159.5</v>
      </c>
      <c r="AE58" s="300">
        <v>159.5</v>
      </c>
    </row>
    <row r="59" spans="1:31" x14ac:dyDescent="0.2">
      <c r="A59" s="293" t="s">
        <v>363</v>
      </c>
      <c r="B59" s="293"/>
      <c r="C59" s="293" t="s">
        <v>364</v>
      </c>
      <c r="D59" s="122" t="s">
        <v>314</v>
      </c>
      <c r="E59" s="293" t="s">
        <v>261</v>
      </c>
      <c r="F59" s="293" t="s">
        <v>243</v>
      </c>
      <c r="G59" s="122" t="s">
        <v>244</v>
      </c>
      <c r="H59" s="293" t="s">
        <v>358</v>
      </c>
      <c r="I59" s="293" t="s">
        <v>246</v>
      </c>
      <c r="J59" s="294">
        <v>37043</v>
      </c>
      <c r="K59" s="295">
        <v>94.95</v>
      </c>
      <c r="L59" s="296">
        <v>79.5</v>
      </c>
      <c r="M59" s="297">
        <v>79.5</v>
      </c>
      <c r="N59" s="297">
        <v>79.5</v>
      </c>
      <c r="O59" s="298">
        <v>79.5</v>
      </c>
      <c r="P59" s="299">
        <v>79.5</v>
      </c>
      <c r="Q59" s="296">
        <v>85.2</v>
      </c>
      <c r="R59" s="297">
        <v>85.2</v>
      </c>
      <c r="S59" s="297">
        <v>85.2</v>
      </c>
      <c r="T59" s="297">
        <v>85.2</v>
      </c>
      <c r="U59" s="300">
        <v>85.2</v>
      </c>
      <c r="V59" s="296">
        <v>83.6</v>
      </c>
      <c r="W59" s="297">
        <v>83.6</v>
      </c>
      <c r="X59" s="297">
        <v>83.6</v>
      </c>
      <c r="Y59" s="297">
        <v>83.6</v>
      </c>
      <c r="Z59" s="300">
        <v>83.6</v>
      </c>
      <c r="AA59" s="296">
        <v>83.3</v>
      </c>
      <c r="AB59" s="297">
        <v>83.3</v>
      </c>
      <c r="AC59" s="297">
        <v>83.3</v>
      </c>
      <c r="AD59" s="297">
        <v>83.3</v>
      </c>
      <c r="AE59" s="300">
        <v>83.3</v>
      </c>
    </row>
    <row r="60" spans="1:31" x14ac:dyDescent="0.2">
      <c r="A60" s="293" t="s">
        <v>365</v>
      </c>
      <c r="B60" s="293"/>
      <c r="C60" s="293" t="s">
        <v>366</v>
      </c>
      <c r="D60" s="122" t="s">
        <v>314</v>
      </c>
      <c r="E60" s="293" t="s">
        <v>261</v>
      </c>
      <c r="F60" s="293" t="s">
        <v>243</v>
      </c>
      <c r="G60" s="122" t="s">
        <v>244</v>
      </c>
      <c r="H60" s="293" t="s">
        <v>358</v>
      </c>
      <c r="I60" s="293" t="s">
        <v>246</v>
      </c>
      <c r="J60" s="294">
        <v>39873</v>
      </c>
      <c r="K60" s="295">
        <v>254.15</v>
      </c>
      <c r="L60" s="296">
        <v>213.5</v>
      </c>
      <c r="M60" s="297">
        <v>213.5</v>
      </c>
      <c r="N60" s="297">
        <v>213.5</v>
      </c>
      <c r="O60" s="298">
        <v>213.5</v>
      </c>
      <c r="P60" s="299">
        <v>213.5</v>
      </c>
      <c r="Q60" s="296">
        <v>226.7</v>
      </c>
      <c r="R60" s="297">
        <v>226.7</v>
      </c>
      <c r="S60" s="297">
        <v>226.7</v>
      </c>
      <c r="T60" s="297">
        <v>226.7</v>
      </c>
      <c r="U60" s="300">
        <v>226.7</v>
      </c>
      <c r="V60" s="296">
        <v>222.4</v>
      </c>
      <c r="W60" s="297">
        <v>222.4</v>
      </c>
      <c r="X60" s="297">
        <v>222.4</v>
      </c>
      <c r="Y60" s="297">
        <v>222.4</v>
      </c>
      <c r="Z60" s="300">
        <v>222.4</v>
      </c>
      <c r="AA60" s="296">
        <v>221.5</v>
      </c>
      <c r="AB60" s="297">
        <v>221.5</v>
      </c>
      <c r="AC60" s="297">
        <v>221.5</v>
      </c>
      <c r="AD60" s="297">
        <v>221.5</v>
      </c>
      <c r="AE60" s="300">
        <v>221.5</v>
      </c>
    </row>
    <row r="61" spans="1:31" x14ac:dyDescent="0.2">
      <c r="A61" s="293" t="s">
        <v>367</v>
      </c>
      <c r="B61" s="293"/>
      <c r="C61" s="293" t="s">
        <v>368</v>
      </c>
      <c r="D61" s="122" t="s">
        <v>314</v>
      </c>
      <c r="E61" s="293" t="s">
        <v>261</v>
      </c>
      <c r="F61" s="293" t="s">
        <v>243</v>
      </c>
      <c r="G61" s="122" t="s">
        <v>244</v>
      </c>
      <c r="H61" s="293" t="s">
        <v>304</v>
      </c>
      <c r="I61" s="293" t="s">
        <v>305</v>
      </c>
      <c r="J61" s="294">
        <v>37642</v>
      </c>
      <c r="K61" s="295">
        <v>198.9</v>
      </c>
      <c r="L61" s="296">
        <v>149.69999999999999</v>
      </c>
      <c r="M61" s="297">
        <v>149.69999999999999</v>
      </c>
      <c r="N61" s="297">
        <v>149.69999999999999</v>
      </c>
      <c r="O61" s="298">
        <v>149.69999999999999</v>
      </c>
      <c r="P61" s="299">
        <v>149.69999999999999</v>
      </c>
      <c r="Q61" s="296">
        <v>168</v>
      </c>
      <c r="R61" s="297">
        <v>168</v>
      </c>
      <c r="S61" s="297">
        <v>168</v>
      </c>
      <c r="T61" s="297">
        <v>168</v>
      </c>
      <c r="U61" s="300">
        <v>168</v>
      </c>
      <c r="V61" s="296">
        <v>169</v>
      </c>
      <c r="W61" s="297">
        <v>169</v>
      </c>
      <c r="X61" s="297">
        <v>169</v>
      </c>
      <c r="Y61" s="297">
        <v>169</v>
      </c>
      <c r="Z61" s="300">
        <v>169</v>
      </c>
      <c r="AA61" s="296">
        <v>168</v>
      </c>
      <c r="AB61" s="297">
        <v>168</v>
      </c>
      <c r="AC61" s="297">
        <v>168</v>
      </c>
      <c r="AD61" s="297">
        <v>168</v>
      </c>
      <c r="AE61" s="300">
        <v>168</v>
      </c>
    </row>
    <row r="62" spans="1:31" x14ac:dyDescent="0.2">
      <c r="A62" s="293" t="s">
        <v>369</v>
      </c>
      <c r="B62" s="293"/>
      <c r="C62" s="293" t="s">
        <v>370</v>
      </c>
      <c r="D62" s="122" t="s">
        <v>314</v>
      </c>
      <c r="E62" s="293" t="s">
        <v>261</v>
      </c>
      <c r="F62" s="293" t="s">
        <v>243</v>
      </c>
      <c r="G62" s="122" t="s">
        <v>244</v>
      </c>
      <c r="H62" s="293" t="s">
        <v>304</v>
      </c>
      <c r="I62" s="293" t="s">
        <v>305</v>
      </c>
      <c r="J62" s="294">
        <v>37642</v>
      </c>
      <c r="K62" s="295">
        <v>198.9</v>
      </c>
      <c r="L62" s="296">
        <v>149.69999999999999</v>
      </c>
      <c r="M62" s="297">
        <v>149.69999999999999</v>
      </c>
      <c r="N62" s="297">
        <v>149.69999999999999</v>
      </c>
      <c r="O62" s="298">
        <v>149.69999999999999</v>
      </c>
      <c r="P62" s="299">
        <v>149.69999999999999</v>
      </c>
      <c r="Q62" s="296">
        <v>168</v>
      </c>
      <c r="R62" s="297">
        <v>168</v>
      </c>
      <c r="S62" s="297">
        <v>168</v>
      </c>
      <c r="T62" s="297">
        <v>168</v>
      </c>
      <c r="U62" s="300">
        <v>168</v>
      </c>
      <c r="V62" s="296">
        <v>169</v>
      </c>
      <c r="W62" s="297">
        <v>169</v>
      </c>
      <c r="X62" s="297">
        <v>169</v>
      </c>
      <c r="Y62" s="297">
        <v>169</v>
      </c>
      <c r="Z62" s="300">
        <v>169</v>
      </c>
      <c r="AA62" s="296">
        <v>168</v>
      </c>
      <c r="AB62" s="297">
        <v>168</v>
      </c>
      <c r="AC62" s="297">
        <v>168</v>
      </c>
      <c r="AD62" s="297">
        <v>168</v>
      </c>
      <c r="AE62" s="300">
        <v>168</v>
      </c>
    </row>
    <row r="63" spans="1:31" x14ac:dyDescent="0.2">
      <c r="A63" s="293" t="s">
        <v>371</v>
      </c>
      <c r="B63" s="293"/>
      <c r="C63" s="293" t="s">
        <v>372</v>
      </c>
      <c r="D63" s="122" t="s">
        <v>314</v>
      </c>
      <c r="E63" s="293" t="s">
        <v>261</v>
      </c>
      <c r="F63" s="293" t="s">
        <v>243</v>
      </c>
      <c r="G63" s="122" t="s">
        <v>244</v>
      </c>
      <c r="H63" s="293" t="s">
        <v>304</v>
      </c>
      <c r="I63" s="293" t="s">
        <v>305</v>
      </c>
      <c r="J63" s="294">
        <v>37642</v>
      </c>
      <c r="K63" s="295">
        <v>275.57</v>
      </c>
      <c r="L63" s="296">
        <v>257.89999999999998</v>
      </c>
      <c r="M63" s="297">
        <v>257.89999999999998</v>
      </c>
      <c r="N63" s="297">
        <v>257.89999999999998</v>
      </c>
      <c r="O63" s="298">
        <v>257.89999999999998</v>
      </c>
      <c r="P63" s="299">
        <v>257.89999999999998</v>
      </c>
      <c r="Q63" s="296">
        <v>270</v>
      </c>
      <c r="R63" s="297">
        <v>270</v>
      </c>
      <c r="S63" s="297">
        <v>270</v>
      </c>
      <c r="T63" s="297">
        <v>270</v>
      </c>
      <c r="U63" s="300">
        <v>270</v>
      </c>
      <c r="V63" s="296">
        <v>270</v>
      </c>
      <c r="W63" s="297">
        <v>270</v>
      </c>
      <c r="X63" s="297">
        <v>270</v>
      </c>
      <c r="Y63" s="297">
        <v>270</v>
      </c>
      <c r="Z63" s="300">
        <v>270</v>
      </c>
      <c r="AA63" s="296">
        <v>270</v>
      </c>
      <c r="AB63" s="297">
        <v>270</v>
      </c>
      <c r="AC63" s="297">
        <v>270</v>
      </c>
      <c r="AD63" s="297">
        <v>270</v>
      </c>
      <c r="AE63" s="300">
        <v>270</v>
      </c>
    </row>
    <row r="64" spans="1:31" x14ac:dyDescent="0.2">
      <c r="A64" s="293" t="s">
        <v>373</v>
      </c>
      <c r="B64" s="293"/>
      <c r="C64" s="293" t="s">
        <v>374</v>
      </c>
      <c r="D64" s="122" t="s">
        <v>321</v>
      </c>
      <c r="E64" s="293" t="s">
        <v>261</v>
      </c>
      <c r="F64" s="293" t="s">
        <v>243</v>
      </c>
      <c r="G64" s="122" t="s">
        <v>244</v>
      </c>
      <c r="H64" s="293" t="s">
        <v>341</v>
      </c>
      <c r="I64" s="293" t="s">
        <v>252</v>
      </c>
      <c r="J64" s="294">
        <v>45106</v>
      </c>
      <c r="K64" s="295">
        <v>60.5</v>
      </c>
      <c r="L64" s="296">
        <v>44.6</v>
      </c>
      <c r="M64" s="297">
        <v>44.6</v>
      </c>
      <c r="N64" s="297">
        <v>44.6</v>
      </c>
      <c r="O64" s="298">
        <v>44.6</v>
      </c>
      <c r="P64" s="299">
        <v>44.6</v>
      </c>
      <c r="Q64" s="296">
        <v>49.8</v>
      </c>
      <c r="R64" s="297">
        <v>49.8</v>
      </c>
      <c r="S64" s="297">
        <v>49.8</v>
      </c>
      <c r="T64" s="297">
        <v>49.8</v>
      </c>
      <c r="U64" s="300">
        <v>49.8</v>
      </c>
      <c r="V64" s="296">
        <v>45.1</v>
      </c>
      <c r="W64" s="297">
        <v>45.1</v>
      </c>
      <c r="X64" s="297">
        <v>45.1</v>
      </c>
      <c r="Y64" s="297">
        <v>45.1</v>
      </c>
      <c r="Z64" s="300">
        <v>45.1</v>
      </c>
      <c r="AA64" s="296">
        <v>45.5</v>
      </c>
      <c r="AB64" s="297">
        <v>45.5</v>
      </c>
      <c r="AC64" s="297">
        <v>45.5</v>
      </c>
      <c r="AD64" s="297">
        <v>45.5</v>
      </c>
      <c r="AE64" s="300">
        <v>45.5</v>
      </c>
    </row>
    <row r="65" spans="1:31" x14ac:dyDescent="0.2">
      <c r="A65" s="293" t="s">
        <v>375</v>
      </c>
      <c r="B65" s="293"/>
      <c r="C65" s="293" t="s">
        <v>376</v>
      </c>
      <c r="D65" s="122" t="s">
        <v>321</v>
      </c>
      <c r="E65" s="293" t="s">
        <v>261</v>
      </c>
      <c r="F65" s="293" t="s">
        <v>243</v>
      </c>
      <c r="G65" s="122" t="s">
        <v>244</v>
      </c>
      <c r="H65" s="293" t="s">
        <v>341</v>
      </c>
      <c r="I65" s="293" t="s">
        <v>252</v>
      </c>
      <c r="J65" s="294">
        <v>45106</v>
      </c>
      <c r="K65" s="295">
        <v>60.5</v>
      </c>
      <c r="L65" s="296">
        <v>44.6</v>
      </c>
      <c r="M65" s="297">
        <v>44.6</v>
      </c>
      <c r="N65" s="297">
        <v>44.6</v>
      </c>
      <c r="O65" s="298">
        <v>44.6</v>
      </c>
      <c r="P65" s="299">
        <v>44.6</v>
      </c>
      <c r="Q65" s="296">
        <v>49.8</v>
      </c>
      <c r="R65" s="297">
        <v>49.8</v>
      </c>
      <c r="S65" s="297">
        <v>49.8</v>
      </c>
      <c r="T65" s="297">
        <v>49.8</v>
      </c>
      <c r="U65" s="300">
        <v>49.8</v>
      </c>
      <c r="V65" s="296">
        <v>45.1</v>
      </c>
      <c r="W65" s="297">
        <v>45.1</v>
      </c>
      <c r="X65" s="297">
        <v>45.1</v>
      </c>
      <c r="Y65" s="297">
        <v>45.1</v>
      </c>
      <c r="Z65" s="300">
        <v>45.1</v>
      </c>
      <c r="AA65" s="296">
        <v>45.5</v>
      </c>
      <c r="AB65" s="297">
        <v>45.5</v>
      </c>
      <c r="AC65" s="297">
        <v>45.5</v>
      </c>
      <c r="AD65" s="297">
        <v>45.5</v>
      </c>
      <c r="AE65" s="300">
        <v>45.5</v>
      </c>
    </row>
    <row r="66" spans="1:31" x14ac:dyDescent="0.2">
      <c r="A66" s="293" t="s">
        <v>377</v>
      </c>
      <c r="B66" s="293"/>
      <c r="C66" s="293" t="s">
        <v>378</v>
      </c>
      <c r="D66" s="122" t="s">
        <v>321</v>
      </c>
      <c r="E66" s="293" t="s">
        <v>261</v>
      </c>
      <c r="F66" s="293" t="s">
        <v>243</v>
      </c>
      <c r="G66" s="122" t="s">
        <v>244</v>
      </c>
      <c r="H66" s="293" t="s">
        <v>341</v>
      </c>
      <c r="I66" s="293" t="s">
        <v>252</v>
      </c>
      <c r="J66" s="294">
        <v>45106</v>
      </c>
      <c r="K66" s="295">
        <v>60.5</v>
      </c>
      <c r="L66" s="296">
        <v>44.6</v>
      </c>
      <c r="M66" s="297">
        <v>44.6</v>
      </c>
      <c r="N66" s="297">
        <v>44.6</v>
      </c>
      <c r="O66" s="298">
        <v>44.6</v>
      </c>
      <c r="P66" s="299">
        <v>44.6</v>
      </c>
      <c r="Q66" s="296">
        <v>49.8</v>
      </c>
      <c r="R66" s="297">
        <v>49.8</v>
      </c>
      <c r="S66" s="297">
        <v>49.8</v>
      </c>
      <c r="T66" s="297">
        <v>49.8</v>
      </c>
      <c r="U66" s="300">
        <v>49.8</v>
      </c>
      <c r="V66" s="296">
        <v>45.1</v>
      </c>
      <c r="W66" s="297">
        <v>45.1</v>
      </c>
      <c r="X66" s="297">
        <v>45.1</v>
      </c>
      <c r="Y66" s="297">
        <v>45.1</v>
      </c>
      <c r="Z66" s="300">
        <v>45.1</v>
      </c>
      <c r="AA66" s="296">
        <v>45.5</v>
      </c>
      <c r="AB66" s="297">
        <v>45.5</v>
      </c>
      <c r="AC66" s="297">
        <v>45.5</v>
      </c>
      <c r="AD66" s="297">
        <v>45.5</v>
      </c>
      <c r="AE66" s="300">
        <v>45.5</v>
      </c>
    </row>
    <row r="67" spans="1:31" x14ac:dyDescent="0.2">
      <c r="A67" s="293" t="s">
        <v>379</v>
      </c>
      <c r="B67" s="293"/>
      <c r="C67" s="293" t="s">
        <v>380</v>
      </c>
      <c r="D67" s="122" t="s">
        <v>321</v>
      </c>
      <c r="E67" s="293" t="s">
        <v>261</v>
      </c>
      <c r="F67" s="293" t="s">
        <v>243</v>
      </c>
      <c r="G67" s="122" t="s">
        <v>244</v>
      </c>
      <c r="H67" s="293" t="s">
        <v>341</v>
      </c>
      <c r="I67" s="293" t="s">
        <v>252</v>
      </c>
      <c r="J67" s="294">
        <v>45106</v>
      </c>
      <c r="K67" s="295">
        <v>60.5</v>
      </c>
      <c r="L67" s="296">
        <v>44.6</v>
      </c>
      <c r="M67" s="297">
        <v>44.6</v>
      </c>
      <c r="N67" s="297">
        <v>44.6</v>
      </c>
      <c r="O67" s="298">
        <v>44.6</v>
      </c>
      <c r="P67" s="299">
        <v>44.6</v>
      </c>
      <c r="Q67" s="296">
        <v>49.8</v>
      </c>
      <c r="R67" s="297">
        <v>49.8</v>
      </c>
      <c r="S67" s="297">
        <v>49.8</v>
      </c>
      <c r="T67" s="297">
        <v>49.8</v>
      </c>
      <c r="U67" s="300">
        <v>49.8</v>
      </c>
      <c r="V67" s="296">
        <v>45.1</v>
      </c>
      <c r="W67" s="297">
        <v>45.1</v>
      </c>
      <c r="X67" s="297">
        <v>45.1</v>
      </c>
      <c r="Y67" s="297">
        <v>45.1</v>
      </c>
      <c r="Z67" s="300">
        <v>45.1</v>
      </c>
      <c r="AA67" s="296">
        <v>45.5</v>
      </c>
      <c r="AB67" s="297">
        <v>45.5</v>
      </c>
      <c r="AC67" s="297">
        <v>45.5</v>
      </c>
      <c r="AD67" s="297">
        <v>45.5</v>
      </c>
      <c r="AE67" s="300">
        <v>45.5</v>
      </c>
    </row>
    <row r="68" spans="1:31" x14ac:dyDescent="0.2">
      <c r="A68" s="293" t="s">
        <v>381</v>
      </c>
      <c r="B68" s="293"/>
      <c r="C68" s="293" t="s">
        <v>382</v>
      </c>
      <c r="D68" s="122" t="s">
        <v>321</v>
      </c>
      <c r="E68" s="293" t="s">
        <v>261</v>
      </c>
      <c r="F68" s="293" t="s">
        <v>243</v>
      </c>
      <c r="G68" s="122" t="s">
        <v>244</v>
      </c>
      <c r="H68" s="293" t="s">
        <v>341</v>
      </c>
      <c r="I68" s="293" t="s">
        <v>252</v>
      </c>
      <c r="J68" s="294">
        <v>45106</v>
      </c>
      <c r="K68" s="295">
        <v>60.5</v>
      </c>
      <c r="L68" s="296">
        <v>44.6</v>
      </c>
      <c r="M68" s="297">
        <v>44.6</v>
      </c>
      <c r="N68" s="297">
        <v>44.6</v>
      </c>
      <c r="O68" s="298">
        <v>44.6</v>
      </c>
      <c r="P68" s="299">
        <v>44.6</v>
      </c>
      <c r="Q68" s="296">
        <v>49.8</v>
      </c>
      <c r="R68" s="297">
        <v>49.8</v>
      </c>
      <c r="S68" s="297">
        <v>49.8</v>
      </c>
      <c r="T68" s="297">
        <v>49.8</v>
      </c>
      <c r="U68" s="300">
        <v>49.8</v>
      </c>
      <c r="V68" s="296">
        <v>45.1</v>
      </c>
      <c r="W68" s="297">
        <v>45.1</v>
      </c>
      <c r="X68" s="297">
        <v>45.1</v>
      </c>
      <c r="Y68" s="297">
        <v>45.1</v>
      </c>
      <c r="Z68" s="300">
        <v>45.1</v>
      </c>
      <c r="AA68" s="296">
        <v>45.5</v>
      </c>
      <c r="AB68" s="297">
        <v>45.5</v>
      </c>
      <c r="AC68" s="297">
        <v>45.5</v>
      </c>
      <c r="AD68" s="297">
        <v>45.5</v>
      </c>
      <c r="AE68" s="300">
        <v>45.5</v>
      </c>
    </row>
    <row r="69" spans="1:31" x14ac:dyDescent="0.2">
      <c r="A69" s="293" t="s">
        <v>383</v>
      </c>
      <c r="B69" s="293"/>
      <c r="C69" s="293" t="s">
        <v>384</v>
      </c>
      <c r="D69" s="122" t="s">
        <v>321</v>
      </c>
      <c r="E69" s="293" t="s">
        <v>261</v>
      </c>
      <c r="F69" s="293" t="s">
        <v>243</v>
      </c>
      <c r="G69" s="122" t="s">
        <v>244</v>
      </c>
      <c r="H69" s="293" t="s">
        <v>341</v>
      </c>
      <c r="I69" s="293" t="s">
        <v>252</v>
      </c>
      <c r="J69" s="294">
        <v>45106</v>
      </c>
      <c r="K69" s="295">
        <v>60.5</v>
      </c>
      <c r="L69" s="296">
        <v>44.6</v>
      </c>
      <c r="M69" s="297">
        <v>44.6</v>
      </c>
      <c r="N69" s="297">
        <v>44.6</v>
      </c>
      <c r="O69" s="298">
        <v>44.6</v>
      </c>
      <c r="P69" s="299">
        <v>44.6</v>
      </c>
      <c r="Q69" s="296">
        <v>49.8</v>
      </c>
      <c r="R69" s="297">
        <v>49.8</v>
      </c>
      <c r="S69" s="297">
        <v>49.8</v>
      </c>
      <c r="T69" s="297">
        <v>49.8</v>
      </c>
      <c r="U69" s="300">
        <v>49.8</v>
      </c>
      <c r="V69" s="296">
        <v>45.1</v>
      </c>
      <c r="W69" s="297">
        <v>45.1</v>
      </c>
      <c r="X69" s="297">
        <v>45.1</v>
      </c>
      <c r="Y69" s="297">
        <v>45.1</v>
      </c>
      <c r="Z69" s="300">
        <v>45.1</v>
      </c>
      <c r="AA69" s="296">
        <v>45.5</v>
      </c>
      <c r="AB69" s="297">
        <v>45.5</v>
      </c>
      <c r="AC69" s="297">
        <v>45.5</v>
      </c>
      <c r="AD69" s="297">
        <v>45.5</v>
      </c>
      <c r="AE69" s="300">
        <v>45.5</v>
      </c>
    </row>
    <row r="70" spans="1:31" x14ac:dyDescent="0.2">
      <c r="A70" s="293" t="s">
        <v>385</v>
      </c>
      <c r="B70" s="293"/>
      <c r="C70" s="293" t="s">
        <v>386</v>
      </c>
      <c r="D70" s="122" t="s">
        <v>321</v>
      </c>
      <c r="E70" s="293" t="s">
        <v>261</v>
      </c>
      <c r="F70" s="293" t="s">
        <v>243</v>
      </c>
      <c r="G70" s="122" t="s">
        <v>244</v>
      </c>
      <c r="H70" s="293" t="s">
        <v>341</v>
      </c>
      <c r="I70" s="293" t="s">
        <v>252</v>
      </c>
      <c r="J70" s="294">
        <v>45222</v>
      </c>
      <c r="K70" s="295">
        <v>60.5</v>
      </c>
      <c r="L70" s="296">
        <v>41.3</v>
      </c>
      <c r="M70" s="297">
        <v>41.3</v>
      </c>
      <c r="N70" s="297">
        <v>41.3</v>
      </c>
      <c r="O70" s="298">
        <v>41.3</v>
      </c>
      <c r="P70" s="299">
        <v>41.3</v>
      </c>
      <c r="Q70" s="296">
        <v>46.5</v>
      </c>
      <c r="R70" s="297">
        <v>46.5</v>
      </c>
      <c r="S70" s="297">
        <v>46.5</v>
      </c>
      <c r="T70" s="297">
        <v>46.5</v>
      </c>
      <c r="U70" s="300">
        <v>46.5</v>
      </c>
      <c r="V70" s="296">
        <v>42</v>
      </c>
      <c r="W70" s="297">
        <v>42</v>
      </c>
      <c r="X70" s="297">
        <v>42</v>
      </c>
      <c r="Y70" s="297">
        <v>42</v>
      </c>
      <c r="Z70" s="300">
        <v>42</v>
      </c>
      <c r="AA70" s="296">
        <v>42.2</v>
      </c>
      <c r="AB70" s="297">
        <v>42.2</v>
      </c>
      <c r="AC70" s="297">
        <v>42.2</v>
      </c>
      <c r="AD70" s="297">
        <v>42.2</v>
      </c>
      <c r="AE70" s="300">
        <v>42.2</v>
      </c>
    </row>
    <row r="71" spans="1:31" x14ac:dyDescent="0.2">
      <c r="A71" s="293" t="s">
        <v>387</v>
      </c>
      <c r="B71" s="293"/>
      <c r="C71" s="293" t="s">
        <v>388</v>
      </c>
      <c r="D71" s="122" t="s">
        <v>321</v>
      </c>
      <c r="E71" s="293" t="s">
        <v>261</v>
      </c>
      <c r="F71" s="293" t="s">
        <v>243</v>
      </c>
      <c r="G71" s="122" t="s">
        <v>244</v>
      </c>
      <c r="H71" s="293" t="s">
        <v>341</v>
      </c>
      <c r="I71" s="293" t="s">
        <v>252</v>
      </c>
      <c r="J71" s="294">
        <v>45222</v>
      </c>
      <c r="K71" s="295">
        <v>60.5</v>
      </c>
      <c r="L71" s="296">
        <v>44</v>
      </c>
      <c r="M71" s="297">
        <v>44</v>
      </c>
      <c r="N71" s="297">
        <v>44</v>
      </c>
      <c r="O71" s="298">
        <v>44</v>
      </c>
      <c r="P71" s="299">
        <v>44</v>
      </c>
      <c r="Q71" s="296">
        <v>49.8</v>
      </c>
      <c r="R71" s="297">
        <v>49.8</v>
      </c>
      <c r="S71" s="297">
        <v>49.8</v>
      </c>
      <c r="T71" s="297">
        <v>49.8</v>
      </c>
      <c r="U71" s="300">
        <v>49.8</v>
      </c>
      <c r="V71" s="296">
        <v>45.1</v>
      </c>
      <c r="W71" s="297">
        <v>45.1</v>
      </c>
      <c r="X71" s="297">
        <v>45.1</v>
      </c>
      <c r="Y71" s="297">
        <v>45.1</v>
      </c>
      <c r="Z71" s="300">
        <v>45.1</v>
      </c>
      <c r="AA71" s="296">
        <v>45.2</v>
      </c>
      <c r="AB71" s="297">
        <v>45.2</v>
      </c>
      <c r="AC71" s="297">
        <v>45.2</v>
      </c>
      <c r="AD71" s="297">
        <v>45.2</v>
      </c>
      <c r="AE71" s="300">
        <v>45.2</v>
      </c>
    </row>
    <row r="72" spans="1:31" x14ac:dyDescent="0.2">
      <c r="A72" s="293" t="s">
        <v>389</v>
      </c>
      <c r="B72" s="293"/>
      <c r="C72" s="293" t="s">
        <v>390</v>
      </c>
      <c r="D72" s="122" t="s">
        <v>321</v>
      </c>
      <c r="E72" s="293" t="s">
        <v>261</v>
      </c>
      <c r="F72" s="293" t="s">
        <v>243</v>
      </c>
      <c r="G72" s="122" t="s">
        <v>244</v>
      </c>
      <c r="H72" s="293" t="s">
        <v>391</v>
      </c>
      <c r="I72" s="293" t="s">
        <v>392</v>
      </c>
      <c r="J72" s="294">
        <v>31978</v>
      </c>
      <c r="K72" s="295">
        <v>75</v>
      </c>
      <c r="L72" s="296">
        <v>62</v>
      </c>
      <c r="M72" s="297">
        <v>62</v>
      </c>
      <c r="N72" s="297">
        <v>62</v>
      </c>
      <c r="O72" s="298">
        <v>62</v>
      </c>
      <c r="P72" s="299">
        <v>62</v>
      </c>
      <c r="Q72" s="296">
        <v>75</v>
      </c>
      <c r="R72" s="297">
        <v>75</v>
      </c>
      <c r="S72" s="297">
        <v>75</v>
      </c>
      <c r="T72" s="297">
        <v>75</v>
      </c>
      <c r="U72" s="300">
        <v>75</v>
      </c>
      <c r="V72" s="296">
        <v>70</v>
      </c>
      <c r="W72" s="297">
        <v>70</v>
      </c>
      <c r="X72" s="297">
        <v>70</v>
      </c>
      <c r="Y72" s="297">
        <v>70</v>
      </c>
      <c r="Z72" s="300">
        <v>70</v>
      </c>
      <c r="AA72" s="296">
        <v>70</v>
      </c>
      <c r="AB72" s="297">
        <v>70</v>
      </c>
      <c r="AC72" s="297">
        <v>70</v>
      </c>
      <c r="AD72" s="297">
        <v>70</v>
      </c>
      <c r="AE72" s="300">
        <v>70</v>
      </c>
    </row>
    <row r="73" spans="1:31" x14ac:dyDescent="0.2">
      <c r="A73" s="293" t="s">
        <v>393</v>
      </c>
      <c r="B73" s="293"/>
      <c r="C73" s="293" t="s">
        <v>394</v>
      </c>
      <c r="D73" s="122" t="s">
        <v>321</v>
      </c>
      <c r="E73" s="293" t="s">
        <v>261</v>
      </c>
      <c r="F73" s="293" t="s">
        <v>243</v>
      </c>
      <c r="G73" s="122" t="s">
        <v>244</v>
      </c>
      <c r="H73" s="293" t="s">
        <v>391</v>
      </c>
      <c r="I73" s="293" t="s">
        <v>392</v>
      </c>
      <c r="J73" s="294">
        <v>31979</v>
      </c>
      <c r="K73" s="295">
        <v>75</v>
      </c>
      <c r="L73" s="296">
        <v>62</v>
      </c>
      <c r="M73" s="297">
        <v>62</v>
      </c>
      <c r="N73" s="297">
        <v>62</v>
      </c>
      <c r="O73" s="298">
        <v>62</v>
      </c>
      <c r="P73" s="299">
        <v>62</v>
      </c>
      <c r="Q73" s="296">
        <v>75</v>
      </c>
      <c r="R73" s="297">
        <v>75</v>
      </c>
      <c r="S73" s="297">
        <v>75</v>
      </c>
      <c r="T73" s="297">
        <v>75</v>
      </c>
      <c r="U73" s="300">
        <v>75</v>
      </c>
      <c r="V73" s="296">
        <v>70</v>
      </c>
      <c r="W73" s="297">
        <v>70</v>
      </c>
      <c r="X73" s="297">
        <v>70</v>
      </c>
      <c r="Y73" s="297">
        <v>70</v>
      </c>
      <c r="Z73" s="300">
        <v>70</v>
      </c>
      <c r="AA73" s="296">
        <v>70</v>
      </c>
      <c r="AB73" s="297">
        <v>70</v>
      </c>
      <c r="AC73" s="297">
        <v>70</v>
      </c>
      <c r="AD73" s="297">
        <v>70</v>
      </c>
      <c r="AE73" s="300">
        <v>70</v>
      </c>
    </row>
    <row r="74" spans="1:31" x14ac:dyDescent="0.2">
      <c r="A74" s="293" t="s">
        <v>395</v>
      </c>
      <c r="B74" s="293"/>
      <c r="C74" s="293" t="s">
        <v>396</v>
      </c>
      <c r="D74" s="122" t="s">
        <v>321</v>
      </c>
      <c r="E74" s="293" t="s">
        <v>261</v>
      </c>
      <c r="F74" s="293" t="s">
        <v>243</v>
      </c>
      <c r="G74" s="122" t="s">
        <v>244</v>
      </c>
      <c r="H74" s="293" t="s">
        <v>397</v>
      </c>
      <c r="I74" s="293" t="s">
        <v>252</v>
      </c>
      <c r="J74" s="294">
        <v>43011</v>
      </c>
      <c r="K74" s="295">
        <v>60.5</v>
      </c>
      <c r="L74" s="296">
        <v>44</v>
      </c>
      <c r="M74" s="297">
        <v>44</v>
      </c>
      <c r="N74" s="297">
        <v>44</v>
      </c>
      <c r="O74" s="298">
        <v>44</v>
      </c>
      <c r="P74" s="299">
        <v>44</v>
      </c>
      <c r="Q74" s="296">
        <v>49.8</v>
      </c>
      <c r="R74" s="297">
        <v>49.8</v>
      </c>
      <c r="S74" s="297">
        <v>49.8</v>
      </c>
      <c r="T74" s="297">
        <v>49.8</v>
      </c>
      <c r="U74" s="300">
        <v>49.8</v>
      </c>
      <c r="V74" s="296">
        <v>46.7</v>
      </c>
      <c r="W74" s="297">
        <v>46.7</v>
      </c>
      <c r="X74" s="297">
        <v>46.7</v>
      </c>
      <c r="Y74" s="297">
        <v>46.7</v>
      </c>
      <c r="Z74" s="300">
        <v>46.7</v>
      </c>
      <c r="AA74" s="296">
        <v>46.5</v>
      </c>
      <c r="AB74" s="297">
        <v>46.5</v>
      </c>
      <c r="AC74" s="297">
        <v>46.5</v>
      </c>
      <c r="AD74" s="297">
        <v>46.5</v>
      </c>
      <c r="AE74" s="300">
        <v>46.5</v>
      </c>
    </row>
    <row r="75" spans="1:31" x14ac:dyDescent="0.2">
      <c r="A75" s="293" t="s">
        <v>398</v>
      </c>
      <c r="B75" s="293"/>
      <c r="C75" s="293" t="s">
        <v>399</v>
      </c>
      <c r="D75" s="122" t="s">
        <v>321</v>
      </c>
      <c r="E75" s="293" t="s">
        <v>261</v>
      </c>
      <c r="F75" s="293" t="s">
        <v>243</v>
      </c>
      <c r="G75" s="122" t="s">
        <v>244</v>
      </c>
      <c r="H75" s="293" t="s">
        <v>397</v>
      </c>
      <c r="I75" s="293" t="s">
        <v>252</v>
      </c>
      <c r="J75" s="294">
        <v>43011</v>
      </c>
      <c r="K75" s="295">
        <v>60.5</v>
      </c>
      <c r="L75" s="296">
        <v>44</v>
      </c>
      <c r="M75" s="297">
        <v>44</v>
      </c>
      <c r="N75" s="297">
        <v>44</v>
      </c>
      <c r="O75" s="298">
        <v>44</v>
      </c>
      <c r="P75" s="299">
        <v>44</v>
      </c>
      <c r="Q75" s="296">
        <v>49.8</v>
      </c>
      <c r="R75" s="297">
        <v>49.8</v>
      </c>
      <c r="S75" s="297">
        <v>49.8</v>
      </c>
      <c r="T75" s="297">
        <v>49.8</v>
      </c>
      <c r="U75" s="300">
        <v>49.8</v>
      </c>
      <c r="V75" s="296">
        <v>46.7</v>
      </c>
      <c r="W75" s="297">
        <v>46.7</v>
      </c>
      <c r="X75" s="297">
        <v>46.7</v>
      </c>
      <c r="Y75" s="297">
        <v>46.7</v>
      </c>
      <c r="Z75" s="300">
        <v>46.7</v>
      </c>
      <c r="AA75" s="296">
        <v>46.5</v>
      </c>
      <c r="AB75" s="297">
        <v>46.5</v>
      </c>
      <c r="AC75" s="297">
        <v>46.5</v>
      </c>
      <c r="AD75" s="297">
        <v>46.5</v>
      </c>
      <c r="AE75" s="300">
        <v>46.5</v>
      </c>
    </row>
    <row r="76" spans="1:31" x14ac:dyDescent="0.2">
      <c r="A76" s="293" t="s">
        <v>400</v>
      </c>
      <c r="B76" s="293"/>
      <c r="C76" s="293" t="s">
        <v>401</v>
      </c>
      <c r="D76" s="122" t="s">
        <v>321</v>
      </c>
      <c r="E76" s="293" t="s">
        <v>261</v>
      </c>
      <c r="F76" s="293" t="s">
        <v>243</v>
      </c>
      <c r="G76" s="122" t="s">
        <v>244</v>
      </c>
      <c r="H76" s="293" t="s">
        <v>402</v>
      </c>
      <c r="I76" s="293" t="s">
        <v>305</v>
      </c>
      <c r="J76" s="294">
        <v>43032</v>
      </c>
      <c r="K76" s="295">
        <v>60.5</v>
      </c>
      <c r="L76" s="296">
        <v>44</v>
      </c>
      <c r="M76" s="297">
        <v>44</v>
      </c>
      <c r="N76" s="297">
        <v>44</v>
      </c>
      <c r="O76" s="298">
        <v>44</v>
      </c>
      <c r="P76" s="299">
        <v>44</v>
      </c>
      <c r="Q76" s="296">
        <v>49.8</v>
      </c>
      <c r="R76" s="297">
        <v>49.8</v>
      </c>
      <c r="S76" s="297">
        <v>49.8</v>
      </c>
      <c r="T76" s="297">
        <v>49.8</v>
      </c>
      <c r="U76" s="300">
        <v>49.8</v>
      </c>
      <c r="V76" s="296">
        <v>46.7</v>
      </c>
      <c r="W76" s="297">
        <v>46.7</v>
      </c>
      <c r="X76" s="297">
        <v>46.7</v>
      </c>
      <c r="Y76" s="297">
        <v>46.7</v>
      </c>
      <c r="Z76" s="300">
        <v>46.7</v>
      </c>
      <c r="AA76" s="296">
        <v>46.5</v>
      </c>
      <c r="AB76" s="297">
        <v>46.5</v>
      </c>
      <c r="AC76" s="297">
        <v>46.5</v>
      </c>
      <c r="AD76" s="297">
        <v>46.5</v>
      </c>
      <c r="AE76" s="300">
        <v>46.5</v>
      </c>
    </row>
    <row r="77" spans="1:31" x14ac:dyDescent="0.2">
      <c r="A77" s="293" t="s">
        <v>403</v>
      </c>
      <c r="B77" s="293"/>
      <c r="C77" s="293" t="s">
        <v>404</v>
      </c>
      <c r="D77" s="122" t="s">
        <v>321</v>
      </c>
      <c r="E77" s="293" t="s">
        <v>261</v>
      </c>
      <c r="F77" s="293" t="s">
        <v>243</v>
      </c>
      <c r="G77" s="122" t="s">
        <v>244</v>
      </c>
      <c r="H77" s="293" t="s">
        <v>402</v>
      </c>
      <c r="I77" s="293" t="s">
        <v>305</v>
      </c>
      <c r="J77" s="294">
        <v>43032</v>
      </c>
      <c r="K77" s="295">
        <v>60.5</v>
      </c>
      <c r="L77" s="296">
        <v>44</v>
      </c>
      <c r="M77" s="297">
        <v>44</v>
      </c>
      <c r="N77" s="297">
        <v>44</v>
      </c>
      <c r="O77" s="298">
        <v>44</v>
      </c>
      <c r="P77" s="299">
        <v>44</v>
      </c>
      <c r="Q77" s="296">
        <v>49.8</v>
      </c>
      <c r="R77" s="297">
        <v>49.8</v>
      </c>
      <c r="S77" s="297">
        <v>49.8</v>
      </c>
      <c r="T77" s="297">
        <v>49.8</v>
      </c>
      <c r="U77" s="300">
        <v>49.8</v>
      </c>
      <c r="V77" s="296">
        <v>46.7</v>
      </c>
      <c r="W77" s="297">
        <v>46.7</v>
      </c>
      <c r="X77" s="297">
        <v>46.7</v>
      </c>
      <c r="Y77" s="297">
        <v>46.7</v>
      </c>
      <c r="Z77" s="300">
        <v>46.7</v>
      </c>
      <c r="AA77" s="296">
        <v>46.5</v>
      </c>
      <c r="AB77" s="297">
        <v>46.5</v>
      </c>
      <c r="AC77" s="297">
        <v>46.5</v>
      </c>
      <c r="AD77" s="297">
        <v>46.5</v>
      </c>
      <c r="AE77" s="300">
        <v>46.5</v>
      </c>
    </row>
    <row r="78" spans="1:31" x14ac:dyDescent="0.2">
      <c r="A78" s="293" t="s">
        <v>405</v>
      </c>
      <c r="B78" s="293"/>
      <c r="C78" s="293" t="s">
        <v>406</v>
      </c>
      <c r="D78" s="122" t="s">
        <v>314</v>
      </c>
      <c r="E78" s="293" t="s">
        <v>261</v>
      </c>
      <c r="F78" s="293" t="s">
        <v>243</v>
      </c>
      <c r="G78" s="122" t="s">
        <v>244</v>
      </c>
      <c r="H78" s="293" t="s">
        <v>407</v>
      </c>
      <c r="I78" s="293" t="s">
        <v>305</v>
      </c>
      <c r="J78" s="294">
        <v>39881</v>
      </c>
      <c r="K78" s="295">
        <v>205</v>
      </c>
      <c r="L78" s="296">
        <v>155</v>
      </c>
      <c r="M78" s="297">
        <v>155</v>
      </c>
      <c r="N78" s="297">
        <v>155</v>
      </c>
      <c r="O78" s="298">
        <v>155</v>
      </c>
      <c r="P78" s="299">
        <v>155</v>
      </c>
      <c r="Q78" s="296">
        <v>178</v>
      </c>
      <c r="R78" s="297">
        <v>178</v>
      </c>
      <c r="S78" s="297">
        <v>178</v>
      </c>
      <c r="T78" s="297">
        <v>178</v>
      </c>
      <c r="U78" s="300">
        <v>178</v>
      </c>
      <c r="V78" s="296">
        <v>157</v>
      </c>
      <c r="W78" s="297">
        <v>157</v>
      </c>
      <c r="X78" s="297">
        <v>157</v>
      </c>
      <c r="Y78" s="297">
        <v>157</v>
      </c>
      <c r="Z78" s="300">
        <v>157</v>
      </c>
      <c r="AA78" s="296">
        <v>158</v>
      </c>
      <c r="AB78" s="297">
        <v>158</v>
      </c>
      <c r="AC78" s="297">
        <v>158</v>
      </c>
      <c r="AD78" s="297">
        <v>158</v>
      </c>
      <c r="AE78" s="300">
        <v>158</v>
      </c>
    </row>
    <row r="79" spans="1:31" x14ac:dyDescent="0.2">
      <c r="A79" s="293" t="s">
        <v>408</v>
      </c>
      <c r="B79" s="293"/>
      <c r="C79" s="293" t="s">
        <v>409</v>
      </c>
      <c r="D79" s="122" t="s">
        <v>314</v>
      </c>
      <c r="E79" s="293" t="s">
        <v>261</v>
      </c>
      <c r="F79" s="293" t="s">
        <v>243</v>
      </c>
      <c r="G79" s="122" t="s">
        <v>244</v>
      </c>
      <c r="H79" s="293" t="s">
        <v>407</v>
      </c>
      <c r="I79" s="293" t="s">
        <v>305</v>
      </c>
      <c r="J79" s="294">
        <v>39881</v>
      </c>
      <c r="K79" s="295">
        <v>205</v>
      </c>
      <c r="L79" s="296">
        <v>155</v>
      </c>
      <c r="M79" s="297">
        <v>155</v>
      </c>
      <c r="N79" s="297">
        <v>155</v>
      </c>
      <c r="O79" s="298">
        <v>155</v>
      </c>
      <c r="P79" s="299">
        <v>155</v>
      </c>
      <c r="Q79" s="296">
        <v>178</v>
      </c>
      <c r="R79" s="297">
        <v>178</v>
      </c>
      <c r="S79" s="297">
        <v>178</v>
      </c>
      <c r="T79" s="297">
        <v>178</v>
      </c>
      <c r="U79" s="300">
        <v>178</v>
      </c>
      <c r="V79" s="296">
        <v>157</v>
      </c>
      <c r="W79" s="297">
        <v>157</v>
      </c>
      <c r="X79" s="297">
        <v>157</v>
      </c>
      <c r="Y79" s="297">
        <v>157</v>
      </c>
      <c r="Z79" s="300">
        <v>157</v>
      </c>
      <c r="AA79" s="296">
        <v>158</v>
      </c>
      <c r="AB79" s="297">
        <v>158</v>
      </c>
      <c r="AC79" s="297">
        <v>158</v>
      </c>
      <c r="AD79" s="297">
        <v>158</v>
      </c>
      <c r="AE79" s="300">
        <v>158</v>
      </c>
    </row>
    <row r="80" spans="1:31" x14ac:dyDescent="0.2">
      <c r="A80" s="293" t="s">
        <v>410</v>
      </c>
      <c r="B80" s="293"/>
      <c r="C80" s="293" t="s">
        <v>411</v>
      </c>
      <c r="D80" s="122" t="s">
        <v>314</v>
      </c>
      <c r="E80" s="293" t="s">
        <v>261</v>
      </c>
      <c r="F80" s="293" t="s">
        <v>243</v>
      </c>
      <c r="G80" s="122" t="s">
        <v>244</v>
      </c>
      <c r="H80" s="293" t="s">
        <v>407</v>
      </c>
      <c r="I80" s="293" t="s">
        <v>305</v>
      </c>
      <c r="J80" s="294">
        <v>39881</v>
      </c>
      <c r="K80" s="295">
        <v>205</v>
      </c>
      <c r="L80" s="296">
        <v>169</v>
      </c>
      <c r="M80" s="297">
        <v>169</v>
      </c>
      <c r="N80" s="297">
        <v>169</v>
      </c>
      <c r="O80" s="298">
        <v>169</v>
      </c>
      <c r="P80" s="299">
        <v>169</v>
      </c>
      <c r="Q80" s="296">
        <v>185</v>
      </c>
      <c r="R80" s="297">
        <v>185</v>
      </c>
      <c r="S80" s="297">
        <v>185</v>
      </c>
      <c r="T80" s="297">
        <v>185</v>
      </c>
      <c r="U80" s="300">
        <v>185</v>
      </c>
      <c r="V80" s="296">
        <v>173</v>
      </c>
      <c r="W80" s="297">
        <v>173</v>
      </c>
      <c r="X80" s="297">
        <v>173</v>
      </c>
      <c r="Y80" s="297">
        <v>173</v>
      </c>
      <c r="Z80" s="300">
        <v>173</v>
      </c>
      <c r="AA80" s="296">
        <v>178</v>
      </c>
      <c r="AB80" s="297">
        <v>178</v>
      </c>
      <c r="AC80" s="297">
        <v>178</v>
      </c>
      <c r="AD80" s="297">
        <v>178</v>
      </c>
      <c r="AE80" s="300">
        <v>178</v>
      </c>
    </row>
    <row r="81" spans="1:31" x14ac:dyDescent="0.2">
      <c r="A81" s="293" t="s">
        <v>412</v>
      </c>
      <c r="B81" s="293"/>
      <c r="C81" s="293" t="s">
        <v>413</v>
      </c>
      <c r="D81" s="122" t="s">
        <v>241</v>
      </c>
      <c r="E81" s="293" t="s">
        <v>261</v>
      </c>
      <c r="F81" s="293" t="s">
        <v>243</v>
      </c>
      <c r="G81" s="122" t="s">
        <v>244</v>
      </c>
      <c r="H81" s="293" t="s">
        <v>407</v>
      </c>
      <c r="I81" s="293" t="s">
        <v>305</v>
      </c>
      <c r="J81" s="294">
        <v>25913</v>
      </c>
      <c r="K81" s="295">
        <v>765</v>
      </c>
      <c r="L81" s="296">
        <v>746</v>
      </c>
      <c r="M81" s="297">
        <v>746</v>
      </c>
      <c r="N81" s="297">
        <v>746</v>
      </c>
      <c r="O81" s="298">
        <v>746</v>
      </c>
      <c r="P81" s="299">
        <v>746</v>
      </c>
      <c r="Q81" s="296">
        <v>746</v>
      </c>
      <c r="R81" s="297">
        <v>746</v>
      </c>
      <c r="S81" s="297">
        <v>746</v>
      </c>
      <c r="T81" s="297">
        <v>746</v>
      </c>
      <c r="U81" s="300">
        <v>746</v>
      </c>
      <c r="V81" s="296">
        <v>746</v>
      </c>
      <c r="W81" s="297">
        <v>746</v>
      </c>
      <c r="X81" s="297">
        <v>746</v>
      </c>
      <c r="Y81" s="297">
        <v>746</v>
      </c>
      <c r="Z81" s="300">
        <v>746</v>
      </c>
      <c r="AA81" s="296">
        <v>746</v>
      </c>
      <c r="AB81" s="297">
        <v>746</v>
      </c>
      <c r="AC81" s="297">
        <v>746</v>
      </c>
      <c r="AD81" s="297">
        <v>746</v>
      </c>
      <c r="AE81" s="300">
        <v>746</v>
      </c>
    </row>
    <row r="82" spans="1:31" x14ac:dyDescent="0.2">
      <c r="A82" s="293" t="s">
        <v>414</v>
      </c>
      <c r="B82" s="293"/>
      <c r="C82" s="293" t="s">
        <v>415</v>
      </c>
      <c r="D82" s="122" t="s">
        <v>241</v>
      </c>
      <c r="E82" s="293" t="s">
        <v>261</v>
      </c>
      <c r="F82" s="293" t="s">
        <v>243</v>
      </c>
      <c r="G82" s="122" t="s">
        <v>244</v>
      </c>
      <c r="H82" s="293" t="s">
        <v>407</v>
      </c>
      <c r="I82" s="293" t="s">
        <v>305</v>
      </c>
      <c r="J82" s="294">
        <v>26373</v>
      </c>
      <c r="K82" s="295">
        <v>765</v>
      </c>
      <c r="L82" s="296">
        <v>749</v>
      </c>
      <c r="M82" s="297">
        <v>749</v>
      </c>
      <c r="N82" s="297">
        <v>749</v>
      </c>
      <c r="O82" s="298">
        <v>749</v>
      </c>
      <c r="P82" s="299">
        <v>749</v>
      </c>
      <c r="Q82" s="296">
        <v>749</v>
      </c>
      <c r="R82" s="297">
        <v>749</v>
      </c>
      <c r="S82" s="297">
        <v>749</v>
      </c>
      <c r="T82" s="297">
        <v>749</v>
      </c>
      <c r="U82" s="300">
        <v>749</v>
      </c>
      <c r="V82" s="296">
        <v>749</v>
      </c>
      <c r="W82" s="297">
        <v>749</v>
      </c>
      <c r="X82" s="297">
        <v>749</v>
      </c>
      <c r="Y82" s="297">
        <v>749</v>
      </c>
      <c r="Z82" s="300">
        <v>749</v>
      </c>
      <c r="AA82" s="296">
        <v>749</v>
      </c>
      <c r="AB82" s="297">
        <v>749</v>
      </c>
      <c r="AC82" s="297">
        <v>749</v>
      </c>
      <c r="AD82" s="297">
        <v>749</v>
      </c>
      <c r="AE82" s="300">
        <v>749</v>
      </c>
    </row>
    <row r="83" spans="1:31" x14ac:dyDescent="0.2">
      <c r="A83" s="293" t="s">
        <v>416</v>
      </c>
      <c r="B83" s="293"/>
      <c r="C83" s="293" t="s">
        <v>417</v>
      </c>
      <c r="D83" s="122" t="s">
        <v>314</v>
      </c>
      <c r="E83" s="293" t="s">
        <v>261</v>
      </c>
      <c r="F83" s="293" t="s">
        <v>243</v>
      </c>
      <c r="G83" s="122" t="s">
        <v>244</v>
      </c>
      <c r="H83" s="293" t="s">
        <v>418</v>
      </c>
      <c r="I83" s="293" t="s">
        <v>260</v>
      </c>
      <c r="J83" s="294">
        <v>39176</v>
      </c>
      <c r="K83" s="295">
        <v>86.5</v>
      </c>
      <c r="L83" s="296">
        <v>81.5</v>
      </c>
      <c r="M83" s="297">
        <v>81.5</v>
      </c>
      <c r="N83" s="297">
        <v>81.5</v>
      </c>
      <c r="O83" s="298">
        <v>81.5</v>
      </c>
      <c r="P83" s="299">
        <v>81.5</v>
      </c>
      <c r="Q83" s="296">
        <v>87</v>
      </c>
      <c r="R83" s="297">
        <v>87</v>
      </c>
      <c r="S83" s="297">
        <v>87</v>
      </c>
      <c r="T83" s="297">
        <v>87</v>
      </c>
      <c r="U83" s="300">
        <v>87</v>
      </c>
      <c r="V83" s="296">
        <v>83.2</v>
      </c>
      <c r="W83" s="297">
        <v>83.2</v>
      </c>
      <c r="X83" s="297">
        <v>83.2</v>
      </c>
      <c r="Y83" s="297">
        <v>83.2</v>
      </c>
      <c r="Z83" s="300">
        <v>83.2</v>
      </c>
      <c r="AA83" s="296">
        <v>84</v>
      </c>
      <c r="AB83" s="297">
        <v>84</v>
      </c>
      <c r="AC83" s="297">
        <v>84</v>
      </c>
      <c r="AD83" s="297">
        <v>84</v>
      </c>
      <c r="AE83" s="300">
        <v>84</v>
      </c>
    </row>
    <row r="84" spans="1:31" x14ac:dyDescent="0.2">
      <c r="A84" s="293" t="s">
        <v>419</v>
      </c>
      <c r="B84" s="293"/>
      <c r="C84" s="293" t="s">
        <v>420</v>
      </c>
      <c r="D84" s="122" t="s">
        <v>314</v>
      </c>
      <c r="E84" s="293" t="s">
        <v>261</v>
      </c>
      <c r="F84" s="293" t="s">
        <v>243</v>
      </c>
      <c r="G84" s="122" t="s">
        <v>244</v>
      </c>
      <c r="H84" s="293" t="s">
        <v>418</v>
      </c>
      <c r="I84" s="293" t="s">
        <v>260</v>
      </c>
      <c r="J84" s="294">
        <v>39176</v>
      </c>
      <c r="K84" s="295">
        <v>86.5</v>
      </c>
      <c r="L84" s="296">
        <v>74.8</v>
      </c>
      <c r="M84" s="297">
        <v>74.8</v>
      </c>
      <c r="N84" s="297">
        <v>74.8</v>
      </c>
      <c r="O84" s="298">
        <v>74.8</v>
      </c>
      <c r="P84" s="299">
        <v>74.8</v>
      </c>
      <c r="Q84" s="296">
        <v>79.599999999999994</v>
      </c>
      <c r="R84" s="297">
        <v>79.599999999999994</v>
      </c>
      <c r="S84" s="297">
        <v>79.599999999999994</v>
      </c>
      <c r="T84" s="297">
        <v>79.599999999999994</v>
      </c>
      <c r="U84" s="300">
        <v>79.599999999999994</v>
      </c>
      <c r="V84" s="296">
        <v>76.2</v>
      </c>
      <c r="W84" s="297">
        <v>76.2</v>
      </c>
      <c r="X84" s="297">
        <v>76.2</v>
      </c>
      <c r="Y84" s="297">
        <v>76.2</v>
      </c>
      <c r="Z84" s="300">
        <v>76.2</v>
      </c>
      <c r="AA84" s="296">
        <v>76.900000000000006</v>
      </c>
      <c r="AB84" s="297">
        <v>76.900000000000006</v>
      </c>
      <c r="AC84" s="297">
        <v>76.900000000000006</v>
      </c>
      <c r="AD84" s="297">
        <v>76.900000000000006</v>
      </c>
      <c r="AE84" s="300">
        <v>76.900000000000006</v>
      </c>
    </row>
    <row r="85" spans="1:31" x14ac:dyDescent="0.2">
      <c r="A85" s="293" t="s">
        <v>421</v>
      </c>
      <c r="B85" s="293"/>
      <c r="C85" s="293" t="s">
        <v>422</v>
      </c>
      <c r="D85" s="122" t="s">
        <v>314</v>
      </c>
      <c r="E85" s="293" t="s">
        <v>261</v>
      </c>
      <c r="F85" s="293" t="s">
        <v>243</v>
      </c>
      <c r="G85" s="122" t="s">
        <v>244</v>
      </c>
      <c r="H85" s="293" t="s">
        <v>418</v>
      </c>
      <c r="I85" s="293" t="s">
        <v>260</v>
      </c>
      <c r="J85" s="294">
        <v>39600</v>
      </c>
      <c r="K85" s="295">
        <v>86.5</v>
      </c>
      <c r="L85" s="296">
        <v>82.1</v>
      </c>
      <c r="M85" s="297">
        <v>82.1</v>
      </c>
      <c r="N85" s="297">
        <v>82.1</v>
      </c>
      <c r="O85" s="298">
        <v>82.1</v>
      </c>
      <c r="P85" s="299">
        <v>82.1</v>
      </c>
      <c r="Q85" s="296">
        <v>86.7</v>
      </c>
      <c r="R85" s="297">
        <v>86.7</v>
      </c>
      <c r="S85" s="297">
        <v>86.7</v>
      </c>
      <c r="T85" s="297">
        <v>86.7</v>
      </c>
      <c r="U85" s="300">
        <v>86.7</v>
      </c>
      <c r="V85" s="296">
        <v>83.6</v>
      </c>
      <c r="W85" s="297">
        <v>83.6</v>
      </c>
      <c r="X85" s="297">
        <v>83.6</v>
      </c>
      <c r="Y85" s="297">
        <v>83.6</v>
      </c>
      <c r="Z85" s="300">
        <v>83.6</v>
      </c>
      <c r="AA85" s="296">
        <v>84.4</v>
      </c>
      <c r="AB85" s="297">
        <v>84.4</v>
      </c>
      <c r="AC85" s="297">
        <v>84.4</v>
      </c>
      <c r="AD85" s="297">
        <v>84.4</v>
      </c>
      <c r="AE85" s="300">
        <v>84.4</v>
      </c>
    </row>
    <row r="86" spans="1:31" x14ac:dyDescent="0.2">
      <c r="A86" s="293" t="s">
        <v>423</v>
      </c>
      <c r="B86" s="293"/>
      <c r="C86" s="293" t="s">
        <v>424</v>
      </c>
      <c r="D86" s="122" t="s">
        <v>314</v>
      </c>
      <c r="E86" s="293" t="s">
        <v>261</v>
      </c>
      <c r="F86" s="293" t="s">
        <v>243</v>
      </c>
      <c r="G86" s="122" t="s">
        <v>244</v>
      </c>
      <c r="H86" s="293" t="s">
        <v>418</v>
      </c>
      <c r="I86" s="293" t="s">
        <v>260</v>
      </c>
      <c r="J86" s="294">
        <v>39600</v>
      </c>
      <c r="K86" s="295">
        <v>86.5</v>
      </c>
      <c r="L86" s="296">
        <v>75.900000000000006</v>
      </c>
      <c r="M86" s="297">
        <v>75.900000000000006</v>
      </c>
      <c r="N86" s="297">
        <v>75.900000000000006</v>
      </c>
      <c r="O86" s="298">
        <v>75.900000000000006</v>
      </c>
      <c r="P86" s="299">
        <v>75.900000000000006</v>
      </c>
      <c r="Q86" s="296">
        <v>77.900000000000006</v>
      </c>
      <c r="R86" s="297">
        <v>77.900000000000006</v>
      </c>
      <c r="S86" s="297">
        <v>77.900000000000006</v>
      </c>
      <c r="T86" s="297">
        <v>77.900000000000006</v>
      </c>
      <c r="U86" s="300">
        <v>77.900000000000006</v>
      </c>
      <c r="V86" s="296">
        <v>77.099999999999994</v>
      </c>
      <c r="W86" s="297">
        <v>77.099999999999994</v>
      </c>
      <c r="X86" s="297">
        <v>77.099999999999994</v>
      </c>
      <c r="Y86" s="297">
        <v>77.099999999999994</v>
      </c>
      <c r="Z86" s="300">
        <v>77.099999999999994</v>
      </c>
      <c r="AA86" s="296">
        <v>77.8</v>
      </c>
      <c r="AB86" s="297">
        <v>77.8</v>
      </c>
      <c r="AC86" s="297">
        <v>77.8</v>
      </c>
      <c r="AD86" s="297">
        <v>77.8</v>
      </c>
      <c r="AE86" s="300">
        <v>77.8</v>
      </c>
    </row>
    <row r="87" spans="1:31" x14ac:dyDescent="0.2">
      <c r="A87" s="293" t="s">
        <v>425</v>
      </c>
      <c r="B87" s="293"/>
      <c r="C87" s="293" t="s">
        <v>426</v>
      </c>
      <c r="D87" s="122" t="s">
        <v>314</v>
      </c>
      <c r="E87" s="293" t="s">
        <v>261</v>
      </c>
      <c r="F87" s="293" t="s">
        <v>243</v>
      </c>
      <c r="G87" s="122" t="s">
        <v>244</v>
      </c>
      <c r="H87" s="293" t="s">
        <v>418</v>
      </c>
      <c r="I87" s="293" t="s">
        <v>260</v>
      </c>
      <c r="J87" s="294">
        <v>39176</v>
      </c>
      <c r="K87" s="295">
        <v>107.2</v>
      </c>
      <c r="L87" s="296">
        <v>103.2</v>
      </c>
      <c r="M87" s="297">
        <v>103.2</v>
      </c>
      <c r="N87" s="297">
        <v>103.2</v>
      </c>
      <c r="O87" s="298">
        <v>103.2</v>
      </c>
      <c r="P87" s="299">
        <v>103.2</v>
      </c>
      <c r="Q87" s="296">
        <v>107.2</v>
      </c>
      <c r="R87" s="297">
        <v>107.2</v>
      </c>
      <c r="S87" s="297">
        <v>107.2</v>
      </c>
      <c r="T87" s="297">
        <v>107.2</v>
      </c>
      <c r="U87" s="300">
        <v>107.2</v>
      </c>
      <c r="V87" s="296">
        <v>103.7</v>
      </c>
      <c r="W87" s="297">
        <v>103.7</v>
      </c>
      <c r="X87" s="297">
        <v>103.7</v>
      </c>
      <c r="Y87" s="297">
        <v>103.7</v>
      </c>
      <c r="Z87" s="300">
        <v>103.7</v>
      </c>
      <c r="AA87" s="296">
        <v>103.7</v>
      </c>
      <c r="AB87" s="297">
        <v>103.7</v>
      </c>
      <c r="AC87" s="297">
        <v>103.7</v>
      </c>
      <c r="AD87" s="297">
        <v>103.7</v>
      </c>
      <c r="AE87" s="300">
        <v>103.7</v>
      </c>
    </row>
    <row r="88" spans="1:31" x14ac:dyDescent="0.2">
      <c r="A88" s="293" t="s">
        <v>427</v>
      </c>
      <c r="B88" s="293"/>
      <c r="C88" s="293" t="s">
        <v>428</v>
      </c>
      <c r="D88" s="122" t="s">
        <v>314</v>
      </c>
      <c r="E88" s="293" t="s">
        <v>261</v>
      </c>
      <c r="F88" s="293" t="s">
        <v>243</v>
      </c>
      <c r="G88" s="122" t="s">
        <v>244</v>
      </c>
      <c r="H88" s="293" t="s">
        <v>418</v>
      </c>
      <c r="I88" s="293" t="s">
        <v>260</v>
      </c>
      <c r="J88" s="294">
        <v>39600</v>
      </c>
      <c r="K88" s="295">
        <v>110.7</v>
      </c>
      <c r="L88" s="296">
        <v>107.6</v>
      </c>
      <c r="M88" s="297">
        <v>107.6</v>
      </c>
      <c r="N88" s="297">
        <v>107.6</v>
      </c>
      <c r="O88" s="298">
        <v>107.6</v>
      </c>
      <c r="P88" s="299">
        <v>107.6</v>
      </c>
      <c r="Q88" s="296">
        <v>110.7</v>
      </c>
      <c r="R88" s="297">
        <v>110.7</v>
      </c>
      <c r="S88" s="297">
        <v>110.7</v>
      </c>
      <c r="T88" s="297">
        <v>110.7</v>
      </c>
      <c r="U88" s="300">
        <v>110.7</v>
      </c>
      <c r="V88" s="296">
        <v>107.9</v>
      </c>
      <c r="W88" s="297">
        <v>107.9</v>
      </c>
      <c r="X88" s="297">
        <v>107.9</v>
      </c>
      <c r="Y88" s="297">
        <v>107.9</v>
      </c>
      <c r="Z88" s="300">
        <v>107.9</v>
      </c>
      <c r="AA88" s="296">
        <v>108</v>
      </c>
      <c r="AB88" s="297">
        <v>108</v>
      </c>
      <c r="AC88" s="297">
        <v>108</v>
      </c>
      <c r="AD88" s="297">
        <v>108</v>
      </c>
      <c r="AE88" s="300">
        <v>108</v>
      </c>
    </row>
    <row r="89" spans="1:31" x14ac:dyDescent="0.2">
      <c r="A89" s="293" t="s">
        <v>429</v>
      </c>
      <c r="B89" s="293"/>
      <c r="C89" s="293" t="s">
        <v>430</v>
      </c>
      <c r="D89" s="122" t="s">
        <v>314</v>
      </c>
      <c r="E89" s="293" t="s">
        <v>261</v>
      </c>
      <c r="F89" s="293" t="s">
        <v>243</v>
      </c>
      <c r="G89" s="122" t="s">
        <v>244</v>
      </c>
      <c r="H89" s="293" t="s">
        <v>418</v>
      </c>
      <c r="I89" s="293" t="s">
        <v>260</v>
      </c>
      <c r="J89" s="294">
        <v>42909</v>
      </c>
      <c r="K89" s="295">
        <v>360.9</v>
      </c>
      <c r="L89" s="296">
        <v>329.3</v>
      </c>
      <c r="M89" s="297">
        <v>329.3</v>
      </c>
      <c r="N89" s="297">
        <v>329.3</v>
      </c>
      <c r="O89" s="298">
        <v>329.3</v>
      </c>
      <c r="P89" s="299">
        <v>329.3</v>
      </c>
      <c r="Q89" s="296">
        <v>360.2</v>
      </c>
      <c r="R89" s="297">
        <v>360.2</v>
      </c>
      <c r="S89" s="297">
        <v>360.2</v>
      </c>
      <c r="T89" s="297">
        <v>360.2</v>
      </c>
      <c r="U89" s="300">
        <v>360.2</v>
      </c>
      <c r="V89" s="296">
        <v>332.1</v>
      </c>
      <c r="W89" s="297">
        <v>332.1</v>
      </c>
      <c r="X89" s="297">
        <v>332.1</v>
      </c>
      <c r="Y89" s="297">
        <v>332.1</v>
      </c>
      <c r="Z89" s="300">
        <v>332.1</v>
      </c>
      <c r="AA89" s="296">
        <v>332.5</v>
      </c>
      <c r="AB89" s="297">
        <v>332.5</v>
      </c>
      <c r="AC89" s="297">
        <v>332.5</v>
      </c>
      <c r="AD89" s="297">
        <v>332.5</v>
      </c>
      <c r="AE89" s="300">
        <v>332.5</v>
      </c>
    </row>
    <row r="90" spans="1:31" x14ac:dyDescent="0.2">
      <c r="A90" s="293" t="s">
        <v>431</v>
      </c>
      <c r="B90" s="293"/>
      <c r="C90" s="293" t="s">
        <v>432</v>
      </c>
      <c r="D90" s="122" t="s">
        <v>314</v>
      </c>
      <c r="E90" s="293" t="s">
        <v>261</v>
      </c>
      <c r="F90" s="293" t="s">
        <v>243</v>
      </c>
      <c r="G90" s="122" t="s">
        <v>244</v>
      </c>
      <c r="H90" s="293" t="s">
        <v>418</v>
      </c>
      <c r="I90" s="293" t="s">
        <v>260</v>
      </c>
      <c r="J90" s="294">
        <v>42909</v>
      </c>
      <c r="K90" s="295">
        <v>360.9</v>
      </c>
      <c r="L90" s="296">
        <v>335</v>
      </c>
      <c r="M90" s="297">
        <v>335</v>
      </c>
      <c r="N90" s="297">
        <v>335</v>
      </c>
      <c r="O90" s="298">
        <v>335</v>
      </c>
      <c r="P90" s="299">
        <v>335</v>
      </c>
      <c r="Q90" s="296">
        <v>359.6</v>
      </c>
      <c r="R90" s="297">
        <v>359.6</v>
      </c>
      <c r="S90" s="297">
        <v>359.6</v>
      </c>
      <c r="T90" s="297">
        <v>359.6</v>
      </c>
      <c r="U90" s="300">
        <v>359.6</v>
      </c>
      <c r="V90" s="296">
        <v>337.8</v>
      </c>
      <c r="W90" s="297">
        <v>337.8</v>
      </c>
      <c r="X90" s="297">
        <v>337.8</v>
      </c>
      <c r="Y90" s="297">
        <v>337.8</v>
      </c>
      <c r="Z90" s="300">
        <v>337.8</v>
      </c>
      <c r="AA90" s="296">
        <v>338.2</v>
      </c>
      <c r="AB90" s="297">
        <v>338.2</v>
      </c>
      <c r="AC90" s="297">
        <v>338.2</v>
      </c>
      <c r="AD90" s="297">
        <v>338.2</v>
      </c>
      <c r="AE90" s="300">
        <v>338.2</v>
      </c>
    </row>
    <row r="91" spans="1:31" x14ac:dyDescent="0.2">
      <c r="A91" s="293" t="s">
        <v>433</v>
      </c>
      <c r="B91" s="293"/>
      <c r="C91" s="293" t="s">
        <v>434</v>
      </c>
      <c r="D91" s="122" t="s">
        <v>314</v>
      </c>
      <c r="E91" s="293" t="s">
        <v>261</v>
      </c>
      <c r="F91" s="293" t="s">
        <v>243</v>
      </c>
      <c r="G91" s="122" t="s">
        <v>244</v>
      </c>
      <c r="H91" s="293" t="s">
        <v>418</v>
      </c>
      <c r="I91" s="293" t="s">
        <v>260</v>
      </c>
      <c r="J91" s="294">
        <v>42909</v>
      </c>
      <c r="K91" s="295">
        <v>508.5</v>
      </c>
      <c r="L91" s="296">
        <v>478.4</v>
      </c>
      <c r="M91" s="297">
        <v>478.4</v>
      </c>
      <c r="N91" s="297">
        <v>478.4</v>
      </c>
      <c r="O91" s="298">
        <v>478.4</v>
      </c>
      <c r="P91" s="299">
        <v>478.4</v>
      </c>
      <c r="Q91" s="296">
        <v>490.5</v>
      </c>
      <c r="R91" s="297">
        <v>490.5</v>
      </c>
      <c r="S91" s="297">
        <v>490.5</v>
      </c>
      <c r="T91" s="297">
        <v>490.5</v>
      </c>
      <c r="U91" s="300">
        <v>490.5</v>
      </c>
      <c r="V91" s="296">
        <v>482.3</v>
      </c>
      <c r="W91" s="297">
        <v>482.3</v>
      </c>
      <c r="X91" s="297">
        <v>482.3</v>
      </c>
      <c r="Y91" s="297">
        <v>482.3</v>
      </c>
      <c r="Z91" s="300">
        <v>482.3</v>
      </c>
      <c r="AA91" s="296">
        <v>482.8</v>
      </c>
      <c r="AB91" s="297">
        <v>482.8</v>
      </c>
      <c r="AC91" s="297">
        <v>482.8</v>
      </c>
      <c r="AD91" s="297">
        <v>482.8</v>
      </c>
      <c r="AE91" s="300">
        <v>482.8</v>
      </c>
    </row>
    <row r="92" spans="1:31" x14ac:dyDescent="0.2">
      <c r="A92" s="293" t="s">
        <v>435</v>
      </c>
      <c r="B92" s="293"/>
      <c r="C92" s="293" t="s">
        <v>436</v>
      </c>
      <c r="D92" s="122" t="s">
        <v>321</v>
      </c>
      <c r="E92" s="293" t="s">
        <v>261</v>
      </c>
      <c r="F92" s="293" t="s">
        <v>243</v>
      </c>
      <c r="G92" s="122" t="s">
        <v>244</v>
      </c>
      <c r="H92" s="293" t="s">
        <v>418</v>
      </c>
      <c r="I92" s="293" t="s">
        <v>260</v>
      </c>
      <c r="J92" s="294">
        <v>45077</v>
      </c>
      <c r="K92" s="295">
        <v>41.65</v>
      </c>
      <c r="L92" s="296">
        <v>39</v>
      </c>
      <c r="M92" s="297">
        <v>39</v>
      </c>
      <c r="N92" s="297">
        <v>39</v>
      </c>
      <c r="O92" s="298">
        <v>39</v>
      </c>
      <c r="P92" s="299">
        <v>39</v>
      </c>
      <c r="Q92" s="296">
        <v>39</v>
      </c>
      <c r="R92" s="297">
        <v>39</v>
      </c>
      <c r="S92" s="297">
        <v>39</v>
      </c>
      <c r="T92" s="297">
        <v>39</v>
      </c>
      <c r="U92" s="300">
        <v>39</v>
      </c>
      <c r="V92" s="296">
        <v>39</v>
      </c>
      <c r="W92" s="297">
        <v>39</v>
      </c>
      <c r="X92" s="297">
        <v>39</v>
      </c>
      <c r="Y92" s="297">
        <v>39</v>
      </c>
      <c r="Z92" s="300">
        <v>39</v>
      </c>
      <c r="AA92" s="296">
        <v>39</v>
      </c>
      <c r="AB92" s="297">
        <v>39</v>
      </c>
      <c r="AC92" s="297">
        <v>39</v>
      </c>
      <c r="AD92" s="297">
        <v>39</v>
      </c>
      <c r="AE92" s="300">
        <v>39</v>
      </c>
    </row>
    <row r="93" spans="1:31" x14ac:dyDescent="0.2">
      <c r="A93" s="293" t="s">
        <v>437</v>
      </c>
      <c r="B93" s="293"/>
      <c r="C93" s="293" t="s">
        <v>438</v>
      </c>
      <c r="D93" s="122" t="s">
        <v>321</v>
      </c>
      <c r="E93" s="293" t="s">
        <v>261</v>
      </c>
      <c r="F93" s="293" t="s">
        <v>243</v>
      </c>
      <c r="G93" s="122" t="s">
        <v>244</v>
      </c>
      <c r="H93" s="293" t="s">
        <v>418</v>
      </c>
      <c r="I93" s="293" t="s">
        <v>260</v>
      </c>
      <c r="J93" s="294">
        <v>45077</v>
      </c>
      <c r="K93" s="295">
        <v>41.65</v>
      </c>
      <c r="L93" s="296">
        <v>39</v>
      </c>
      <c r="M93" s="297">
        <v>39</v>
      </c>
      <c r="N93" s="297">
        <v>39</v>
      </c>
      <c r="O93" s="298">
        <v>39</v>
      </c>
      <c r="P93" s="299">
        <v>39</v>
      </c>
      <c r="Q93" s="296">
        <v>39</v>
      </c>
      <c r="R93" s="297">
        <v>39</v>
      </c>
      <c r="S93" s="297">
        <v>39</v>
      </c>
      <c r="T93" s="297">
        <v>39</v>
      </c>
      <c r="U93" s="300">
        <v>39</v>
      </c>
      <c r="V93" s="296">
        <v>39</v>
      </c>
      <c r="W93" s="297">
        <v>39</v>
      </c>
      <c r="X93" s="297">
        <v>39</v>
      </c>
      <c r="Y93" s="297">
        <v>39</v>
      </c>
      <c r="Z93" s="300">
        <v>39</v>
      </c>
      <c r="AA93" s="296">
        <v>39</v>
      </c>
      <c r="AB93" s="297">
        <v>39</v>
      </c>
      <c r="AC93" s="297">
        <v>39</v>
      </c>
      <c r="AD93" s="297">
        <v>39</v>
      </c>
      <c r="AE93" s="300">
        <v>39</v>
      </c>
    </row>
    <row r="94" spans="1:31" x14ac:dyDescent="0.2">
      <c r="A94" s="293" t="s">
        <v>439</v>
      </c>
      <c r="B94" s="293"/>
      <c r="C94" s="293" t="s">
        <v>440</v>
      </c>
      <c r="D94" s="122" t="s">
        <v>314</v>
      </c>
      <c r="E94" s="293" t="s">
        <v>261</v>
      </c>
      <c r="F94" s="293" t="s">
        <v>243</v>
      </c>
      <c r="G94" s="122" t="s">
        <v>244</v>
      </c>
      <c r="H94" s="293" t="s">
        <v>402</v>
      </c>
      <c r="I94" s="293" t="s">
        <v>305</v>
      </c>
      <c r="J94" s="294">
        <v>37437</v>
      </c>
      <c r="K94" s="295">
        <v>192.1</v>
      </c>
      <c r="L94" s="296">
        <v>169</v>
      </c>
      <c r="M94" s="297">
        <v>169</v>
      </c>
      <c r="N94" s="297">
        <v>169</v>
      </c>
      <c r="O94" s="298">
        <v>169</v>
      </c>
      <c r="P94" s="299">
        <v>169</v>
      </c>
      <c r="Q94" s="296">
        <v>185</v>
      </c>
      <c r="R94" s="297">
        <v>185</v>
      </c>
      <c r="S94" s="297">
        <v>185</v>
      </c>
      <c r="T94" s="297">
        <v>185</v>
      </c>
      <c r="U94" s="300">
        <v>185</v>
      </c>
      <c r="V94" s="296">
        <v>181</v>
      </c>
      <c r="W94" s="297">
        <v>181</v>
      </c>
      <c r="X94" s="297">
        <v>181</v>
      </c>
      <c r="Y94" s="297">
        <v>181</v>
      </c>
      <c r="Z94" s="300">
        <v>181</v>
      </c>
      <c r="AA94" s="296">
        <v>168</v>
      </c>
      <c r="AB94" s="297">
        <v>168</v>
      </c>
      <c r="AC94" s="297">
        <v>168</v>
      </c>
      <c r="AD94" s="297">
        <v>168</v>
      </c>
      <c r="AE94" s="300">
        <v>168</v>
      </c>
    </row>
    <row r="95" spans="1:31" x14ac:dyDescent="0.2">
      <c r="A95" s="293" t="s">
        <v>441</v>
      </c>
      <c r="B95" s="293"/>
      <c r="C95" s="293" t="s">
        <v>442</v>
      </c>
      <c r="D95" s="122" t="s">
        <v>314</v>
      </c>
      <c r="E95" s="293" t="s">
        <v>261</v>
      </c>
      <c r="F95" s="293" t="s">
        <v>243</v>
      </c>
      <c r="G95" s="122" t="s">
        <v>244</v>
      </c>
      <c r="H95" s="293" t="s">
        <v>402</v>
      </c>
      <c r="I95" s="293" t="s">
        <v>305</v>
      </c>
      <c r="J95" s="294">
        <v>37437</v>
      </c>
      <c r="K95" s="295">
        <v>192.1</v>
      </c>
      <c r="L95" s="296">
        <v>165</v>
      </c>
      <c r="M95" s="297">
        <v>165</v>
      </c>
      <c r="N95" s="297">
        <v>165</v>
      </c>
      <c r="O95" s="298">
        <v>165</v>
      </c>
      <c r="P95" s="299">
        <v>165</v>
      </c>
      <c r="Q95" s="296">
        <v>182</v>
      </c>
      <c r="R95" s="297">
        <v>182</v>
      </c>
      <c r="S95" s="297">
        <v>182</v>
      </c>
      <c r="T95" s="297">
        <v>182</v>
      </c>
      <c r="U95" s="300">
        <v>182</v>
      </c>
      <c r="V95" s="296">
        <v>178</v>
      </c>
      <c r="W95" s="297">
        <v>178</v>
      </c>
      <c r="X95" s="297">
        <v>178</v>
      </c>
      <c r="Y95" s="297">
        <v>178</v>
      </c>
      <c r="Z95" s="300">
        <v>178</v>
      </c>
      <c r="AA95" s="296">
        <v>163</v>
      </c>
      <c r="AB95" s="297">
        <v>163</v>
      </c>
      <c r="AC95" s="297">
        <v>163</v>
      </c>
      <c r="AD95" s="297">
        <v>163</v>
      </c>
      <c r="AE95" s="300">
        <v>163</v>
      </c>
    </row>
    <row r="96" spans="1:31" x14ac:dyDescent="0.2">
      <c r="A96" s="293" t="s">
        <v>443</v>
      </c>
      <c r="B96" s="293"/>
      <c r="C96" s="293" t="s">
        <v>444</v>
      </c>
      <c r="D96" s="122" t="s">
        <v>314</v>
      </c>
      <c r="E96" s="293" t="s">
        <v>261</v>
      </c>
      <c r="F96" s="293" t="s">
        <v>243</v>
      </c>
      <c r="G96" s="122" t="s">
        <v>244</v>
      </c>
      <c r="H96" s="293" t="s">
        <v>402</v>
      </c>
      <c r="I96" s="293" t="s">
        <v>305</v>
      </c>
      <c r="J96" s="294">
        <v>37437</v>
      </c>
      <c r="K96" s="295">
        <v>192.1</v>
      </c>
      <c r="L96" s="296">
        <v>165</v>
      </c>
      <c r="M96" s="297">
        <v>165</v>
      </c>
      <c r="N96" s="297">
        <v>165</v>
      </c>
      <c r="O96" s="298">
        <v>165</v>
      </c>
      <c r="P96" s="299">
        <v>165</v>
      </c>
      <c r="Q96" s="296">
        <v>181</v>
      </c>
      <c r="R96" s="297">
        <v>181</v>
      </c>
      <c r="S96" s="297">
        <v>181</v>
      </c>
      <c r="T96" s="297">
        <v>181</v>
      </c>
      <c r="U96" s="300">
        <v>181</v>
      </c>
      <c r="V96" s="296">
        <v>178</v>
      </c>
      <c r="W96" s="297">
        <v>178</v>
      </c>
      <c r="X96" s="297">
        <v>178</v>
      </c>
      <c r="Y96" s="297">
        <v>178</v>
      </c>
      <c r="Z96" s="300">
        <v>178</v>
      </c>
      <c r="AA96" s="296">
        <v>163</v>
      </c>
      <c r="AB96" s="297">
        <v>163</v>
      </c>
      <c r="AC96" s="297">
        <v>163</v>
      </c>
      <c r="AD96" s="297">
        <v>163</v>
      </c>
      <c r="AE96" s="300">
        <v>163</v>
      </c>
    </row>
    <row r="97" spans="1:31" x14ac:dyDescent="0.2">
      <c r="A97" s="293" t="s">
        <v>445</v>
      </c>
      <c r="B97" s="293"/>
      <c r="C97" s="293" t="s">
        <v>446</v>
      </c>
      <c r="D97" s="122" t="s">
        <v>314</v>
      </c>
      <c r="E97" s="293" t="s">
        <v>261</v>
      </c>
      <c r="F97" s="293" t="s">
        <v>243</v>
      </c>
      <c r="G97" s="122" t="s">
        <v>244</v>
      </c>
      <c r="H97" s="293" t="s">
        <v>402</v>
      </c>
      <c r="I97" s="293" t="s">
        <v>305</v>
      </c>
      <c r="J97" s="294">
        <v>37437</v>
      </c>
      <c r="K97" s="295">
        <v>150</v>
      </c>
      <c r="L97" s="296">
        <v>144</v>
      </c>
      <c r="M97" s="297">
        <v>144</v>
      </c>
      <c r="N97" s="297">
        <v>144</v>
      </c>
      <c r="O97" s="298">
        <v>144</v>
      </c>
      <c r="P97" s="299">
        <v>144</v>
      </c>
      <c r="Q97" s="296">
        <v>144</v>
      </c>
      <c r="R97" s="297">
        <v>144</v>
      </c>
      <c r="S97" s="297">
        <v>144</v>
      </c>
      <c r="T97" s="297">
        <v>144</v>
      </c>
      <c r="U97" s="300">
        <v>144</v>
      </c>
      <c r="V97" s="296">
        <v>144</v>
      </c>
      <c r="W97" s="297">
        <v>144</v>
      </c>
      <c r="X97" s="297">
        <v>144</v>
      </c>
      <c r="Y97" s="297">
        <v>144</v>
      </c>
      <c r="Z97" s="300">
        <v>144</v>
      </c>
      <c r="AA97" s="296">
        <v>128</v>
      </c>
      <c r="AB97" s="297">
        <v>128</v>
      </c>
      <c r="AC97" s="297">
        <v>128</v>
      </c>
      <c r="AD97" s="297">
        <v>128</v>
      </c>
      <c r="AE97" s="300">
        <v>128</v>
      </c>
    </row>
    <row r="98" spans="1:31" x14ac:dyDescent="0.2">
      <c r="A98" s="293" t="s">
        <v>447</v>
      </c>
      <c r="B98" s="293"/>
      <c r="C98" s="293" t="s">
        <v>448</v>
      </c>
      <c r="D98" s="122" t="s">
        <v>321</v>
      </c>
      <c r="E98" s="293" t="s">
        <v>261</v>
      </c>
      <c r="F98" s="293" t="s">
        <v>243</v>
      </c>
      <c r="G98" s="122" t="s">
        <v>244</v>
      </c>
      <c r="H98" s="293" t="s">
        <v>322</v>
      </c>
      <c r="I98" s="293" t="s">
        <v>246</v>
      </c>
      <c r="J98" s="294">
        <v>38018</v>
      </c>
      <c r="K98" s="295">
        <v>48</v>
      </c>
      <c r="L98" s="296">
        <v>45</v>
      </c>
      <c r="M98" s="297">
        <v>45</v>
      </c>
      <c r="N98" s="297">
        <v>45</v>
      </c>
      <c r="O98" s="298">
        <v>45</v>
      </c>
      <c r="P98" s="299">
        <v>45</v>
      </c>
      <c r="Q98" s="296">
        <v>48</v>
      </c>
      <c r="R98" s="297">
        <v>48</v>
      </c>
      <c r="S98" s="297">
        <v>48</v>
      </c>
      <c r="T98" s="297">
        <v>48</v>
      </c>
      <c r="U98" s="300">
        <v>48</v>
      </c>
      <c r="V98" s="296">
        <v>46.5</v>
      </c>
      <c r="W98" s="297">
        <v>46.5</v>
      </c>
      <c r="X98" s="297">
        <v>46.5</v>
      </c>
      <c r="Y98" s="297">
        <v>46.5</v>
      </c>
      <c r="Z98" s="300">
        <v>46.5</v>
      </c>
      <c r="AA98" s="296">
        <v>46.5</v>
      </c>
      <c r="AB98" s="297">
        <v>46.5</v>
      </c>
      <c r="AC98" s="297">
        <v>46.5</v>
      </c>
      <c r="AD98" s="297">
        <v>46.5</v>
      </c>
      <c r="AE98" s="300">
        <v>46.5</v>
      </c>
    </row>
    <row r="99" spans="1:31" x14ac:dyDescent="0.2">
      <c r="A99" s="293" t="s">
        <v>449</v>
      </c>
      <c r="B99" s="293"/>
      <c r="C99" s="293" t="s">
        <v>450</v>
      </c>
      <c r="D99" s="122" t="s">
        <v>321</v>
      </c>
      <c r="E99" s="293" t="s">
        <v>261</v>
      </c>
      <c r="F99" s="293" t="s">
        <v>243</v>
      </c>
      <c r="G99" s="122" t="s">
        <v>244</v>
      </c>
      <c r="H99" s="293" t="s">
        <v>322</v>
      </c>
      <c r="I99" s="293" t="s">
        <v>246</v>
      </c>
      <c r="J99" s="294">
        <v>40189</v>
      </c>
      <c r="K99" s="295">
        <v>50</v>
      </c>
      <c r="L99" s="296">
        <v>47</v>
      </c>
      <c r="M99" s="297">
        <v>47</v>
      </c>
      <c r="N99" s="297">
        <v>47</v>
      </c>
      <c r="O99" s="298">
        <v>47</v>
      </c>
      <c r="P99" s="299">
        <v>47</v>
      </c>
      <c r="Q99" s="296">
        <v>50</v>
      </c>
      <c r="R99" s="297">
        <v>50</v>
      </c>
      <c r="S99" s="297">
        <v>50</v>
      </c>
      <c r="T99" s="297">
        <v>50</v>
      </c>
      <c r="U99" s="300">
        <v>50</v>
      </c>
      <c r="V99" s="296">
        <v>48.5</v>
      </c>
      <c r="W99" s="297">
        <v>48.5</v>
      </c>
      <c r="X99" s="297">
        <v>48.5</v>
      </c>
      <c r="Y99" s="297">
        <v>48.5</v>
      </c>
      <c r="Z99" s="300">
        <v>48.5</v>
      </c>
      <c r="AA99" s="296">
        <v>48.5</v>
      </c>
      <c r="AB99" s="297">
        <v>48.5</v>
      </c>
      <c r="AC99" s="297">
        <v>48.5</v>
      </c>
      <c r="AD99" s="297">
        <v>48.5</v>
      </c>
      <c r="AE99" s="300">
        <v>48.5</v>
      </c>
    </row>
    <row r="100" spans="1:31" x14ac:dyDescent="0.2">
      <c r="A100" s="293" t="s">
        <v>451</v>
      </c>
      <c r="B100" s="293"/>
      <c r="C100" s="293" t="s">
        <v>452</v>
      </c>
      <c r="D100" s="122" t="s">
        <v>241</v>
      </c>
      <c r="E100" s="293" t="s">
        <v>261</v>
      </c>
      <c r="F100" s="293" t="s">
        <v>243</v>
      </c>
      <c r="G100" s="122" t="s">
        <v>244</v>
      </c>
      <c r="H100" s="293" t="s">
        <v>322</v>
      </c>
      <c r="I100" s="293" t="s">
        <v>246</v>
      </c>
      <c r="J100" s="294">
        <v>28734</v>
      </c>
      <c r="K100" s="295">
        <v>120</v>
      </c>
      <c r="L100" s="296">
        <v>107</v>
      </c>
      <c r="M100" s="297">
        <v>107</v>
      </c>
      <c r="N100" s="297">
        <v>107</v>
      </c>
      <c r="O100" s="298">
        <v>107</v>
      </c>
      <c r="P100" s="299">
        <v>107</v>
      </c>
      <c r="Q100" s="296">
        <v>110</v>
      </c>
      <c r="R100" s="297">
        <v>110</v>
      </c>
      <c r="S100" s="297">
        <v>110</v>
      </c>
      <c r="T100" s="297">
        <v>110</v>
      </c>
      <c r="U100" s="300">
        <v>110</v>
      </c>
      <c r="V100" s="296">
        <v>108.5</v>
      </c>
      <c r="W100" s="297">
        <v>108.5</v>
      </c>
      <c r="X100" s="297">
        <v>108.5</v>
      </c>
      <c r="Y100" s="297">
        <v>108.5</v>
      </c>
      <c r="Z100" s="300">
        <v>108.5</v>
      </c>
      <c r="AA100" s="296">
        <v>108.5</v>
      </c>
      <c r="AB100" s="297">
        <v>108.5</v>
      </c>
      <c r="AC100" s="297">
        <v>108.5</v>
      </c>
      <c r="AD100" s="297">
        <v>108.5</v>
      </c>
      <c r="AE100" s="300">
        <v>108.5</v>
      </c>
    </row>
    <row r="101" spans="1:31" x14ac:dyDescent="0.2">
      <c r="A101" s="293" t="s">
        <v>453</v>
      </c>
      <c r="B101" s="293"/>
      <c r="C101" s="293" t="s">
        <v>454</v>
      </c>
      <c r="D101" s="122" t="s">
        <v>321</v>
      </c>
      <c r="E101" s="293" t="s">
        <v>261</v>
      </c>
      <c r="F101" s="293" t="s">
        <v>243</v>
      </c>
      <c r="G101" s="122" t="s">
        <v>244</v>
      </c>
      <c r="H101" s="293" t="s">
        <v>455</v>
      </c>
      <c r="I101" s="293" t="s">
        <v>260</v>
      </c>
      <c r="J101" s="294">
        <v>32538</v>
      </c>
      <c r="K101" s="295">
        <v>56.7</v>
      </c>
      <c r="L101" s="296">
        <v>48</v>
      </c>
      <c r="M101" s="297">
        <v>48</v>
      </c>
      <c r="N101" s="297">
        <v>48</v>
      </c>
      <c r="O101" s="298">
        <v>48</v>
      </c>
      <c r="P101" s="299">
        <v>48</v>
      </c>
      <c r="Q101" s="296">
        <v>54</v>
      </c>
      <c r="R101" s="297">
        <v>54</v>
      </c>
      <c r="S101" s="297">
        <v>54</v>
      </c>
      <c r="T101" s="297">
        <v>54</v>
      </c>
      <c r="U101" s="300">
        <v>54</v>
      </c>
      <c r="V101" s="296">
        <v>50</v>
      </c>
      <c r="W101" s="297">
        <v>50</v>
      </c>
      <c r="X101" s="297">
        <v>50</v>
      </c>
      <c r="Y101" s="297">
        <v>50</v>
      </c>
      <c r="Z101" s="300">
        <v>50</v>
      </c>
      <c r="AA101" s="296">
        <v>49</v>
      </c>
      <c r="AB101" s="297">
        <v>49</v>
      </c>
      <c r="AC101" s="297">
        <v>49</v>
      </c>
      <c r="AD101" s="297">
        <v>49</v>
      </c>
      <c r="AE101" s="300">
        <v>49</v>
      </c>
    </row>
    <row r="102" spans="1:31" x14ac:dyDescent="0.2">
      <c r="A102" s="293" t="s">
        <v>456</v>
      </c>
      <c r="B102" s="293"/>
      <c r="C102" s="293" t="s">
        <v>457</v>
      </c>
      <c r="D102" s="122" t="s">
        <v>321</v>
      </c>
      <c r="E102" s="293" t="s">
        <v>261</v>
      </c>
      <c r="F102" s="293" t="s">
        <v>243</v>
      </c>
      <c r="G102" s="122" t="s">
        <v>244</v>
      </c>
      <c r="H102" s="293" t="s">
        <v>455</v>
      </c>
      <c r="I102" s="293" t="s">
        <v>260</v>
      </c>
      <c r="J102" s="294">
        <v>32538</v>
      </c>
      <c r="K102" s="295">
        <v>56.7</v>
      </c>
      <c r="L102" s="296">
        <v>48</v>
      </c>
      <c r="M102" s="297">
        <v>48</v>
      </c>
      <c r="N102" s="297">
        <v>48</v>
      </c>
      <c r="O102" s="298">
        <v>48</v>
      </c>
      <c r="P102" s="299">
        <v>48</v>
      </c>
      <c r="Q102" s="296">
        <v>54</v>
      </c>
      <c r="R102" s="297">
        <v>54</v>
      </c>
      <c r="S102" s="297">
        <v>54</v>
      </c>
      <c r="T102" s="297">
        <v>54</v>
      </c>
      <c r="U102" s="300">
        <v>54</v>
      </c>
      <c r="V102" s="296">
        <v>50</v>
      </c>
      <c r="W102" s="297">
        <v>50</v>
      </c>
      <c r="X102" s="297">
        <v>50</v>
      </c>
      <c r="Y102" s="297">
        <v>50</v>
      </c>
      <c r="Z102" s="300">
        <v>50</v>
      </c>
      <c r="AA102" s="296">
        <v>49</v>
      </c>
      <c r="AB102" s="297">
        <v>49</v>
      </c>
      <c r="AC102" s="297">
        <v>49</v>
      </c>
      <c r="AD102" s="297">
        <v>49</v>
      </c>
      <c r="AE102" s="300">
        <v>49</v>
      </c>
    </row>
    <row r="103" spans="1:31" x14ac:dyDescent="0.2">
      <c r="A103" s="293" t="s">
        <v>458</v>
      </c>
      <c r="B103" s="293"/>
      <c r="C103" s="293" t="s">
        <v>459</v>
      </c>
      <c r="D103" s="122" t="s">
        <v>321</v>
      </c>
      <c r="E103" s="293" t="s">
        <v>261</v>
      </c>
      <c r="F103" s="293" t="s">
        <v>243</v>
      </c>
      <c r="G103" s="122" t="s">
        <v>244</v>
      </c>
      <c r="H103" s="293" t="s">
        <v>455</v>
      </c>
      <c r="I103" s="293" t="s">
        <v>260</v>
      </c>
      <c r="J103" s="294">
        <v>32538</v>
      </c>
      <c r="K103" s="295">
        <v>56.7</v>
      </c>
      <c r="L103" s="296">
        <v>48</v>
      </c>
      <c r="M103" s="297">
        <v>48</v>
      </c>
      <c r="N103" s="297">
        <v>48</v>
      </c>
      <c r="O103" s="298">
        <v>48</v>
      </c>
      <c r="P103" s="299">
        <v>48</v>
      </c>
      <c r="Q103" s="296">
        <v>54</v>
      </c>
      <c r="R103" s="297">
        <v>54</v>
      </c>
      <c r="S103" s="297">
        <v>54</v>
      </c>
      <c r="T103" s="297">
        <v>54</v>
      </c>
      <c r="U103" s="300">
        <v>54</v>
      </c>
      <c r="V103" s="296">
        <v>50</v>
      </c>
      <c r="W103" s="297">
        <v>50</v>
      </c>
      <c r="X103" s="297">
        <v>50</v>
      </c>
      <c r="Y103" s="297">
        <v>50</v>
      </c>
      <c r="Z103" s="300">
        <v>50</v>
      </c>
      <c r="AA103" s="296">
        <v>49</v>
      </c>
      <c r="AB103" s="297">
        <v>49</v>
      </c>
      <c r="AC103" s="297">
        <v>49</v>
      </c>
      <c r="AD103" s="297">
        <v>49</v>
      </c>
      <c r="AE103" s="300">
        <v>49</v>
      </c>
    </row>
    <row r="104" spans="1:31" x14ac:dyDescent="0.2">
      <c r="A104" s="293" t="s">
        <v>460</v>
      </c>
      <c r="B104" s="293"/>
      <c r="C104" s="293" t="s">
        <v>461</v>
      </c>
      <c r="D104" s="122" t="s">
        <v>321</v>
      </c>
      <c r="E104" s="293" t="s">
        <v>261</v>
      </c>
      <c r="F104" s="293" t="s">
        <v>243</v>
      </c>
      <c r="G104" s="122" t="s">
        <v>244</v>
      </c>
      <c r="H104" s="293" t="s">
        <v>455</v>
      </c>
      <c r="I104" s="293" t="s">
        <v>260</v>
      </c>
      <c r="J104" s="294">
        <v>32538</v>
      </c>
      <c r="K104" s="295">
        <v>56.7</v>
      </c>
      <c r="L104" s="296">
        <v>48</v>
      </c>
      <c r="M104" s="297">
        <v>48</v>
      </c>
      <c r="N104" s="297">
        <v>48</v>
      </c>
      <c r="O104" s="298">
        <v>48</v>
      </c>
      <c r="P104" s="299">
        <v>48</v>
      </c>
      <c r="Q104" s="296">
        <v>54</v>
      </c>
      <c r="R104" s="297">
        <v>54</v>
      </c>
      <c r="S104" s="297">
        <v>54</v>
      </c>
      <c r="T104" s="297">
        <v>54</v>
      </c>
      <c r="U104" s="300">
        <v>54</v>
      </c>
      <c r="V104" s="296">
        <v>50</v>
      </c>
      <c r="W104" s="297">
        <v>50</v>
      </c>
      <c r="X104" s="297">
        <v>50</v>
      </c>
      <c r="Y104" s="297">
        <v>50</v>
      </c>
      <c r="Z104" s="300">
        <v>50</v>
      </c>
      <c r="AA104" s="296">
        <v>49</v>
      </c>
      <c r="AB104" s="297">
        <v>49</v>
      </c>
      <c r="AC104" s="297">
        <v>49</v>
      </c>
      <c r="AD104" s="297">
        <v>49</v>
      </c>
      <c r="AE104" s="300">
        <v>49</v>
      </c>
    </row>
    <row r="105" spans="1:31" x14ac:dyDescent="0.2">
      <c r="A105" s="293" t="s">
        <v>462</v>
      </c>
      <c r="B105" s="293"/>
      <c r="C105" s="293" t="s">
        <v>463</v>
      </c>
      <c r="D105" s="122" t="s">
        <v>321</v>
      </c>
      <c r="E105" s="293" t="s">
        <v>261</v>
      </c>
      <c r="F105" s="293" t="s">
        <v>243</v>
      </c>
      <c r="G105" s="122" t="s">
        <v>244</v>
      </c>
      <c r="H105" s="293" t="s">
        <v>464</v>
      </c>
      <c r="I105" s="293" t="s">
        <v>246</v>
      </c>
      <c r="J105" s="294">
        <v>32933</v>
      </c>
      <c r="K105" s="295">
        <v>89.48</v>
      </c>
      <c r="L105" s="296">
        <v>69</v>
      </c>
      <c r="M105" s="297">
        <v>69</v>
      </c>
      <c r="N105" s="297">
        <v>69</v>
      </c>
      <c r="O105" s="298">
        <v>69</v>
      </c>
      <c r="P105" s="299">
        <v>69</v>
      </c>
      <c r="Q105" s="296">
        <v>88</v>
      </c>
      <c r="R105" s="297">
        <v>88</v>
      </c>
      <c r="S105" s="297">
        <v>88</v>
      </c>
      <c r="T105" s="297">
        <v>88</v>
      </c>
      <c r="U105" s="300">
        <v>88</v>
      </c>
      <c r="V105" s="296">
        <v>71</v>
      </c>
      <c r="W105" s="297">
        <v>71</v>
      </c>
      <c r="X105" s="297">
        <v>71</v>
      </c>
      <c r="Y105" s="297">
        <v>71</v>
      </c>
      <c r="Z105" s="300">
        <v>71</v>
      </c>
      <c r="AA105" s="296">
        <v>72</v>
      </c>
      <c r="AB105" s="297">
        <v>72</v>
      </c>
      <c r="AC105" s="297">
        <v>72</v>
      </c>
      <c r="AD105" s="297">
        <v>72</v>
      </c>
      <c r="AE105" s="300">
        <v>72</v>
      </c>
    </row>
    <row r="106" spans="1:31" x14ac:dyDescent="0.2">
      <c r="A106" s="293" t="s">
        <v>465</v>
      </c>
      <c r="B106" s="293"/>
      <c r="C106" s="293" t="s">
        <v>466</v>
      </c>
      <c r="D106" s="122" t="s">
        <v>321</v>
      </c>
      <c r="E106" s="293" t="s">
        <v>261</v>
      </c>
      <c r="F106" s="293" t="s">
        <v>243</v>
      </c>
      <c r="G106" s="122" t="s">
        <v>244</v>
      </c>
      <c r="H106" s="293" t="s">
        <v>464</v>
      </c>
      <c r="I106" s="293" t="s">
        <v>246</v>
      </c>
      <c r="J106" s="294">
        <v>32933</v>
      </c>
      <c r="K106" s="295">
        <v>89.48</v>
      </c>
      <c r="L106" s="296">
        <v>69</v>
      </c>
      <c r="M106" s="297">
        <v>69</v>
      </c>
      <c r="N106" s="297">
        <v>69</v>
      </c>
      <c r="O106" s="298">
        <v>69</v>
      </c>
      <c r="P106" s="299">
        <v>69</v>
      </c>
      <c r="Q106" s="296">
        <v>87</v>
      </c>
      <c r="R106" s="297">
        <v>87</v>
      </c>
      <c r="S106" s="297">
        <v>87</v>
      </c>
      <c r="T106" s="297">
        <v>87</v>
      </c>
      <c r="U106" s="300">
        <v>87</v>
      </c>
      <c r="V106" s="296">
        <v>70</v>
      </c>
      <c r="W106" s="297">
        <v>70</v>
      </c>
      <c r="X106" s="297">
        <v>70</v>
      </c>
      <c r="Y106" s="297">
        <v>70</v>
      </c>
      <c r="Z106" s="300">
        <v>70</v>
      </c>
      <c r="AA106" s="296">
        <v>71</v>
      </c>
      <c r="AB106" s="297">
        <v>71</v>
      </c>
      <c r="AC106" s="297">
        <v>71</v>
      </c>
      <c r="AD106" s="297">
        <v>71</v>
      </c>
      <c r="AE106" s="300">
        <v>71</v>
      </c>
    </row>
    <row r="107" spans="1:31" x14ac:dyDescent="0.2">
      <c r="A107" s="293" t="s">
        <v>467</v>
      </c>
      <c r="B107" s="293"/>
      <c r="C107" s="293" t="s">
        <v>468</v>
      </c>
      <c r="D107" s="122" t="s">
        <v>321</v>
      </c>
      <c r="E107" s="293" t="s">
        <v>261</v>
      </c>
      <c r="F107" s="293" t="s">
        <v>243</v>
      </c>
      <c r="G107" s="122" t="s">
        <v>244</v>
      </c>
      <c r="H107" s="293" t="s">
        <v>464</v>
      </c>
      <c r="I107" s="293" t="s">
        <v>246</v>
      </c>
      <c r="J107" s="294">
        <v>32933</v>
      </c>
      <c r="K107" s="295">
        <v>89.48</v>
      </c>
      <c r="L107" s="296">
        <v>68</v>
      </c>
      <c r="M107" s="297">
        <v>68</v>
      </c>
      <c r="N107" s="297">
        <v>68</v>
      </c>
      <c r="O107" s="298">
        <v>68</v>
      </c>
      <c r="P107" s="299">
        <v>68</v>
      </c>
      <c r="Q107" s="296">
        <v>86</v>
      </c>
      <c r="R107" s="297">
        <v>86</v>
      </c>
      <c r="S107" s="297">
        <v>86</v>
      </c>
      <c r="T107" s="297">
        <v>86</v>
      </c>
      <c r="U107" s="300">
        <v>86</v>
      </c>
      <c r="V107" s="296">
        <v>70</v>
      </c>
      <c r="W107" s="297">
        <v>70</v>
      </c>
      <c r="X107" s="297">
        <v>70</v>
      </c>
      <c r="Y107" s="297">
        <v>70</v>
      </c>
      <c r="Z107" s="300">
        <v>70</v>
      </c>
      <c r="AA107" s="296">
        <v>70</v>
      </c>
      <c r="AB107" s="297">
        <v>70</v>
      </c>
      <c r="AC107" s="297">
        <v>70</v>
      </c>
      <c r="AD107" s="297">
        <v>70</v>
      </c>
      <c r="AE107" s="300">
        <v>70</v>
      </c>
    </row>
    <row r="108" spans="1:31" x14ac:dyDescent="0.2">
      <c r="A108" s="293" t="s">
        <v>469</v>
      </c>
      <c r="B108" s="293"/>
      <c r="C108" s="293" t="s">
        <v>470</v>
      </c>
      <c r="D108" s="122" t="s">
        <v>321</v>
      </c>
      <c r="E108" s="293" t="s">
        <v>261</v>
      </c>
      <c r="F108" s="293" t="s">
        <v>243</v>
      </c>
      <c r="G108" s="122" t="s">
        <v>244</v>
      </c>
      <c r="H108" s="293" t="s">
        <v>464</v>
      </c>
      <c r="I108" s="293" t="s">
        <v>246</v>
      </c>
      <c r="J108" s="294">
        <v>32933</v>
      </c>
      <c r="K108" s="295">
        <v>89.48</v>
      </c>
      <c r="L108" s="296">
        <v>69</v>
      </c>
      <c r="M108" s="297">
        <v>69</v>
      </c>
      <c r="N108" s="297">
        <v>69</v>
      </c>
      <c r="O108" s="298">
        <v>69</v>
      </c>
      <c r="P108" s="299">
        <v>69</v>
      </c>
      <c r="Q108" s="296">
        <v>86</v>
      </c>
      <c r="R108" s="297">
        <v>86</v>
      </c>
      <c r="S108" s="297">
        <v>86</v>
      </c>
      <c r="T108" s="297">
        <v>86</v>
      </c>
      <c r="U108" s="300">
        <v>86</v>
      </c>
      <c r="V108" s="296">
        <v>71</v>
      </c>
      <c r="W108" s="297">
        <v>71</v>
      </c>
      <c r="X108" s="297">
        <v>71</v>
      </c>
      <c r="Y108" s="297">
        <v>71</v>
      </c>
      <c r="Z108" s="300">
        <v>71</v>
      </c>
      <c r="AA108" s="296">
        <v>71</v>
      </c>
      <c r="AB108" s="297">
        <v>71</v>
      </c>
      <c r="AC108" s="297">
        <v>71</v>
      </c>
      <c r="AD108" s="297">
        <v>71</v>
      </c>
      <c r="AE108" s="300">
        <v>71</v>
      </c>
    </row>
    <row r="109" spans="1:31" x14ac:dyDescent="0.2">
      <c r="A109" s="293" t="s">
        <v>471</v>
      </c>
      <c r="B109" s="293"/>
      <c r="C109" s="293" t="s">
        <v>472</v>
      </c>
      <c r="D109" s="122" t="s">
        <v>314</v>
      </c>
      <c r="E109" s="293" t="s">
        <v>261</v>
      </c>
      <c r="F109" s="293" t="s">
        <v>243</v>
      </c>
      <c r="G109" s="122" t="s">
        <v>244</v>
      </c>
      <c r="H109" s="293" t="s">
        <v>402</v>
      </c>
      <c r="I109" s="293" t="s">
        <v>305</v>
      </c>
      <c r="J109" s="294">
        <v>37570</v>
      </c>
      <c r="K109" s="295">
        <v>203</v>
      </c>
      <c r="L109" s="296">
        <v>172</v>
      </c>
      <c r="M109" s="297">
        <v>172</v>
      </c>
      <c r="N109" s="297">
        <v>172</v>
      </c>
      <c r="O109" s="298">
        <v>172</v>
      </c>
      <c r="P109" s="299">
        <v>172</v>
      </c>
      <c r="Q109" s="296">
        <v>203</v>
      </c>
      <c r="R109" s="297">
        <v>203</v>
      </c>
      <c r="S109" s="297">
        <v>203</v>
      </c>
      <c r="T109" s="297">
        <v>203</v>
      </c>
      <c r="U109" s="300">
        <v>203</v>
      </c>
      <c r="V109" s="296">
        <v>190</v>
      </c>
      <c r="W109" s="297">
        <v>190</v>
      </c>
      <c r="X109" s="297">
        <v>190</v>
      </c>
      <c r="Y109" s="297">
        <v>190</v>
      </c>
      <c r="Z109" s="300">
        <v>190</v>
      </c>
      <c r="AA109" s="296">
        <v>194</v>
      </c>
      <c r="AB109" s="297">
        <v>194</v>
      </c>
      <c r="AC109" s="297">
        <v>194</v>
      </c>
      <c r="AD109" s="297">
        <v>194</v>
      </c>
      <c r="AE109" s="300">
        <v>194</v>
      </c>
    </row>
    <row r="110" spans="1:31" x14ac:dyDescent="0.2">
      <c r="A110" s="293" t="s">
        <v>473</v>
      </c>
      <c r="B110" s="293"/>
      <c r="C110" s="293" t="s">
        <v>474</v>
      </c>
      <c r="D110" s="122" t="s">
        <v>314</v>
      </c>
      <c r="E110" s="293" t="s">
        <v>261</v>
      </c>
      <c r="F110" s="293" t="s">
        <v>243</v>
      </c>
      <c r="G110" s="122" t="s">
        <v>244</v>
      </c>
      <c r="H110" s="293" t="s">
        <v>402</v>
      </c>
      <c r="I110" s="293" t="s">
        <v>305</v>
      </c>
      <c r="J110" s="294">
        <v>37570</v>
      </c>
      <c r="K110" s="295">
        <v>215</v>
      </c>
      <c r="L110" s="296">
        <v>182</v>
      </c>
      <c r="M110" s="297">
        <v>182</v>
      </c>
      <c r="N110" s="297">
        <v>182</v>
      </c>
      <c r="O110" s="298">
        <v>182</v>
      </c>
      <c r="P110" s="299">
        <v>182</v>
      </c>
      <c r="Q110" s="296">
        <v>215</v>
      </c>
      <c r="R110" s="297">
        <v>215</v>
      </c>
      <c r="S110" s="297">
        <v>215</v>
      </c>
      <c r="T110" s="297">
        <v>215</v>
      </c>
      <c r="U110" s="300">
        <v>215</v>
      </c>
      <c r="V110" s="296">
        <v>202</v>
      </c>
      <c r="W110" s="297">
        <v>202</v>
      </c>
      <c r="X110" s="297">
        <v>202</v>
      </c>
      <c r="Y110" s="297">
        <v>202</v>
      </c>
      <c r="Z110" s="300">
        <v>202</v>
      </c>
      <c r="AA110" s="296">
        <v>206</v>
      </c>
      <c r="AB110" s="297">
        <v>206</v>
      </c>
      <c r="AC110" s="297">
        <v>206</v>
      </c>
      <c r="AD110" s="297">
        <v>206</v>
      </c>
      <c r="AE110" s="300">
        <v>206</v>
      </c>
    </row>
    <row r="111" spans="1:31" x14ac:dyDescent="0.2">
      <c r="A111" s="293" t="s">
        <v>475</v>
      </c>
      <c r="B111" s="293"/>
      <c r="C111" s="293" t="s">
        <v>476</v>
      </c>
      <c r="D111" s="122" t="s">
        <v>314</v>
      </c>
      <c r="E111" s="293" t="s">
        <v>261</v>
      </c>
      <c r="F111" s="293" t="s">
        <v>243</v>
      </c>
      <c r="G111" s="122" t="s">
        <v>244</v>
      </c>
      <c r="H111" s="293" t="s">
        <v>402</v>
      </c>
      <c r="I111" s="293" t="s">
        <v>305</v>
      </c>
      <c r="J111" s="294">
        <v>37570</v>
      </c>
      <c r="K111" s="295">
        <v>203</v>
      </c>
      <c r="L111" s="296">
        <v>172</v>
      </c>
      <c r="M111" s="297">
        <v>172</v>
      </c>
      <c r="N111" s="297">
        <v>172</v>
      </c>
      <c r="O111" s="298">
        <v>172</v>
      </c>
      <c r="P111" s="299">
        <v>172</v>
      </c>
      <c r="Q111" s="296">
        <v>203</v>
      </c>
      <c r="R111" s="297">
        <v>203</v>
      </c>
      <c r="S111" s="297">
        <v>203</v>
      </c>
      <c r="T111" s="297">
        <v>203</v>
      </c>
      <c r="U111" s="300">
        <v>203</v>
      </c>
      <c r="V111" s="296">
        <v>190</v>
      </c>
      <c r="W111" s="297">
        <v>190</v>
      </c>
      <c r="X111" s="297">
        <v>190</v>
      </c>
      <c r="Y111" s="297">
        <v>190</v>
      </c>
      <c r="Z111" s="300">
        <v>190</v>
      </c>
      <c r="AA111" s="296">
        <v>194</v>
      </c>
      <c r="AB111" s="297">
        <v>194</v>
      </c>
      <c r="AC111" s="297">
        <v>194</v>
      </c>
      <c r="AD111" s="297">
        <v>194</v>
      </c>
      <c r="AE111" s="300">
        <v>194</v>
      </c>
    </row>
    <row r="112" spans="1:31" x14ac:dyDescent="0.2">
      <c r="A112" s="293" t="s">
        <v>477</v>
      </c>
      <c r="B112" s="293"/>
      <c r="C112" s="293" t="s">
        <v>478</v>
      </c>
      <c r="D112" s="122" t="s">
        <v>314</v>
      </c>
      <c r="E112" s="293" t="s">
        <v>261</v>
      </c>
      <c r="F112" s="293" t="s">
        <v>243</v>
      </c>
      <c r="G112" s="122" t="s">
        <v>244</v>
      </c>
      <c r="H112" s="293" t="s">
        <v>402</v>
      </c>
      <c r="I112" s="293" t="s">
        <v>305</v>
      </c>
      <c r="J112" s="294">
        <v>37570</v>
      </c>
      <c r="K112" s="295">
        <v>215</v>
      </c>
      <c r="L112" s="296">
        <v>182</v>
      </c>
      <c r="M112" s="297">
        <v>182</v>
      </c>
      <c r="N112" s="297">
        <v>182</v>
      </c>
      <c r="O112" s="298">
        <v>182</v>
      </c>
      <c r="P112" s="299">
        <v>182</v>
      </c>
      <c r="Q112" s="296">
        <v>215</v>
      </c>
      <c r="R112" s="297">
        <v>215</v>
      </c>
      <c r="S112" s="297">
        <v>215</v>
      </c>
      <c r="T112" s="297">
        <v>215</v>
      </c>
      <c r="U112" s="300">
        <v>215</v>
      </c>
      <c r="V112" s="296">
        <v>202</v>
      </c>
      <c r="W112" s="297">
        <v>202</v>
      </c>
      <c r="X112" s="297">
        <v>202</v>
      </c>
      <c r="Y112" s="297">
        <v>202</v>
      </c>
      <c r="Z112" s="300">
        <v>202</v>
      </c>
      <c r="AA112" s="296">
        <v>206</v>
      </c>
      <c r="AB112" s="297">
        <v>206</v>
      </c>
      <c r="AC112" s="297">
        <v>206</v>
      </c>
      <c r="AD112" s="297">
        <v>206</v>
      </c>
      <c r="AE112" s="300">
        <v>206</v>
      </c>
    </row>
    <row r="113" spans="1:31" x14ac:dyDescent="0.2">
      <c r="A113" s="293" t="s">
        <v>479</v>
      </c>
      <c r="B113" s="293"/>
      <c r="C113" s="293" t="s">
        <v>480</v>
      </c>
      <c r="D113" s="122" t="s">
        <v>314</v>
      </c>
      <c r="E113" s="293" t="s">
        <v>261</v>
      </c>
      <c r="F113" s="293" t="s">
        <v>243</v>
      </c>
      <c r="G113" s="122" t="s">
        <v>244</v>
      </c>
      <c r="H113" s="293" t="s">
        <v>402</v>
      </c>
      <c r="I113" s="293" t="s">
        <v>305</v>
      </c>
      <c r="J113" s="294">
        <v>41801</v>
      </c>
      <c r="K113" s="295">
        <v>199</v>
      </c>
      <c r="L113" s="296">
        <v>156</v>
      </c>
      <c r="M113" s="297">
        <v>156</v>
      </c>
      <c r="N113" s="297">
        <v>156</v>
      </c>
      <c r="O113" s="298">
        <v>156</v>
      </c>
      <c r="P113" s="299">
        <v>156</v>
      </c>
      <c r="Q113" s="296">
        <v>190</v>
      </c>
      <c r="R113" s="297">
        <v>190</v>
      </c>
      <c r="S113" s="297">
        <v>190</v>
      </c>
      <c r="T113" s="297">
        <v>190</v>
      </c>
      <c r="U113" s="300">
        <v>190</v>
      </c>
      <c r="V113" s="296">
        <v>174</v>
      </c>
      <c r="W113" s="297">
        <v>174</v>
      </c>
      <c r="X113" s="297">
        <v>174</v>
      </c>
      <c r="Y113" s="297">
        <v>174</v>
      </c>
      <c r="Z113" s="300">
        <v>174</v>
      </c>
      <c r="AA113" s="296">
        <v>179</v>
      </c>
      <c r="AB113" s="297">
        <v>179</v>
      </c>
      <c r="AC113" s="297">
        <v>179</v>
      </c>
      <c r="AD113" s="297">
        <v>179</v>
      </c>
      <c r="AE113" s="300">
        <v>179</v>
      </c>
    </row>
    <row r="114" spans="1:31" x14ac:dyDescent="0.2">
      <c r="A114" s="293" t="s">
        <v>481</v>
      </c>
      <c r="B114" s="293"/>
      <c r="C114" s="293" t="s">
        <v>482</v>
      </c>
      <c r="D114" s="122" t="s">
        <v>314</v>
      </c>
      <c r="E114" s="293" t="s">
        <v>261</v>
      </c>
      <c r="F114" s="293" t="s">
        <v>243</v>
      </c>
      <c r="G114" s="122" t="s">
        <v>244</v>
      </c>
      <c r="H114" s="293" t="s">
        <v>402</v>
      </c>
      <c r="I114" s="293" t="s">
        <v>305</v>
      </c>
      <c r="J114" s="294">
        <v>37570</v>
      </c>
      <c r="K114" s="295">
        <v>290</v>
      </c>
      <c r="L114" s="296">
        <v>287</v>
      </c>
      <c r="M114" s="297">
        <v>287</v>
      </c>
      <c r="N114" s="297">
        <v>287</v>
      </c>
      <c r="O114" s="298">
        <v>287</v>
      </c>
      <c r="P114" s="299">
        <v>287</v>
      </c>
      <c r="Q114" s="296">
        <v>290</v>
      </c>
      <c r="R114" s="297">
        <v>290</v>
      </c>
      <c r="S114" s="297">
        <v>290</v>
      </c>
      <c r="T114" s="297">
        <v>290</v>
      </c>
      <c r="U114" s="300">
        <v>290</v>
      </c>
      <c r="V114" s="296">
        <v>290</v>
      </c>
      <c r="W114" s="297">
        <v>290</v>
      </c>
      <c r="X114" s="297">
        <v>290</v>
      </c>
      <c r="Y114" s="297">
        <v>290</v>
      </c>
      <c r="Z114" s="300">
        <v>290</v>
      </c>
      <c r="AA114" s="296">
        <v>290</v>
      </c>
      <c r="AB114" s="297">
        <v>290</v>
      </c>
      <c r="AC114" s="297">
        <v>290</v>
      </c>
      <c r="AD114" s="297">
        <v>290</v>
      </c>
      <c r="AE114" s="300">
        <v>290</v>
      </c>
    </row>
    <row r="115" spans="1:31" x14ac:dyDescent="0.2">
      <c r="A115" s="293" t="s">
        <v>483</v>
      </c>
      <c r="B115" s="293"/>
      <c r="C115" s="293" t="s">
        <v>484</v>
      </c>
      <c r="D115" s="122" t="s">
        <v>485</v>
      </c>
      <c r="E115" s="293" t="s">
        <v>261</v>
      </c>
      <c r="F115" s="293" t="s">
        <v>243</v>
      </c>
      <c r="G115" s="122" t="s">
        <v>244</v>
      </c>
      <c r="H115" s="293" t="s">
        <v>486</v>
      </c>
      <c r="I115" s="293" t="s">
        <v>246</v>
      </c>
      <c r="J115" s="294">
        <v>43292</v>
      </c>
      <c r="K115" s="295">
        <v>56.45</v>
      </c>
      <c r="L115" s="296">
        <v>56.5</v>
      </c>
      <c r="M115" s="297">
        <v>56.5</v>
      </c>
      <c r="N115" s="297">
        <v>56.5</v>
      </c>
      <c r="O115" s="298">
        <v>56.5</v>
      </c>
      <c r="P115" s="299">
        <v>56.5</v>
      </c>
      <c r="Q115" s="296">
        <v>56.5</v>
      </c>
      <c r="R115" s="297">
        <v>56.5</v>
      </c>
      <c r="S115" s="297">
        <v>56.5</v>
      </c>
      <c r="T115" s="297">
        <v>56.5</v>
      </c>
      <c r="U115" s="300">
        <v>56.5</v>
      </c>
      <c r="V115" s="296">
        <v>56.5</v>
      </c>
      <c r="W115" s="297">
        <v>56.5</v>
      </c>
      <c r="X115" s="297">
        <v>56.5</v>
      </c>
      <c r="Y115" s="297">
        <v>56.5</v>
      </c>
      <c r="Z115" s="300">
        <v>56.5</v>
      </c>
      <c r="AA115" s="296">
        <v>56.5</v>
      </c>
      <c r="AB115" s="297">
        <v>56.5</v>
      </c>
      <c r="AC115" s="297">
        <v>56.5</v>
      </c>
      <c r="AD115" s="297">
        <v>56.5</v>
      </c>
      <c r="AE115" s="300">
        <v>56.5</v>
      </c>
    </row>
    <row r="116" spans="1:31" x14ac:dyDescent="0.2">
      <c r="A116" s="293" t="s">
        <v>487</v>
      </c>
      <c r="B116" s="293"/>
      <c r="C116" s="293" t="s">
        <v>488</v>
      </c>
      <c r="D116" s="122" t="s">
        <v>485</v>
      </c>
      <c r="E116" s="293" t="s">
        <v>261</v>
      </c>
      <c r="F116" s="293" t="s">
        <v>243</v>
      </c>
      <c r="G116" s="122" t="s">
        <v>244</v>
      </c>
      <c r="H116" s="293" t="s">
        <v>486</v>
      </c>
      <c r="I116" s="293" t="s">
        <v>246</v>
      </c>
      <c r="J116" s="294">
        <v>43292</v>
      </c>
      <c r="K116" s="295">
        <v>56.45</v>
      </c>
      <c r="L116" s="296">
        <v>56.5</v>
      </c>
      <c r="M116" s="297">
        <v>56.5</v>
      </c>
      <c r="N116" s="297">
        <v>56.5</v>
      </c>
      <c r="O116" s="298">
        <v>56.5</v>
      </c>
      <c r="P116" s="299">
        <v>56.5</v>
      </c>
      <c r="Q116" s="296">
        <v>56.5</v>
      </c>
      <c r="R116" s="297">
        <v>56.5</v>
      </c>
      <c r="S116" s="297">
        <v>56.5</v>
      </c>
      <c r="T116" s="297">
        <v>56.5</v>
      </c>
      <c r="U116" s="300">
        <v>56.5</v>
      </c>
      <c r="V116" s="296">
        <v>56.5</v>
      </c>
      <c r="W116" s="297">
        <v>56.5</v>
      </c>
      <c r="X116" s="297">
        <v>56.5</v>
      </c>
      <c r="Y116" s="297">
        <v>56.5</v>
      </c>
      <c r="Z116" s="300">
        <v>56.5</v>
      </c>
      <c r="AA116" s="296">
        <v>56.5</v>
      </c>
      <c r="AB116" s="297">
        <v>56.5</v>
      </c>
      <c r="AC116" s="297">
        <v>56.5</v>
      </c>
      <c r="AD116" s="297">
        <v>56.5</v>
      </c>
      <c r="AE116" s="300">
        <v>56.5</v>
      </c>
    </row>
    <row r="117" spans="1:31" x14ac:dyDescent="0.2">
      <c r="A117" s="293" t="s">
        <v>489</v>
      </c>
      <c r="B117" s="293"/>
      <c r="C117" s="293" t="s">
        <v>490</v>
      </c>
      <c r="D117" s="122" t="s">
        <v>485</v>
      </c>
      <c r="E117" s="293" t="s">
        <v>261</v>
      </c>
      <c r="F117" s="293" t="s">
        <v>243</v>
      </c>
      <c r="G117" s="122" t="s">
        <v>244</v>
      </c>
      <c r="H117" s="293" t="s">
        <v>486</v>
      </c>
      <c r="I117" s="293" t="s">
        <v>246</v>
      </c>
      <c r="J117" s="294">
        <v>43292</v>
      </c>
      <c r="K117" s="295">
        <v>56.45</v>
      </c>
      <c r="L117" s="296">
        <v>56.5</v>
      </c>
      <c r="M117" s="297">
        <v>56.5</v>
      </c>
      <c r="N117" s="297">
        <v>56.5</v>
      </c>
      <c r="O117" s="298">
        <v>56.5</v>
      </c>
      <c r="P117" s="299">
        <v>56.5</v>
      </c>
      <c r="Q117" s="296">
        <v>56.5</v>
      </c>
      <c r="R117" s="297">
        <v>56.5</v>
      </c>
      <c r="S117" s="297">
        <v>56.5</v>
      </c>
      <c r="T117" s="297">
        <v>56.5</v>
      </c>
      <c r="U117" s="300">
        <v>56.5</v>
      </c>
      <c r="V117" s="296">
        <v>56.5</v>
      </c>
      <c r="W117" s="297">
        <v>56.5</v>
      </c>
      <c r="X117" s="297">
        <v>56.5</v>
      </c>
      <c r="Y117" s="297">
        <v>56.5</v>
      </c>
      <c r="Z117" s="300">
        <v>56.5</v>
      </c>
      <c r="AA117" s="296">
        <v>56.5</v>
      </c>
      <c r="AB117" s="297">
        <v>56.5</v>
      </c>
      <c r="AC117" s="297">
        <v>56.5</v>
      </c>
      <c r="AD117" s="297">
        <v>56.5</v>
      </c>
      <c r="AE117" s="300">
        <v>56.5</v>
      </c>
    </row>
    <row r="118" spans="1:31" x14ac:dyDescent="0.2">
      <c r="A118" s="293" t="s">
        <v>491</v>
      </c>
      <c r="B118" s="293"/>
      <c r="C118" s="293" t="s">
        <v>492</v>
      </c>
      <c r="D118" s="122" t="s">
        <v>485</v>
      </c>
      <c r="E118" s="293" t="s">
        <v>261</v>
      </c>
      <c r="F118" s="293" t="s">
        <v>243</v>
      </c>
      <c r="G118" s="122" t="s">
        <v>244</v>
      </c>
      <c r="H118" s="293" t="s">
        <v>486</v>
      </c>
      <c r="I118" s="293" t="s">
        <v>246</v>
      </c>
      <c r="J118" s="294">
        <v>43292</v>
      </c>
      <c r="K118" s="295">
        <v>56.45</v>
      </c>
      <c r="L118" s="296">
        <v>56.5</v>
      </c>
      <c r="M118" s="297">
        <v>56.5</v>
      </c>
      <c r="N118" s="297">
        <v>56.5</v>
      </c>
      <c r="O118" s="298">
        <v>56.5</v>
      </c>
      <c r="P118" s="299">
        <v>56.5</v>
      </c>
      <c r="Q118" s="296">
        <v>56.5</v>
      </c>
      <c r="R118" s="297">
        <v>56.5</v>
      </c>
      <c r="S118" s="297">
        <v>56.5</v>
      </c>
      <c r="T118" s="297">
        <v>56.5</v>
      </c>
      <c r="U118" s="300">
        <v>56.5</v>
      </c>
      <c r="V118" s="296">
        <v>56.5</v>
      </c>
      <c r="W118" s="297">
        <v>56.5</v>
      </c>
      <c r="X118" s="297">
        <v>56.5</v>
      </c>
      <c r="Y118" s="297">
        <v>56.5</v>
      </c>
      <c r="Z118" s="300">
        <v>56.5</v>
      </c>
      <c r="AA118" s="296">
        <v>56.5</v>
      </c>
      <c r="AB118" s="297">
        <v>56.5</v>
      </c>
      <c r="AC118" s="297">
        <v>56.5</v>
      </c>
      <c r="AD118" s="297">
        <v>56.5</v>
      </c>
      <c r="AE118" s="300">
        <v>56.5</v>
      </c>
    </row>
    <row r="119" spans="1:31" x14ac:dyDescent="0.2">
      <c r="A119" s="293" t="s">
        <v>493</v>
      </c>
      <c r="B119" s="293"/>
      <c r="C119" s="293" t="s">
        <v>494</v>
      </c>
      <c r="D119" s="122" t="s">
        <v>321</v>
      </c>
      <c r="E119" s="293" t="s">
        <v>261</v>
      </c>
      <c r="F119" s="293" t="s">
        <v>243</v>
      </c>
      <c r="G119" s="122" t="s">
        <v>244</v>
      </c>
      <c r="H119" s="293" t="s">
        <v>495</v>
      </c>
      <c r="I119" s="293" t="s">
        <v>392</v>
      </c>
      <c r="J119" s="294">
        <v>42210</v>
      </c>
      <c r="K119" s="295">
        <v>181</v>
      </c>
      <c r="L119" s="296">
        <v>181</v>
      </c>
      <c r="M119" s="297">
        <v>181</v>
      </c>
      <c r="N119" s="297">
        <v>181</v>
      </c>
      <c r="O119" s="298">
        <v>181</v>
      </c>
      <c r="P119" s="299">
        <v>181</v>
      </c>
      <c r="Q119" s="296">
        <v>170.4</v>
      </c>
      <c r="R119" s="297">
        <v>170.4</v>
      </c>
      <c r="S119" s="297">
        <v>170.4</v>
      </c>
      <c r="T119" s="297">
        <v>170.4</v>
      </c>
      <c r="U119" s="300">
        <v>170.4</v>
      </c>
      <c r="V119" s="296">
        <v>181</v>
      </c>
      <c r="W119" s="297">
        <v>181</v>
      </c>
      <c r="X119" s="297">
        <v>181</v>
      </c>
      <c r="Y119" s="297">
        <v>181</v>
      </c>
      <c r="Z119" s="300">
        <v>181</v>
      </c>
      <c r="AA119" s="296">
        <v>181</v>
      </c>
      <c r="AB119" s="297">
        <v>181</v>
      </c>
      <c r="AC119" s="297">
        <v>181</v>
      </c>
      <c r="AD119" s="297">
        <v>181</v>
      </c>
      <c r="AE119" s="300">
        <v>181</v>
      </c>
    </row>
    <row r="120" spans="1:31" x14ac:dyDescent="0.2">
      <c r="A120" s="293" t="s">
        <v>496</v>
      </c>
      <c r="B120" s="293"/>
      <c r="C120" s="293" t="s">
        <v>497</v>
      </c>
      <c r="D120" s="122" t="s">
        <v>321</v>
      </c>
      <c r="E120" s="293" t="s">
        <v>261</v>
      </c>
      <c r="F120" s="293" t="s">
        <v>243</v>
      </c>
      <c r="G120" s="122" t="s">
        <v>244</v>
      </c>
      <c r="H120" s="293" t="s">
        <v>495</v>
      </c>
      <c r="I120" s="293" t="s">
        <v>392</v>
      </c>
      <c r="J120" s="294">
        <v>42210</v>
      </c>
      <c r="K120" s="295">
        <v>181</v>
      </c>
      <c r="L120" s="296">
        <v>181</v>
      </c>
      <c r="M120" s="297">
        <v>181</v>
      </c>
      <c r="N120" s="297">
        <v>181</v>
      </c>
      <c r="O120" s="298">
        <v>181</v>
      </c>
      <c r="P120" s="299">
        <v>181</v>
      </c>
      <c r="Q120" s="296">
        <v>170.4</v>
      </c>
      <c r="R120" s="297">
        <v>170.4</v>
      </c>
      <c r="S120" s="297">
        <v>170.4</v>
      </c>
      <c r="T120" s="297">
        <v>170.4</v>
      </c>
      <c r="U120" s="300">
        <v>170.4</v>
      </c>
      <c r="V120" s="296">
        <v>181</v>
      </c>
      <c r="W120" s="297">
        <v>181</v>
      </c>
      <c r="X120" s="297">
        <v>181</v>
      </c>
      <c r="Y120" s="297">
        <v>181</v>
      </c>
      <c r="Z120" s="300">
        <v>181</v>
      </c>
      <c r="AA120" s="296">
        <v>181</v>
      </c>
      <c r="AB120" s="297">
        <v>181</v>
      </c>
      <c r="AC120" s="297">
        <v>181</v>
      </c>
      <c r="AD120" s="297">
        <v>181</v>
      </c>
      <c r="AE120" s="300">
        <v>181</v>
      </c>
    </row>
    <row r="121" spans="1:31" x14ac:dyDescent="0.2">
      <c r="A121" s="293" t="s">
        <v>498</v>
      </c>
      <c r="B121" s="293"/>
      <c r="C121" s="293" t="s">
        <v>499</v>
      </c>
      <c r="D121" s="122" t="s">
        <v>314</v>
      </c>
      <c r="E121" s="293" t="s">
        <v>261</v>
      </c>
      <c r="F121" s="293" t="s">
        <v>243</v>
      </c>
      <c r="G121" s="122" t="s">
        <v>244</v>
      </c>
      <c r="H121" s="293" t="s">
        <v>500</v>
      </c>
      <c r="I121" s="293" t="s">
        <v>246</v>
      </c>
      <c r="J121" s="294">
        <v>37257</v>
      </c>
      <c r="K121" s="295">
        <v>260</v>
      </c>
      <c r="L121" s="296">
        <v>204</v>
      </c>
      <c r="M121" s="297">
        <v>204</v>
      </c>
      <c r="N121" s="297">
        <v>204</v>
      </c>
      <c r="O121" s="298">
        <v>204</v>
      </c>
      <c r="P121" s="299">
        <v>204</v>
      </c>
      <c r="Q121" s="296">
        <v>245</v>
      </c>
      <c r="R121" s="297">
        <v>245</v>
      </c>
      <c r="S121" s="297">
        <v>245</v>
      </c>
      <c r="T121" s="297">
        <v>245</v>
      </c>
      <c r="U121" s="300">
        <v>245</v>
      </c>
      <c r="V121" s="296">
        <v>209</v>
      </c>
      <c r="W121" s="297">
        <v>209</v>
      </c>
      <c r="X121" s="297">
        <v>209</v>
      </c>
      <c r="Y121" s="297">
        <v>209</v>
      </c>
      <c r="Z121" s="300">
        <v>209</v>
      </c>
      <c r="AA121" s="296">
        <v>212</v>
      </c>
      <c r="AB121" s="297">
        <v>212</v>
      </c>
      <c r="AC121" s="297">
        <v>212</v>
      </c>
      <c r="AD121" s="297">
        <v>212</v>
      </c>
      <c r="AE121" s="300">
        <v>212</v>
      </c>
    </row>
    <row r="122" spans="1:31" x14ac:dyDescent="0.2">
      <c r="A122" s="293" t="s">
        <v>501</v>
      </c>
      <c r="B122" s="293"/>
      <c r="C122" s="293" t="s">
        <v>502</v>
      </c>
      <c r="D122" s="122" t="s">
        <v>314</v>
      </c>
      <c r="E122" s="293" t="s">
        <v>261</v>
      </c>
      <c r="F122" s="293" t="s">
        <v>243</v>
      </c>
      <c r="G122" s="122" t="s">
        <v>244</v>
      </c>
      <c r="H122" s="293" t="s">
        <v>500</v>
      </c>
      <c r="I122" s="293" t="s">
        <v>246</v>
      </c>
      <c r="J122" s="294">
        <v>37257</v>
      </c>
      <c r="K122" s="295">
        <v>140</v>
      </c>
      <c r="L122" s="296">
        <v>115</v>
      </c>
      <c r="M122" s="297">
        <v>115</v>
      </c>
      <c r="N122" s="297">
        <v>115</v>
      </c>
      <c r="O122" s="298">
        <v>115</v>
      </c>
      <c r="P122" s="299">
        <v>115</v>
      </c>
      <c r="Q122" s="296">
        <v>116</v>
      </c>
      <c r="R122" s="297">
        <v>116</v>
      </c>
      <c r="S122" s="297">
        <v>116</v>
      </c>
      <c r="T122" s="297">
        <v>116</v>
      </c>
      <c r="U122" s="300">
        <v>116</v>
      </c>
      <c r="V122" s="296">
        <v>116</v>
      </c>
      <c r="W122" s="297">
        <v>116</v>
      </c>
      <c r="X122" s="297">
        <v>116</v>
      </c>
      <c r="Y122" s="297">
        <v>116</v>
      </c>
      <c r="Z122" s="300">
        <v>116</v>
      </c>
      <c r="AA122" s="296">
        <v>117</v>
      </c>
      <c r="AB122" s="297">
        <v>117</v>
      </c>
      <c r="AC122" s="297">
        <v>117</v>
      </c>
      <c r="AD122" s="297">
        <v>117</v>
      </c>
      <c r="AE122" s="300">
        <v>117</v>
      </c>
    </row>
    <row r="123" spans="1:31" x14ac:dyDescent="0.2">
      <c r="A123" s="293" t="s">
        <v>503</v>
      </c>
      <c r="B123" s="293"/>
      <c r="C123" s="293" t="s">
        <v>504</v>
      </c>
      <c r="D123" s="122" t="s">
        <v>321</v>
      </c>
      <c r="E123" s="293" t="s">
        <v>261</v>
      </c>
      <c r="F123" s="293" t="s">
        <v>243</v>
      </c>
      <c r="G123" s="122" t="s">
        <v>244</v>
      </c>
      <c r="H123" s="293" t="s">
        <v>402</v>
      </c>
      <c r="I123" s="293" t="s">
        <v>305</v>
      </c>
      <c r="J123" s="294">
        <v>40147</v>
      </c>
      <c r="K123" s="295">
        <v>40</v>
      </c>
      <c r="L123" s="296">
        <v>36</v>
      </c>
      <c r="M123" s="297">
        <v>36</v>
      </c>
      <c r="N123" s="297">
        <v>36</v>
      </c>
      <c r="O123" s="298">
        <v>36</v>
      </c>
      <c r="P123" s="299">
        <v>36</v>
      </c>
      <c r="Q123" s="296">
        <v>40</v>
      </c>
      <c r="R123" s="297">
        <v>40</v>
      </c>
      <c r="S123" s="297">
        <v>40</v>
      </c>
      <c r="T123" s="297">
        <v>40</v>
      </c>
      <c r="U123" s="300">
        <v>40</v>
      </c>
      <c r="V123" s="296">
        <v>36</v>
      </c>
      <c r="W123" s="297">
        <v>36</v>
      </c>
      <c r="X123" s="297">
        <v>36</v>
      </c>
      <c r="Y123" s="297">
        <v>36</v>
      </c>
      <c r="Z123" s="300">
        <v>36</v>
      </c>
      <c r="AA123" s="296">
        <v>38</v>
      </c>
      <c r="AB123" s="297">
        <v>38</v>
      </c>
      <c r="AC123" s="297">
        <v>38</v>
      </c>
      <c r="AD123" s="297">
        <v>38</v>
      </c>
      <c r="AE123" s="300">
        <v>38</v>
      </c>
    </row>
    <row r="124" spans="1:31" x14ac:dyDescent="0.2">
      <c r="A124" s="293" t="s">
        <v>505</v>
      </c>
      <c r="B124" s="293"/>
      <c r="C124" s="293" t="s">
        <v>506</v>
      </c>
      <c r="D124" s="122" t="s">
        <v>321</v>
      </c>
      <c r="E124" s="293" t="s">
        <v>261</v>
      </c>
      <c r="F124" s="293" t="s">
        <v>243</v>
      </c>
      <c r="G124" s="122" t="s">
        <v>244</v>
      </c>
      <c r="H124" s="293" t="s">
        <v>402</v>
      </c>
      <c r="I124" s="293" t="s">
        <v>305</v>
      </c>
      <c r="J124" s="294">
        <v>40147</v>
      </c>
      <c r="K124" s="295">
        <v>40</v>
      </c>
      <c r="L124" s="296">
        <v>36</v>
      </c>
      <c r="M124" s="297">
        <v>36</v>
      </c>
      <c r="N124" s="297">
        <v>36</v>
      </c>
      <c r="O124" s="298">
        <v>36</v>
      </c>
      <c r="P124" s="299">
        <v>36</v>
      </c>
      <c r="Q124" s="296">
        <v>40</v>
      </c>
      <c r="R124" s="297">
        <v>40</v>
      </c>
      <c r="S124" s="297">
        <v>40</v>
      </c>
      <c r="T124" s="297">
        <v>40</v>
      </c>
      <c r="U124" s="300">
        <v>40</v>
      </c>
      <c r="V124" s="296">
        <v>36</v>
      </c>
      <c r="W124" s="297">
        <v>36</v>
      </c>
      <c r="X124" s="297">
        <v>36</v>
      </c>
      <c r="Y124" s="297">
        <v>36</v>
      </c>
      <c r="Z124" s="300">
        <v>36</v>
      </c>
      <c r="AA124" s="296">
        <v>38</v>
      </c>
      <c r="AB124" s="297">
        <v>38</v>
      </c>
      <c r="AC124" s="297">
        <v>38</v>
      </c>
      <c r="AD124" s="297">
        <v>38</v>
      </c>
      <c r="AE124" s="300">
        <v>38</v>
      </c>
    </row>
    <row r="125" spans="1:31" x14ac:dyDescent="0.2">
      <c r="A125" s="293" t="s">
        <v>507</v>
      </c>
      <c r="B125" s="293"/>
      <c r="C125" s="293" t="s">
        <v>508</v>
      </c>
      <c r="D125" s="122" t="s">
        <v>321</v>
      </c>
      <c r="E125" s="293" t="s">
        <v>261</v>
      </c>
      <c r="F125" s="293" t="s">
        <v>243</v>
      </c>
      <c r="G125" s="122" t="s">
        <v>244</v>
      </c>
      <c r="H125" s="293" t="s">
        <v>402</v>
      </c>
      <c r="I125" s="293" t="s">
        <v>305</v>
      </c>
      <c r="J125" s="294">
        <v>40147</v>
      </c>
      <c r="K125" s="295">
        <v>40</v>
      </c>
      <c r="L125" s="296">
        <v>36</v>
      </c>
      <c r="M125" s="297">
        <v>36</v>
      </c>
      <c r="N125" s="297">
        <v>36</v>
      </c>
      <c r="O125" s="298">
        <v>36</v>
      </c>
      <c r="P125" s="299">
        <v>36</v>
      </c>
      <c r="Q125" s="296">
        <v>40</v>
      </c>
      <c r="R125" s="297">
        <v>40</v>
      </c>
      <c r="S125" s="297">
        <v>40</v>
      </c>
      <c r="T125" s="297">
        <v>40</v>
      </c>
      <c r="U125" s="300">
        <v>40</v>
      </c>
      <c r="V125" s="296">
        <v>36</v>
      </c>
      <c r="W125" s="297">
        <v>36</v>
      </c>
      <c r="X125" s="297">
        <v>36</v>
      </c>
      <c r="Y125" s="297">
        <v>36</v>
      </c>
      <c r="Z125" s="300">
        <v>36</v>
      </c>
      <c r="AA125" s="296">
        <v>38</v>
      </c>
      <c r="AB125" s="297">
        <v>38</v>
      </c>
      <c r="AC125" s="297">
        <v>38</v>
      </c>
      <c r="AD125" s="297">
        <v>38</v>
      </c>
      <c r="AE125" s="300">
        <v>38</v>
      </c>
    </row>
    <row r="126" spans="1:31" x14ac:dyDescent="0.2">
      <c r="A126" s="293" t="s">
        <v>509</v>
      </c>
      <c r="B126" s="293"/>
      <c r="C126" s="293" t="s">
        <v>510</v>
      </c>
      <c r="D126" s="122" t="s">
        <v>321</v>
      </c>
      <c r="E126" s="293" t="s">
        <v>261</v>
      </c>
      <c r="F126" s="293" t="s">
        <v>243</v>
      </c>
      <c r="G126" s="122" t="s">
        <v>244</v>
      </c>
      <c r="H126" s="293" t="s">
        <v>402</v>
      </c>
      <c r="I126" s="293" t="s">
        <v>305</v>
      </c>
      <c r="J126" s="294">
        <v>40147</v>
      </c>
      <c r="K126" s="295">
        <v>40</v>
      </c>
      <c r="L126" s="296">
        <v>36</v>
      </c>
      <c r="M126" s="297">
        <v>36</v>
      </c>
      <c r="N126" s="297">
        <v>36</v>
      </c>
      <c r="O126" s="298">
        <v>36</v>
      </c>
      <c r="P126" s="299">
        <v>36</v>
      </c>
      <c r="Q126" s="296">
        <v>40</v>
      </c>
      <c r="R126" s="297">
        <v>40</v>
      </c>
      <c r="S126" s="297">
        <v>40</v>
      </c>
      <c r="T126" s="297">
        <v>40</v>
      </c>
      <c r="U126" s="300">
        <v>40</v>
      </c>
      <c r="V126" s="296">
        <v>36</v>
      </c>
      <c r="W126" s="297">
        <v>36</v>
      </c>
      <c r="X126" s="297">
        <v>36</v>
      </c>
      <c r="Y126" s="297">
        <v>36</v>
      </c>
      <c r="Z126" s="300">
        <v>36</v>
      </c>
      <c r="AA126" s="296">
        <v>38</v>
      </c>
      <c r="AB126" s="297">
        <v>38</v>
      </c>
      <c r="AC126" s="297">
        <v>38</v>
      </c>
      <c r="AD126" s="297">
        <v>38</v>
      </c>
      <c r="AE126" s="300">
        <v>38</v>
      </c>
    </row>
    <row r="127" spans="1:31" x14ac:dyDescent="0.2">
      <c r="A127" s="293" t="s">
        <v>511</v>
      </c>
      <c r="B127" s="293"/>
      <c r="C127" s="293" t="s">
        <v>512</v>
      </c>
      <c r="D127" s="122" t="s">
        <v>314</v>
      </c>
      <c r="E127" s="293" t="s">
        <v>261</v>
      </c>
      <c r="F127" s="293" t="s">
        <v>243</v>
      </c>
      <c r="G127" s="122" t="s">
        <v>244</v>
      </c>
      <c r="H127" s="293" t="s">
        <v>513</v>
      </c>
      <c r="I127" s="293" t="s">
        <v>260</v>
      </c>
      <c r="J127" s="294">
        <v>41863</v>
      </c>
      <c r="K127" s="295">
        <v>185.3</v>
      </c>
      <c r="L127" s="296">
        <v>169</v>
      </c>
      <c r="M127" s="297">
        <v>169</v>
      </c>
      <c r="N127" s="297">
        <v>169</v>
      </c>
      <c r="O127" s="298">
        <v>169</v>
      </c>
      <c r="P127" s="299">
        <v>169</v>
      </c>
      <c r="Q127" s="296">
        <v>180</v>
      </c>
      <c r="R127" s="297">
        <v>180</v>
      </c>
      <c r="S127" s="297">
        <v>180</v>
      </c>
      <c r="T127" s="297">
        <v>180</v>
      </c>
      <c r="U127" s="300">
        <v>180</v>
      </c>
      <c r="V127" s="296">
        <v>176</v>
      </c>
      <c r="W127" s="297">
        <v>176</v>
      </c>
      <c r="X127" s="297">
        <v>176</v>
      </c>
      <c r="Y127" s="297">
        <v>176</v>
      </c>
      <c r="Z127" s="300">
        <v>176</v>
      </c>
      <c r="AA127" s="296">
        <v>173</v>
      </c>
      <c r="AB127" s="297">
        <v>173</v>
      </c>
      <c r="AC127" s="297">
        <v>173</v>
      </c>
      <c r="AD127" s="297">
        <v>173</v>
      </c>
      <c r="AE127" s="300">
        <v>173</v>
      </c>
    </row>
    <row r="128" spans="1:31" x14ac:dyDescent="0.2">
      <c r="A128" s="293" t="s">
        <v>514</v>
      </c>
      <c r="B128" s="293"/>
      <c r="C128" s="293" t="s">
        <v>515</v>
      </c>
      <c r="D128" s="122" t="s">
        <v>314</v>
      </c>
      <c r="E128" s="293" t="s">
        <v>261</v>
      </c>
      <c r="F128" s="293" t="s">
        <v>243</v>
      </c>
      <c r="G128" s="122" t="s">
        <v>244</v>
      </c>
      <c r="H128" s="293" t="s">
        <v>513</v>
      </c>
      <c r="I128" s="293" t="s">
        <v>260</v>
      </c>
      <c r="J128" s="294">
        <v>41863</v>
      </c>
      <c r="K128" s="295">
        <v>185.3</v>
      </c>
      <c r="L128" s="296">
        <v>169</v>
      </c>
      <c r="M128" s="297">
        <v>169</v>
      </c>
      <c r="N128" s="297">
        <v>169</v>
      </c>
      <c r="O128" s="298">
        <v>169</v>
      </c>
      <c r="P128" s="299">
        <v>169</v>
      </c>
      <c r="Q128" s="296">
        <v>180</v>
      </c>
      <c r="R128" s="297">
        <v>180</v>
      </c>
      <c r="S128" s="297">
        <v>180</v>
      </c>
      <c r="T128" s="297">
        <v>180</v>
      </c>
      <c r="U128" s="300">
        <v>180</v>
      </c>
      <c r="V128" s="296">
        <v>176</v>
      </c>
      <c r="W128" s="297">
        <v>176</v>
      </c>
      <c r="X128" s="297">
        <v>176</v>
      </c>
      <c r="Y128" s="297">
        <v>176</v>
      </c>
      <c r="Z128" s="300">
        <v>176</v>
      </c>
      <c r="AA128" s="296">
        <v>173</v>
      </c>
      <c r="AB128" s="297">
        <v>173</v>
      </c>
      <c r="AC128" s="297">
        <v>173</v>
      </c>
      <c r="AD128" s="297">
        <v>173</v>
      </c>
      <c r="AE128" s="300">
        <v>173</v>
      </c>
    </row>
    <row r="129" spans="1:31" x14ac:dyDescent="0.2">
      <c r="A129" s="293" t="s">
        <v>516</v>
      </c>
      <c r="B129" s="293"/>
      <c r="C129" s="293" t="s">
        <v>517</v>
      </c>
      <c r="D129" s="122" t="s">
        <v>314</v>
      </c>
      <c r="E129" s="293" t="s">
        <v>261</v>
      </c>
      <c r="F129" s="293" t="s">
        <v>243</v>
      </c>
      <c r="G129" s="122" t="s">
        <v>244</v>
      </c>
      <c r="H129" s="293" t="s">
        <v>513</v>
      </c>
      <c r="I129" s="293" t="s">
        <v>260</v>
      </c>
      <c r="J129" s="294">
        <v>41863</v>
      </c>
      <c r="K129" s="295">
        <v>204</v>
      </c>
      <c r="L129" s="296">
        <v>182</v>
      </c>
      <c r="M129" s="297">
        <v>182</v>
      </c>
      <c r="N129" s="297">
        <v>182</v>
      </c>
      <c r="O129" s="298">
        <v>182</v>
      </c>
      <c r="P129" s="299">
        <v>182</v>
      </c>
      <c r="Q129" s="296">
        <v>194</v>
      </c>
      <c r="R129" s="297">
        <v>194</v>
      </c>
      <c r="S129" s="297">
        <v>194</v>
      </c>
      <c r="T129" s="297">
        <v>194</v>
      </c>
      <c r="U129" s="300">
        <v>194</v>
      </c>
      <c r="V129" s="296">
        <v>189</v>
      </c>
      <c r="W129" s="297">
        <v>189</v>
      </c>
      <c r="X129" s="297">
        <v>189</v>
      </c>
      <c r="Y129" s="297">
        <v>189</v>
      </c>
      <c r="Z129" s="300">
        <v>189</v>
      </c>
      <c r="AA129" s="296">
        <v>186</v>
      </c>
      <c r="AB129" s="297">
        <v>186</v>
      </c>
      <c r="AC129" s="297">
        <v>186</v>
      </c>
      <c r="AD129" s="297">
        <v>186</v>
      </c>
      <c r="AE129" s="300">
        <v>186</v>
      </c>
    </row>
    <row r="130" spans="1:31" x14ac:dyDescent="0.2">
      <c r="A130" s="293" t="s">
        <v>518</v>
      </c>
      <c r="B130" s="293"/>
      <c r="C130" s="293" t="s">
        <v>519</v>
      </c>
      <c r="D130" s="122" t="s">
        <v>314</v>
      </c>
      <c r="E130" s="293" t="s">
        <v>261</v>
      </c>
      <c r="F130" s="293" t="s">
        <v>243</v>
      </c>
      <c r="G130" s="122" t="s">
        <v>244</v>
      </c>
      <c r="H130" s="293" t="s">
        <v>520</v>
      </c>
      <c r="I130" s="293" t="s">
        <v>246</v>
      </c>
      <c r="J130" s="294">
        <v>37653</v>
      </c>
      <c r="K130" s="295">
        <v>196.7</v>
      </c>
      <c r="L130" s="296">
        <v>165</v>
      </c>
      <c r="M130" s="297">
        <v>165</v>
      </c>
      <c r="N130" s="297">
        <v>165</v>
      </c>
      <c r="O130" s="298">
        <v>165</v>
      </c>
      <c r="P130" s="299">
        <v>165</v>
      </c>
      <c r="Q130" s="296">
        <v>195</v>
      </c>
      <c r="R130" s="297">
        <v>195</v>
      </c>
      <c r="S130" s="297">
        <v>195</v>
      </c>
      <c r="T130" s="297">
        <v>195</v>
      </c>
      <c r="U130" s="300">
        <v>195</v>
      </c>
      <c r="V130" s="296">
        <v>167</v>
      </c>
      <c r="W130" s="297">
        <v>167</v>
      </c>
      <c r="X130" s="297">
        <v>167</v>
      </c>
      <c r="Y130" s="297">
        <v>167</v>
      </c>
      <c r="Z130" s="300">
        <v>167</v>
      </c>
      <c r="AA130" s="296">
        <v>169</v>
      </c>
      <c r="AB130" s="297">
        <v>169</v>
      </c>
      <c r="AC130" s="297">
        <v>169</v>
      </c>
      <c r="AD130" s="297">
        <v>169</v>
      </c>
      <c r="AE130" s="300">
        <v>169</v>
      </c>
    </row>
    <row r="131" spans="1:31" x14ac:dyDescent="0.2">
      <c r="A131" s="293" t="s">
        <v>521</v>
      </c>
      <c r="B131" s="293"/>
      <c r="C131" s="293" t="s">
        <v>522</v>
      </c>
      <c r="D131" s="122" t="s">
        <v>314</v>
      </c>
      <c r="E131" s="293" t="s">
        <v>261</v>
      </c>
      <c r="F131" s="293" t="s">
        <v>243</v>
      </c>
      <c r="G131" s="122" t="s">
        <v>244</v>
      </c>
      <c r="H131" s="293" t="s">
        <v>520</v>
      </c>
      <c r="I131" s="293" t="s">
        <v>246</v>
      </c>
      <c r="J131" s="294">
        <v>37653</v>
      </c>
      <c r="K131" s="295">
        <v>196.7</v>
      </c>
      <c r="L131" s="296">
        <v>157</v>
      </c>
      <c r="M131" s="297">
        <v>157</v>
      </c>
      <c r="N131" s="297">
        <v>157</v>
      </c>
      <c r="O131" s="298">
        <v>157</v>
      </c>
      <c r="P131" s="299">
        <v>157</v>
      </c>
      <c r="Q131" s="296">
        <v>185</v>
      </c>
      <c r="R131" s="297">
        <v>185</v>
      </c>
      <c r="S131" s="297">
        <v>185</v>
      </c>
      <c r="T131" s="297">
        <v>185</v>
      </c>
      <c r="U131" s="300">
        <v>185</v>
      </c>
      <c r="V131" s="296">
        <v>159</v>
      </c>
      <c r="W131" s="297">
        <v>159</v>
      </c>
      <c r="X131" s="297">
        <v>159</v>
      </c>
      <c r="Y131" s="297">
        <v>159</v>
      </c>
      <c r="Z131" s="300">
        <v>159</v>
      </c>
      <c r="AA131" s="296">
        <v>161</v>
      </c>
      <c r="AB131" s="297">
        <v>161</v>
      </c>
      <c r="AC131" s="297">
        <v>161</v>
      </c>
      <c r="AD131" s="297">
        <v>161</v>
      </c>
      <c r="AE131" s="300">
        <v>161</v>
      </c>
    </row>
    <row r="132" spans="1:31" x14ac:dyDescent="0.2">
      <c r="A132" s="293" t="s">
        <v>523</v>
      </c>
      <c r="B132" s="293"/>
      <c r="C132" s="293" t="s">
        <v>524</v>
      </c>
      <c r="D132" s="122" t="s">
        <v>314</v>
      </c>
      <c r="E132" s="293" t="s">
        <v>261</v>
      </c>
      <c r="F132" s="293" t="s">
        <v>243</v>
      </c>
      <c r="G132" s="122" t="s">
        <v>244</v>
      </c>
      <c r="H132" s="293" t="s">
        <v>520</v>
      </c>
      <c r="I132" s="293" t="s">
        <v>246</v>
      </c>
      <c r="J132" s="294">
        <v>37653</v>
      </c>
      <c r="K132" s="295">
        <v>196.7</v>
      </c>
      <c r="L132" s="296">
        <v>157</v>
      </c>
      <c r="M132" s="297">
        <v>157</v>
      </c>
      <c r="N132" s="297">
        <v>157</v>
      </c>
      <c r="O132" s="298">
        <v>157</v>
      </c>
      <c r="P132" s="299">
        <v>157</v>
      </c>
      <c r="Q132" s="296">
        <v>185</v>
      </c>
      <c r="R132" s="297">
        <v>185</v>
      </c>
      <c r="S132" s="297">
        <v>185</v>
      </c>
      <c r="T132" s="297">
        <v>185</v>
      </c>
      <c r="U132" s="300">
        <v>185</v>
      </c>
      <c r="V132" s="296">
        <v>159</v>
      </c>
      <c r="W132" s="297">
        <v>159</v>
      </c>
      <c r="X132" s="297">
        <v>159</v>
      </c>
      <c r="Y132" s="297">
        <v>159</v>
      </c>
      <c r="Z132" s="300">
        <v>159</v>
      </c>
      <c r="AA132" s="296">
        <v>161</v>
      </c>
      <c r="AB132" s="297">
        <v>161</v>
      </c>
      <c r="AC132" s="297">
        <v>161</v>
      </c>
      <c r="AD132" s="297">
        <v>161</v>
      </c>
      <c r="AE132" s="300">
        <v>161</v>
      </c>
    </row>
    <row r="133" spans="1:31" x14ac:dyDescent="0.2">
      <c r="A133" s="293" t="s">
        <v>525</v>
      </c>
      <c r="B133" s="293"/>
      <c r="C133" s="293" t="s">
        <v>526</v>
      </c>
      <c r="D133" s="122" t="s">
        <v>314</v>
      </c>
      <c r="E133" s="293" t="s">
        <v>261</v>
      </c>
      <c r="F133" s="293" t="s">
        <v>243</v>
      </c>
      <c r="G133" s="122" t="s">
        <v>244</v>
      </c>
      <c r="H133" s="293" t="s">
        <v>520</v>
      </c>
      <c r="I133" s="293" t="s">
        <v>246</v>
      </c>
      <c r="J133" s="294">
        <v>37653</v>
      </c>
      <c r="K133" s="295">
        <v>196.7</v>
      </c>
      <c r="L133" s="296">
        <v>165</v>
      </c>
      <c r="M133" s="297">
        <v>165</v>
      </c>
      <c r="N133" s="297">
        <v>165</v>
      </c>
      <c r="O133" s="298">
        <v>165</v>
      </c>
      <c r="P133" s="299">
        <v>165</v>
      </c>
      <c r="Q133" s="296">
        <v>195</v>
      </c>
      <c r="R133" s="297">
        <v>195</v>
      </c>
      <c r="S133" s="297">
        <v>195</v>
      </c>
      <c r="T133" s="297">
        <v>195</v>
      </c>
      <c r="U133" s="300">
        <v>195</v>
      </c>
      <c r="V133" s="296">
        <v>167</v>
      </c>
      <c r="W133" s="297">
        <v>167</v>
      </c>
      <c r="X133" s="297">
        <v>167</v>
      </c>
      <c r="Y133" s="297">
        <v>167</v>
      </c>
      <c r="Z133" s="300">
        <v>167</v>
      </c>
      <c r="AA133" s="296">
        <v>169</v>
      </c>
      <c r="AB133" s="297">
        <v>169</v>
      </c>
      <c r="AC133" s="297">
        <v>169</v>
      </c>
      <c r="AD133" s="297">
        <v>169</v>
      </c>
      <c r="AE133" s="300">
        <v>169</v>
      </c>
    </row>
    <row r="134" spans="1:31" x14ac:dyDescent="0.2">
      <c r="A134" s="293" t="s">
        <v>527</v>
      </c>
      <c r="B134" s="293"/>
      <c r="C134" s="293" t="s">
        <v>528</v>
      </c>
      <c r="D134" s="122" t="s">
        <v>314</v>
      </c>
      <c r="E134" s="293" t="s">
        <v>261</v>
      </c>
      <c r="F134" s="293" t="s">
        <v>243</v>
      </c>
      <c r="G134" s="122" t="s">
        <v>244</v>
      </c>
      <c r="H134" s="293" t="s">
        <v>520</v>
      </c>
      <c r="I134" s="293" t="s">
        <v>246</v>
      </c>
      <c r="J134" s="294">
        <v>37653</v>
      </c>
      <c r="K134" s="295">
        <v>196.7</v>
      </c>
      <c r="L134" s="296">
        <v>157</v>
      </c>
      <c r="M134" s="297">
        <v>157</v>
      </c>
      <c r="N134" s="297">
        <v>157</v>
      </c>
      <c r="O134" s="298">
        <v>157</v>
      </c>
      <c r="P134" s="299">
        <v>157</v>
      </c>
      <c r="Q134" s="296">
        <v>185</v>
      </c>
      <c r="R134" s="297">
        <v>185</v>
      </c>
      <c r="S134" s="297">
        <v>185</v>
      </c>
      <c r="T134" s="297">
        <v>185</v>
      </c>
      <c r="U134" s="300">
        <v>185</v>
      </c>
      <c r="V134" s="296">
        <v>159</v>
      </c>
      <c r="W134" s="297">
        <v>159</v>
      </c>
      <c r="X134" s="297">
        <v>159</v>
      </c>
      <c r="Y134" s="297">
        <v>159</v>
      </c>
      <c r="Z134" s="300">
        <v>159</v>
      </c>
      <c r="AA134" s="296">
        <v>161</v>
      </c>
      <c r="AB134" s="297">
        <v>161</v>
      </c>
      <c r="AC134" s="297">
        <v>161</v>
      </c>
      <c r="AD134" s="297">
        <v>161</v>
      </c>
      <c r="AE134" s="300">
        <v>161</v>
      </c>
    </row>
    <row r="135" spans="1:31" x14ac:dyDescent="0.2">
      <c r="A135" s="293" t="s">
        <v>529</v>
      </c>
      <c r="B135" s="293"/>
      <c r="C135" s="293" t="s">
        <v>530</v>
      </c>
      <c r="D135" s="122" t="s">
        <v>314</v>
      </c>
      <c r="E135" s="293" t="s">
        <v>261</v>
      </c>
      <c r="F135" s="293" t="s">
        <v>243</v>
      </c>
      <c r="G135" s="122" t="s">
        <v>244</v>
      </c>
      <c r="H135" s="293" t="s">
        <v>520</v>
      </c>
      <c r="I135" s="293" t="s">
        <v>246</v>
      </c>
      <c r="J135" s="294">
        <v>37653</v>
      </c>
      <c r="K135" s="295">
        <v>196.7</v>
      </c>
      <c r="L135" s="296">
        <v>157</v>
      </c>
      <c r="M135" s="297">
        <v>157</v>
      </c>
      <c r="N135" s="297">
        <v>157</v>
      </c>
      <c r="O135" s="298">
        <v>157</v>
      </c>
      <c r="P135" s="299">
        <v>157</v>
      </c>
      <c r="Q135" s="296">
        <v>185</v>
      </c>
      <c r="R135" s="297">
        <v>185</v>
      </c>
      <c r="S135" s="297">
        <v>185</v>
      </c>
      <c r="T135" s="297">
        <v>185</v>
      </c>
      <c r="U135" s="300">
        <v>185</v>
      </c>
      <c r="V135" s="296">
        <v>159</v>
      </c>
      <c r="W135" s="297">
        <v>159</v>
      </c>
      <c r="X135" s="297">
        <v>159</v>
      </c>
      <c r="Y135" s="297">
        <v>159</v>
      </c>
      <c r="Z135" s="300">
        <v>159</v>
      </c>
      <c r="AA135" s="296">
        <v>161</v>
      </c>
      <c r="AB135" s="297">
        <v>161</v>
      </c>
      <c r="AC135" s="297">
        <v>161</v>
      </c>
      <c r="AD135" s="297">
        <v>161</v>
      </c>
      <c r="AE135" s="300">
        <v>161</v>
      </c>
    </row>
    <row r="136" spans="1:31" x14ac:dyDescent="0.2">
      <c r="A136" s="293" t="s">
        <v>531</v>
      </c>
      <c r="B136" s="293"/>
      <c r="C136" s="293" t="s">
        <v>532</v>
      </c>
      <c r="D136" s="122" t="s">
        <v>314</v>
      </c>
      <c r="E136" s="293" t="s">
        <v>261</v>
      </c>
      <c r="F136" s="293" t="s">
        <v>243</v>
      </c>
      <c r="G136" s="122" t="s">
        <v>244</v>
      </c>
      <c r="H136" s="293" t="s">
        <v>520</v>
      </c>
      <c r="I136" s="293" t="s">
        <v>246</v>
      </c>
      <c r="J136" s="294">
        <v>37653</v>
      </c>
      <c r="K136" s="295">
        <v>422</v>
      </c>
      <c r="L136" s="296">
        <v>406</v>
      </c>
      <c r="M136" s="297">
        <v>406</v>
      </c>
      <c r="N136" s="297">
        <v>406</v>
      </c>
      <c r="O136" s="298">
        <v>406</v>
      </c>
      <c r="P136" s="299">
        <v>406</v>
      </c>
      <c r="Q136" s="296">
        <v>418</v>
      </c>
      <c r="R136" s="297">
        <v>418</v>
      </c>
      <c r="S136" s="297">
        <v>418</v>
      </c>
      <c r="T136" s="297">
        <v>418</v>
      </c>
      <c r="U136" s="300">
        <v>418</v>
      </c>
      <c r="V136" s="296">
        <v>408</v>
      </c>
      <c r="W136" s="297">
        <v>408</v>
      </c>
      <c r="X136" s="297">
        <v>408</v>
      </c>
      <c r="Y136" s="297">
        <v>408</v>
      </c>
      <c r="Z136" s="300">
        <v>408</v>
      </c>
      <c r="AA136" s="296">
        <v>409</v>
      </c>
      <c r="AB136" s="297">
        <v>409</v>
      </c>
      <c r="AC136" s="297">
        <v>409</v>
      </c>
      <c r="AD136" s="297">
        <v>409</v>
      </c>
      <c r="AE136" s="300">
        <v>409</v>
      </c>
    </row>
    <row r="137" spans="1:31" x14ac:dyDescent="0.2">
      <c r="A137" s="293" t="s">
        <v>533</v>
      </c>
      <c r="B137" s="293"/>
      <c r="C137" s="293" t="s">
        <v>534</v>
      </c>
      <c r="D137" s="122" t="s">
        <v>314</v>
      </c>
      <c r="E137" s="293" t="s">
        <v>261</v>
      </c>
      <c r="F137" s="293" t="s">
        <v>243</v>
      </c>
      <c r="G137" s="122" t="s">
        <v>244</v>
      </c>
      <c r="H137" s="293" t="s">
        <v>520</v>
      </c>
      <c r="I137" s="293" t="s">
        <v>246</v>
      </c>
      <c r="J137" s="294">
        <v>37653</v>
      </c>
      <c r="K137" s="295">
        <v>422</v>
      </c>
      <c r="L137" s="296">
        <v>406</v>
      </c>
      <c r="M137" s="297">
        <v>406</v>
      </c>
      <c r="N137" s="297">
        <v>406</v>
      </c>
      <c r="O137" s="298">
        <v>406</v>
      </c>
      <c r="P137" s="299">
        <v>406</v>
      </c>
      <c r="Q137" s="296">
        <v>418</v>
      </c>
      <c r="R137" s="297">
        <v>418</v>
      </c>
      <c r="S137" s="297">
        <v>418</v>
      </c>
      <c r="T137" s="297">
        <v>418</v>
      </c>
      <c r="U137" s="300">
        <v>418</v>
      </c>
      <c r="V137" s="296">
        <v>408</v>
      </c>
      <c r="W137" s="297">
        <v>408</v>
      </c>
      <c r="X137" s="297">
        <v>408</v>
      </c>
      <c r="Y137" s="297">
        <v>408</v>
      </c>
      <c r="Z137" s="300">
        <v>408</v>
      </c>
      <c r="AA137" s="296">
        <v>409</v>
      </c>
      <c r="AB137" s="297">
        <v>409</v>
      </c>
      <c r="AC137" s="297">
        <v>409</v>
      </c>
      <c r="AD137" s="297">
        <v>409</v>
      </c>
      <c r="AE137" s="300">
        <v>409</v>
      </c>
    </row>
    <row r="138" spans="1:31" x14ac:dyDescent="0.2">
      <c r="A138" s="293" t="s">
        <v>535</v>
      </c>
      <c r="B138" s="293"/>
      <c r="C138" s="293" t="s">
        <v>536</v>
      </c>
      <c r="D138" s="122" t="s">
        <v>314</v>
      </c>
      <c r="E138" s="293" t="s">
        <v>261</v>
      </c>
      <c r="F138" s="293" t="s">
        <v>243</v>
      </c>
      <c r="G138" s="122" t="s">
        <v>244</v>
      </c>
      <c r="H138" s="293" t="s">
        <v>537</v>
      </c>
      <c r="I138" s="293" t="s">
        <v>246</v>
      </c>
      <c r="J138" s="294">
        <v>37408</v>
      </c>
      <c r="K138" s="295">
        <v>179.35</v>
      </c>
      <c r="L138" s="296">
        <v>147</v>
      </c>
      <c r="M138" s="297">
        <v>147</v>
      </c>
      <c r="N138" s="297">
        <v>147</v>
      </c>
      <c r="O138" s="298">
        <v>147</v>
      </c>
      <c r="P138" s="299">
        <v>147</v>
      </c>
      <c r="Q138" s="296">
        <v>160.69999999999999</v>
      </c>
      <c r="R138" s="297">
        <v>160.69999999999999</v>
      </c>
      <c r="S138" s="297">
        <v>160.69999999999999</v>
      </c>
      <c r="T138" s="297">
        <v>160.69999999999999</v>
      </c>
      <c r="U138" s="300">
        <v>160.69999999999999</v>
      </c>
      <c r="V138" s="296">
        <v>156.19999999999999</v>
      </c>
      <c r="W138" s="297">
        <v>156.19999999999999</v>
      </c>
      <c r="X138" s="297">
        <v>156.19999999999999</v>
      </c>
      <c r="Y138" s="297">
        <v>156.19999999999999</v>
      </c>
      <c r="Z138" s="300">
        <v>156.19999999999999</v>
      </c>
      <c r="AA138" s="296">
        <v>155.19999999999999</v>
      </c>
      <c r="AB138" s="297">
        <v>155.19999999999999</v>
      </c>
      <c r="AC138" s="297">
        <v>155.19999999999999</v>
      </c>
      <c r="AD138" s="297">
        <v>155.19999999999999</v>
      </c>
      <c r="AE138" s="300">
        <v>155.19999999999999</v>
      </c>
    </row>
    <row r="139" spans="1:31" x14ac:dyDescent="0.2">
      <c r="A139" s="293" t="s">
        <v>538</v>
      </c>
      <c r="B139" s="293"/>
      <c r="C139" s="293" t="s">
        <v>539</v>
      </c>
      <c r="D139" s="122" t="s">
        <v>314</v>
      </c>
      <c r="E139" s="293" t="s">
        <v>261</v>
      </c>
      <c r="F139" s="293" t="s">
        <v>243</v>
      </c>
      <c r="G139" s="122" t="s">
        <v>244</v>
      </c>
      <c r="H139" s="293" t="s">
        <v>537</v>
      </c>
      <c r="I139" s="293" t="s">
        <v>246</v>
      </c>
      <c r="J139" s="294">
        <v>37408</v>
      </c>
      <c r="K139" s="295">
        <v>179.35</v>
      </c>
      <c r="L139" s="296">
        <v>147</v>
      </c>
      <c r="M139" s="297">
        <v>147</v>
      </c>
      <c r="N139" s="297">
        <v>147</v>
      </c>
      <c r="O139" s="298">
        <v>147</v>
      </c>
      <c r="P139" s="299">
        <v>147</v>
      </c>
      <c r="Q139" s="296">
        <v>160.69999999999999</v>
      </c>
      <c r="R139" s="297">
        <v>160.69999999999999</v>
      </c>
      <c r="S139" s="297">
        <v>160.69999999999999</v>
      </c>
      <c r="T139" s="297">
        <v>160.69999999999999</v>
      </c>
      <c r="U139" s="300">
        <v>160.69999999999999</v>
      </c>
      <c r="V139" s="296">
        <v>156.19999999999999</v>
      </c>
      <c r="W139" s="297">
        <v>156.19999999999999</v>
      </c>
      <c r="X139" s="297">
        <v>156.19999999999999</v>
      </c>
      <c r="Y139" s="297">
        <v>156.19999999999999</v>
      </c>
      <c r="Z139" s="300">
        <v>156.19999999999999</v>
      </c>
      <c r="AA139" s="296">
        <v>155.19999999999999</v>
      </c>
      <c r="AB139" s="297">
        <v>155.19999999999999</v>
      </c>
      <c r="AC139" s="297">
        <v>155.19999999999999</v>
      </c>
      <c r="AD139" s="297">
        <v>155.19999999999999</v>
      </c>
      <c r="AE139" s="300">
        <v>155.19999999999999</v>
      </c>
    </row>
    <row r="140" spans="1:31" x14ac:dyDescent="0.2">
      <c r="A140" s="293" t="s">
        <v>540</v>
      </c>
      <c r="B140" s="293"/>
      <c r="C140" s="293" t="s">
        <v>541</v>
      </c>
      <c r="D140" s="122" t="s">
        <v>314</v>
      </c>
      <c r="E140" s="293" t="s">
        <v>261</v>
      </c>
      <c r="F140" s="293" t="s">
        <v>243</v>
      </c>
      <c r="G140" s="122" t="s">
        <v>244</v>
      </c>
      <c r="H140" s="293" t="s">
        <v>537</v>
      </c>
      <c r="I140" s="293" t="s">
        <v>246</v>
      </c>
      <c r="J140" s="294">
        <v>37347</v>
      </c>
      <c r="K140" s="295">
        <v>179.35</v>
      </c>
      <c r="L140" s="296">
        <v>145</v>
      </c>
      <c r="M140" s="297">
        <v>145</v>
      </c>
      <c r="N140" s="297">
        <v>145</v>
      </c>
      <c r="O140" s="298">
        <v>145</v>
      </c>
      <c r="P140" s="299">
        <v>145</v>
      </c>
      <c r="Q140" s="296">
        <v>161.1</v>
      </c>
      <c r="R140" s="297">
        <v>161.1</v>
      </c>
      <c r="S140" s="297">
        <v>161.1</v>
      </c>
      <c r="T140" s="297">
        <v>161.1</v>
      </c>
      <c r="U140" s="300">
        <v>161.1</v>
      </c>
      <c r="V140" s="296">
        <v>156.5</v>
      </c>
      <c r="W140" s="297">
        <v>156.5</v>
      </c>
      <c r="X140" s="297">
        <v>156.5</v>
      </c>
      <c r="Y140" s="297">
        <v>156.5</v>
      </c>
      <c r="Z140" s="300">
        <v>156.5</v>
      </c>
      <c r="AA140" s="296">
        <v>155.4</v>
      </c>
      <c r="AB140" s="297">
        <v>155.4</v>
      </c>
      <c r="AC140" s="297">
        <v>155.4</v>
      </c>
      <c r="AD140" s="297">
        <v>155.4</v>
      </c>
      <c r="AE140" s="300">
        <v>155.4</v>
      </c>
    </row>
    <row r="141" spans="1:31" x14ac:dyDescent="0.2">
      <c r="A141" s="293" t="s">
        <v>542</v>
      </c>
      <c r="B141" s="293"/>
      <c r="C141" s="293" t="s">
        <v>543</v>
      </c>
      <c r="D141" s="122" t="s">
        <v>314</v>
      </c>
      <c r="E141" s="293" t="s">
        <v>261</v>
      </c>
      <c r="F141" s="293" t="s">
        <v>243</v>
      </c>
      <c r="G141" s="122" t="s">
        <v>244</v>
      </c>
      <c r="H141" s="293" t="s">
        <v>537</v>
      </c>
      <c r="I141" s="293" t="s">
        <v>246</v>
      </c>
      <c r="J141" s="294">
        <v>37347</v>
      </c>
      <c r="K141" s="295">
        <v>179.35</v>
      </c>
      <c r="L141" s="296">
        <v>145</v>
      </c>
      <c r="M141" s="297">
        <v>145</v>
      </c>
      <c r="N141" s="297">
        <v>145</v>
      </c>
      <c r="O141" s="298">
        <v>145</v>
      </c>
      <c r="P141" s="299">
        <v>145</v>
      </c>
      <c r="Q141" s="296">
        <v>161.1</v>
      </c>
      <c r="R141" s="297">
        <v>161.1</v>
      </c>
      <c r="S141" s="297">
        <v>161.1</v>
      </c>
      <c r="T141" s="297">
        <v>161.1</v>
      </c>
      <c r="U141" s="300">
        <v>161.1</v>
      </c>
      <c r="V141" s="296">
        <v>156.5</v>
      </c>
      <c r="W141" s="297">
        <v>156.5</v>
      </c>
      <c r="X141" s="297">
        <v>156.5</v>
      </c>
      <c r="Y141" s="297">
        <v>156.5</v>
      </c>
      <c r="Z141" s="300">
        <v>156.5</v>
      </c>
      <c r="AA141" s="296">
        <v>155.4</v>
      </c>
      <c r="AB141" s="297">
        <v>155.4</v>
      </c>
      <c r="AC141" s="297">
        <v>155.4</v>
      </c>
      <c r="AD141" s="297">
        <v>155.4</v>
      </c>
      <c r="AE141" s="300">
        <v>155.4</v>
      </c>
    </row>
    <row r="142" spans="1:31" x14ac:dyDescent="0.2">
      <c r="A142" s="293" t="s">
        <v>544</v>
      </c>
      <c r="B142" s="293"/>
      <c r="C142" s="293" t="s">
        <v>545</v>
      </c>
      <c r="D142" s="122" t="s">
        <v>314</v>
      </c>
      <c r="E142" s="293" t="s">
        <v>261</v>
      </c>
      <c r="F142" s="293" t="s">
        <v>243</v>
      </c>
      <c r="G142" s="122" t="s">
        <v>244</v>
      </c>
      <c r="H142" s="293" t="s">
        <v>537</v>
      </c>
      <c r="I142" s="293" t="s">
        <v>246</v>
      </c>
      <c r="J142" s="294">
        <v>37408</v>
      </c>
      <c r="K142" s="295">
        <v>190.74</v>
      </c>
      <c r="L142" s="296">
        <v>169</v>
      </c>
      <c r="M142" s="297">
        <v>169</v>
      </c>
      <c r="N142" s="297">
        <v>169</v>
      </c>
      <c r="O142" s="298">
        <v>169</v>
      </c>
      <c r="P142" s="299">
        <v>169</v>
      </c>
      <c r="Q142" s="296">
        <v>179.8</v>
      </c>
      <c r="R142" s="297">
        <v>179.8</v>
      </c>
      <c r="S142" s="297">
        <v>179.8</v>
      </c>
      <c r="T142" s="297">
        <v>179.8</v>
      </c>
      <c r="U142" s="300">
        <v>179.8</v>
      </c>
      <c r="V142" s="296">
        <v>178</v>
      </c>
      <c r="W142" s="297">
        <v>178</v>
      </c>
      <c r="X142" s="297">
        <v>178</v>
      </c>
      <c r="Y142" s="297">
        <v>178</v>
      </c>
      <c r="Z142" s="300">
        <v>178</v>
      </c>
      <c r="AA142" s="296">
        <v>177.6</v>
      </c>
      <c r="AB142" s="297">
        <v>177.6</v>
      </c>
      <c r="AC142" s="297">
        <v>177.6</v>
      </c>
      <c r="AD142" s="297">
        <v>177.6</v>
      </c>
      <c r="AE142" s="300">
        <v>177.6</v>
      </c>
    </row>
    <row r="143" spans="1:31" x14ac:dyDescent="0.2">
      <c r="A143" s="293" t="s">
        <v>546</v>
      </c>
      <c r="B143" s="293"/>
      <c r="C143" s="293" t="s">
        <v>547</v>
      </c>
      <c r="D143" s="122" t="s">
        <v>314</v>
      </c>
      <c r="E143" s="293" t="s">
        <v>261</v>
      </c>
      <c r="F143" s="293" t="s">
        <v>243</v>
      </c>
      <c r="G143" s="122" t="s">
        <v>244</v>
      </c>
      <c r="H143" s="293" t="s">
        <v>537</v>
      </c>
      <c r="I143" s="293" t="s">
        <v>246</v>
      </c>
      <c r="J143" s="294">
        <v>37347</v>
      </c>
      <c r="K143" s="295">
        <v>190.74</v>
      </c>
      <c r="L143" s="296">
        <v>168</v>
      </c>
      <c r="M143" s="297">
        <v>168</v>
      </c>
      <c r="N143" s="297">
        <v>168</v>
      </c>
      <c r="O143" s="298">
        <v>168</v>
      </c>
      <c r="P143" s="299">
        <v>168</v>
      </c>
      <c r="Q143" s="296">
        <v>179.7</v>
      </c>
      <c r="R143" s="297">
        <v>179.7</v>
      </c>
      <c r="S143" s="297">
        <v>179.7</v>
      </c>
      <c r="T143" s="297">
        <v>179.7</v>
      </c>
      <c r="U143" s="300">
        <v>179.7</v>
      </c>
      <c r="V143" s="296">
        <v>177.1</v>
      </c>
      <c r="W143" s="297">
        <v>177.1</v>
      </c>
      <c r="X143" s="297">
        <v>177.1</v>
      </c>
      <c r="Y143" s="297">
        <v>177.1</v>
      </c>
      <c r="Z143" s="300">
        <v>177.1</v>
      </c>
      <c r="AA143" s="296">
        <v>176.5</v>
      </c>
      <c r="AB143" s="297">
        <v>176.5</v>
      </c>
      <c r="AC143" s="297">
        <v>176.5</v>
      </c>
      <c r="AD143" s="297">
        <v>176.5</v>
      </c>
      <c r="AE143" s="300">
        <v>176.5</v>
      </c>
    </row>
    <row r="144" spans="1:31" x14ac:dyDescent="0.2">
      <c r="A144" s="293" t="s">
        <v>548</v>
      </c>
      <c r="B144" s="293"/>
      <c r="C144" s="293" t="s">
        <v>549</v>
      </c>
      <c r="D144" s="122" t="s">
        <v>321</v>
      </c>
      <c r="E144" s="293" t="s">
        <v>261</v>
      </c>
      <c r="F144" s="293" t="s">
        <v>243</v>
      </c>
      <c r="G144" s="122" t="s">
        <v>244</v>
      </c>
      <c r="H144" s="293" t="s">
        <v>402</v>
      </c>
      <c r="I144" s="293" t="s">
        <v>305</v>
      </c>
      <c r="J144" s="294">
        <v>43412</v>
      </c>
      <c r="K144" s="295">
        <v>129</v>
      </c>
      <c r="L144" s="296">
        <v>119</v>
      </c>
      <c r="M144" s="297">
        <v>119</v>
      </c>
      <c r="N144" s="297">
        <v>119</v>
      </c>
      <c r="O144" s="298">
        <v>119</v>
      </c>
      <c r="P144" s="299">
        <v>119</v>
      </c>
      <c r="Q144" s="296">
        <v>119</v>
      </c>
      <c r="R144" s="297">
        <v>119</v>
      </c>
      <c r="S144" s="297">
        <v>119</v>
      </c>
      <c r="T144" s="297">
        <v>119</v>
      </c>
      <c r="U144" s="300">
        <v>119</v>
      </c>
      <c r="V144" s="296">
        <v>119</v>
      </c>
      <c r="W144" s="297">
        <v>119</v>
      </c>
      <c r="X144" s="297">
        <v>119</v>
      </c>
      <c r="Y144" s="297">
        <v>119</v>
      </c>
      <c r="Z144" s="300">
        <v>119</v>
      </c>
      <c r="AA144" s="296">
        <v>119</v>
      </c>
      <c r="AB144" s="297">
        <v>119</v>
      </c>
      <c r="AC144" s="297">
        <v>119</v>
      </c>
      <c r="AD144" s="297">
        <v>119</v>
      </c>
      <c r="AE144" s="300">
        <v>119</v>
      </c>
    </row>
    <row r="145" spans="1:31" x14ac:dyDescent="0.2">
      <c r="A145" s="293" t="s">
        <v>550</v>
      </c>
      <c r="B145" s="293"/>
      <c r="C145" s="293" t="s">
        <v>551</v>
      </c>
      <c r="D145" s="122" t="s">
        <v>314</v>
      </c>
      <c r="E145" s="293" t="s">
        <v>261</v>
      </c>
      <c r="F145" s="293" t="s">
        <v>243</v>
      </c>
      <c r="G145" s="122" t="s">
        <v>244</v>
      </c>
      <c r="H145" s="293" t="s">
        <v>552</v>
      </c>
      <c r="I145" s="293" t="s">
        <v>260</v>
      </c>
      <c r="J145" s="294">
        <v>45161</v>
      </c>
      <c r="K145" s="295">
        <v>177</v>
      </c>
      <c r="L145" s="296">
        <v>177</v>
      </c>
      <c r="M145" s="297">
        <v>177</v>
      </c>
      <c r="N145" s="297">
        <v>177</v>
      </c>
      <c r="O145" s="298">
        <v>177</v>
      </c>
      <c r="P145" s="299">
        <v>177</v>
      </c>
      <c r="Q145" s="296">
        <v>177</v>
      </c>
      <c r="R145" s="297">
        <v>177</v>
      </c>
      <c r="S145" s="297">
        <v>177</v>
      </c>
      <c r="T145" s="297">
        <v>177</v>
      </c>
      <c r="U145" s="300">
        <v>177</v>
      </c>
      <c r="V145" s="296">
        <v>177</v>
      </c>
      <c r="W145" s="297">
        <v>177</v>
      </c>
      <c r="X145" s="297">
        <v>177</v>
      </c>
      <c r="Y145" s="297">
        <v>177</v>
      </c>
      <c r="Z145" s="300">
        <v>177</v>
      </c>
      <c r="AA145" s="296">
        <v>177</v>
      </c>
      <c r="AB145" s="297">
        <v>177</v>
      </c>
      <c r="AC145" s="297">
        <v>177</v>
      </c>
      <c r="AD145" s="297">
        <v>177</v>
      </c>
      <c r="AE145" s="300">
        <v>177</v>
      </c>
    </row>
    <row r="146" spans="1:31" x14ac:dyDescent="0.2">
      <c r="A146" s="293" t="s">
        <v>553</v>
      </c>
      <c r="B146" s="293"/>
      <c r="C146" s="293" t="s">
        <v>554</v>
      </c>
      <c r="D146" s="122" t="s">
        <v>314</v>
      </c>
      <c r="E146" s="293" t="s">
        <v>261</v>
      </c>
      <c r="F146" s="293" t="s">
        <v>243</v>
      </c>
      <c r="G146" s="122" t="s">
        <v>244</v>
      </c>
      <c r="H146" s="293" t="s">
        <v>552</v>
      </c>
      <c r="I146" s="293" t="s">
        <v>260</v>
      </c>
      <c r="J146" s="294">
        <v>45161</v>
      </c>
      <c r="K146" s="295">
        <v>177</v>
      </c>
      <c r="L146" s="296">
        <v>177</v>
      </c>
      <c r="M146" s="297">
        <v>177</v>
      </c>
      <c r="N146" s="297">
        <v>177</v>
      </c>
      <c r="O146" s="298">
        <v>177</v>
      </c>
      <c r="P146" s="299">
        <v>177</v>
      </c>
      <c r="Q146" s="296">
        <v>177</v>
      </c>
      <c r="R146" s="297">
        <v>177</v>
      </c>
      <c r="S146" s="297">
        <v>177</v>
      </c>
      <c r="T146" s="297">
        <v>177</v>
      </c>
      <c r="U146" s="300">
        <v>177</v>
      </c>
      <c r="V146" s="296">
        <v>177</v>
      </c>
      <c r="W146" s="297">
        <v>177</v>
      </c>
      <c r="X146" s="297">
        <v>177</v>
      </c>
      <c r="Y146" s="297">
        <v>177</v>
      </c>
      <c r="Z146" s="300">
        <v>177</v>
      </c>
      <c r="AA146" s="296">
        <v>177</v>
      </c>
      <c r="AB146" s="297">
        <v>177</v>
      </c>
      <c r="AC146" s="297">
        <v>177</v>
      </c>
      <c r="AD146" s="297">
        <v>177</v>
      </c>
      <c r="AE146" s="300">
        <v>177</v>
      </c>
    </row>
    <row r="147" spans="1:31" x14ac:dyDescent="0.2">
      <c r="A147" s="293" t="s">
        <v>555</v>
      </c>
      <c r="B147" s="293"/>
      <c r="C147" s="293" t="s">
        <v>556</v>
      </c>
      <c r="D147" s="122" t="s">
        <v>314</v>
      </c>
      <c r="E147" s="293" t="s">
        <v>261</v>
      </c>
      <c r="F147" s="293" t="s">
        <v>243</v>
      </c>
      <c r="G147" s="122" t="s">
        <v>244</v>
      </c>
      <c r="H147" s="293" t="s">
        <v>552</v>
      </c>
      <c r="I147" s="293" t="s">
        <v>260</v>
      </c>
      <c r="J147" s="294">
        <v>45161</v>
      </c>
      <c r="K147" s="295">
        <v>184.5</v>
      </c>
      <c r="L147" s="296">
        <v>184.5</v>
      </c>
      <c r="M147" s="297">
        <v>184.5</v>
      </c>
      <c r="N147" s="297">
        <v>184.5</v>
      </c>
      <c r="O147" s="298">
        <v>184.5</v>
      </c>
      <c r="P147" s="299">
        <v>184.5</v>
      </c>
      <c r="Q147" s="296">
        <v>184.5</v>
      </c>
      <c r="R147" s="297">
        <v>184.5</v>
      </c>
      <c r="S147" s="297">
        <v>184.5</v>
      </c>
      <c r="T147" s="297">
        <v>184.5</v>
      </c>
      <c r="U147" s="300">
        <v>184.5</v>
      </c>
      <c r="V147" s="296">
        <v>184.5</v>
      </c>
      <c r="W147" s="297">
        <v>184.5</v>
      </c>
      <c r="X147" s="297">
        <v>184.5</v>
      </c>
      <c r="Y147" s="297">
        <v>184.5</v>
      </c>
      <c r="Z147" s="300">
        <v>184.5</v>
      </c>
      <c r="AA147" s="296">
        <v>184.5</v>
      </c>
      <c r="AB147" s="297">
        <v>184.5</v>
      </c>
      <c r="AC147" s="297">
        <v>184.5</v>
      </c>
      <c r="AD147" s="297">
        <v>184.5</v>
      </c>
      <c r="AE147" s="300">
        <v>184.5</v>
      </c>
    </row>
    <row r="148" spans="1:31" x14ac:dyDescent="0.2">
      <c r="A148" s="293" t="s">
        <v>557</v>
      </c>
      <c r="B148" s="293"/>
      <c r="C148" s="293" t="s">
        <v>558</v>
      </c>
      <c r="D148" s="122" t="s">
        <v>241</v>
      </c>
      <c r="E148" s="293" t="s">
        <v>261</v>
      </c>
      <c r="F148" s="293" t="s">
        <v>243</v>
      </c>
      <c r="G148" s="122" t="s">
        <v>244</v>
      </c>
      <c r="H148" s="293" t="s">
        <v>559</v>
      </c>
      <c r="I148" s="293" t="s">
        <v>392</v>
      </c>
      <c r="J148" s="294">
        <v>22269</v>
      </c>
      <c r="K148" s="295">
        <v>239</v>
      </c>
      <c r="L148" s="296">
        <v>239</v>
      </c>
      <c r="M148" s="297">
        <v>239</v>
      </c>
      <c r="N148" s="297">
        <v>239</v>
      </c>
      <c r="O148" s="298">
        <v>239</v>
      </c>
      <c r="P148" s="299">
        <v>239</v>
      </c>
      <c r="Q148" s="296">
        <v>239</v>
      </c>
      <c r="R148" s="297">
        <v>239</v>
      </c>
      <c r="S148" s="297">
        <v>239</v>
      </c>
      <c r="T148" s="297">
        <v>239</v>
      </c>
      <c r="U148" s="300">
        <v>239</v>
      </c>
      <c r="V148" s="296">
        <v>239</v>
      </c>
      <c r="W148" s="297">
        <v>239</v>
      </c>
      <c r="X148" s="297">
        <v>239</v>
      </c>
      <c r="Y148" s="297">
        <v>239</v>
      </c>
      <c r="Z148" s="300">
        <v>239</v>
      </c>
      <c r="AA148" s="296">
        <v>239</v>
      </c>
      <c r="AB148" s="297">
        <v>239</v>
      </c>
      <c r="AC148" s="297">
        <v>239</v>
      </c>
      <c r="AD148" s="297">
        <v>239</v>
      </c>
      <c r="AE148" s="300">
        <v>239</v>
      </c>
    </row>
    <row r="149" spans="1:31" x14ac:dyDescent="0.2">
      <c r="A149" s="293" t="s">
        <v>560</v>
      </c>
      <c r="B149" s="293"/>
      <c r="C149" s="293" t="s">
        <v>561</v>
      </c>
      <c r="D149" s="122" t="s">
        <v>241</v>
      </c>
      <c r="E149" s="293" t="s">
        <v>261</v>
      </c>
      <c r="F149" s="293" t="s">
        <v>243</v>
      </c>
      <c r="G149" s="122" t="s">
        <v>244</v>
      </c>
      <c r="H149" s="293" t="s">
        <v>559</v>
      </c>
      <c r="I149" s="293" t="s">
        <v>392</v>
      </c>
      <c r="J149" s="294">
        <v>25359</v>
      </c>
      <c r="K149" s="295">
        <v>390</v>
      </c>
      <c r="L149" s="296">
        <v>390</v>
      </c>
      <c r="M149" s="297">
        <v>390</v>
      </c>
      <c r="N149" s="297">
        <v>390</v>
      </c>
      <c r="O149" s="298">
        <v>390</v>
      </c>
      <c r="P149" s="299">
        <v>390</v>
      </c>
      <c r="Q149" s="296">
        <v>390</v>
      </c>
      <c r="R149" s="297">
        <v>390</v>
      </c>
      <c r="S149" s="297">
        <v>390</v>
      </c>
      <c r="T149" s="297">
        <v>390</v>
      </c>
      <c r="U149" s="300">
        <v>390</v>
      </c>
      <c r="V149" s="296">
        <v>390</v>
      </c>
      <c r="W149" s="297">
        <v>390</v>
      </c>
      <c r="X149" s="297">
        <v>390</v>
      </c>
      <c r="Y149" s="297">
        <v>390</v>
      </c>
      <c r="Z149" s="300">
        <v>390</v>
      </c>
      <c r="AA149" s="296">
        <v>390</v>
      </c>
      <c r="AB149" s="297">
        <v>390</v>
      </c>
      <c r="AC149" s="297">
        <v>390</v>
      </c>
      <c r="AD149" s="297">
        <v>390</v>
      </c>
      <c r="AE149" s="300">
        <v>390</v>
      </c>
    </row>
    <row r="150" spans="1:31" x14ac:dyDescent="0.2">
      <c r="A150" s="293" t="s">
        <v>562</v>
      </c>
      <c r="B150" s="293"/>
      <c r="C150" s="293" t="s">
        <v>563</v>
      </c>
      <c r="D150" s="122" t="s">
        <v>321</v>
      </c>
      <c r="E150" s="293" t="s">
        <v>261</v>
      </c>
      <c r="F150" s="293" t="s">
        <v>243</v>
      </c>
      <c r="G150" s="122" t="s">
        <v>244</v>
      </c>
      <c r="H150" s="293" t="s">
        <v>402</v>
      </c>
      <c r="I150" s="293" t="s">
        <v>305</v>
      </c>
      <c r="J150" s="294">
        <v>28110</v>
      </c>
      <c r="K150" s="295">
        <v>72</v>
      </c>
      <c r="L150" s="296">
        <v>57</v>
      </c>
      <c r="M150" s="297">
        <v>57</v>
      </c>
      <c r="N150" s="297">
        <v>57</v>
      </c>
      <c r="O150" s="298">
        <v>57</v>
      </c>
      <c r="P150" s="299">
        <v>57</v>
      </c>
      <c r="Q150" s="296">
        <v>67</v>
      </c>
      <c r="R150" s="297">
        <v>67</v>
      </c>
      <c r="S150" s="297">
        <v>67</v>
      </c>
      <c r="T150" s="297">
        <v>67</v>
      </c>
      <c r="U150" s="300">
        <v>67</v>
      </c>
      <c r="V150" s="296">
        <v>58</v>
      </c>
      <c r="W150" s="297">
        <v>58</v>
      </c>
      <c r="X150" s="297">
        <v>58</v>
      </c>
      <c r="Y150" s="297">
        <v>58</v>
      </c>
      <c r="Z150" s="300">
        <v>58</v>
      </c>
      <c r="AA150" s="296">
        <v>58</v>
      </c>
      <c r="AB150" s="297">
        <v>58</v>
      </c>
      <c r="AC150" s="297">
        <v>58</v>
      </c>
      <c r="AD150" s="297">
        <v>58</v>
      </c>
      <c r="AE150" s="300">
        <v>58</v>
      </c>
    </row>
    <row r="151" spans="1:31" x14ac:dyDescent="0.2">
      <c r="A151" s="293" t="s">
        <v>564</v>
      </c>
      <c r="B151" s="293"/>
      <c r="C151" s="293" t="s">
        <v>565</v>
      </c>
      <c r="D151" s="122" t="s">
        <v>321</v>
      </c>
      <c r="E151" s="293" t="s">
        <v>261</v>
      </c>
      <c r="F151" s="293" t="s">
        <v>243</v>
      </c>
      <c r="G151" s="122" t="s">
        <v>244</v>
      </c>
      <c r="H151" s="293" t="s">
        <v>402</v>
      </c>
      <c r="I151" s="293" t="s">
        <v>305</v>
      </c>
      <c r="J151" s="294">
        <v>28110</v>
      </c>
      <c r="K151" s="295">
        <v>72</v>
      </c>
      <c r="L151" s="296">
        <v>53</v>
      </c>
      <c r="M151" s="297">
        <v>53</v>
      </c>
      <c r="N151" s="297">
        <v>53</v>
      </c>
      <c r="O151" s="298">
        <v>53</v>
      </c>
      <c r="P151" s="299">
        <v>53</v>
      </c>
      <c r="Q151" s="296">
        <v>68</v>
      </c>
      <c r="R151" s="297">
        <v>68</v>
      </c>
      <c r="S151" s="297">
        <v>68</v>
      </c>
      <c r="T151" s="297">
        <v>68</v>
      </c>
      <c r="U151" s="300">
        <v>68</v>
      </c>
      <c r="V151" s="296">
        <v>55</v>
      </c>
      <c r="W151" s="297">
        <v>55</v>
      </c>
      <c r="X151" s="297">
        <v>55</v>
      </c>
      <c r="Y151" s="297">
        <v>55</v>
      </c>
      <c r="Z151" s="300">
        <v>55</v>
      </c>
      <c r="AA151" s="296">
        <v>55</v>
      </c>
      <c r="AB151" s="297">
        <v>55</v>
      </c>
      <c r="AC151" s="297">
        <v>55</v>
      </c>
      <c r="AD151" s="297">
        <v>55</v>
      </c>
      <c r="AE151" s="300">
        <v>55</v>
      </c>
    </row>
    <row r="152" spans="1:31" x14ac:dyDescent="0.2">
      <c r="A152" s="293" t="s">
        <v>566</v>
      </c>
      <c r="B152" s="293"/>
      <c r="C152" s="293" t="s">
        <v>567</v>
      </c>
      <c r="D152" s="122" t="s">
        <v>321</v>
      </c>
      <c r="E152" s="293" t="s">
        <v>261</v>
      </c>
      <c r="F152" s="293" t="s">
        <v>243</v>
      </c>
      <c r="G152" s="122" t="s">
        <v>244</v>
      </c>
      <c r="H152" s="293" t="s">
        <v>402</v>
      </c>
      <c r="I152" s="293" t="s">
        <v>305</v>
      </c>
      <c r="J152" s="294">
        <v>28110</v>
      </c>
      <c r="K152" s="295">
        <v>72</v>
      </c>
      <c r="L152" s="296">
        <v>53</v>
      </c>
      <c r="M152" s="297">
        <v>53</v>
      </c>
      <c r="N152" s="297">
        <v>53</v>
      </c>
      <c r="O152" s="298">
        <v>53</v>
      </c>
      <c r="P152" s="299">
        <v>53</v>
      </c>
      <c r="Q152" s="296">
        <v>69</v>
      </c>
      <c r="R152" s="297">
        <v>69</v>
      </c>
      <c r="S152" s="297">
        <v>69</v>
      </c>
      <c r="T152" s="297">
        <v>69</v>
      </c>
      <c r="U152" s="300">
        <v>69</v>
      </c>
      <c r="V152" s="296">
        <v>56</v>
      </c>
      <c r="W152" s="297">
        <v>56</v>
      </c>
      <c r="X152" s="297">
        <v>56</v>
      </c>
      <c r="Y152" s="297">
        <v>56</v>
      </c>
      <c r="Z152" s="300">
        <v>56</v>
      </c>
      <c r="AA152" s="296">
        <v>55</v>
      </c>
      <c r="AB152" s="297">
        <v>55</v>
      </c>
      <c r="AC152" s="297">
        <v>55</v>
      </c>
      <c r="AD152" s="297">
        <v>55</v>
      </c>
      <c r="AE152" s="300">
        <v>55</v>
      </c>
    </row>
    <row r="153" spans="1:31" x14ac:dyDescent="0.2">
      <c r="A153" s="293" t="s">
        <v>568</v>
      </c>
      <c r="B153" s="293"/>
      <c r="C153" s="293" t="s">
        <v>569</v>
      </c>
      <c r="D153" s="122" t="s">
        <v>321</v>
      </c>
      <c r="E153" s="293" t="s">
        <v>261</v>
      </c>
      <c r="F153" s="293" t="s">
        <v>243</v>
      </c>
      <c r="G153" s="122" t="s">
        <v>244</v>
      </c>
      <c r="H153" s="293" t="s">
        <v>402</v>
      </c>
      <c r="I153" s="293" t="s">
        <v>305</v>
      </c>
      <c r="J153" s="294">
        <v>28110</v>
      </c>
      <c r="K153" s="295">
        <v>72</v>
      </c>
      <c r="L153" s="296">
        <v>47</v>
      </c>
      <c r="M153" s="297">
        <v>47</v>
      </c>
      <c r="N153" s="297">
        <v>47</v>
      </c>
      <c r="O153" s="298">
        <v>47</v>
      </c>
      <c r="P153" s="299">
        <v>47</v>
      </c>
      <c r="Q153" s="296">
        <v>53</v>
      </c>
      <c r="R153" s="297">
        <v>53</v>
      </c>
      <c r="S153" s="297">
        <v>53</v>
      </c>
      <c r="T153" s="297">
        <v>53</v>
      </c>
      <c r="U153" s="300">
        <v>53</v>
      </c>
      <c r="V153" s="296">
        <v>48</v>
      </c>
      <c r="W153" s="297">
        <v>48</v>
      </c>
      <c r="X153" s="297">
        <v>48</v>
      </c>
      <c r="Y153" s="297">
        <v>48</v>
      </c>
      <c r="Z153" s="300">
        <v>48</v>
      </c>
      <c r="AA153" s="296">
        <v>48</v>
      </c>
      <c r="AB153" s="297">
        <v>48</v>
      </c>
      <c r="AC153" s="297">
        <v>48</v>
      </c>
      <c r="AD153" s="297">
        <v>48</v>
      </c>
      <c r="AE153" s="300">
        <v>48</v>
      </c>
    </row>
    <row r="154" spans="1:31" x14ac:dyDescent="0.2">
      <c r="A154" s="293" t="s">
        <v>570</v>
      </c>
      <c r="B154" s="293"/>
      <c r="C154" s="293" t="s">
        <v>571</v>
      </c>
      <c r="D154" s="122" t="s">
        <v>321</v>
      </c>
      <c r="E154" s="293" t="s">
        <v>261</v>
      </c>
      <c r="F154" s="293" t="s">
        <v>243</v>
      </c>
      <c r="G154" s="122" t="s">
        <v>244</v>
      </c>
      <c r="H154" s="293" t="s">
        <v>402</v>
      </c>
      <c r="I154" s="293" t="s">
        <v>305</v>
      </c>
      <c r="J154" s="294">
        <v>28110</v>
      </c>
      <c r="K154" s="295">
        <v>72</v>
      </c>
      <c r="L154" s="296">
        <v>61</v>
      </c>
      <c r="M154" s="297">
        <v>61</v>
      </c>
      <c r="N154" s="297">
        <v>61</v>
      </c>
      <c r="O154" s="298">
        <v>61</v>
      </c>
      <c r="P154" s="299">
        <v>61</v>
      </c>
      <c r="Q154" s="296">
        <v>72</v>
      </c>
      <c r="R154" s="297">
        <v>72</v>
      </c>
      <c r="S154" s="297">
        <v>72</v>
      </c>
      <c r="T154" s="297">
        <v>72</v>
      </c>
      <c r="U154" s="300">
        <v>72</v>
      </c>
      <c r="V154" s="296">
        <v>63</v>
      </c>
      <c r="W154" s="297">
        <v>63</v>
      </c>
      <c r="X154" s="297">
        <v>63</v>
      </c>
      <c r="Y154" s="297">
        <v>63</v>
      </c>
      <c r="Z154" s="300">
        <v>63</v>
      </c>
      <c r="AA154" s="296">
        <v>63</v>
      </c>
      <c r="AB154" s="297">
        <v>63</v>
      </c>
      <c r="AC154" s="297">
        <v>63</v>
      </c>
      <c r="AD154" s="297">
        <v>63</v>
      </c>
      <c r="AE154" s="300">
        <v>63</v>
      </c>
    </row>
    <row r="155" spans="1:31" x14ac:dyDescent="0.2">
      <c r="A155" s="293" t="s">
        <v>572</v>
      </c>
      <c r="B155" s="293"/>
      <c r="C155" s="293" t="s">
        <v>573</v>
      </c>
      <c r="D155" s="122" t="s">
        <v>321</v>
      </c>
      <c r="E155" s="293" t="s">
        <v>261</v>
      </c>
      <c r="F155" s="293" t="s">
        <v>243</v>
      </c>
      <c r="G155" s="122" t="s">
        <v>244</v>
      </c>
      <c r="H155" s="293" t="s">
        <v>402</v>
      </c>
      <c r="I155" s="293" t="s">
        <v>305</v>
      </c>
      <c r="J155" s="294">
        <v>28110</v>
      </c>
      <c r="K155" s="295">
        <v>72</v>
      </c>
      <c r="L155" s="296">
        <v>56</v>
      </c>
      <c r="M155" s="297">
        <v>56</v>
      </c>
      <c r="N155" s="297">
        <v>56</v>
      </c>
      <c r="O155" s="298">
        <v>56</v>
      </c>
      <c r="P155" s="299">
        <v>56</v>
      </c>
      <c r="Q155" s="296">
        <v>67</v>
      </c>
      <c r="R155" s="297">
        <v>67</v>
      </c>
      <c r="S155" s="297">
        <v>67</v>
      </c>
      <c r="T155" s="297">
        <v>67</v>
      </c>
      <c r="U155" s="300">
        <v>67</v>
      </c>
      <c r="V155" s="296">
        <v>58</v>
      </c>
      <c r="W155" s="297">
        <v>58</v>
      </c>
      <c r="X155" s="297">
        <v>58</v>
      </c>
      <c r="Y155" s="297">
        <v>58</v>
      </c>
      <c r="Z155" s="300">
        <v>58</v>
      </c>
      <c r="AA155" s="296">
        <v>57</v>
      </c>
      <c r="AB155" s="297">
        <v>57</v>
      </c>
      <c r="AC155" s="297">
        <v>57</v>
      </c>
      <c r="AD155" s="297">
        <v>57</v>
      </c>
      <c r="AE155" s="300">
        <v>57</v>
      </c>
    </row>
    <row r="156" spans="1:31" x14ac:dyDescent="0.2">
      <c r="A156" s="293" t="s">
        <v>574</v>
      </c>
      <c r="B156" s="293"/>
      <c r="C156" s="293" t="s">
        <v>575</v>
      </c>
      <c r="D156" s="122" t="s">
        <v>485</v>
      </c>
      <c r="E156" s="293" t="s">
        <v>261</v>
      </c>
      <c r="F156" s="293" t="s">
        <v>243</v>
      </c>
      <c r="G156" s="122" t="s">
        <v>244</v>
      </c>
      <c r="H156" s="293" t="s">
        <v>576</v>
      </c>
      <c r="I156" s="293" t="s">
        <v>246</v>
      </c>
      <c r="J156" s="294">
        <v>40330</v>
      </c>
      <c r="K156" s="295">
        <v>8.44</v>
      </c>
      <c r="L156" s="296">
        <v>8.1999999999999993</v>
      </c>
      <c r="M156" s="297">
        <v>8.1999999999999993</v>
      </c>
      <c r="N156" s="297">
        <v>8.1999999999999993</v>
      </c>
      <c r="O156" s="298">
        <v>8.1999999999999993</v>
      </c>
      <c r="P156" s="299">
        <v>8.1999999999999993</v>
      </c>
      <c r="Q156" s="296">
        <v>8.1999999999999993</v>
      </c>
      <c r="R156" s="297">
        <v>8.1999999999999993</v>
      </c>
      <c r="S156" s="297">
        <v>8.1999999999999993</v>
      </c>
      <c r="T156" s="297">
        <v>8.1999999999999993</v>
      </c>
      <c r="U156" s="300">
        <v>8.1999999999999993</v>
      </c>
      <c r="V156" s="296">
        <v>8.1999999999999993</v>
      </c>
      <c r="W156" s="297">
        <v>8.1999999999999993</v>
      </c>
      <c r="X156" s="297">
        <v>8.1999999999999993</v>
      </c>
      <c r="Y156" s="297">
        <v>8.1999999999999993</v>
      </c>
      <c r="Z156" s="300">
        <v>8.1999999999999993</v>
      </c>
      <c r="AA156" s="296">
        <v>8.1999999999999993</v>
      </c>
      <c r="AB156" s="297">
        <v>8.1999999999999993</v>
      </c>
      <c r="AC156" s="297">
        <v>8.1999999999999993</v>
      </c>
      <c r="AD156" s="297">
        <v>8.1999999999999993</v>
      </c>
      <c r="AE156" s="300">
        <v>8.1999999999999993</v>
      </c>
    </row>
    <row r="157" spans="1:31" x14ac:dyDescent="0.2">
      <c r="A157" s="293" t="s">
        <v>577</v>
      </c>
      <c r="B157" s="293"/>
      <c r="C157" s="293" t="s">
        <v>578</v>
      </c>
      <c r="D157" s="122" t="s">
        <v>485</v>
      </c>
      <c r="E157" s="293" t="s">
        <v>261</v>
      </c>
      <c r="F157" s="293" t="s">
        <v>243</v>
      </c>
      <c r="G157" s="122" t="s">
        <v>244</v>
      </c>
      <c r="H157" s="293" t="s">
        <v>576</v>
      </c>
      <c r="I157" s="293" t="s">
        <v>246</v>
      </c>
      <c r="J157" s="294">
        <v>40330</v>
      </c>
      <c r="K157" s="295">
        <v>8.44</v>
      </c>
      <c r="L157" s="296">
        <v>8.1999999999999993</v>
      </c>
      <c r="M157" s="297">
        <v>8.1999999999999993</v>
      </c>
      <c r="N157" s="297">
        <v>8.1999999999999993</v>
      </c>
      <c r="O157" s="298">
        <v>8.1999999999999993</v>
      </c>
      <c r="P157" s="299">
        <v>8.1999999999999993</v>
      </c>
      <c r="Q157" s="296">
        <v>8.1999999999999993</v>
      </c>
      <c r="R157" s="297">
        <v>8.1999999999999993</v>
      </c>
      <c r="S157" s="297">
        <v>8.1999999999999993</v>
      </c>
      <c r="T157" s="297">
        <v>8.1999999999999993</v>
      </c>
      <c r="U157" s="300">
        <v>8.1999999999999993</v>
      </c>
      <c r="V157" s="296">
        <v>8.1999999999999993</v>
      </c>
      <c r="W157" s="297">
        <v>8.1999999999999993</v>
      </c>
      <c r="X157" s="297">
        <v>8.1999999999999993</v>
      </c>
      <c r="Y157" s="297">
        <v>8.1999999999999993</v>
      </c>
      <c r="Z157" s="300">
        <v>8.1999999999999993</v>
      </c>
      <c r="AA157" s="296">
        <v>8.1999999999999993</v>
      </c>
      <c r="AB157" s="297">
        <v>8.1999999999999993</v>
      </c>
      <c r="AC157" s="297">
        <v>8.1999999999999993</v>
      </c>
      <c r="AD157" s="297">
        <v>8.1999999999999993</v>
      </c>
      <c r="AE157" s="300">
        <v>8.1999999999999993</v>
      </c>
    </row>
    <row r="158" spans="1:31" x14ac:dyDescent="0.2">
      <c r="A158" s="293" t="s">
        <v>579</v>
      </c>
      <c r="B158" s="293"/>
      <c r="C158" s="293" t="s">
        <v>580</v>
      </c>
      <c r="D158" s="122" t="s">
        <v>485</v>
      </c>
      <c r="E158" s="293" t="s">
        <v>261</v>
      </c>
      <c r="F158" s="293" t="s">
        <v>243</v>
      </c>
      <c r="G158" s="122" t="s">
        <v>244</v>
      </c>
      <c r="H158" s="293" t="s">
        <v>576</v>
      </c>
      <c r="I158" s="293" t="s">
        <v>246</v>
      </c>
      <c r="J158" s="294">
        <v>40330</v>
      </c>
      <c r="K158" s="295">
        <v>8.44</v>
      </c>
      <c r="L158" s="296">
        <v>8.1999999999999993</v>
      </c>
      <c r="M158" s="297">
        <v>8.1999999999999993</v>
      </c>
      <c r="N158" s="297">
        <v>8.1999999999999993</v>
      </c>
      <c r="O158" s="298">
        <v>8.1999999999999993</v>
      </c>
      <c r="P158" s="299">
        <v>8.1999999999999993</v>
      </c>
      <c r="Q158" s="296">
        <v>8.1999999999999993</v>
      </c>
      <c r="R158" s="297">
        <v>8.1999999999999993</v>
      </c>
      <c r="S158" s="297">
        <v>8.1999999999999993</v>
      </c>
      <c r="T158" s="297">
        <v>8.1999999999999993</v>
      </c>
      <c r="U158" s="300">
        <v>8.1999999999999993</v>
      </c>
      <c r="V158" s="296">
        <v>8.1999999999999993</v>
      </c>
      <c r="W158" s="297">
        <v>8.1999999999999993</v>
      </c>
      <c r="X158" s="297">
        <v>8.1999999999999993</v>
      </c>
      <c r="Y158" s="297">
        <v>8.1999999999999993</v>
      </c>
      <c r="Z158" s="300">
        <v>8.1999999999999993</v>
      </c>
      <c r="AA158" s="296">
        <v>8.1999999999999993</v>
      </c>
      <c r="AB158" s="297">
        <v>8.1999999999999993</v>
      </c>
      <c r="AC158" s="297">
        <v>8.1999999999999993</v>
      </c>
      <c r="AD158" s="297">
        <v>8.1999999999999993</v>
      </c>
      <c r="AE158" s="300">
        <v>8.1999999999999993</v>
      </c>
    </row>
    <row r="159" spans="1:31" x14ac:dyDescent="0.2">
      <c r="A159" s="293" t="s">
        <v>581</v>
      </c>
      <c r="B159" s="293"/>
      <c r="C159" s="293" t="s">
        <v>582</v>
      </c>
      <c r="D159" s="122" t="s">
        <v>314</v>
      </c>
      <c r="E159" s="293" t="s">
        <v>261</v>
      </c>
      <c r="F159" s="293" t="s">
        <v>243</v>
      </c>
      <c r="G159" s="122" t="s">
        <v>244</v>
      </c>
      <c r="H159" s="293" t="s">
        <v>583</v>
      </c>
      <c r="I159" s="293" t="s">
        <v>252</v>
      </c>
      <c r="J159" s="294">
        <v>36722</v>
      </c>
      <c r="K159" s="295">
        <v>185</v>
      </c>
      <c r="L159" s="296">
        <v>145</v>
      </c>
      <c r="M159" s="297">
        <v>145</v>
      </c>
      <c r="N159" s="297">
        <v>145</v>
      </c>
      <c r="O159" s="298">
        <v>145</v>
      </c>
      <c r="P159" s="299">
        <v>145</v>
      </c>
      <c r="Q159" s="296">
        <v>165</v>
      </c>
      <c r="R159" s="297">
        <v>165</v>
      </c>
      <c r="S159" s="297">
        <v>165</v>
      </c>
      <c r="T159" s="297">
        <v>165</v>
      </c>
      <c r="U159" s="300">
        <v>165</v>
      </c>
      <c r="V159" s="296">
        <v>152</v>
      </c>
      <c r="W159" s="297">
        <v>152</v>
      </c>
      <c r="X159" s="297">
        <v>152</v>
      </c>
      <c r="Y159" s="297">
        <v>152</v>
      </c>
      <c r="Z159" s="300">
        <v>152</v>
      </c>
      <c r="AA159" s="296">
        <v>152</v>
      </c>
      <c r="AB159" s="297">
        <v>152</v>
      </c>
      <c r="AC159" s="297">
        <v>152</v>
      </c>
      <c r="AD159" s="297">
        <v>152</v>
      </c>
      <c r="AE159" s="300">
        <v>152</v>
      </c>
    </row>
    <row r="160" spans="1:31" x14ac:dyDescent="0.2">
      <c r="A160" s="293" t="s">
        <v>584</v>
      </c>
      <c r="B160" s="293"/>
      <c r="C160" s="293" t="s">
        <v>585</v>
      </c>
      <c r="D160" s="122" t="s">
        <v>314</v>
      </c>
      <c r="E160" s="293" t="s">
        <v>261</v>
      </c>
      <c r="F160" s="293" t="s">
        <v>243</v>
      </c>
      <c r="G160" s="122" t="s">
        <v>244</v>
      </c>
      <c r="H160" s="293" t="s">
        <v>583</v>
      </c>
      <c r="I160" s="293" t="s">
        <v>252</v>
      </c>
      <c r="J160" s="294">
        <v>36722</v>
      </c>
      <c r="K160" s="295">
        <v>185</v>
      </c>
      <c r="L160" s="296">
        <v>145</v>
      </c>
      <c r="M160" s="297">
        <v>145</v>
      </c>
      <c r="N160" s="297">
        <v>145</v>
      </c>
      <c r="O160" s="298">
        <v>145</v>
      </c>
      <c r="P160" s="299">
        <v>145</v>
      </c>
      <c r="Q160" s="296">
        <v>165</v>
      </c>
      <c r="R160" s="297">
        <v>165</v>
      </c>
      <c r="S160" s="297">
        <v>165</v>
      </c>
      <c r="T160" s="297">
        <v>165</v>
      </c>
      <c r="U160" s="300">
        <v>165</v>
      </c>
      <c r="V160" s="296">
        <v>151</v>
      </c>
      <c r="W160" s="297">
        <v>151</v>
      </c>
      <c r="X160" s="297">
        <v>151</v>
      </c>
      <c r="Y160" s="297">
        <v>151</v>
      </c>
      <c r="Z160" s="300">
        <v>151</v>
      </c>
      <c r="AA160" s="296">
        <v>151</v>
      </c>
      <c r="AB160" s="297">
        <v>151</v>
      </c>
      <c r="AC160" s="297">
        <v>151</v>
      </c>
      <c r="AD160" s="297">
        <v>151</v>
      </c>
      <c r="AE160" s="300">
        <v>151</v>
      </c>
    </row>
    <row r="161" spans="1:31" x14ac:dyDescent="0.2">
      <c r="A161" s="293" t="s">
        <v>586</v>
      </c>
      <c r="B161" s="293"/>
      <c r="C161" s="293" t="s">
        <v>587</v>
      </c>
      <c r="D161" s="122" t="s">
        <v>314</v>
      </c>
      <c r="E161" s="293" t="s">
        <v>261</v>
      </c>
      <c r="F161" s="293" t="s">
        <v>243</v>
      </c>
      <c r="G161" s="122" t="s">
        <v>244</v>
      </c>
      <c r="H161" s="293" t="s">
        <v>583</v>
      </c>
      <c r="I161" s="293" t="s">
        <v>252</v>
      </c>
      <c r="J161" s="294">
        <v>36722</v>
      </c>
      <c r="K161" s="295">
        <v>100</v>
      </c>
      <c r="L161" s="296">
        <v>75</v>
      </c>
      <c r="M161" s="297">
        <v>75</v>
      </c>
      <c r="N161" s="297">
        <v>75</v>
      </c>
      <c r="O161" s="298">
        <v>75</v>
      </c>
      <c r="P161" s="299">
        <v>75</v>
      </c>
      <c r="Q161" s="296">
        <v>75</v>
      </c>
      <c r="R161" s="297">
        <v>75</v>
      </c>
      <c r="S161" s="297">
        <v>75</v>
      </c>
      <c r="T161" s="297">
        <v>75</v>
      </c>
      <c r="U161" s="300">
        <v>75</v>
      </c>
      <c r="V161" s="296">
        <v>75</v>
      </c>
      <c r="W161" s="297">
        <v>75</v>
      </c>
      <c r="X161" s="297">
        <v>75</v>
      </c>
      <c r="Y161" s="297">
        <v>75</v>
      </c>
      <c r="Z161" s="300">
        <v>75</v>
      </c>
      <c r="AA161" s="296">
        <v>75</v>
      </c>
      <c r="AB161" s="297">
        <v>75</v>
      </c>
      <c r="AC161" s="297">
        <v>75</v>
      </c>
      <c r="AD161" s="297">
        <v>75</v>
      </c>
      <c r="AE161" s="300">
        <v>75</v>
      </c>
    </row>
    <row r="162" spans="1:31" x14ac:dyDescent="0.2">
      <c r="A162" s="293" t="s">
        <v>588</v>
      </c>
      <c r="B162" s="293"/>
      <c r="C162" s="293" t="s">
        <v>589</v>
      </c>
      <c r="D162" s="122" t="s">
        <v>314</v>
      </c>
      <c r="E162" s="293" t="s">
        <v>261</v>
      </c>
      <c r="F162" s="293" t="s">
        <v>243</v>
      </c>
      <c r="G162" s="122" t="s">
        <v>244</v>
      </c>
      <c r="H162" s="293" t="s">
        <v>590</v>
      </c>
      <c r="I162" s="293" t="s">
        <v>260</v>
      </c>
      <c r="J162" s="294">
        <v>36861</v>
      </c>
      <c r="K162" s="295">
        <v>181</v>
      </c>
      <c r="L162" s="296">
        <v>143</v>
      </c>
      <c r="M162" s="297">
        <v>143</v>
      </c>
      <c r="N162" s="297">
        <v>143</v>
      </c>
      <c r="O162" s="298">
        <v>143</v>
      </c>
      <c r="P162" s="299">
        <v>143</v>
      </c>
      <c r="Q162" s="296">
        <v>167</v>
      </c>
      <c r="R162" s="297">
        <v>167</v>
      </c>
      <c r="S162" s="297">
        <v>167</v>
      </c>
      <c r="T162" s="297">
        <v>167</v>
      </c>
      <c r="U162" s="300">
        <v>167</v>
      </c>
      <c r="V162" s="296">
        <v>158</v>
      </c>
      <c r="W162" s="297">
        <v>158</v>
      </c>
      <c r="X162" s="297">
        <v>158</v>
      </c>
      <c r="Y162" s="297">
        <v>158</v>
      </c>
      <c r="Z162" s="300">
        <v>158</v>
      </c>
      <c r="AA162" s="296">
        <v>158</v>
      </c>
      <c r="AB162" s="297">
        <v>158</v>
      </c>
      <c r="AC162" s="297">
        <v>158</v>
      </c>
      <c r="AD162" s="297">
        <v>158</v>
      </c>
      <c r="AE162" s="300">
        <v>158</v>
      </c>
    </row>
    <row r="163" spans="1:31" x14ac:dyDescent="0.2">
      <c r="A163" s="293" t="s">
        <v>591</v>
      </c>
      <c r="B163" s="293"/>
      <c r="C163" s="293" t="s">
        <v>592</v>
      </c>
      <c r="D163" s="122" t="s">
        <v>314</v>
      </c>
      <c r="E163" s="293" t="s">
        <v>261</v>
      </c>
      <c r="F163" s="293" t="s">
        <v>243</v>
      </c>
      <c r="G163" s="122" t="s">
        <v>244</v>
      </c>
      <c r="H163" s="293" t="s">
        <v>590</v>
      </c>
      <c r="I163" s="293" t="s">
        <v>260</v>
      </c>
      <c r="J163" s="294">
        <v>36861</v>
      </c>
      <c r="K163" s="295">
        <v>181</v>
      </c>
      <c r="L163" s="296">
        <v>143</v>
      </c>
      <c r="M163" s="297">
        <v>143</v>
      </c>
      <c r="N163" s="297">
        <v>143</v>
      </c>
      <c r="O163" s="298">
        <v>143</v>
      </c>
      <c r="P163" s="299">
        <v>143</v>
      </c>
      <c r="Q163" s="296">
        <v>167</v>
      </c>
      <c r="R163" s="297">
        <v>167</v>
      </c>
      <c r="S163" s="297">
        <v>167</v>
      </c>
      <c r="T163" s="297">
        <v>167</v>
      </c>
      <c r="U163" s="300">
        <v>167</v>
      </c>
      <c r="V163" s="296">
        <v>158</v>
      </c>
      <c r="W163" s="297">
        <v>158</v>
      </c>
      <c r="X163" s="297">
        <v>158</v>
      </c>
      <c r="Y163" s="297">
        <v>158</v>
      </c>
      <c r="Z163" s="300">
        <v>158</v>
      </c>
      <c r="AA163" s="296">
        <v>158</v>
      </c>
      <c r="AB163" s="297">
        <v>158</v>
      </c>
      <c r="AC163" s="297">
        <v>158</v>
      </c>
      <c r="AD163" s="297">
        <v>158</v>
      </c>
      <c r="AE163" s="300">
        <v>158</v>
      </c>
    </row>
    <row r="164" spans="1:31" x14ac:dyDescent="0.2">
      <c r="A164" s="293" t="s">
        <v>593</v>
      </c>
      <c r="B164" s="293"/>
      <c r="C164" s="293" t="s">
        <v>594</v>
      </c>
      <c r="D164" s="122" t="s">
        <v>314</v>
      </c>
      <c r="E164" s="293" t="s">
        <v>261</v>
      </c>
      <c r="F164" s="293" t="s">
        <v>243</v>
      </c>
      <c r="G164" s="122" t="s">
        <v>244</v>
      </c>
      <c r="H164" s="293" t="s">
        <v>590</v>
      </c>
      <c r="I164" s="293" t="s">
        <v>260</v>
      </c>
      <c r="J164" s="294">
        <v>36861</v>
      </c>
      <c r="K164" s="295">
        <v>181</v>
      </c>
      <c r="L164" s="296">
        <v>141</v>
      </c>
      <c r="M164" s="297">
        <v>141</v>
      </c>
      <c r="N164" s="297">
        <v>141</v>
      </c>
      <c r="O164" s="298">
        <v>141</v>
      </c>
      <c r="P164" s="299">
        <v>141</v>
      </c>
      <c r="Q164" s="296">
        <v>167</v>
      </c>
      <c r="R164" s="297">
        <v>167</v>
      </c>
      <c r="S164" s="297">
        <v>167</v>
      </c>
      <c r="T164" s="297">
        <v>167</v>
      </c>
      <c r="U164" s="300">
        <v>167</v>
      </c>
      <c r="V164" s="296">
        <v>158</v>
      </c>
      <c r="W164" s="297">
        <v>158</v>
      </c>
      <c r="X164" s="297">
        <v>158</v>
      </c>
      <c r="Y164" s="297">
        <v>158</v>
      </c>
      <c r="Z164" s="300">
        <v>158</v>
      </c>
      <c r="AA164" s="296">
        <v>158</v>
      </c>
      <c r="AB164" s="297">
        <v>158</v>
      </c>
      <c r="AC164" s="297">
        <v>158</v>
      </c>
      <c r="AD164" s="297">
        <v>158</v>
      </c>
      <c r="AE164" s="300">
        <v>158</v>
      </c>
    </row>
    <row r="165" spans="1:31" x14ac:dyDescent="0.2">
      <c r="A165" s="293" t="s">
        <v>595</v>
      </c>
      <c r="B165" s="293"/>
      <c r="C165" s="293" t="s">
        <v>596</v>
      </c>
      <c r="D165" s="122" t="s">
        <v>314</v>
      </c>
      <c r="E165" s="293" t="s">
        <v>261</v>
      </c>
      <c r="F165" s="293" t="s">
        <v>243</v>
      </c>
      <c r="G165" s="122" t="s">
        <v>244</v>
      </c>
      <c r="H165" s="293" t="s">
        <v>590</v>
      </c>
      <c r="I165" s="293" t="s">
        <v>260</v>
      </c>
      <c r="J165" s="294">
        <v>36861</v>
      </c>
      <c r="K165" s="295">
        <v>181</v>
      </c>
      <c r="L165" s="296">
        <v>141</v>
      </c>
      <c r="M165" s="297">
        <v>141</v>
      </c>
      <c r="N165" s="297">
        <v>141</v>
      </c>
      <c r="O165" s="298">
        <v>141</v>
      </c>
      <c r="P165" s="299">
        <v>141</v>
      </c>
      <c r="Q165" s="296">
        <v>167</v>
      </c>
      <c r="R165" s="297">
        <v>167</v>
      </c>
      <c r="S165" s="297">
        <v>167</v>
      </c>
      <c r="T165" s="297">
        <v>167</v>
      </c>
      <c r="U165" s="300">
        <v>167</v>
      </c>
      <c r="V165" s="296">
        <v>158</v>
      </c>
      <c r="W165" s="297">
        <v>158</v>
      </c>
      <c r="X165" s="297">
        <v>158</v>
      </c>
      <c r="Y165" s="297">
        <v>158</v>
      </c>
      <c r="Z165" s="300">
        <v>158</v>
      </c>
      <c r="AA165" s="296">
        <v>158</v>
      </c>
      <c r="AB165" s="297">
        <v>158</v>
      </c>
      <c r="AC165" s="297">
        <v>158</v>
      </c>
      <c r="AD165" s="297">
        <v>158</v>
      </c>
      <c r="AE165" s="300">
        <v>158</v>
      </c>
    </row>
    <row r="166" spans="1:31" x14ac:dyDescent="0.2">
      <c r="A166" s="293" t="s">
        <v>597</v>
      </c>
      <c r="B166" s="293"/>
      <c r="C166" s="293" t="s">
        <v>598</v>
      </c>
      <c r="D166" s="122" t="s">
        <v>314</v>
      </c>
      <c r="E166" s="293" t="s">
        <v>261</v>
      </c>
      <c r="F166" s="293" t="s">
        <v>243</v>
      </c>
      <c r="G166" s="122" t="s">
        <v>244</v>
      </c>
      <c r="H166" s="293" t="s">
        <v>590</v>
      </c>
      <c r="I166" s="293" t="s">
        <v>260</v>
      </c>
      <c r="J166" s="294">
        <v>36861</v>
      </c>
      <c r="K166" s="295">
        <v>204</v>
      </c>
      <c r="L166" s="296">
        <v>198</v>
      </c>
      <c r="M166" s="297">
        <v>198</v>
      </c>
      <c r="N166" s="297">
        <v>198</v>
      </c>
      <c r="O166" s="298">
        <v>198</v>
      </c>
      <c r="P166" s="299">
        <v>198</v>
      </c>
      <c r="Q166" s="296">
        <v>203</v>
      </c>
      <c r="R166" s="297">
        <v>203</v>
      </c>
      <c r="S166" s="297">
        <v>203</v>
      </c>
      <c r="T166" s="297">
        <v>203</v>
      </c>
      <c r="U166" s="300">
        <v>203</v>
      </c>
      <c r="V166" s="296">
        <v>200</v>
      </c>
      <c r="W166" s="297">
        <v>200</v>
      </c>
      <c r="X166" s="297">
        <v>200</v>
      </c>
      <c r="Y166" s="297">
        <v>200</v>
      </c>
      <c r="Z166" s="300">
        <v>200</v>
      </c>
      <c r="AA166" s="296">
        <v>200</v>
      </c>
      <c r="AB166" s="297">
        <v>200</v>
      </c>
      <c r="AC166" s="297">
        <v>200</v>
      </c>
      <c r="AD166" s="297">
        <v>200</v>
      </c>
      <c r="AE166" s="300">
        <v>200</v>
      </c>
    </row>
    <row r="167" spans="1:31" x14ac:dyDescent="0.2">
      <c r="A167" s="293" t="s">
        <v>599</v>
      </c>
      <c r="B167" s="293"/>
      <c r="C167" s="293" t="s">
        <v>600</v>
      </c>
      <c r="D167" s="122" t="s">
        <v>314</v>
      </c>
      <c r="E167" s="293" t="s">
        <v>261</v>
      </c>
      <c r="F167" s="293" t="s">
        <v>243</v>
      </c>
      <c r="G167" s="122" t="s">
        <v>244</v>
      </c>
      <c r="H167" s="293" t="s">
        <v>590</v>
      </c>
      <c r="I167" s="293" t="s">
        <v>260</v>
      </c>
      <c r="J167" s="294">
        <v>36861</v>
      </c>
      <c r="K167" s="295">
        <v>204</v>
      </c>
      <c r="L167" s="296">
        <v>198</v>
      </c>
      <c r="M167" s="297">
        <v>198</v>
      </c>
      <c r="N167" s="297">
        <v>198</v>
      </c>
      <c r="O167" s="298">
        <v>198</v>
      </c>
      <c r="P167" s="299">
        <v>198</v>
      </c>
      <c r="Q167" s="296">
        <v>203</v>
      </c>
      <c r="R167" s="297">
        <v>203</v>
      </c>
      <c r="S167" s="297">
        <v>203</v>
      </c>
      <c r="T167" s="297">
        <v>203</v>
      </c>
      <c r="U167" s="300">
        <v>203</v>
      </c>
      <c r="V167" s="296">
        <v>200</v>
      </c>
      <c r="W167" s="297">
        <v>200</v>
      </c>
      <c r="X167" s="297">
        <v>200</v>
      </c>
      <c r="Y167" s="297">
        <v>200</v>
      </c>
      <c r="Z167" s="300">
        <v>200</v>
      </c>
      <c r="AA167" s="296">
        <v>200</v>
      </c>
      <c r="AB167" s="297">
        <v>200</v>
      </c>
      <c r="AC167" s="297">
        <v>200</v>
      </c>
      <c r="AD167" s="297">
        <v>200</v>
      </c>
      <c r="AE167" s="300">
        <v>200</v>
      </c>
    </row>
    <row r="168" spans="1:31" x14ac:dyDescent="0.2">
      <c r="A168" s="293" t="s">
        <v>601</v>
      </c>
      <c r="B168" s="293"/>
      <c r="C168" s="293" t="s">
        <v>602</v>
      </c>
      <c r="D168" s="122" t="s">
        <v>241</v>
      </c>
      <c r="E168" s="293" t="s">
        <v>261</v>
      </c>
      <c r="F168" s="293" t="s">
        <v>243</v>
      </c>
      <c r="G168" s="122" t="s">
        <v>244</v>
      </c>
      <c r="H168" s="293" t="s">
        <v>603</v>
      </c>
      <c r="I168" s="293" t="s">
        <v>246</v>
      </c>
      <c r="J168" s="294">
        <v>23012</v>
      </c>
      <c r="K168" s="295">
        <v>395</v>
      </c>
      <c r="L168" s="296">
        <v>375</v>
      </c>
      <c r="M168" s="297">
        <v>375</v>
      </c>
      <c r="N168" s="297">
        <v>375</v>
      </c>
      <c r="O168" s="298">
        <v>375</v>
      </c>
      <c r="P168" s="299">
        <v>375</v>
      </c>
      <c r="Q168" s="296">
        <v>375</v>
      </c>
      <c r="R168" s="297">
        <v>375</v>
      </c>
      <c r="S168" s="297">
        <v>375</v>
      </c>
      <c r="T168" s="297">
        <v>375</v>
      </c>
      <c r="U168" s="300">
        <v>375</v>
      </c>
      <c r="V168" s="296">
        <v>375</v>
      </c>
      <c r="W168" s="297">
        <v>375</v>
      </c>
      <c r="X168" s="297">
        <v>375</v>
      </c>
      <c r="Y168" s="297">
        <v>375</v>
      </c>
      <c r="Z168" s="300">
        <v>375</v>
      </c>
      <c r="AA168" s="296">
        <v>375</v>
      </c>
      <c r="AB168" s="297">
        <v>375</v>
      </c>
      <c r="AC168" s="297">
        <v>375</v>
      </c>
      <c r="AD168" s="297">
        <v>375</v>
      </c>
      <c r="AE168" s="300">
        <v>375</v>
      </c>
    </row>
    <row r="169" spans="1:31" x14ac:dyDescent="0.2">
      <c r="A169" s="293" t="s">
        <v>604</v>
      </c>
      <c r="B169" s="293"/>
      <c r="C169" s="293" t="s">
        <v>605</v>
      </c>
      <c r="D169" s="122" t="s">
        <v>241</v>
      </c>
      <c r="E169" s="293" t="s">
        <v>261</v>
      </c>
      <c r="F169" s="293" t="s">
        <v>243</v>
      </c>
      <c r="G169" s="122" t="s">
        <v>244</v>
      </c>
      <c r="H169" s="293" t="s">
        <v>603</v>
      </c>
      <c r="I169" s="293" t="s">
        <v>246</v>
      </c>
      <c r="J169" s="294">
        <v>27760</v>
      </c>
      <c r="K169" s="295">
        <v>435</v>
      </c>
      <c r="L169" s="296">
        <v>435</v>
      </c>
      <c r="M169" s="297">
        <v>435</v>
      </c>
      <c r="N169" s="297">
        <v>435</v>
      </c>
      <c r="O169" s="298">
        <v>435</v>
      </c>
      <c r="P169" s="299">
        <v>435</v>
      </c>
      <c r="Q169" s="296">
        <v>435</v>
      </c>
      <c r="R169" s="297">
        <v>435</v>
      </c>
      <c r="S169" s="297">
        <v>435</v>
      </c>
      <c r="T169" s="297">
        <v>435</v>
      </c>
      <c r="U169" s="300">
        <v>435</v>
      </c>
      <c r="V169" s="296">
        <v>435</v>
      </c>
      <c r="W169" s="297">
        <v>435</v>
      </c>
      <c r="X169" s="297">
        <v>435</v>
      </c>
      <c r="Y169" s="297">
        <v>435</v>
      </c>
      <c r="Z169" s="300">
        <v>435</v>
      </c>
      <c r="AA169" s="296">
        <v>435</v>
      </c>
      <c r="AB169" s="297">
        <v>435</v>
      </c>
      <c r="AC169" s="297">
        <v>435</v>
      </c>
      <c r="AD169" s="297">
        <v>435</v>
      </c>
      <c r="AE169" s="300">
        <v>435</v>
      </c>
    </row>
    <row r="170" spans="1:31" x14ac:dyDescent="0.2">
      <c r="A170" s="293" t="s">
        <v>606</v>
      </c>
      <c r="B170" s="293"/>
      <c r="C170" s="293" t="s">
        <v>607</v>
      </c>
      <c r="D170" s="122" t="s">
        <v>241</v>
      </c>
      <c r="E170" s="293" t="s">
        <v>261</v>
      </c>
      <c r="F170" s="293" t="s">
        <v>243</v>
      </c>
      <c r="G170" s="122" t="s">
        <v>244</v>
      </c>
      <c r="H170" s="293" t="s">
        <v>603</v>
      </c>
      <c r="I170" s="293" t="s">
        <v>246</v>
      </c>
      <c r="J170" s="294">
        <v>28126</v>
      </c>
      <c r="K170" s="295">
        <v>435</v>
      </c>
      <c r="L170" s="296">
        <v>435</v>
      </c>
      <c r="M170" s="297">
        <v>435</v>
      </c>
      <c r="N170" s="297">
        <v>435</v>
      </c>
      <c r="O170" s="298">
        <v>435</v>
      </c>
      <c r="P170" s="299">
        <v>435</v>
      </c>
      <c r="Q170" s="296">
        <v>435</v>
      </c>
      <c r="R170" s="297">
        <v>435</v>
      </c>
      <c r="S170" s="297">
        <v>435</v>
      </c>
      <c r="T170" s="297">
        <v>435</v>
      </c>
      <c r="U170" s="300">
        <v>435</v>
      </c>
      <c r="V170" s="296">
        <v>435</v>
      </c>
      <c r="W170" s="297">
        <v>435</v>
      </c>
      <c r="X170" s="297">
        <v>435</v>
      </c>
      <c r="Y170" s="297">
        <v>435</v>
      </c>
      <c r="Z170" s="300">
        <v>435</v>
      </c>
      <c r="AA170" s="296">
        <v>435</v>
      </c>
      <c r="AB170" s="297">
        <v>435</v>
      </c>
      <c r="AC170" s="297">
        <v>435</v>
      </c>
      <c r="AD170" s="297">
        <v>435</v>
      </c>
      <c r="AE170" s="300">
        <v>435</v>
      </c>
    </row>
    <row r="171" spans="1:31" x14ac:dyDescent="0.2">
      <c r="A171" s="293" t="s">
        <v>608</v>
      </c>
      <c r="B171" s="293"/>
      <c r="C171" s="293" t="s">
        <v>609</v>
      </c>
      <c r="D171" s="122" t="s">
        <v>314</v>
      </c>
      <c r="E171" s="293" t="s">
        <v>261</v>
      </c>
      <c r="F171" s="293" t="s">
        <v>243</v>
      </c>
      <c r="G171" s="122" t="s">
        <v>244</v>
      </c>
      <c r="H171" s="293" t="s">
        <v>610</v>
      </c>
      <c r="I171" s="293" t="s">
        <v>260</v>
      </c>
      <c r="J171" s="294">
        <v>37404</v>
      </c>
      <c r="K171" s="295">
        <v>242</v>
      </c>
      <c r="L171" s="296">
        <v>210</v>
      </c>
      <c r="M171" s="297">
        <v>210</v>
      </c>
      <c r="N171" s="297">
        <v>210</v>
      </c>
      <c r="O171" s="298">
        <v>210</v>
      </c>
      <c r="P171" s="299">
        <v>210</v>
      </c>
      <c r="Q171" s="296">
        <v>239</v>
      </c>
      <c r="R171" s="297">
        <v>239</v>
      </c>
      <c r="S171" s="297">
        <v>239</v>
      </c>
      <c r="T171" s="297">
        <v>239</v>
      </c>
      <c r="U171" s="300">
        <v>239</v>
      </c>
      <c r="V171" s="296">
        <v>213</v>
      </c>
      <c r="W171" s="297">
        <v>213</v>
      </c>
      <c r="X171" s="297">
        <v>213</v>
      </c>
      <c r="Y171" s="297">
        <v>213</v>
      </c>
      <c r="Z171" s="300">
        <v>213</v>
      </c>
      <c r="AA171" s="296">
        <v>214</v>
      </c>
      <c r="AB171" s="297">
        <v>214</v>
      </c>
      <c r="AC171" s="297">
        <v>214</v>
      </c>
      <c r="AD171" s="297">
        <v>214</v>
      </c>
      <c r="AE171" s="300">
        <v>214</v>
      </c>
    </row>
    <row r="172" spans="1:31" x14ac:dyDescent="0.2">
      <c r="A172" s="293" t="s">
        <v>611</v>
      </c>
      <c r="B172" s="293"/>
      <c r="C172" s="293" t="s">
        <v>612</v>
      </c>
      <c r="D172" s="122" t="s">
        <v>314</v>
      </c>
      <c r="E172" s="293" t="s">
        <v>261</v>
      </c>
      <c r="F172" s="293" t="s">
        <v>243</v>
      </c>
      <c r="G172" s="122" t="s">
        <v>244</v>
      </c>
      <c r="H172" s="293" t="s">
        <v>610</v>
      </c>
      <c r="I172" s="293" t="s">
        <v>260</v>
      </c>
      <c r="J172" s="294">
        <v>37365</v>
      </c>
      <c r="K172" s="295">
        <v>242</v>
      </c>
      <c r="L172" s="296">
        <v>211</v>
      </c>
      <c r="M172" s="297">
        <v>211</v>
      </c>
      <c r="N172" s="297">
        <v>211</v>
      </c>
      <c r="O172" s="298">
        <v>211</v>
      </c>
      <c r="P172" s="299">
        <v>211</v>
      </c>
      <c r="Q172" s="296">
        <v>240</v>
      </c>
      <c r="R172" s="297">
        <v>240</v>
      </c>
      <c r="S172" s="297">
        <v>240</v>
      </c>
      <c r="T172" s="297">
        <v>240</v>
      </c>
      <c r="U172" s="300">
        <v>240</v>
      </c>
      <c r="V172" s="296">
        <v>214</v>
      </c>
      <c r="W172" s="297">
        <v>214</v>
      </c>
      <c r="X172" s="297">
        <v>214</v>
      </c>
      <c r="Y172" s="297">
        <v>214</v>
      </c>
      <c r="Z172" s="300">
        <v>214</v>
      </c>
      <c r="AA172" s="296">
        <v>216</v>
      </c>
      <c r="AB172" s="297">
        <v>216</v>
      </c>
      <c r="AC172" s="297">
        <v>216</v>
      </c>
      <c r="AD172" s="297">
        <v>216</v>
      </c>
      <c r="AE172" s="300">
        <v>216</v>
      </c>
    </row>
    <row r="173" spans="1:31" x14ac:dyDescent="0.2">
      <c r="A173" s="293" t="s">
        <v>613</v>
      </c>
      <c r="B173" s="293"/>
      <c r="C173" s="293" t="s">
        <v>614</v>
      </c>
      <c r="D173" s="122" t="s">
        <v>314</v>
      </c>
      <c r="E173" s="293" t="s">
        <v>261</v>
      </c>
      <c r="F173" s="293" t="s">
        <v>243</v>
      </c>
      <c r="G173" s="122" t="s">
        <v>244</v>
      </c>
      <c r="H173" s="293" t="s">
        <v>610</v>
      </c>
      <c r="I173" s="293" t="s">
        <v>260</v>
      </c>
      <c r="J173" s="294">
        <v>37484</v>
      </c>
      <c r="K173" s="295">
        <v>252</v>
      </c>
      <c r="L173" s="296">
        <v>210</v>
      </c>
      <c r="M173" s="297">
        <v>210</v>
      </c>
      <c r="N173" s="297">
        <v>210</v>
      </c>
      <c r="O173" s="298">
        <v>210</v>
      </c>
      <c r="P173" s="299">
        <v>210</v>
      </c>
      <c r="Q173" s="296">
        <v>242</v>
      </c>
      <c r="R173" s="297">
        <v>242</v>
      </c>
      <c r="S173" s="297">
        <v>242</v>
      </c>
      <c r="T173" s="297">
        <v>242</v>
      </c>
      <c r="U173" s="300">
        <v>242</v>
      </c>
      <c r="V173" s="296">
        <v>213</v>
      </c>
      <c r="W173" s="297">
        <v>213</v>
      </c>
      <c r="X173" s="297">
        <v>213</v>
      </c>
      <c r="Y173" s="297">
        <v>213</v>
      </c>
      <c r="Z173" s="300">
        <v>213</v>
      </c>
      <c r="AA173" s="296">
        <v>215</v>
      </c>
      <c r="AB173" s="297">
        <v>215</v>
      </c>
      <c r="AC173" s="297">
        <v>215</v>
      </c>
      <c r="AD173" s="297">
        <v>215</v>
      </c>
      <c r="AE173" s="300">
        <v>215</v>
      </c>
    </row>
    <row r="174" spans="1:31" x14ac:dyDescent="0.2">
      <c r="A174" s="293" t="s">
        <v>615</v>
      </c>
      <c r="B174" s="293"/>
      <c r="C174" s="293" t="s">
        <v>616</v>
      </c>
      <c r="D174" s="122" t="s">
        <v>314</v>
      </c>
      <c r="E174" s="293" t="s">
        <v>261</v>
      </c>
      <c r="F174" s="293" t="s">
        <v>243</v>
      </c>
      <c r="G174" s="122" t="s">
        <v>244</v>
      </c>
      <c r="H174" s="293" t="s">
        <v>610</v>
      </c>
      <c r="I174" s="293" t="s">
        <v>260</v>
      </c>
      <c r="J174" s="294">
        <v>37483</v>
      </c>
      <c r="K174" s="295">
        <v>252</v>
      </c>
      <c r="L174" s="296">
        <v>213</v>
      </c>
      <c r="M174" s="297">
        <v>213</v>
      </c>
      <c r="N174" s="297">
        <v>213</v>
      </c>
      <c r="O174" s="298">
        <v>213</v>
      </c>
      <c r="P174" s="299">
        <v>213</v>
      </c>
      <c r="Q174" s="296">
        <v>243</v>
      </c>
      <c r="R174" s="297">
        <v>243</v>
      </c>
      <c r="S174" s="297">
        <v>243</v>
      </c>
      <c r="T174" s="297">
        <v>243</v>
      </c>
      <c r="U174" s="300">
        <v>243</v>
      </c>
      <c r="V174" s="296">
        <v>216</v>
      </c>
      <c r="W174" s="297">
        <v>216</v>
      </c>
      <c r="X174" s="297">
        <v>216</v>
      </c>
      <c r="Y174" s="297">
        <v>216</v>
      </c>
      <c r="Z174" s="300">
        <v>216</v>
      </c>
      <c r="AA174" s="296">
        <v>218</v>
      </c>
      <c r="AB174" s="297">
        <v>218</v>
      </c>
      <c r="AC174" s="297">
        <v>218</v>
      </c>
      <c r="AD174" s="297">
        <v>218</v>
      </c>
      <c r="AE174" s="300">
        <v>218</v>
      </c>
    </row>
    <row r="175" spans="1:31" x14ac:dyDescent="0.2">
      <c r="A175" s="293" t="s">
        <v>617</v>
      </c>
      <c r="B175" s="293"/>
      <c r="C175" s="293" t="s">
        <v>618</v>
      </c>
      <c r="D175" s="122" t="s">
        <v>314</v>
      </c>
      <c r="E175" s="293" t="s">
        <v>261</v>
      </c>
      <c r="F175" s="293" t="s">
        <v>243</v>
      </c>
      <c r="G175" s="122" t="s">
        <v>244</v>
      </c>
      <c r="H175" s="293" t="s">
        <v>552</v>
      </c>
      <c r="I175" s="293" t="s">
        <v>260</v>
      </c>
      <c r="J175" s="294">
        <v>36526</v>
      </c>
      <c r="K175" s="295">
        <v>176.63</v>
      </c>
      <c r="L175" s="296">
        <v>149</v>
      </c>
      <c r="M175" s="297">
        <v>149</v>
      </c>
      <c r="N175" s="297">
        <v>149</v>
      </c>
      <c r="O175" s="298">
        <v>149</v>
      </c>
      <c r="P175" s="299">
        <v>149</v>
      </c>
      <c r="Q175" s="296">
        <v>150</v>
      </c>
      <c r="R175" s="297">
        <v>150</v>
      </c>
      <c r="S175" s="297">
        <v>150</v>
      </c>
      <c r="T175" s="297">
        <v>150</v>
      </c>
      <c r="U175" s="300">
        <v>150</v>
      </c>
      <c r="V175" s="296">
        <v>143</v>
      </c>
      <c r="W175" s="297">
        <v>143</v>
      </c>
      <c r="X175" s="297">
        <v>143</v>
      </c>
      <c r="Y175" s="297">
        <v>143</v>
      </c>
      <c r="Z175" s="300">
        <v>143</v>
      </c>
      <c r="AA175" s="296">
        <v>145</v>
      </c>
      <c r="AB175" s="297">
        <v>145</v>
      </c>
      <c r="AC175" s="297">
        <v>145</v>
      </c>
      <c r="AD175" s="297">
        <v>145</v>
      </c>
      <c r="AE175" s="300">
        <v>145</v>
      </c>
    </row>
    <row r="176" spans="1:31" x14ac:dyDescent="0.2">
      <c r="A176" s="293" t="s">
        <v>619</v>
      </c>
      <c r="B176" s="293"/>
      <c r="C176" s="293" t="s">
        <v>620</v>
      </c>
      <c r="D176" s="122" t="s">
        <v>314</v>
      </c>
      <c r="E176" s="293" t="s">
        <v>261</v>
      </c>
      <c r="F176" s="293" t="s">
        <v>243</v>
      </c>
      <c r="G176" s="122" t="s">
        <v>244</v>
      </c>
      <c r="H176" s="293" t="s">
        <v>552</v>
      </c>
      <c r="I176" s="293" t="s">
        <v>260</v>
      </c>
      <c r="J176" s="294">
        <v>36526</v>
      </c>
      <c r="K176" s="295">
        <v>176.63</v>
      </c>
      <c r="L176" s="296">
        <v>149</v>
      </c>
      <c r="M176" s="297">
        <v>149</v>
      </c>
      <c r="N176" s="297">
        <v>149</v>
      </c>
      <c r="O176" s="298">
        <v>149</v>
      </c>
      <c r="P176" s="299">
        <v>149</v>
      </c>
      <c r="Q176" s="296">
        <v>150</v>
      </c>
      <c r="R176" s="297">
        <v>150</v>
      </c>
      <c r="S176" s="297">
        <v>150</v>
      </c>
      <c r="T176" s="297">
        <v>150</v>
      </c>
      <c r="U176" s="300">
        <v>150</v>
      </c>
      <c r="V176" s="296">
        <v>143</v>
      </c>
      <c r="W176" s="297">
        <v>143</v>
      </c>
      <c r="X176" s="297">
        <v>143</v>
      </c>
      <c r="Y176" s="297">
        <v>143</v>
      </c>
      <c r="Z176" s="300">
        <v>143</v>
      </c>
      <c r="AA176" s="296">
        <v>145</v>
      </c>
      <c r="AB176" s="297">
        <v>145</v>
      </c>
      <c r="AC176" s="297">
        <v>145</v>
      </c>
      <c r="AD176" s="297">
        <v>145</v>
      </c>
      <c r="AE176" s="300">
        <v>145</v>
      </c>
    </row>
    <row r="177" spans="1:31" x14ac:dyDescent="0.2">
      <c r="A177" s="293" t="s">
        <v>621</v>
      </c>
      <c r="B177" s="293"/>
      <c r="C177" s="293" t="s">
        <v>622</v>
      </c>
      <c r="D177" s="122" t="s">
        <v>314</v>
      </c>
      <c r="E177" s="293" t="s">
        <v>261</v>
      </c>
      <c r="F177" s="293" t="s">
        <v>243</v>
      </c>
      <c r="G177" s="122" t="s">
        <v>244</v>
      </c>
      <c r="H177" s="293" t="s">
        <v>552</v>
      </c>
      <c r="I177" s="293" t="s">
        <v>260</v>
      </c>
      <c r="J177" s="294">
        <v>36526</v>
      </c>
      <c r="K177" s="295">
        <v>198.05</v>
      </c>
      <c r="L177" s="296">
        <v>168</v>
      </c>
      <c r="M177" s="297">
        <v>168</v>
      </c>
      <c r="N177" s="297">
        <v>168</v>
      </c>
      <c r="O177" s="298">
        <v>168</v>
      </c>
      <c r="P177" s="299">
        <v>168</v>
      </c>
      <c r="Q177" s="296">
        <v>176</v>
      </c>
      <c r="R177" s="297">
        <v>176</v>
      </c>
      <c r="S177" s="297">
        <v>176</v>
      </c>
      <c r="T177" s="297">
        <v>176</v>
      </c>
      <c r="U177" s="300">
        <v>176</v>
      </c>
      <c r="V177" s="296">
        <v>172</v>
      </c>
      <c r="W177" s="297">
        <v>172</v>
      </c>
      <c r="X177" s="297">
        <v>172</v>
      </c>
      <c r="Y177" s="297">
        <v>172</v>
      </c>
      <c r="Z177" s="300">
        <v>172</v>
      </c>
      <c r="AA177" s="296">
        <v>173</v>
      </c>
      <c r="AB177" s="297">
        <v>173</v>
      </c>
      <c r="AC177" s="297">
        <v>173</v>
      </c>
      <c r="AD177" s="297">
        <v>173</v>
      </c>
      <c r="AE177" s="300">
        <v>173</v>
      </c>
    </row>
    <row r="178" spans="1:31" x14ac:dyDescent="0.2">
      <c r="A178" s="293" t="s">
        <v>623</v>
      </c>
      <c r="B178" s="293"/>
      <c r="C178" s="293" t="s">
        <v>624</v>
      </c>
      <c r="D178" s="122" t="s">
        <v>314</v>
      </c>
      <c r="E178" s="293" t="s">
        <v>261</v>
      </c>
      <c r="F178" s="293" t="s">
        <v>243</v>
      </c>
      <c r="G178" s="122" t="s">
        <v>244</v>
      </c>
      <c r="H178" s="293" t="s">
        <v>625</v>
      </c>
      <c r="I178" s="293" t="s">
        <v>246</v>
      </c>
      <c r="J178" s="294">
        <v>38749</v>
      </c>
      <c r="K178" s="295">
        <v>198.9</v>
      </c>
      <c r="L178" s="296">
        <v>150</v>
      </c>
      <c r="M178" s="297">
        <v>150</v>
      </c>
      <c r="N178" s="297">
        <v>150</v>
      </c>
      <c r="O178" s="298">
        <v>150</v>
      </c>
      <c r="P178" s="299">
        <v>150</v>
      </c>
      <c r="Q178" s="296">
        <v>165</v>
      </c>
      <c r="R178" s="297">
        <v>165</v>
      </c>
      <c r="S178" s="297">
        <v>165</v>
      </c>
      <c r="T178" s="297">
        <v>165</v>
      </c>
      <c r="U178" s="300">
        <v>165</v>
      </c>
      <c r="V178" s="296">
        <v>150</v>
      </c>
      <c r="W178" s="297">
        <v>150</v>
      </c>
      <c r="X178" s="297">
        <v>150</v>
      </c>
      <c r="Y178" s="297">
        <v>150</v>
      </c>
      <c r="Z178" s="300">
        <v>150</v>
      </c>
      <c r="AA178" s="296">
        <v>150</v>
      </c>
      <c r="AB178" s="297">
        <v>150</v>
      </c>
      <c r="AC178" s="297">
        <v>150</v>
      </c>
      <c r="AD178" s="297">
        <v>150</v>
      </c>
      <c r="AE178" s="300">
        <v>150</v>
      </c>
    </row>
    <row r="179" spans="1:31" x14ac:dyDescent="0.2">
      <c r="A179" s="293" t="s">
        <v>626</v>
      </c>
      <c r="B179" s="293"/>
      <c r="C179" s="293" t="s">
        <v>627</v>
      </c>
      <c r="D179" s="122" t="s">
        <v>314</v>
      </c>
      <c r="E179" s="293" t="s">
        <v>261</v>
      </c>
      <c r="F179" s="293" t="s">
        <v>243</v>
      </c>
      <c r="G179" s="122" t="s">
        <v>244</v>
      </c>
      <c r="H179" s="293" t="s">
        <v>625</v>
      </c>
      <c r="I179" s="293" t="s">
        <v>246</v>
      </c>
      <c r="J179" s="294">
        <v>38749</v>
      </c>
      <c r="K179" s="295">
        <v>198.9</v>
      </c>
      <c r="L179" s="296">
        <v>150</v>
      </c>
      <c r="M179" s="297">
        <v>150</v>
      </c>
      <c r="N179" s="297">
        <v>150</v>
      </c>
      <c r="O179" s="298">
        <v>150</v>
      </c>
      <c r="P179" s="299">
        <v>150</v>
      </c>
      <c r="Q179" s="296">
        <v>165</v>
      </c>
      <c r="R179" s="297">
        <v>165</v>
      </c>
      <c r="S179" s="297">
        <v>165</v>
      </c>
      <c r="T179" s="297">
        <v>165</v>
      </c>
      <c r="U179" s="300">
        <v>165</v>
      </c>
      <c r="V179" s="296">
        <v>150</v>
      </c>
      <c r="W179" s="297">
        <v>150</v>
      </c>
      <c r="X179" s="297">
        <v>150</v>
      </c>
      <c r="Y179" s="297">
        <v>150</v>
      </c>
      <c r="Z179" s="300">
        <v>150</v>
      </c>
      <c r="AA179" s="296">
        <v>150</v>
      </c>
      <c r="AB179" s="297">
        <v>150</v>
      </c>
      <c r="AC179" s="297">
        <v>150</v>
      </c>
      <c r="AD179" s="297">
        <v>150</v>
      </c>
      <c r="AE179" s="300">
        <v>150</v>
      </c>
    </row>
    <row r="180" spans="1:31" x14ac:dyDescent="0.2">
      <c r="A180" s="293" t="s">
        <v>628</v>
      </c>
      <c r="B180" s="293"/>
      <c r="C180" s="293" t="s">
        <v>629</v>
      </c>
      <c r="D180" s="122" t="s">
        <v>314</v>
      </c>
      <c r="E180" s="293" t="s">
        <v>261</v>
      </c>
      <c r="F180" s="293" t="s">
        <v>243</v>
      </c>
      <c r="G180" s="122" t="s">
        <v>244</v>
      </c>
      <c r="H180" s="293" t="s">
        <v>625</v>
      </c>
      <c r="I180" s="293" t="s">
        <v>246</v>
      </c>
      <c r="J180" s="294">
        <v>40760</v>
      </c>
      <c r="K180" s="295">
        <v>198.9</v>
      </c>
      <c r="L180" s="296">
        <v>158</v>
      </c>
      <c r="M180" s="297">
        <v>158</v>
      </c>
      <c r="N180" s="297">
        <v>158</v>
      </c>
      <c r="O180" s="298">
        <v>158</v>
      </c>
      <c r="P180" s="299">
        <v>158</v>
      </c>
      <c r="Q180" s="296">
        <v>182</v>
      </c>
      <c r="R180" s="297">
        <v>182</v>
      </c>
      <c r="S180" s="297">
        <v>182</v>
      </c>
      <c r="T180" s="297">
        <v>182</v>
      </c>
      <c r="U180" s="300">
        <v>182</v>
      </c>
      <c r="V180" s="296">
        <v>165</v>
      </c>
      <c r="W180" s="297">
        <v>165</v>
      </c>
      <c r="X180" s="297">
        <v>165</v>
      </c>
      <c r="Y180" s="297">
        <v>165</v>
      </c>
      <c r="Z180" s="300">
        <v>165</v>
      </c>
      <c r="AA180" s="296">
        <v>167</v>
      </c>
      <c r="AB180" s="297">
        <v>167</v>
      </c>
      <c r="AC180" s="297">
        <v>167</v>
      </c>
      <c r="AD180" s="297">
        <v>167</v>
      </c>
      <c r="AE180" s="300">
        <v>167</v>
      </c>
    </row>
    <row r="181" spans="1:31" x14ac:dyDescent="0.2">
      <c r="A181" s="293" t="s">
        <v>630</v>
      </c>
      <c r="B181" s="293"/>
      <c r="C181" s="293" t="s">
        <v>631</v>
      </c>
      <c r="D181" s="122" t="s">
        <v>314</v>
      </c>
      <c r="E181" s="293" t="s">
        <v>261</v>
      </c>
      <c r="F181" s="293" t="s">
        <v>243</v>
      </c>
      <c r="G181" s="122" t="s">
        <v>244</v>
      </c>
      <c r="H181" s="293" t="s">
        <v>625</v>
      </c>
      <c r="I181" s="293" t="s">
        <v>246</v>
      </c>
      <c r="J181" s="294">
        <v>40760</v>
      </c>
      <c r="K181" s="295">
        <v>198.9</v>
      </c>
      <c r="L181" s="296">
        <v>158</v>
      </c>
      <c r="M181" s="297">
        <v>158</v>
      </c>
      <c r="N181" s="297">
        <v>158</v>
      </c>
      <c r="O181" s="298">
        <v>158</v>
      </c>
      <c r="P181" s="299">
        <v>158</v>
      </c>
      <c r="Q181" s="296">
        <v>182</v>
      </c>
      <c r="R181" s="297">
        <v>182</v>
      </c>
      <c r="S181" s="297">
        <v>182</v>
      </c>
      <c r="T181" s="297">
        <v>182</v>
      </c>
      <c r="U181" s="300">
        <v>182</v>
      </c>
      <c r="V181" s="296">
        <v>165</v>
      </c>
      <c r="W181" s="297">
        <v>165</v>
      </c>
      <c r="X181" s="297">
        <v>165</v>
      </c>
      <c r="Y181" s="297">
        <v>165</v>
      </c>
      <c r="Z181" s="300">
        <v>165</v>
      </c>
      <c r="AA181" s="296">
        <v>167</v>
      </c>
      <c r="AB181" s="297">
        <v>167</v>
      </c>
      <c r="AC181" s="297">
        <v>167</v>
      </c>
      <c r="AD181" s="297">
        <v>167</v>
      </c>
      <c r="AE181" s="300">
        <v>167</v>
      </c>
    </row>
    <row r="182" spans="1:31" x14ac:dyDescent="0.2">
      <c r="A182" s="293" t="s">
        <v>632</v>
      </c>
      <c r="B182" s="293"/>
      <c r="C182" s="293" t="s">
        <v>633</v>
      </c>
      <c r="D182" s="122" t="s">
        <v>314</v>
      </c>
      <c r="E182" s="293" t="s">
        <v>261</v>
      </c>
      <c r="F182" s="293" t="s">
        <v>243</v>
      </c>
      <c r="G182" s="122" t="s">
        <v>244</v>
      </c>
      <c r="H182" s="293" t="s">
        <v>625</v>
      </c>
      <c r="I182" s="293" t="s">
        <v>246</v>
      </c>
      <c r="J182" s="294">
        <v>38749</v>
      </c>
      <c r="K182" s="295">
        <v>320.60000000000002</v>
      </c>
      <c r="L182" s="296">
        <v>289</v>
      </c>
      <c r="M182" s="297">
        <v>289</v>
      </c>
      <c r="N182" s="297">
        <v>289</v>
      </c>
      <c r="O182" s="298">
        <v>289</v>
      </c>
      <c r="P182" s="299">
        <v>289</v>
      </c>
      <c r="Q182" s="296">
        <v>300</v>
      </c>
      <c r="R182" s="297">
        <v>300</v>
      </c>
      <c r="S182" s="297">
        <v>300</v>
      </c>
      <c r="T182" s="297">
        <v>300</v>
      </c>
      <c r="U182" s="300">
        <v>300</v>
      </c>
      <c r="V182" s="296">
        <v>275</v>
      </c>
      <c r="W182" s="297">
        <v>275</v>
      </c>
      <c r="X182" s="297">
        <v>275</v>
      </c>
      <c r="Y182" s="297">
        <v>275</v>
      </c>
      <c r="Z182" s="300">
        <v>275</v>
      </c>
      <c r="AA182" s="296">
        <v>285</v>
      </c>
      <c r="AB182" s="297">
        <v>285</v>
      </c>
      <c r="AC182" s="297">
        <v>285</v>
      </c>
      <c r="AD182" s="297">
        <v>285</v>
      </c>
      <c r="AE182" s="300">
        <v>285</v>
      </c>
    </row>
    <row r="183" spans="1:31" x14ac:dyDescent="0.2">
      <c r="A183" s="293" t="s">
        <v>634</v>
      </c>
      <c r="B183" s="293"/>
      <c r="C183" s="293" t="s">
        <v>635</v>
      </c>
      <c r="D183" s="122" t="s">
        <v>314</v>
      </c>
      <c r="E183" s="293" t="s">
        <v>261</v>
      </c>
      <c r="F183" s="293" t="s">
        <v>243</v>
      </c>
      <c r="G183" s="122" t="s">
        <v>244</v>
      </c>
      <c r="H183" s="293" t="s">
        <v>625</v>
      </c>
      <c r="I183" s="293" t="s">
        <v>246</v>
      </c>
      <c r="J183" s="294">
        <v>40760</v>
      </c>
      <c r="K183" s="295">
        <v>320.60000000000002</v>
      </c>
      <c r="L183" s="296">
        <v>295</v>
      </c>
      <c r="M183" s="297">
        <v>295</v>
      </c>
      <c r="N183" s="297">
        <v>295</v>
      </c>
      <c r="O183" s="298">
        <v>295</v>
      </c>
      <c r="P183" s="299">
        <v>295</v>
      </c>
      <c r="Q183" s="296">
        <v>295</v>
      </c>
      <c r="R183" s="297">
        <v>295</v>
      </c>
      <c r="S183" s="297">
        <v>295</v>
      </c>
      <c r="T183" s="297">
        <v>295</v>
      </c>
      <c r="U183" s="300">
        <v>295</v>
      </c>
      <c r="V183" s="296">
        <v>294</v>
      </c>
      <c r="W183" s="297">
        <v>294</v>
      </c>
      <c r="X183" s="297">
        <v>294</v>
      </c>
      <c r="Y183" s="297">
        <v>294</v>
      </c>
      <c r="Z183" s="300">
        <v>294</v>
      </c>
      <c r="AA183" s="296">
        <v>295</v>
      </c>
      <c r="AB183" s="297">
        <v>295</v>
      </c>
      <c r="AC183" s="297">
        <v>295</v>
      </c>
      <c r="AD183" s="297">
        <v>295</v>
      </c>
      <c r="AE183" s="300">
        <v>295</v>
      </c>
    </row>
    <row r="184" spans="1:31" x14ac:dyDescent="0.2">
      <c r="A184" s="293" t="s">
        <v>636</v>
      </c>
      <c r="B184" s="293"/>
      <c r="C184" s="293" t="s">
        <v>637</v>
      </c>
      <c r="D184" s="122" t="s">
        <v>314</v>
      </c>
      <c r="E184" s="293" t="s">
        <v>261</v>
      </c>
      <c r="F184" s="293" t="s">
        <v>243</v>
      </c>
      <c r="G184" s="122" t="s">
        <v>244</v>
      </c>
      <c r="H184" s="293" t="s">
        <v>638</v>
      </c>
      <c r="I184" s="293" t="s">
        <v>246</v>
      </c>
      <c r="J184" s="294">
        <v>35432</v>
      </c>
      <c r="K184" s="295">
        <v>185</v>
      </c>
      <c r="L184" s="296">
        <v>163</v>
      </c>
      <c r="M184" s="297">
        <v>163</v>
      </c>
      <c r="N184" s="297">
        <v>163</v>
      </c>
      <c r="O184" s="298">
        <v>163</v>
      </c>
      <c r="P184" s="299">
        <v>163</v>
      </c>
      <c r="Q184" s="296">
        <v>177</v>
      </c>
      <c r="R184" s="297">
        <v>177</v>
      </c>
      <c r="S184" s="297">
        <v>177</v>
      </c>
      <c r="T184" s="297">
        <v>177</v>
      </c>
      <c r="U184" s="300">
        <v>177</v>
      </c>
      <c r="V184" s="296">
        <v>163</v>
      </c>
      <c r="W184" s="297">
        <v>163</v>
      </c>
      <c r="X184" s="297">
        <v>163</v>
      </c>
      <c r="Y184" s="297">
        <v>163</v>
      </c>
      <c r="Z184" s="300">
        <v>163</v>
      </c>
      <c r="AA184" s="296">
        <v>163</v>
      </c>
      <c r="AB184" s="297">
        <v>163</v>
      </c>
      <c r="AC184" s="297">
        <v>163</v>
      </c>
      <c r="AD184" s="297">
        <v>163</v>
      </c>
      <c r="AE184" s="300">
        <v>163</v>
      </c>
    </row>
    <row r="185" spans="1:31" x14ac:dyDescent="0.2">
      <c r="A185" s="293" t="s">
        <v>639</v>
      </c>
      <c r="B185" s="293"/>
      <c r="C185" s="293" t="s">
        <v>640</v>
      </c>
      <c r="D185" s="122" t="s">
        <v>314</v>
      </c>
      <c r="E185" s="293" t="s">
        <v>261</v>
      </c>
      <c r="F185" s="293" t="s">
        <v>243</v>
      </c>
      <c r="G185" s="122" t="s">
        <v>244</v>
      </c>
      <c r="H185" s="293" t="s">
        <v>638</v>
      </c>
      <c r="I185" s="293" t="s">
        <v>246</v>
      </c>
      <c r="J185" s="294">
        <v>35432</v>
      </c>
      <c r="K185" s="295">
        <v>107</v>
      </c>
      <c r="L185" s="296">
        <v>106</v>
      </c>
      <c r="M185" s="297">
        <v>106</v>
      </c>
      <c r="N185" s="297">
        <v>106</v>
      </c>
      <c r="O185" s="298">
        <v>106</v>
      </c>
      <c r="P185" s="299">
        <v>106</v>
      </c>
      <c r="Q185" s="296">
        <v>106</v>
      </c>
      <c r="R185" s="297">
        <v>106</v>
      </c>
      <c r="S185" s="297">
        <v>106</v>
      </c>
      <c r="T185" s="297">
        <v>106</v>
      </c>
      <c r="U185" s="300">
        <v>106</v>
      </c>
      <c r="V185" s="296">
        <v>106</v>
      </c>
      <c r="W185" s="297">
        <v>106</v>
      </c>
      <c r="X185" s="297">
        <v>106</v>
      </c>
      <c r="Y185" s="297">
        <v>106</v>
      </c>
      <c r="Z185" s="300">
        <v>106</v>
      </c>
      <c r="AA185" s="296">
        <v>106</v>
      </c>
      <c r="AB185" s="297">
        <v>106</v>
      </c>
      <c r="AC185" s="297">
        <v>106</v>
      </c>
      <c r="AD185" s="297">
        <v>106</v>
      </c>
      <c r="AE185" s="300">
        <v>106</v>
      </c>
    </row>
    <row r="186" spans="1:31" x14ac:dyDescent="0.2">
      <c r="A186" s="293" t="s">
        <v>641</v>
      </c>
      <c r="B186" s="293"/>
      <c r="C186" s="293" t="s">
        <v>642</v>
      </c>
      <c r="D186" s="122" t="s">
        <v>241</v>
      </c>
      <c r="E186" s="293" t="s">
        <v>261</v>
      </c>
      <c r="F186" s="293" t="s">
        <v>243</v>
      </c>
      <c r="G186" s="122" t="s">
        <v>244</v>
      </c>
      <c r="H186" s="293" t="s">
        <v>643</v>
      </c>
      <c r="I186" s="293" t="s">
        <v>246</v>
      </c>
      <c r="J186" s="294">
        <v>25737</v>
      </c>
      <c r="K186" s="295">
        <v>397</v>
      </c>
      <c r="L186" s="296">
        <v>392</v>
      </c>
      <c r="M186" s="297">
        <v>392</v>
      </c>
      <c r="N186" s="297">
        <v>392</v>
      </c>
      <c r="O186" s="298">
        <v>392</v>
      </c>
      <c r="P186" s="299">
        <v>392</v>
      </c>
      <c r="Q186" s="296">
        <v>392</v>
      </c>
      <c r="R186" s="297">
        <v>392</v>
      </c>
      <c r="S186" s="297">
        <v>392</v>
      </c>
      <c r="T186" s="297">
        <v>392</v>
      </c>
      <c r="U186" s="300">
        <v>392</v>
      </c>
      <c r="V186" s="296">
        <v>392</v>
      </c>
      <c r="W186" s="297">
        <v>392</v>
      </c>
      <c r="X186" s="297">
        <v>392</v>
      </c>
      <c r="Y186" s="297">
        <v>392</v>
      </c>
      <c r="Z186" s="300">
        <v>392</v>
      </c>
      <c r="AA186" s="296">
        <v>392</v>
      </c>
      <c r="AB186" s="297">
        <v>392</v>
      </c>
      <c r="AC186" s="297">
        <v>392</v>
      </c>
      <c r="AD186" s="297">
        <v>392</v>
      </c>
      <c r="AE186" s="300">
        <v>392</v>
      </c>
    </row>
    <row r="187" spans="1:31" x14ac:dyDescent="0.2">
      <c r="A187" s="293" t="s">
        <v>644</v>
      </c>
      <c r="B187" s="293"/>
      <c r="C187" s="293" t="s">
        <v>645</v>
      </c>
      <c r="D187" s="122" t="s">
        <v>241</v>
      </c>
      <c r="E187" s="293" t="s">
        <v>261</v>
      </c>
      <c r="F187" s="293" t="s">
        <v>243</v>
      </c>
      <c r="G187" s="122" t="s">
        <v>244</v>
      </c>
      <c r="H187" s="293" t="s">
        <v>643</v>
      </c>
      <c r="I187" s="293" t="s">
        <v>246</v>
      </c>
      <c r="J187" s="294">
        <v>26988</v>
      </c>
      <c r="K187" s="295">
        <v>531</v>
      </c>
      <c r="L187" s="296">
        <v>523</v>
      </c>
      <c r="M187" s="297">
        <v>523</v>
      </c>
      <c r="N187" s="297">
        <v>523</v>
      </c>
      <c r="O187" s="298">
        <v>523</v>
      </c>
      <c r="P187" s="299">
        <v>523</v>
      </c>
      <c r="Q187" s="296">
        <v>523</v>
      </c>
      <c r="R187" s="297">
        <v>523</v>
      </c>
      <c r="S187" s="297">
        <v>523</v>
      </c>
      <c r="T187" s="297">
        <v>523</v>
      </c>
      <c r="U187" s="300">
        <v>523</v>
      </c>
      <c r="V187" s="296">
        <v>523</v>
      </c>
      <c r="W187" s="297">
        <v>523</v>
      </c>
      <c r="X187" s="297">
        <v>523</v>
      </c>
      <c r="Y187" s="297">
        <v>523</v>
      </c>
      <c r="Z187" s="300">
        <v>523</v>
      </c>
      <c r="AA187" s="296">
        <v>523</v>
      </c>
      <c r="AB187" s="297">
        <v>523</v>
      </c>
      <c r="AC187" s="297">
        <v>523</v>
      </c>
      <c r="AD187" s="297">
        <v>523</v>
      </c>
      <c r="AE187" s="300">
        <v>523</v>
      </c>
    </row>
    <row r="188" spans="1:31" x14ac:dyDescent="0.2">
      <c r="A188" s="293" t="s">
        <v>646</v>
      </c>
      <c r="B188" s="293"/>
      <c r="C188" s="293" t="s">
        <v>647</v>
      </c>
      <c r="D188" s="122" t="s">
        <v>314</v>
      </c>
      <c r="E188" s="293" t="s">
        <v>261</v>
      </c>
      <c r="F188" s="293" t="s">
        <v>243</v>
      </c>
      <c r="G188" s="122" t="s">
        <v>244</v>
      </c>
      <c r="H188" s="293" t="s">
        <v>648</v>
      </c>
      <c r="I188" s="293" t="s">
        <v>246</v>
      </c>
      <c r="J188" s="294">
        <v>36711</v>
      </c>
      <c r="K188" s="295">
        <v>186</v>
      </c>
      <c r="L188" s="296">
        <v>153</v>
      </c>
      <c r="M188" s="297">
        <v>153</v>
      </c>
      <c r="N188" s="297">
        <v>153</v>
      </c>
      <c r="O188" s="298">
        <v>153</v>
      </c>
      <c r="P188" s="299">
        <v>153</v>
      </c>
      <c r="Q188" s="296">
        <v>186</v>
      </c>
      <c r="R188" s="297">
        <v>186</v>
      </c>
      <c r="S188" s="297">
        <v>186</v>
      </c>
      <c r="T188" s="297">
        <v>186</v>
      </c>
      <c r="U188" s="300">
        <v>186</v>
      </c>
      <c r="V188" s="296">
        <v>161</v>
      </c>
      <c r="W188" s="297">
        <v>161</v>
      </c>
      <c r="X188" s="297">
        <v>161</v>
      </c>
      <c r="Y188" s="297">
        <v>161</v>
      </c>
      <c r="Z188" s="300">
        <v>161</v>
      </c>
      <c r="AA188" s="296">
        <v>161</v>
      </c>
      <c r="AB188" s="297">
        <v>161</v>
      </c>
      <c r="AC188" s="297">
        <v>161</v>
      </c>
      <c r="AD188" s="297">
        <v>161</v>
      </c>
      <c r="AE188" s="300">
        <v>161</v>
      </c>
    </row>
    <row r="189" spans="1:31" x14ac:dyDescent="0.2">
      <c r="A189" s="293" t="s">
        <v>649</v>
      </c>
      <c r="B189" s="293"/>
      <c r="C189" s="293" t="s">
        <v>650</v>
      </c>
      <c r="D189" s="122" t="s">
        <v>314</v>
      </c>
      <c r="E189" s="293" t="s">
        <v>261</v>
      </c>
      <c r="F189" s="293" t="s">
        <v>243</v>
      </c>
      <c r="G189" s="122" t="s">
        <v>244</v>
      </c>
      <c r="H189" s="293" t="s">
        <v>648</v>
      </c>
      <c r="I189" s="293" t="s">
        <v>246</v>
      </c>
      <c r="J189" s="294">
        <v>36711</v>
      </c>
      <c r="K189" s="295">
        <v>186</v>
      </c>
      <c r="L189" s="296">
        <v>145</v>
      </c>
      <c r="M189" s="297">
        <v>145</v>
      </c>
      <c r="N189" s="297">
        <v>145</v>
      </c>
      <c r="O189" s="298">
        <v>145</v>
      </c>
      <c r="P189" s="299">
        <v>145</v>
      </c>
      <c r="Q189" s="296">
        <v>178</v>
      </c>
      <c r="R189" s="297">
        <v>178</v>
      </c>
      <c r="S189" s="297">
        <v>178</v>
      </c>
      <c r="T189" s="297">
        <v>178</v>
      </c>
      <c r="U189" s="300">
        <v>178</v>
      </c>
      <c r="V189" s="296">
        <v>153</v>
      </c>
      <c r="W189" s="297">
        <v>153</v>
      </c>
      <c r="X189" s="297">
        <v>153</v>
      </c>
      <c r="Y189" s="297">
        <v>153</v>
      </c>
      <c r="Z189" s="300">
        <v>153</v>
      </c>
      <c r="AA189" s="296">
        <v>153</v>
      </c>
      <c r="AB189" s="297">
        <v>153</v>
      </c>
      <c r="AC189" s="297">
        <v>153</v>
      </c>
      <c r="AD189" s="297">
        <v>153</v>
      </c>
      <c r="AE189" s="300">
        <v>153</v>
      </c>
    </row>
    <row r="190" spans="1:31" x14ac:dyDescent="0.2">
      <c r="A190" s="293" t="s">
        <v>651</v>
      </c>
      <c r="B190" s="293"/>
      <c r="C190" s="293" t="s">
        <v>652</v>
      </c>
      <c r="D190" s="122" t="s">
        <v>314</v>
      </c>
      <c r="E190" s="293" t="s">
        <v>261</v>
      </c>
      <c r="F190" s="293" t="s">
        <v>243</v>
      </c>
      <c r="G190" s="122" t="s">
        <v>244</v>
      </c>
      <c r="H190" s="293" t="s">
        <v>648</v>
      </c>
      <c r="I190" s="293" t="s">
        <v>246</v>
      </c>
      <c r="J190" s="294">
        <v>36711</v>
      </c>
      <c r="K190" s="295">
        <v>186</v>
      </c>
      <c r="L190" s="296">
        <v>145</v>
      </c>
      <c r="M190" s="297">
        <v>145</v>
      </c>
      <c r="N190" s="297">
        <v>145</v>
      </c>
      <c r="O190" s="298">
        <v>145</v>
      </c>
      <c r="P190" s="299">
        <v>145</v>
      </c>
      <c r="Q190" s="296">
        <v>178</v>
      </c>
      <c r="R190" s="297">
        <v>178</v>
      </c>
      <c r="S190" s="297">
        <v>178</v>
      </c>
      <c r="T190" s="297">
        <v>178</v>
      </c>
      <c r="U190" s="300">
        <v>178</v>
      </c>
      <c r="V190" s="296">
        <v>153</v>
      </c>
      <c r="W190" s="297">
        <v>153</v>
      </c>
      <c r="X190" s="297">
        <v>153</v>
      </c>
      <c r="Y190" s="297">
        <v>153</v>
      </c>
      <c r="Z190" s="300">
        <v>153</v>
      </c>
      <c r="AA190" s="296">
        <v>153</v>
      </c>
      <c r="AB190" s="297">
        <v>153</v>
      </c>
      <c r="AC190" s="297">
        <v>153</v>
      </c>
      <c r="AD190" s="297">
        <v>153</v>
      </c>
      <c r="AE190" s="300">
        <v>153</v>
      </c>
    </row>
    <row r="191" spans="1:31" x14ac:dyDescent="0.2">
      <c r="A191" s="293" t="s">
        <v>653</v>
      </c>
      <c r="B191" s="293"/>
      <c r="C191" s="293" t="s">
        <v>654</v>
      </c>
      <c r="D191" s="122" t="s">
        <v>314</v>
      </c>
      <c r="E191" s="293" t="s">
        <v>261</v>
      </c>
      <c r="F191" s="293" t="s">
        <v>243</v>
      </c>
      <c r="G191" s="122" t="s">
        <v>244</v>
      </c>
      <c r="H191" s="293" t="s">
        <v>648</v>
      </c>
      <c r="I191" s="293" t="s">
        <v>246</v>
      </c>
      <c r="J191" s="294">
        <v>36711</v>
      </c>
      <c r="K191" s="295">
        <v>186</v>
      </c>
      <c r="L191" s="296">
        <v>153</v>
      </c>
      <c r="M191" s="297">
        <v>153</v>
      </c>
      <c r="N191" s="297">
        <v>153</v>
      </c>
      <c r="O191" s="298">
        <v>153</v>
      </c>
      <c r="P191" s="299">
        <v>153</v>
      </c>
      <c r="Q191" s="296">
        <v>186</v>
      </c>
      <c r="R191" s="297">
        <v>186</v>
      </c>
      <c r="S191" s="297">
        <v>186</v>
      </c>
      <c r="T191" s="297">
        <v>186</v>
      </c>
      <c r="U191" s="300">
        <v>186</v>
      </c>
      <c r="V191" s="296">
        <v>161</v>
      </c>
      <c r="W191" s="297">
        <v>161</v>
      </c>
      <c r="X191" s="297">
        <v>161</v>
      </c>
      <c r="Y191" s="297">
        <v>161</v>
      </c>
      <c r="Z191" s="300">
        <v>161</v>
      </c>
      <c r="AA191" s="296">
        <v>161</v>
      </c>
      <c r="AB191" s="297">
        <v>161</v>
      </c>
      <c r="AC191" s="297">
        <v>161</v>
      </c>
      <c r="AD191" s="297">
        <v>161</v>
      </c>
      <c r="AE191" s="300">
        <v>161</v>
      </c>
    </row>
    <row r="192" spans="1:31" x14ac:dyDescent="0.2">
      <c r="A192" s="293" t="s">
        <v>655</v>
      </c>
      <c r="B192" s="293"/>
      <c r="C192" s="293" t="s">
        <v>656</v>
      </c>
      <c r="D192" s="122" t="s">
        <v>314</v>
      </c>
      <c r="E192" s="293" t="s">
        <v>261</v>
      </c>
      <c r="F192" s="293" t="s">
        <v>243</v>
      </c>
      <c r="G192" s="122" t="s">
        <v>244</v>
      </c>
      <c r="H192" s="293" t="s">
        <v>648</v>
      </c>
      <c r="I192" s="293" t="s">
        <v>246</v>
      </c>
      <c r="J192" s="294">
        <v>36711</v>
      </c>
      <c r="K192" s="295">
        <v>216</v>
      </c>
      <c r="L192" s="296">
        <v>204</v>
      </c>
      <c r="M192" s="297">
        <v>204</v>
      </c>
      <c r="N192" s="297">
        <v>204</v>
      </c>
      <c r="O192" s="298">
        <v>204</v>
      </c>
      <c r="P192" s="299">
        <v>204</v>
      </c>
      <c r="Q192" s="296">
        <v>204</v>
      </c>
      <c r="R192" s="297">
        <v>204</v>
      </c>
      <c r="S192" s="297">
        <v>204</v>
      </c>
      <c r="T192" s="297">
        <v>204</v>
      </c>
      <c r="U192" s="300">
        <v>204</v>
      </c>
      <c r="V192" s="296">
        <v>204</v>
      </c>
      <c r="W192" s="297">
        <v>204</v>
      </c>
      <c r="X192" s="297">
        <v>204</v>
      </c>
      <c r="Y192" s="297">
        <v>204</v>
      </c>
      <c r="Z192" s="300">
        <v>204</v>
      </c>
      <c r="AA192" s="296">
        <v>204</v>
      </c>
      <c r="AB192" s="297">
        <v>204</v>
      </c>
      <c r="AC192" s="297">
        <v>204</v>
      </c>
      <c r="AD192" s="297">
        <v>204</v>
      </c>
      <c r="AE192" s="300">
        <v>204</v>
      </c>
    </row>
    <row r="193" spans="1:31" x14ac:dyDescent="0.2">
      <c r="A193" s="293" t="s">
        <v>657</v>
      </c>
      <c r="B193" s="293"/>
      <c r="C193" s="293" t="s">
        <v>658</v>
      </c>
      <c r="D193" s="122" t="s">
        <v>314</v>
      </c>
      <c r="E193" s="293" t="s">
        <v>261</v>
      </c>
      <c r="F193" s="293" t="s">
        <v>243</v>
      </c>
      <c r="G193" s="122" t="s">
        <v>244</v>
      </c>
      <c r="H193" s="293" t="s">
        <v>648</v>
      </c>
      <c r="I193" s="293" t="s">
        <v>246</v>
      </c>
      <c r="J193" s="294">
        <v>36711</v>
      </c>
      <c r="K193" s="295">
        <v>216</v>
      </c>
      <c r="L193" s="296">
        <v>204</v>
      </c>
      <c r="M193" s="297">
        <v>204</v>
      </c>
      <c r="N193" s="297">
        <v>204</v>
      </c>
      <c r="O193" s="298">
        <v>204</v>
      </c>
      <c r="P193" s="299">
        <v>204</v>
      </c>
      <c r="Q193" s="296">
        <v>204</v>
      </c>
      <c r="R193" s="297">
        <v>204</v>
      </c>
      <c r="S193" s="297">
        <v>204</v>
      </c>
      <c r="T193" s="297">
        <v>204</v>
      </c>
      <c r="U193" s="300">
        <v>204</v>
      </c>
      <c r="V193" s="296">
        <v>204</v>
      </c>
      <c r="W193" s="297">
        <v>204</v>
      </c>
      <c r="X193" s="297">
        <v>204</v>
      </c>
      <c r="Y193" s="297">
        <v>204</v>
      </c>
      <c r="Z193" s="300">
        <v>204</v>
      </c>
      <c r="AA193" s="296">
        <v>204</v>
      </c>
      <c r="AB193" s="297">
        <v>204</v>
      </c>
      <c r="AC193" s="297">
        <v>204</v>
      </c>
      <c r="AD193" s="297">
        <v>204</v>
      </c>
      <c r="AE193" s="300">
        <v>204</v>
      </c>
    </row>
    <row r="194" spans="1:31" x14ac:dyDescent="0.2">
      <c r="A194" s="293" t="s">
        <v>659</v>
      </c>
      <c r="B194" s="293"/>
      <c r="C194" s="293" t="s">
        <v>660</v>
      </c>
      <c r="D194" s="122" t="s">
        <v>321</v>
      </c>
      <c r="E194" s="293" t="s">
        <v>261</v>
      </c>
      <c r="F194" s="293" t="s">
        <v>243</v>
      </c>
      <c r="G194" s="122" t="s">
        <v>244</v>
      </c>
      <c r="H194" s="293" t="s">
        <v>661</v>
      </c>
      <c r="I194" s="293" t="s">
        <v>260</v>
      </c>
      <c r="J194" s="294">
        <v>39656</v>
      </c>
      <c r="K194" s="295">
        <v>98.5</v>
      </c>
      <c r="L194" s="296">
        <v>90.1</v>
      </c>
      <c r="M194" s="297">
        <v>90.1</v>
      </c>
      <c r="N194" s="297">
        <v>90.1</v>
      </c>
      <c r="O194" s="298">
        <v>90.1</v>
      </c>
      <c r="P194" s="299">
        <v>90.1</v>
      </c>
      <c r="Q194" s="296">
        <v>97.4</v>
      </c>
      <c r="R194" s="297">
        <v>97.4</v>
      </c>
      <c r="S194" s="297">
        <v>97.4</v>
      </c>
      <c r="T194" s="297">
        <v>97.4</v>
      </c>
      <c r="U194" s="300">
        <v>97.4</v>
      </c>
      <c r="V194" s="296">
        <v>92.9</v>
      </c>
      <c r="W194" s="297">
        <v>92.9</v>
      </c>
      <c r="X194" s="297">
        <v>92.9</v>
      </c>
      <c r="Y194" s="297">
        <v>92.9</v>
      </c>
      <c r="Z194" s="300">
        <v>92.9</v>
      </c>
      <c r="AA194" s="296">
        <v>93</v>
      </c>
      <c r="AB194" s="297">
        <v>93</v>
      </c>
      <c r="AC194" s="297">
        <v>93</v>
      </c>
      <c r="AD194" s="297">
        <v>93</v>
      </c>
      <c r="AE194" s="300">
        <v>93</v>
      </c>
    </row>
    <row r="195" spans="1:31" x14ac:dyDescent="0.2">
      <c r="A195" s="293" t="s">
        <v>662</v>
      </c>
      <c r="B195" s="293"/>
      <c r="C195" s="293" t="s">
        <v>663</v>
      </c>
      <c r="D195" s="122" t="s">
        <v>321</v>
      </c>
      <c r="E195" s="293" t="s">
        <v>261</v>
      </c>
      <c r="F195" s="293" t="s">
        <v>243</v>
      </c>
      <c r="G195" s="122" t="s">
        <v>244</v>
      </c>
      <c r="H195" s="293" t="s">
        <v>661</v>
      </c>
      <c r="I195" s="293" t="s">
        <v>260</v>
      </c>
      <c r="J195" s="294">
        <v>39680</v>
      </c>
      <c r="K195" s="295">
        <v>98.5</v>
      </c>
      <c r="L195" s="296">
        <v>87.3</v>
      </c>
      <c r="M195" s="297">
        <v>87.3</v>
      </c>
      <c r="N195" s="297">
        <v>87.3</v>
      </c>
      <c r="O195" s="298">
        <v>87.3</v>
      </c>
      <c r="P195" s="299">
        <v>87.3</v>
      </c>
      <c r="Q195" s="296">
        <v>94.4</v>
      </c>
      <c r="R195" s="297">
        <v>94.4</v>
      </c>
      <c r="S195" s="297">
        <v>94.4</v>
      </c>
      <c r="T195" s="297">
        <v>94.4</v>
      </c>
      <c r="U195" s="300">
        <v>94.4</v>
      </c>
      <c r="V195" s="296">
        <v>90.1</v>
      </c>
      <c r="W195" s="297">
        <v>90.1</v>
      </c>
      <c r="X195" s="297">
        <v>90.1</v>
      </c>
      <c r="Y195" s="297">
        <v>90.1</v>
      </c>
      <c r="Z195" s="300">
        <v>90.1</v>
      </c>
      <c r="AA195" s="296">
        <v>90.2</v>
      </c>
      <c r="AB195" s="297">
        <v>90.2</v>
      </c>
      <c r="AC195" s="297">
        <v>90.2</v>
      </c>
      <c r="AD195" s="297">
        <v>90.2</v>
      </c>
      <c r="AE195" s="300">
        <v>90.2</v>
      </c>
    </row>
    <row r="196" spans="1:31" x14ac:dyDescent="0.2">
      <c r="A196" s="293" t="s">
        <v>664</v>
      </c>
      <c r="B196" s="293"/>
      <c r="C196" s="293" t="s">
        <v>665</v>
      </c>
      <c r="D196" s="122" t="s">
        <v>321</v>
      </c>
      <c r="E196" s="293" t="s">
        <v>261</v>
      </c>
      <c r="F196" s="293" t="s">
        <v>243</v>
      </c>
      <c r="G196" s="122" t="s">
        <v>244</v>
      </c>
      <c r="H196" s="293" t="s">
        <v>272</v>
      </c>
      <c r="I196" s="293" t="s">
        <v>260</v>
      </c>
      <c r="J196" s="294">
        <v>38072</v>
      </c>
      <c r="K196" s="295">
        <v>48</v>
      </c>
      <c r="L196" s="296">
        <v>46</v>
      </c>
      <c r="M196" s="297">
        <v>46</v>
      </c>
      <c r="N196" s="297">
        <v>46</v>
      </c>
      <c r="O196" s="298">
        <v>46</v>
      </c>
      <c r="P196" s="299">
        <v>46</v>
      </c>
      <c r="Q196" s="296">
        <v>46</v>
      </c>
      <c r="R196" s="297">
        <v>46</v>
      </c>
      <c r="S196" s="297">
        <v>46</v>
      </c>
      <c r="T196" s="297">
        <v>46</v>
      </c>
      <c r="U196" s="300">
        <v>46</v>
      </c>
      <c r="V196" s="296">
        <v>46</v>
      </c>
      <c r="W196" s="297">
        <v>46</v>
      </c>
      <c r="X196" s="297">
        <v>46</v>
      </c>
      <c r="Y196" s="297">
        <v>46</v>
      </c>
      <c r="Z196" s="300">
        <v>46</v>
      </c>
      <c r="AA196" s="296">
        <v>46</v>
      </c>
      <c r="AB196" s="297">
        <v>46</v>
      </c>
      <c r="AC196" s="297">
        <v>46</v>
      </c>
      <c r="AD196" s="297">
        <v>46</v>
      </c>
      <c r="AE196" s="300">
        <v>46</v>
      </c>
    </row>
    <row r="197" spans="1:31" x14ac:dyDescent="0.2">
      <c r="A197" s="293" t="s">
        <v>666</v>
      </c>
      <c r="B197" s="293"/>
      <c r="C197" s="293" t="s">
        <v>667</v>
      </c>
      <c r="D197" s="122" t="s">
        <v>321</v>
      </c>
      <c r="E197" s="293" t="s">
        <v>261</v>
      </c>
      <c r="F197" s="293" t="s">
        <v>243</v>
      </c>
      <c r="G197" s="122" t="s">
        <v>244</v>
      </c>
      <c r="H197" s="293" t="s">
        <v>272</v>
      </c>
      <c r="I197" s="293" t="s">
        <v>260</v>
      </c>
      <c r="J197" s="294">
        <v>38085</v>
      </c>
      <c r="K197" s="295">
        <v>48</v>
      </c>
      <c r="L197" s="296">
        <v>46</v>
      </c>
      <c r="M197" s="297">
        <v>46</v>
      </c>
      <c r="N197" s="297">
        <v>46</v>
      </c>
      <c r="O197" s="298">
        <v>46</v>
      </c>
      <c r="P197" s="299">
        <v>46</v>
      </c>
      <c r="Q197" s="296">
        <v>46</v>
      </c>
      <c r="R197" s="297">
        <v>46</v>
      </c>
      <c r="S197" s="297">
        <v>46</v>
      </c>
      <c r="T197" s="297">
        <v>46</v>
      </c>
      <c r="U197" s="300">
        <v>46</v>
      </c>
      <c r="V197" s="296">
        <v>46</v>
      </c>
      <c r="W197" s="297">
        <v>46</v>
      </c>
      <c r="X197" s="297">
        <v>46</v>
      </c>
      <c r="Y197" s="297">
        <v>46</v>
      </c>
      <c r="Z197" s="300">
        <v>46</v>
      </c>
      <c r="AA197" s="296">
        <v>46</v>
      </c>
      <c r="AB197" s="297">
        <v>46</v>
      </c>
      <c r="AC197" s="297">
        <v>46</v>
      </c>
      <c r="AD197" s="297">
        <v>46</v>
      </c>
      <c r="AE197" s="300">
        <v>46</v>
      </c>
    </row>
    <row r="198" spans="1:31" x14ac:dyDescent="0.2">
      <c r="A198" s="293" t="s">
        <v>668</v>
      </c>
      <c r="B198" s="293"/>
      <c r="C198" s="293" t="s">
        <v>669</v>
      </c>
      <c r="D198" s="122" t="s">
        <v>321</v>
      </c>
      <c r="E198" s="293" t="s">
        <v>261</v>
      </c>
      <c r="F198" s="293" t="s">
        <v>243</v>
      </c>
      <c r="G198" s="122" t="s">
        <v>244</v>
      </c>
      <c r="H198" s="293" t="s">
        <v>272</v>
      </c>
      <c r="I198" s="293" t="s">
        <v>260</v>
      </c>
      <c r="J198" s="294">
        <v>38092</v>
      </c>
      <c r="K198" s="295">
        <v>48</v>
      </c>
      <c r="L198" s="296">
        <v>46</v>
      </c>
      <c r="M198" s="297">
        <v>46</v>
      </c>
      <c r="N198" s="297">
        <v>46</v>
      </c>
      <c r="O198" s="298">
        <v>46</v>
      </c>
      <c r="P198" s="299">
        <v>46</v>
      </c>
      <c r="Q198" s="296">
        <v>46</v>
      </c>
      <c r="R198" s="297">
        <v>46</v>
      </c>
      <c r="S198" s="297">
        <v>46</v>
      </c>
      <c r="T198" s="297">
        <v>46</v>
      </c>
      <c r="U198" s="300">
        <v>46</v>
      </c>
      <c r="V198" s="296">
        <v>46</v>
      </c>
      <c r="W198" s="297">
        <v>46</v>
      </c>
      <c r="X198" s="297">
        <v>46</v>
      </c>
      <c r="Y198" s="297">
        <v>46</v>
      </c>
      <c r="Z198" s="300">
        <v>46</v>
      </c>
      <c r="AA198" s="296">
        <v>46</v>
      </c>
      <c r="AB198" s="297">
        <v>46</v>
      </c>
      <c r="AC198" s="297">
        <v>46</v>
      </c>
      <c r="AD198" s="297">
        <v>46</v>
      </c>
      <c r="AE198" s="300">
        <v>46</v>
      </c>
    </row>
    <row r="199" spans="1:31" x14ac:dyDescent="0.2">
      <c r="A199" s="293" t="s">
        <v>670</v>
      </c>
      <c r="B199" s="293"/>
      <c r="C199" s="293" t="s">
        <v>671</v>
      </c>
      <c r="D199" s="122" t="s">
        <v>321</v>
      </c>
      <c r="E199" s="293" t="s">
        <v>261</v>
      </c>
      <c r="F199" s="293" t="s">
        <v>243</v>
      </c>
      <c r="G199" s="122" t="s">
        <v>244</v>
      </c>
      <c r="H199" s="293" t="s">
        <v>272</v>
      </c>
      <c r="I199" s="293" t="s">
        <v>260</v>
      </c>
      <c r="J199" s="294">
        <v>38099</v>
      </c>
      <c r="K199" s="295">
        <v>48</v>
      </c>
      <c r="L199" s="296">
        <v>46</v>
      </c>
      <c r="M199" s="297">
        <v>46</v>
      </c>
      <c r="N199" s="297">
        <v>46</v>
      </c>
      <c r="O199" s="298">
        <v>46</v>
      </c>
      <c r="P199" s="299">
        <v>46</v>
      </c>
      <c r="Q199" s="296">
        <v>46</v>
      </c>
      <c r="R199" s="297">
        <v>46</v>
      </c>
      <c r="S199" s="297">
        <v>46</v>
      </c>
      <c r="T199" s="297">
        <v>46</v>
      </c>
      <c r="U199" s="300">
        <v>46</v>
      </c>
      <c r="V199" s="296">
        <v>46</v>
      </c>
      <c r="W199" s="297">
        <v>46</v>
      </c>
      <c r="X199" s="297">
        <v>46</v>
      </c>
      <c r="Y199" s="297">
        <v>46</v>
      </c>
      <c r="Z199" s="300">
        <v>46</v>
      </c>
      <c r="AA199" s="296">
        <v>46</v>
      </c>
      <c r="AB199" s="297">
        <v>46</v>
      </c>
      <c r="AC199" s="297">
        <v>46</v>
      </c>
      <c r="AD199" s="297">
        <v>46</v>
      </c>
      <c r="AE199" s="300">
        <v>46</v>
      </c>
    </row>
    <row r="200" spans="1:31" x14ac:dyDescent="0.2">
      <c r="A200" s="293" t="s">
        <v>672</v>
      </c>
      <c r="B200" s="293"/>
      <c r="C200" s="293" t="s">
        <v>673</v>
      </c>
      <c r="D200" s="122" t="s">
        <v>321</v>
      </c>
      <c r="E200" s="293" t="s">
        <v>261</v>
      </c>
      <c r="F200" s="293" t="s">
        <v>243</v>
      </c>
      <c r="G200" s="122" t="s">
        <v>244</v>
      </c>
      <c r="H200" s="293" t="s">
        <v>402</v>
      </c>
      <c r="I200" s="293" t="s">
        <v>305</v>
      </c>
      <c r="J200" s="294">
        <v>44732</v>
      </c>
      <c r="K200" s="295">
        <v>60.5</v>
      </c>
      <c r="L200" s="296">
        <v>41.5</v>
      </c>
      <c r="M200" s="297">
        <v>41.5</v>
      </c>
      <c r="N200" s="297">
        <v>41.5</v>
      </c>
      <c r="O200" s="298">
        <v>41.5</v>
      </c>
      <c r="P200" s="299">
        <v>41.5</v>
      </c>
      <c r="Q200" s="296">
        <v>44</v>
      </c>
      <c r="R200" s="297">
        <v>44</v>
      </c>
      <c r="S200" s="297">
        <v>44</v>
      </c>
      <c r="T200" s="297">
        <v>44</v>
      </c>
      <c r="U200" s="300">
        <v>44</v>
      </c>
      <c r="V200" s="296">
        <v>42.5</v>
      </c>
      <c r="W200" s="297">
        <v>42.5</v>
      </c>
      <c r="X200" s="297">
        <v>42.5</v>
      </c>
      <c r="Y200" s="297">
        <v>42.5</v>
      </c>
      <c r="Z200" s="300">
        <v>42.5</v>
      </c>
      <c r="AA200" s="296">
        <v>42.5</v>
      </c>
      <c r="AB200" s="297">
        <v>42.5</v>
      </c>
      <c r="AC200" s="297">
        <v>42.5</v>
      </c>
      <c r="AD200" s="297">
        <v>42.5</v>
      </c>
      <c r="AE200" s="300">
        <v>42.5</v>
      </c>
    </row>
    <row r="201" spans="1:31" x14ac:dyDescent="0.2">
      <c r="A201" s="293" t="s">
        <v>674</v>
      </c>
      <c r="B201" s="293"/>
      <c r="C201" s="293" t="s">
        <v>675</v>
      </c>
      <c r="D201" s="122" t="s">
        <v>321</v>
      </c>
      <c r="E201" s="293" t="s">
        <v>261</v>
      </c>
      <c r="F201" s="293" t="s">
        <v>243</v>
      </c>
      <c r="G201" s="122" t="s">
        <v>244</v>
      </c>
      <c r="H201" s="293" t="s">
        <v>402</v>
      </c>
      <c r="I201" s="293" t="s">
        <v>305</v>
      </c>
      <c r="J201" s="294">
        <v>44732</v>
      </c>
      <c r="K201" s="295">
        <v>60.5</v>
      </c>
      <c r="L201" s="296">
        <v>41.5</v>
      </c>
      <c r="M201" s="297">
        <v>41.5</v>
      </c>
      <c r="N201" s="297">
        <v>41.5</v>
      </c>
      <c r="O201" s="298">
        <v>41.5</v>
      </c>
      <c r="P201" s="299">
        <v>41.5</v>
      </c>
      <c r="Q201" s="296">
        <v>44</v>
      </c>
      <c r="R201" s="297">
        <v>44</v>
      </c>
      <c r="S201" s="297">
        <v>44</v>
      </c>
      <c r="T201" s="297">
        <v>44</v>
      </c>
      <c r="U201" s="300">
        <v>44</v>
      </c>
      <c r="V201" s="296">
        <v>42.5</v>
      </c>
      <c r="W201" s="297">
        <v>42.5</v>
      </c>
      <c r="X201" s="297">
        <v>42.5</v>
      </c>
      <c r="Y201" s="297">
        <v>42.5</v>
      </c>
      <c r="Z201" s="300">
        <v>42.5</v>
      </c>
      <c r="AA201" s="296">
        <v>42.5</v>
      </c>
      <c r="AB201" s="297">
        <v>42.5</v>
      </c>
      <c r="AC201" s="297">
        <v>42.5</v>
      </c>
      <c r="AD201" s="297">
        <v>42.5</v>
      </c>
      <c r="AE201" s="300">
        <v>42.5</v>
      </c>
    </row>
    <row r="202" spans="1:31" x14ac:dyDescent="0.2">
      <c r="A202" s="293" t="s">
        <v>676</v>
      </c>
      <c r="B202" s="293"/>
      <c r="C202" s="293" t="s">
        <v>677</v>
      </c>
      <c r="D202" s="122" t="s">
        <v>314</v>
      </c>
      <c r="E202" s="293" t="s">
        <v>261</v>
      </c>
      <c r="F202" s="293" t="s">
        <v>243</v>
      </c>
      <c r="G202" s="122" t="s">
        <v>244</v>
      </c>
      <c r="H202" s="293" t="s">
        <v>334</v>
      </c>
      <c r="I202" s="293" t="s">
        <v>260</v>
      </c>
      <c r="J202" s="294">
        <v>37038</v>
      </c>
      <c r="K202" s="295">
        <v>202.5</v>
      </c>
      <c r="L202" s="296">
        <v>170</v>
      </c>
      <c r="M202" s="297">
        <v>170</v>
      </c>
      <c r="N202" s="297">
        <v>170</v>
      </c>
      <c r="O202" s="298">
        <v>170</v>
      </c>
      <c r="P202" s="299">
        <v>170</v>
      </c>
      <c r="Q202" s="296">
        <v>183</v>
      </c>
      <c r="R202" s="297">
        <v>183</v>
      </c>
      <c r="S202" s="297">
        <v>183</v>
      </c>
      <c r="T202" s="297">
        <v>183</v>
      </c>
      <c r="U202" s="300">
        <v>183</v>
      </c>
      <c r="V202" s="296">
        <v>183</v>
      </c>
      <c r="W202" s="297">
        <v>183</v>
      </c>
      <c r="X202" s="297">
        <v>183</v>
      </c>
      <c r="Y202" s="297">
        <v>183</v>
      </c>
      <c r="Z202" s="300">
        <v>183</v>
      </c>
      <c r="AA202" s="296">
        <v>178</v>
      </c>
      <c r="AB202" s="297">
        <v>178</v>
      </c>
      <c r="AC202" s="297">
        <v>178</v>
      </c>
      <c r="AD202" s="297">
        <v>178</v>
      </c>
      <c r="AE202" s="300">
        <v>178</v>
      </c>
    </row>
    <row r="203" spans="1:31" x14ac:dyDescent="0.2">
      <c r="A203" s="293" t="s">
        <v>678</v>
      </c>
      <c r="B203" s="293"/>
      <c r="C203" s="293" t="s">
        <v>679</v>
      </c>
      <c r="D203" s="122" t="s">
        <v>314</v>
      </c>
      <c r="E203" s="293" t="s">
        <v>261</v>
      </c>
      <c r="F203" s="293" t="s">
        <v>243</v>
      </c>
      <c r="G203" s="122" t="s">
        <v>244</v>
      </c>
      <c r="H203" s="293" t="s">
        <v>334</v>
      </c>
      <c r="I203" s="293" t="s">
        <v>260</v>
      </c>
      <c r="J203" s="294">
        <v>37038</v>
      </c>
      <c r="K203" s="295">
        <v>202.5</v>
      </c>
      <c r="L203" s="296">
        <v>170</v>
      </c>
      <c r="M203" s="297">
        <v>170</v>
      </c>
      <c r="N203" s="297">
        <v>170</v>
      </c>
      <c r="O203" s="298">
        <v>170</v>
      </c>
      <c r="P203" s="299">
        <v>170</v>
      </c>
      <c r="Q203" s="296">
        <v>183</v>
      </c>
      <c r="R203" s="297">
        <v>183</v>
      </c>
      <c r="S203" s="297">
        <v>183</v>
      </c>
      <c r="T203" s="297">
        <v>183</v>
      </c>
      <c r="U203" s="300">
        <v>183</v>
      </c>
      <c r="V203" s="296">
        <v>175</v>
      </c>
      <c r="W203" s="297">
        <v>175</v>
      </c>
      <c r="X203" s="297">
        <v>175</v>
      </c>
      <c r="Y203" s="297">
        <v>175</v>
      </c>
      <c r="Z203" s="300">
        <v>175</v>
      </c>
      <c r="AA203" s="296">
        <v>172</v>
      </c>
      <c r="AB203" s="297">
        <v>172</v>
      </c>
      <c r="AC203" s="297">
        <v>172</v>
      </c>
      <c r="AD203" s="297">
        <v>172</v>
      </c>
      <c r="AE203" s="300">
        <v>172</v>
      </c>
    </row>
    <row r="204" spans="1:31" x14ac:dyDescent="0.2">
      <c r="A204" s="293" t="s">
        <v>680</v>
      </c>
      <c r="B204" s="293"/>
      <c r="C204" s="293" t="s">
        <v>681</v>
      </c>
      <c r="D204" s="122" t="s">
        <v>314</v>
      </c>
      <c r="E204" s="293" t="s">
        <v>261</v>
      </c>
      <c r="F204" s="293" t="s">
        <v>243</v>
      </c>
      <c r="G204" s="122" t="s">
        <v>244</v>
      </c>
      <c r="H204" s="293" t="s">
        <v>334</v>
      </c>
      <c r="I204" s="293" t="s">
        <v>260</v>
      </c>
      <c r="J204" s="294">
        <v>37038</v>
      </c>
      <c r="K204" s="295">
        <v>204</v>
      </c>
      <c r="L204" s="296">
        <v>188</v>
      </c>
      <c r="M204" s="297">
        <v>188</v>
      </c>
      <c r="N204" s="297">
        <v>188</v>
      </c>
      <c r="O204" s="298">
        <v>188</v>
      </c>
      <c r="P204" s="299">
        <v>188</v>
      </c>
      <c r="Q204" s="296">
        <v>192</v>
      </c>
      <c r="R204" s="297">
        <v>192</v>
      </c>
      <c r="S204" s="297">
        <v>192</v>
      </c>
      <c r="T204" s="297">
        <v>192</v>
      </c>
      <c r="U204" s="300">
        <v>192</v>
      </c>
      <c r="V204" s="296">
        <v>192</v>
      </c>
      <c r="W204" s="297">
        <v>192</v>
      </c>
      <c r="X204" s="297">
        <v>192</v>
      </c>
      <c r="Y204" s="297">
        <v>192</v>
      </c>
      <c r="Z204" s="300">
        <v>192</v>
      </c>
      <c r="AA204" s="296">
        <v>188</v>
      </c>
      <c r="AB204" s="297">
        <v>188</v>
      </c>
      <c r="AC204" s="297">
        <v>188</v>
      </c>
      <c r="AD204" s="297">
        <v>188</v>
      </c>
      <c r="AE204" s="300">
        <v>188</v>
      </c>
    </row>
    <row r="205" spans="1:31" x14ac:dyDescent="0.2">
      <c r="A205" s="293" t="s">
        <v>682</v>
      </c>
      <c r="B205" s="293"/>
      <c r="C205" s="293" t="s">
        <v>683</v>
      </c>
      <c r="D205" s="122" t="s">
        <v>314</v>
      </c>
      <c r="E205" s="293" t="s">
        <v>261</v>
      </c>
      <c r="F205" s="293" t="s">
        <v>243</v>
      </c>
      <c r="G205" s="122" t="s">
        <v>244</v>
      </c>
      <c r="H205" s="293" t="s">
        <v>552</v>
      </c>
      <c r="I205" s="293" t="s">
        <v>260</v>
      </c>
      <c r="J205" s="294">
        <v>37083</v>
      </c>
      <c r="K205" s="295">
        <v>266.89999999999998</v>
      </c>
      <c r="L205" s="296">
        <v>215</v>
      </c>
      <c r="M205" s="297">
        <v>215</v>
      </c>
      <c r="N205" s="297">
        <v>215</v>
      </c>
      <c r="O205" s="298">
        <v>215</v>
      </c>
      <c r="P205" s="299">
        <v>215</v>
      </c>
      <c r="Q205" s="296">
        <v>218.6</v>
      </c>
      <c r="R205" s="297">
        <v>218.6</v>
      </c>
      <c r="S205" s="297">
        <v>218.6</v>
      </c>
      <c r="T205" s="297">
        <v>218.6</v>
      </c>
      <c r="U205" s="300">
        <v>218.6</v>
      </c>
      <c r="V205" s="296">
        <v>213.6</v>
      </c>
      <c r="W205" s="297">
        <v>213.6</v>
      </c>
      <c r="X205" s="297">
        <v>213.6</v>
      </c>
      <c r="Y205" s="297">
        <v>213.6</v>
      </c>
      <c r="Z205" s="300">
        <v>213.6</v>
      </c>
      <c r="AA205" s="296">
        <v>212.5</v>
      </c>
      <c r="AB205" s="297">
        <v>212.5</v>
      </c>
      <c r="AC205" s="297">
        <v>212.5</v>
      </c>
      <c r="AD205" s="297">
        <v>212.5</v>
      </c>
      <c r="AE205" s="300">
        <v>212.5</v>
      </c>
    </row>
    <row r="206" spans="1:31" x14ac:dyDescent="0.2">
      <c r="A206" s="293" t="s">
        <v>684</v>
      </c>
      <c r="B206" s="293"/>
      <c r="C206" s="293" t="s">
        <v>685</v>
      </c>
      <c r="D206" s="122" t="s">
        <v>314</v>
      </c>
      <c r="E206" s="293" t="s">
        <v>261</v>
      </c>
      <c r="F206" s="293" t="s">
        <v>243</v>
      </c>
      <c r="G206" s="122" t="s">
        <v>244</v>
      </c>
      <c r="H206" s="293" t="s">
        <v>552</v>
      </c>
      <c r="I206" s="293" t="s">
        <v>260</v>
      </c>
      <c r="J206" s="294">
        <v>37083</v>
      </c>
      <c r="K206" s="295">
        <v>266.89999999999998</v>
      </c>
      <c r="L206" s="296">
        <v>215</v>
      </c>
      <c r="M206" s="297">
        <v>215</v>
      </c>
      <c r="N206" s="297">
        <v>215</v>
      </c>
      <c r="O206" s="298">
        <v>215</v>
      </c>
      <c r="P206" s="299">
        <v>215</v>
      </c>
      <c r="Q206" s="296">
        <v>218.6</v>
      </c>
      <c r="R206" s="297">
        <v>218.6</v>
      </c>
      <c r="S206" s="297">
        <v>218.6</v>
      </c>
      <c r="T206" s="297">
        <v>218.6</v>
      </c>
      <c r="U206" s="300">
        <v>218.6</v>
      </c>
      <c r="V206" s="296">
        <v>213.6</v>
      </c>
      <c r="W206" s="297">
        <v>213.6</v>
      </c>
      <c r="X206" s="297">
        <v>213.6</v>
      </c>
      <c r="Y206" s="297">
        <v>213.6</v>
      </c>
      <c r="Z206" s="300">
        <v>213.6</v>
      </c>
      <c r="AA206" s="296">
        <v>212.5</v>
      </c>
      <c r="AB206" s="297">
        <v>212.5</v>
      </c>
      <c r="AC206" s="297">
        <v>212.5</v>
      </c>
      <c r="AD206" s="297">
        <v>212.5</v>
      </c>
      <c r="AE206" s="300">
        <v>212.5</v>
      </c>
    </row>
    <row r="207" spans="1:31" x14ac:dyDescent="0.2">
      <c r="A207" s="293" t="s">
        <v>686</v>
      </c>
      <c r="B207" s="293"/>
      <c r="C207" s="293" t="s">
        <v>687</v>
      </c>
      <c r="D207" s="122" t="s">
        <v>314</v>
      </c>
      <c r="E207" s="293" t="s">
        <v>261</v>
      </c>
      <c r="F207" s="293" t="s">
        <v>243</v>
      </c>
      <c r="G207" s="122" t="s">
        <v>244</v>
      </c>
      <c r="H207" s="293" t="s">
        <v>552</v>
      </c>
      <c r="I207" s="293" t="s">
        <v>260</v>
      </c>
      <c r="J207" s="294">
        <v>37083</v>
      </c>
      <c r="K207" s="295">
        <v>258.39999999999998</v>
      </c>
      <c r="L207" s="296">
        <v>236</v>
      </c>
      <c r="M207" s="297">
        <v>236</v>
      </c>
      <c r="N207" s="297">
        <v>236</v>
      </c>
      <c r="O207" s="298">
        <v>236</v>
      </c>
      <c r="P207" s="299">
        <v>236</v>
      </c>
      <c r="Q207" s="296">
        <v>257.89999999999998</v>
      </c>
      <c r="R207" s="297">
        <v>257.89999999999998</v>
      </c>
      <c r="S207" s="297">
        <v>257.89999999999998</v>
      </c>
      <c r="T207" s="297">
        <v>257.89999999999998</v>
      </c>
      <c r="U207" s="300">
        <v>257.89999999999998</v>
      </c>
      <c r="V207" s="296">
        <v>255.5</v>
      </c>
      <c r="W207" s="297">
        <v>255.5</v>
      </c>
      <c r="X207" s="297">
        <v>255.5</v>
      </c>
      <c r="Y207" s="297">
        <v>255.5</v>
      </c>
      <c r="Z207" s="300">
        <v>255.5</v>
      </c>
      <c r="AA207" s="296">
        <v>254.9</v>
      </c>
      <c r="AB207" s="297">
        <v>254.9</v>
      </c>
      <c r="AC207" s="297">
        <v>254.9</v>
      </c>
      <c r="AD207" s="297">
        <v>254.9</v>
      </c>
      <c r="AE207" s="300">
        <v>254.9</v>
      </c>
    </row>
    <row r="208" spans="1:31" x14ac:dyDescent="0.2">
      <c r="A208" s="293" t="s">
        <v>688</v>
      </c>
      <c r="B208" s="293"/>
      <c r="C208" s="293" t="s">
        <v>689</v>
      </c>
      <c r="D208" s="122" t="s">
        <v>314</v>
      </c>
      <c r="E208" s="293" t="s">
        <v>261</v>
      </c>
      <c r="F208" s="293" t="s">
        <v>243</v>
      </c>
      <c r="G208" s="122" t="s">
        <v>244</v>
      </c>
      <c r="H208" s="293" t="s">
        <v>500</v>
      </c>
      <c r="I208" s="293" t="s">
        <v>246</v>
      </c>
      <c r="J208" s="294">
        <v>36968</v>
      </c>
      <c r="K208" s="295">
        <v>258</v>
      </c>
      <c r="L208" s="296">
        <v>229</v>
      </c>
      <c r="M208" s="297">
        <v>229</v>
      </c>
      <c r="N208" s="297">
        <v>229</v>
      </c>
      <c r="O208" s="298">
        <v>229</v>
      </c>
      <c r="P208" s="299">
        <v>229</v>
      </c>
      <c r="Q208" s="296">
        <v>258</v>
      </c>
      <c r="R208" s="297">
        <v>258</v>
      </c>
      <c r="S208" s="297">
        <v>258</v>
      </c>
      <c r="T208" s="297">
        <v>258</v>
      </c>
      <c r="U208" s="300">
        <v>258</v>
      </c>
      <c r="V208" s="296">
        <v>232</v>
      </c>
      <c r="W208" s="297">
        <v>232</v>
      </c>
      <c r="X208" s="297">
        <v>232</v>
      </c>
      <c r="Y208" s="297">
        <v>232</v>
      </c>
      <c r="Z208" s="300">
        <v>232</v>
      </c>
      <c r="AA208" s="296">
        <v>233</v>
      </c>
      <c r="AB208" s="297">
        <v>233</v>
      </c>
      <c r="AC208" s="297">
        <v>233</v>
      </c>
      <c r="AD208" s="297">
        <v>233</v>
      </c>
      <c r="AE208" s="300">
        <v>233</v>
      </c>
    </row>
    <row r="209" spans="1:31" x14ac:dyDescent="0.2">
      <c r="A209" s="293" t="s">
        <v>690</v>
      </c>
      <c r="B209" s="293"/>
      <c r="C209" s="293" t="s">
        <v>691</v>
      </c>
      <c r="D209" s="122" t="s">
        <v>314</v>
      </c>
      <c r="E209" s="293" t="s">
        <v>261</v>
      </c>
      <c r="F209" s="293" t="s">
        <v>243</v>
      </c>
      <c r="G209" s="122" t="s">
        <v>244</v>
      </c>
      <c r="H209" s="293" t="s">
        <v>500</v>
      </c>
      <c r="I209" s="293" t="s">
        <v>246</v>
      </c>
      <c r="J209" s="294">
        <v>36965</v>
      </c>
      <c r="K209" s="295">
        <v>256</v>
      </c>
      <c r="L209" s="296">
        <v>227</v>
      </c>
      <c r="M209" s="297">
        <v>227</v>
      </c>
      <c r="N209" s="297">
        <v>227</v>
      </c>
      <c r="O209" s="298">
        <v>227</v>
      </c>
      <c r="P209" s="299">
        <v>227</v>
      </c>
      <c r="Q209" s="296">
        <v>256</v>
      </c>
      <c r="R209" s="297">
        <v>256</v>
      </c>
      <c r="S209" s="297">
        <v>256</v>
      </c>
      <c r="T209" s="297">
        <v>256</v>
      </c>
      <c r="U209" s="300">
        <v>256</v>
      </c>
      <c r="V209" s="296">
        <v>230</v>
      </c>
      <c r="W209" s="297">
        <v>230</v>
      </c>
      <c r="X209" s="297">
        <v>230</v>
      </c>
      <c r="Y209" s="297">
        <v>230</v>
      </c>
      <c r="Z209" s="300">
        <v>230</v>
      </c>
      <c r="AA209" s="296">
        <v>231</v>
      </c>
      <c r="AB209" s="297">
        <v>231</v>
      </c>
      <c r="AC209" s="297">
        <v>231</v>
      </c>
      <c r="AD209" s="297">
        <v>231</v>
      </c>
      <c r="AE209" s="300">
        <v>231</v>
      </c>
    </row>
    <row r="210" spans="1:31" x14ac:dyDescent="0.2">
      <c r="A210" s="293" t="s">
        <v>692</v>
      </c>
      <c r="B210" s="293"/>
      <c r="C210" s="293" t="s">
        <v>693</v>
      </c>
      <c r="D210" s="122" t="s">
        <v>314</v>
      </c>
      <c r="E210" s="293" t="s">
        <v>261</v>
      </c>
      <c r="F210" s="293" t="s">
        <v>243</v>
      </c>
      <c r="G210" s="122" t="s">
        <v>244</v>
      </c>
      <c r="H210" s="293" t="s">
        <v>500</v>
      </c>
      <c r="I210" s="293" t="s">
        <v>246</v>
      </c>
      <c r="J210" s="294">
        <v>36913</v>
      </c>
      <c r="K210" s="295">
        <v>255</v>
      </c>
      <c r="L210" s="296">
        <v>227</v>
      </c>
      <c r="M210" s="297">
        <v>227</v>
      </c>
      <c r="N210" s="297">
        <v>227</v>
      </c>
      <c r="O210" s="298">
        <v>227</v>
      </c>
      <c r="P210" s="299">
        <v>227</v>
      </c>
      <c r="Q210" s="296">
        <v>255</v>
      </c>
      <c r="R210" s="297">
        <v>255</v>
      </c>
      <c r="S210" s="297">
        <v>255</v>
      </c>
      <c r="T210" s="297">
        <v>255</v>
      </c>
      <c r="U210" s="300">
        <v>255</v>
      </c>
      <c r="V210" s="296">
        <v>229</v>
      </c>
      <c r="W210" s="297">
        <v>229</v>
      </c>
      <c r="X210" s="297">
        <v>229</v>
      </c>
      <c r="Y210" s="297">
        <v>229</v>
      </c>
      <c r="Z210" s="300">
        <v>229</v>
      </c>
      <c r="AA210" s="296">
        <v>230</v>
      </c>
      <c r="AB210" s="297">
        <v>230</v>
      </c>
      <c r="AC210" s="297">
        <v>230</v>
      </c>
      <c r="AD210" s="297">
        <v>230</v>
      </c>
      <c r="AE210" s="300">
        <v>230</v>
      </c>
    </row>
    <row r="211" spans="1:31" x14ac:dyDescent="0.2">
      <c r="A211" s="293" t="s">
        <v>694</v>
      </c>
      <c r="B211" s="293"/>
      <c r="C211" s="293" t="s">
        <v>695</v>
      </c>
      <c r="D211" s="122" t="s">
        <v>314</v>
      </c>
      <c r="E211" s="293" t="s">
        <v>261</v>
      </c>
      <c r="F211" s="293" t="s">
        <v>243</v>
      </c>
      <c r="G211" s="122" t="s">
        <v>244</v>
      </c>
      <c r="H211" s="293" t="s">
        <v>500</v>
      </c>
      <c r="I211" s="293" t="s">
        <v>246</v>
      </c>
      <c r="J211" s="294">
        <v>36930</v>
      </c>
      <c r="K211" s="295">
        <v>258</v>
      </c>
      <c r="L211" s="296">
        <v>227</v>
      </c>
      <c r="M211" s="297">
        <v>227</v>
      </c>
      <c r="N211" s="297">
        <v>227</v>
      </c>
      <c r="O211" s="298">
        <v>227</v>
      </c>
      <c r="P211" s="299">
        <v>227</v>
      </c>
      <c r="Q211" s="296">
        <v>258</v>
      </c>
      <c r="R211" s="297">
        <v>258</v>
      </c>
      <c r="S211" s="297">
        <v>258</v>
      </c>
      <c r="T211" s="297">
        <v>258</v>
      </c>
      <c r="U211" s="300">
        <v>258</v>
      </c>
      <c r="V211" s="296">
        <v>232</v>
      </c>
      <c r="W211" s="297">
        <v>232</v>
      </c>
      <c r="X211" s="297">
        <v>232</v>
      </c>
      <c r="Y211" s="297">
        <v>232</v>
      </c>
      <c r="Z211" s="300">
        <v>232</v>
      </c>
      <c r="AA211" s="296">
        <v>233</v>
      </c>
      <c r="AB211" s="297">
        <v>233</v>
      </c>
      <c r="AC211" s="297">
        <v>233</v>
      </c>
      <c r="AD211" s="297">
        <v>233</v>
      </c>
      <c r="AE211" s="300">
        <v>233</v>
      </c>
    </row>
    <row r="212" spans="1:31" x14ac:dyDescent="0.2">
      <c r="A212" s="293" t="s">
        <v>696</v>
      </c>
      <c r="B212" s="293"/>
      <c r="C212" s="293" t="s">
        <v>697</v>
      </c>
      <c r="D212" s="122" t="s">
        <v>314</v>
      </c>
      <c r="E212" s="293" t="s">
        <v>261</v>
      </c>
      <c r="F212" s="293" t="s">
        <v>243</v>
      </c>
      <c r="G212" s="122" t="s">
        <v>244</v>
      </c>
      <c r="H212" s="293" t="s">
        <v>500</v>
      </c>
      <c r="I212" s="293" t="s">
        <v>246</v>
      </c>
      <c r="J212" s="294">
        <v>37435</v>
      </c>
      <c r="K212" s="295">
        <v>276</v>
      </c>
      <c r="L212" s="296">
        <v>241</v>
      </c>
      <c r="M212" s="297">
        <v>241</v>
      </c>
      <c r="N212" s="297">
        <v>241</v>
      </c>
      <c r="O212" s="298">
        <v>241</v>
      </c>
      <c r="P212" s="299">
        <v>241</v>
      </c>
      <c r="Q212" s="296">
        <v>276</v>
      </c>
      <c r="R212" s="297">
        <v>276</v>
      </c>
      <c r="S212" s="297">
        <v>276</v>
      </c>
      <c r="T212" s="297">
        <v>276</v>
      </c>
      <c r="U212" s="300">
        <v>276</v>
      </c>
      <c r="V212" s="296">
        <v>244</v>
      </c>
      <c r="W212" s="297">
        <v>244</v>
      </c>
      <c r="X212" s="297">
        <v>244</v>
      </c>
      <c r="Y212" s="297">
        <v>244</v>
      </c>
      <c r="Z212" s="300">
        <v>244</v>
      </c>
      <c r="AA212" s="296">
        <v>245</v>
      </c>
      <c r="AB212" s="297">
        <v>245</v>
      </c>
      <c r="AC212" s="297">
        <v>245</v>
      </c>
      <c r="AD212" s="297">
        <v>245</v>
      </c>
      <c r="AE212" s="300">
        <v>245</v>
      </c>
    </row>
    <row r="213" spans="1:31" x14ac:dyDescent="0.2">
      <c r="A213" s="293" t="s">
        <v>698</v>
      </c>
      <c r="B213" s="293"/>
      <c r="C213" s="293" t="s">
        <v>699</v>
      </c>
      <c r="D213" s="122" t="s">
        <v>314</v>
      </c>
      <c r="E213" s="293" t="s">
        <v>261</v>
      </c>
      <c r="F213" s="293" t="s">
        <v>243</v>
      </c>
      <c r="G213" s="122" t="s">
        <v>244</v>
      </c>
      <c r="H213" s="293" t="s">
        <v>500</v>
      </c>
      <c r="I213" s="293" t="s">
        <v>246</v>
      </c>
      <c r="J213" s="294">
        <v>37414</v>
      </c>
      <c r="K213" s="295">
        <v>278</v>
      </c>
      <c r="L213" s="296">
        <v>243</v>
      </c>
      <c r="M213" s="297">
        <v>243</v>
      </c>
      <c r="N213" s="297">
        <v>243</v>
      </c>
      <c r="O213" s="298">
        <v>243</v>
      </c>
      <c r="P213" s="299">
        <v>243</v>
      </c>
      <c r="Q213" s="296">
        <v>278</v>
      </c>
      <c r="R213" s="297">
        <v>278</v>
      </c>
      <c r="S213" s="297">
        <v>278</v>
      </c>
      <c r="T213" s="297">
        <v>278</v>
      </c>
      <c r="U213" s="300">
        <v>278</v>
      </c>
      <c r="V213" s="296">
        <v>246</v>
      </c>
      <c r="W213" s="297">
        <v>246</v>
      </c>
      <c r="X213" s="297">
        <v>246</v>
      </c>
      <c r="Y213" s="297">
        <v>246</v>
      </c>
      <c r="Z213" s="300">
        <v>246</v>
      </c>
      <c r="AA213" s="296">
        <v>247</v>
      </c>
      <c r="AB213" s="297">
        <v>247</v>
      </c>
      <c r="AC213" s="297">
        <v>247</v>
      </c>
      <c r="AD213" s="297">
        <v>247</v>
      </c>
      <c r="AE213" s="300">
        <v>247</v>
      </c>
    </row>
    <row r="214" spans="1:31" x14ac:dyDescent="0.2">
      <c r="A214" s="293" t="s">
        <v>700</v>
      </c>
      <c r="B214" s="293"/>
      <c r="C214" s="293" t="s">
        <v>701</v>
      </c>
      <c r="D214" s="122" t="s">
        <v>321</v>
      </c>
      <c r="E214" s="293" t="s">
        <v>261</v>
      </c>
      <c r="F214" s="293" t="s">
        <v>243</v>
      </c>
      <c r="G214" s="122" t="s">
        <v>244</v>
      </c>
      <c r="H214" s="293" t="s">
        <v>702</v>
      </c>
      <c r="I214" s="293" t="s">
        <v>392</v>
      </c>
      <c r="J214" s="294">
        <v>32325</v>
      </c>
      <c r="K214" s="295">
        <v>89.4</v>
      </c>
      <c r="L214" s="296">
        <v>66</v>
      </c>
      <c r="M214" s="297">
        <v>66</v>
      </c>
      <c r="N214" s="297">
        <v>66</v>
      </c>
      <c r="O214" s="298">
        <v>66</v>
      </c>
      <c r="P214" s="299">
        <v>66</v>
      </c>
      <c r="Q214" s="296">
        <v>82</v>
      </c>
      <c r="R214" s="297">
        <v>82</v>
      </c>
      <c r="S214" s="297">
        <v>82</v>
      </c>
      <c r="T214" s="297">
        <v>82</v>
      </c>
      <c r="U214" s="300">
        <v>82</v>
      </c>
      <c r="V214" s="296">
        <v>67</v>
      </c>
      <c r="W214" s="297">
        <v>67</v>
      </c>
      <c r="X214" s="297">
        <v>67</v>
      </c>
      <c r="Y214" s="297">
        <v>67</v>
      </c>
      <c r="Z214" s="300">
        <v>67</v>
      </c>
      <c r="AA214" s="296">
        <v>68</v>
      </c>
      <c r="AB214" s="297">
        <v>68</v>
      </c>
      <c r="AC214" s="297">
        <v>68</v>
      </c>
      <c r="AD214" s="297">
        <v>68</v>
      </c>
      <c r="AE214" s="300">
        <v>68</v>
      </c>
    </row>
    <row r="215" spans="1:31" x14ac:dyDescent="0.2">
      <c r="A215" s="293" t="s">
        <v>703</v>
      </c>
      <c r="B215" s="293"/>
      <c r="C215" s="293" t="s">
        <v>704</v>
      </c>
      <c r="D215" s="122" t="s">
        <v>321</v>
      </c>
      <c r="E215" s="293" t="s">
        <v>261</v>
      </c>
      <c r="F215" s="293" t="s">
        <v>243</v>
      </c>
      <c r="G215" s="122" t="s">
        <v>244</v>
      </c>
      <c r="H215" s="293" t="s">
        <v>702</v>
      </c>
      <c r="I215" s="293" t="s">
        <v>392</v>
      </c>
      <c r="J215" s="294">
        <v>32325</v>
      </c>
      <c r="K215" s="295">
        <v>89.4</v>
      </c>
      <c r="L215" s="296">
        <v>65</v>
      </c>
      <c r="M215" s="297">
        <v>65</v>
      </c>
      <c r="N215" s="297">
        <v>65</v>
      </c>
      <c r="O215" s="298">
        <v>65</v>
      </c>
      <c r="P215" s="299">
        <v>65</v>
      </c>
      <c r="Q215" s="296">
        <v>80</v>
      </c>
      <c r="R215" s="297">
        <v>80</v>
      </c>
      <c r="S215" s="297">
        <v>80</v>
      </c>
      <c r="T215" s="297">
        <v>80</v>
      </c>
      <c r="U215" s="300">
        <v>80</v>
      </c>
      <c r="V215" s="296">
        <v>66</v>
      </c>
      <c r="W215" s="297">
        <v>66</v>
      </c>
      <c r="X215" s="297">
        <v>66</v>
      </c>
      <c r="Y215" s="297">
        <v>66</v>
      </c>
      <c r="Z215" s="300">
        <v>66</v>
      </c>
      <c r="AA215" s="296">
        <v>67</v>
      </c>
      <c r="AB215" s="297">
        <v>67</v>
      </c>
      <c r="AC215" s="297">
        <v>67</v>
      </c>
      <c r="AD215" s="297">
        <v>67</v>
      </c>
      <c r="AE215" s="300">
        <v>67</v>
      </c>
    </row>
    <row r="216" spans="1:31" x14ac:dyDescent="0.2">
      <c r="A216" s="293" t="s">
        <v>705</v>
      </c>
      <c r="B216" s="293"/>
      <c r="C216" s="293" t="s">
        <v>706</v>
      </c>
      <c r="D216" s="122" t="s">
        <v>321</v>
      </c>
      <c r="E216" s="293" t="s">
        <v>261</v>
      </c>
      <c r="F216" s="293" t="s">
        <v>243</v>
      </c>
      <c r="G216" s="122" t="s">
        <v>244</v>
      </c>
      <c r="H216" s="293" t="s">
        <v>702</v>
      </c>
      <c r="I216" s="293" t="s">
        <v>392</v>
      </c>
      <c r="J216" s="294">
        <v>32325</v>
      </c>
      <c r="K216" s="295">
        <v>89.4</v>
      </c>
      <c r="L216" s="296">
        <v>65</v>
      </c>
      <c r="M216" s="297">
        <v>65</v>
      </c>
      <c r="N216" s="297">
        <v>65</v>
      </c>
      <c r="O216" s="298">
        <v>65</v>
      </c>
      <c r="P216" s="299">
        <v>65</v>
      </c>
      <c r="Q216" s="296">
        <v>80</v>
      </c>
      <c r="R216" s="297">
        <v>80</v>
      </c>
      <c r="S216" s="297">
        <v>80</v>
      </c>
      <c r="T216" s="297">
        <v>80</v>
      </c>
      <c r="U216" s="300">
        <v>80</v>
      </c>
      <c r="V216" s="296">
        <v>66</v>
      </c>
      <c r="W216" s="297">
        <v>66</v>
      </c>
      <c r="X216" s="297">
        <v>66</v>
      </c>
      <c r="Y216" s="297">
        <v>66</v>
      </c>
      <c r="Z216" s="300">
        <v>66</v>
      </c>
      <c r="AA216" s="296">
        <v>67</v>
      </c>
      <c r="AB216" s="297">
        <v>67</v>
      </c>
      <c r="AC216" s="297">
        <v>67</v>
      </c>
      <c r="AD216" s="297">
        <v>67</v>
      </c>
      <c r="AE216" s="300">
        <v>67</v>
      </c>
    </row>
    <row r="217" spans="1:31" x14ac:dyDescent="0.2">
      <c r="A217" s="293" t="s">
        <v>707</v>
      </c>
      <c r="B217" s="293"/>
      <c r="C217" s="293" t="s">
        <v>708</v>
      </c>
      <c r="D217" s="122" t="s">
        <v>321</v>
      </c>
      <c r="E217" s="293" t="s">
        <v>261</v>
      </c>
      <c r="F217" s="293" t="s">
        <v>243</v>
      </c>
      <c r="G217" s="122" t="s">
        <v>244</v>
      </c>
      <c r="H217" s="293" t="s">
        <v>702</v>
      </c>
      <c r="I217" s="293" t="s">
        <v>392</v>
      </c>
      <c r="J217" s="294">
        <v>32325</v>
      </c>
      <c r="K217" s="295">
        <v>89.4</v>
      </c>
      <c r="L217" s="296">
        <v>67</v>
      </c>
      <c r="M217" s="297">
        <v>67</v>
      </c>
      <c r="N217" s="297">
        <v>67</v>
      </c>
      <c r="O217" s="298">
        <v>67</v>
      </c>
      <c r="P217" s="299">
        <v>67</v>
      </c>
      <c r="Q217" s="296">
        <v>81</v>
      </c>
      <c r="R217" s="297">
        <v>81</v>
      </c>
      <c r="S217" s="297">
        <v>81</v>
      </c>
      <c r="T217" s="297">
        <v>81</v>
      </c>
      <c r="U217" s="300">
        <v>81</v>
      </c>
      <c r="V217" s="296">
        <v>67</v>
      </c>
      <c r="W217" s="297">
        <v>67</v>
      </c>
      <c r="X217" s="297">
        <v>67</v>
      </c>
      <c r="Y217" s="297">
        <v>67</v>
      </c>
      <c r="Z217" s="300">
        <v>67</v>
      </c>
      <c r="AA217" s="296">
        <v>68</v>
      </c>
      <c r="AB217" s="297">
        <v>68</v>
      </c>
      <c r="AC217" s="297">
        <v>68</v>
      </c>
      <c r="AD217" s="297">
        <v>68</v>
      </c>
      <c r="AE217" s="300">
        <v>68</v>
      </c>
    </row>
    <row r="218" spans="1:31" x14ac:dyDescent="0.2">
      <c r="A218" s="293" t="s">
        <v>709</v>
      </c>
      <c r="B218" s="293"/>
      <c r="C218" s="293" t="s">
        <v>710</v>
      </c>
      <c r="D218" s="122" t="s">
        <v>321</v>
      </c>
      <c r="E218" s="293" t="s">
        <v>261</v>
      </c>
      <c r="F218" s="293" t="s">
        <v>243</v>
      </c>
      <c r="G218" s="122" t="s">
        <v>244</v>
      </c>
      <c r="H218" s="293" t="s">
        <v>702</v>
      </c>
      <c r="I218" s="293" t="s">
        <v>392</v>
      </c>
      <c r="J218" s="294">
        <v>32325</v>
      </c>
      <c r="K218" s="295">
        <v>89.4</v>
      </c>
      <c r="L218" s="296">
        <v>67</v>
      </c>
      <c r="M218" s="297">
        <v>67</v>
      </c>
      <c r="N218" s="297">
        <v>67</v>
      </c>
      <c r="O218" s="298">
        <v>67</v>
      </c>
      <c r="P218" s="299">
        <v>67</v>
      </c>
      <c r="Q218" s="296">
        <v>80</v>
      </c>
      <c r="R218" s="297">
        <v>80</v>
      </c>
      <c r="S218" s="297">
        <v>80</v>
      </c>
      <c r="T218" s="297">
        <v>80</v>
      </c>
      <c r="U218" s="300">
        <v>80</v>
      </c>
      <c r="V218" s="296">
        <v>68</v>
      </c>
      <c r="W218" s="297">
        <v>68</v>
      </c>
      <c r="X218" s="297">
        <v>68</v>
      </c>
      <c r="Y218" s="297">
        <v>68</v>
      </c>
      <c r="Z218" s="300">
        <v>68</v>
      </c>
      <c r="AA218" s="296">
        <v>69</v>
      </c>
      <c r="AB218" s="297">
        <v>69</v>
      </c>
      <c r="AC218" s="297">
        <v>69</v>
      </c>
      <c r="AD218" s="297">
        <v>69</v>
      </c>
      <c r="AE218" s="300">
        <v>69</v>
      </c>
    </row>
    <row r="219" spans="1:31" x14ac:dyDescent="0.2">
      <c r="A219" s="293" t="s">
        <v>711</v>
      </c>
      <c r="B219" s="293"/>
      <c r="C219" s="293" t="s">
        <v>712</v>
      </c>
      <c r="D219" s="122" t="s">
        <v>321</v>
      </c>
      <c r="E219" s="293" t="s">
        <v>261</v>
      </c>
      <c r="F219" s="293" t="s">
        <v>243</v>
      </c>
      <c r="G219" s="122" t="s">
        <v>244</v>
      </c>
      <c r="H219" s="293" t="s">
        <v>702</v>
      </c>
      <c r="I219" s="293" t="s">
        <v>392</v>
      </c>
      <c r="J219" s="294">
        <v>32325</v>
      </c>
      <c r="K219" s="295">
        <v>89.4</v>
      </c>
      <c r="L219" s="296">
        <v>67</v>
      </c>
      <c r="M219" s="297">
        <v>67</v>
      </c>
      <c r="N219" s="297">
        <v>67</v>
      </c>
      <c r="O219" s="298">
        <v>67</v>
      </c>
      <c r="P219" s="299">
        <v>67</v>
      </c>
      <c r="Q219" s="296">
        <v>82</v>
      </c>
      <c r="R219" s="297">
        <v>82</v>
      </c>
      <c r="S219" s="297">
        <v>82</v>
      </c>
      <c r="T219" s="297">
        <v>82</v>
      </c>
      <c r="U219" s="300">
        <v>82</v>
      </c>
      <c r="V219" s="296">
        <v>68</v>
      </c>
      <c r="W219" s="297">
        <v>68</v>
      </c>
      <c r="X219" s="297">
        <v>68</v>
      </c>
      <c r="Y219" s="297">
        <v>68</v>
      </c>
      <c r="Z219" s="300">
        <v>68</v>
      </c>
      <c r="AA219" s="296">
        <v>69</v>
      </c>
      <c r="AB219" s="297">
        <v>69</v>
      </c>
      <c r="AC219" s="297">
        <v>69</v>
      </c>
      <c r="AD219" s="297">
        <v>69</v>
      </c>
      <c r="AE219" s="300">
        <v>69</v>
      </c>
    </row>
    <row r="220" spans="1:31" x14ac:dyDescent="0.2">
      <c r="A220" s="293" t="s">
        <v>713</v>
      </c>
      <c r="B220" s="293"/>
      <c r="C220" s="293" t="s">
        <v>714</v>
      </c>
      <c r="D220" s="122" t="s">
        <v>241</v>
      </c>
      <c r="E220" s="293" t="s">
        <v>261</v>
      </c>
      <c r="F220" s="293" t="s">
        <v>243</v>
      </c>
      <c r="G220" s="122" t="s">
        <v>244</v>
      </c>
      <c r="H220" s="293" t="s">
        <v>643</v>
      </c>
      <c r="I220" s="293" t="s">
        <v>246</v>
      </c>
      <c r="J220" s="294">
        <v>20455</v>
      </c>
      <c r="K220" s="295">
        <v>122</v>
      </c>
      <c r="L220" s="296">
        <v>122</v>
      </c>
      <c r="M220" s="297">
        <v>122</v>
      </c>
      <c r="N220" s="297">
        <v>122</v>
      </c>
      <c r="O220" s="298">
        <v>122</v>
      </c>
      <c r="P220" s="299">
        <v>122</v>
      </c>
      <c r="Q220" s="296">
        <v>122</v>
      </c>
      <c r="R220" s="297">
        <v>122</v>
      </c>
      <c r="S220" s="297">
        <v>122</v>
      </c>
      <c r="T220" s="297">
        <v>122</v>
      </c>
      <c r="U220" s="300">
        <v>122</v>
      </c>
      <c r="V220" s="296">
        <v>122</v>
      </c>
      <c r="W220" s="297">
        <v>122</v>
      </c>
      <c r="X220" s="297">
        <v>122</v>
      </c>
      <c r="Y220" s="297">
        <v>122</v>
      </c>
      <c r="Z220" s="300">
        <v>122</v>
      </c>
      <c r="AA220" s="296">
        <v>122</v>
      </c>
      <c r="AB220" s="297">
        <v>122</v>
      </c>
      <c r="AC220" s="297">
        <v>122</v>
      </c>
      <c r="AD220" s="297">
        <v>122</v>
      </c>
      <c r="AE220" s="300">
        <v>122</v>
      </c>
    </row>
    <row r="221" spans="1:31" x14ac:dyDescent="0.2">
      <c r="A221" s="293" t="s">
        <v>715</v>
      </c>
      <c r="B221" s="293"/>
      <c r="C221" s="293" t="s">
        <v>716</v>
      </c>
      <c r="D221" s="122" t="s">
        <v>241</v>
      </c>
      <c r="E221" s="293" t="s">
        <v>261</v>
      </c>
      <c r="F221" s="293" t="s">
        <v>243</v>
      </c>
      <c r="G221" s="122" t="s">
        <v>244</v>
      </c>
      <c r="H221" s="293" t="s">
        <v>643</v>
      </c>
      <c r="I221" s="293" t="s">
        <v>246</v>
      </c>
      <c r="J221" s="294">
        <v>21186</v>
      </c>
      <c r="K221" s="295">
        <v>118</v>
      </c>
      <c r="L221" s="296">
        <v>118</v>
      </c>
      <c r="M221" s="297">
        <v>118</v>
      </c>
      <c r="N221" s="297">
        <v>118</v>
      </c>
      <c r="O221" s="298">
        <v>118</v>
      </c>
      <c r="P221" s="299">
        <v>118</v>
      </c>
      <c r="Q221" s="296">
        <v>118</v>
      </c>
      <c r="R221" s="297">
        <v>118</v>
      </c>
      <c r="S221" s="297">
        <v>118</v>
      </c>
      <c r="T221" s="297">
        <v>118</v>
      </c>
      <c r="U221" s="300">
        <v>118</v>
      </c>
      <c r="V221" s="296">
        <v>118</v>
      </c>
      <c r="W221" s="297">
        <v>118</v>
      </c>
      <c r="X221" s="297">
        <v>118</v>
      </c>
      <c r="Y221" s="297">
        <v>118</v>
      </c>
      <c r="Z221" s="300">
        <v>118</v>
      </c>
      <c r="AA221" s="296">
        <v>118</v>
      </c>
      <c r="AB221" s="297">
        <v>118</v>
      </c>
      <c r="AC221" s="297">
        <v>118</v>
      </c>
      <c r="AD221" s="297">
        <v>118</v>
      </c>
      <c r="AE221" s="300">
        <v>118</v>
      </c>
    </row>
    <row r="222" spans="1:31" x14ac:dyDescent="0.2">
      <c r="A222" s="293" t="s">
        <v>717</v>
      </c>
      <c r="B222" s="293"/>
      <c r="C222" s="293" t="s">
        <v>718</v>
      </c>
      <c r="D222" s="122" t="s">
        <v>241</v>
      </c>
      <c r="E222" s="293" t="s">
        <v>261</v>
      </c>
      <c r="F222" s="293" t="s">
        <v>243</v>
      </c>
      <c r="G222" s="122" t="s">
        <v>244</v>
      </c>
      <c r="H222" s="293" t="s">
        <v>643</v>
      </c>
      <c r="I222" s="293" t="s">
        <v>246</v>
      </c>
      <c r="J222" s="294">
        <v>24473</v>
      </c>
      <c r="K222" s="295">
        <v>568</v>
      </c>
      <c r="L222" s="296">
        <v>568</v>
      </c>
      <c r="M222" s="297">
        <v>568</v>
      </c>
      <c r="N222" s="297">
        <v>568</v>
      </c>
      <c r="O222" s="298">
        <v>568</v>
      </c>
      <c r="P222" s="299">
        <v>568</v>
      </c>
      <c r="Q222" s="296">
        <v>568</v>
      </c>
      <c r="R222" s="297">
        <v>568</v>
      </c>
      <c r="S222" s="297">
        <v>568</v>
      </c>
      <c r="T222" s="297">
        <v>568</v>
      </c>
      <c r="U222" s="300">
        <v>568</v>
      </c>
      <c r="V222" s="296">
        <v>568</v>
      </c>
      <c r="W222" s="297">
        <v>568</v>
      </c>
      <c r="X222" s="297">
        <v>568</v>
      </c>
      <c r="Y222" s="297">
        <v>568</v>
      </c>
      <c r="Z222" s="300">
        <v>568</v>
      </c>
      <c r="AA222" s="296">
        <v>568</v>
      </c>
      <c r="AB222" s="297">
        <v>568</v>
      </c>
      <c r="AC222" s="297">
        <v>568</v>
      </c>
      <c r="AD222" s="297">
        <v>568</v>
      </c>
      <c r="AE222" s="300">
        <v>568</v>
      </c>
    </row>
    <row r="223" spans="1:31" x14ac:dyDescent="0.2">
      <c r="A223" s="293" t="s">
        <v>719</v>
      </c>
      <c r="B223" s="293"/>
      <c r="C223" s="293" t="s">
        <v>720</v>
      </c>
      <c r="D223" s="122" t="s">
        <v>314</v>
      </c>
      <c r="E223" s="293" t="s">
        <v>261</v>
      </c>
      <c r="F223" s="293" t="s">
        <v>243</v>
      </c>
      <c r="G223" s="122" t="s">
        <v>244</v>
      </c>
      <c r="H223" s="293" t="s">
        <v>325</v>
      </c>
      <c r="I223" s="293" t="s">
        <v>252</v>
      </c>
      <c r="J223" s="294">
        <v>40257</v>
      </c>
      <c r="K223" s="295">
        <v>189.55</v>
      </c>
      <c r="L223" s="296">
        <v>157</v>
      </c>
      <c r="M223" s="297">
        <v>157</v>
      </c>
      <c r="N223" s="297">
        <v>157</v>
      </c>
      <c r="O223" s="298">
        <v>157</v>
      </c>
      <c r="P223" s="299">
        <v>157</v>
      </c>
      <c r="Q223" s="296">
        <v>165</v>
      </c>
      <c r="R223" s="297">
        <v>165</v>
      </c>
      <c r="S223" s="297">
        <v>165</v>
      </c>
      <c r="T223" s="297">
        <v>165</v>
      </c>
      <c r="U223" s="300">
        <v>165</v>
      </c>
      <c r="V223" s="296">
        <v>161</v>
      </c>
      <c r="W223" s="297">
        <v>161</v>
      </c>
      <c r="X223" s="297">
        <v>161</v>
      </c>
      <c r="Y223" s="297">
        <v>161</v>
      </c>
      <c r="Z223" s="300">
        <v>161</v>
      </c>
      <c r="AA223" s="296">
        <v>161</v>
      </c>
      <c r="AB223" s="297">
        <v>161</v>
      </c>
      <c r="AC223" s="297">
        <v>161</v>
      </c>
      <c r="AD223" s="297">
        <v>161</v>
      </c>
      <c r="AE223" s="300">
        <v>161</v>
      </c>
    </row>
    <row r="224" spans="1:31" x14ac:dyDescent="0.2">
      <c r="A224" s="293" t="s">
        <v>721</v>
      </c>
      <c r="B224" s="293"/>
      <c r="C224" s="293" t="s">
        <v>722</v>
      </c>
      <c r="D224" s="122" t="s">
        <v>314</v>
      </c>
      <c r="E224" s="293" t="s">
        <v>261</v>
      </c>
      <c r="F224" s="293" t="s">
        <v>243</v>
      </c>
      <c r="G224" s="122" t="s">
        <v>244</v>
      </c>
      <c r="H224" s="293" t="s">
        <v>325</v>
      </c>
      <c r="I224" s="293" t="s">
        <v>252</v>
      </c>
      <c r="J224" s="294">
        <v>40257</v>
      </c>
      <c r="K224" s="295">
        <v>189.55</v>
      </c>
      <c r="L224" s="296">
        <v>157</v>
      </c>
      <c r="M224" s="297">
        <v>157</v>
      </c>
      <c r="N224" s="297">
        <v>157</v>
      </c>
      <c r="O224" s="298">
        <v>157</v>
      </c>
      <c r="P224" s="299">
        <v>157</v>
      </c>
      <c r="Q224" s="296">
        <v>165</v>
      </c>
      <c r="R224" s="297">
        <v>165</v>
      </c>
      <c r="S224" s="297">
        <v>165</v>
      </c>
      <c r="T224" s="297">
        <v>165</v>
      </c>
      <c r="U224" s="300">
        <v>165</v>
      </c>
      <c r="V224" s="296">
        <v>161</v>
      </c>
      <c r="W224" s="297">
        <v>161</v>
      </c>
      <c r="X224" s="297">
        <v>161</v>
      </c>
      <c r="Y224" s="297">
        <v>161</v>
      </c>
      <c r="Z224" s="300">
        <v>161</v>
      </c>
      <c r="AA224" s="296">
        <v>161</v>
      </c>
      <c r="AB224" s="297">
        <v>161</v>
      </c>
      <c r="AC224" s="297">
        <v>161</v>
      </c>
      <c r="AD224" s="297">
        <v>161</v>
      </c>
      <c r="AE224" s="300">
        <v>161</v>
      </c>
    </row>
    <row r="225" spans="1:31" x14ac:dyDescent="0.2">
      <c r="A225" s="293" t="s">
        <v>723</v>
      </c>
      <c r="B225" s="293"/>
      <c r="C225" s="293" t="s">
        <v>724</v>
      </c>
      <c r="D225" s="122" t="s">
        <v>314</v>
      </c>
      <c r="E225" s="293" t="s">
        <v>261</v>
      </c>
      <c r="F225" s="293" t="s">
        <v>243</v>
      </c>
      <c r="G225" s="122" t="s">
        <v>244</v>
      </c>
      <c r="H225" s="293" t="s">
        <v>325</v>
      </c>
      <c r="I225" s="293" t="s">
        <v>252</v>
      </c>
      <c r="J225" s="294">
        <v>26299</v>
      </c>
      <c r="K225" s="295">
        <v>351</v>
      </c>
      <c r="L225" s="296">
        <v>319</v>
      </c>
      <c r="M225" s="297">
        <v>319</v>
      </c>
      <c r="N225" s="297">
        <v>319</v>
      </c>
      <c r="O225" s="298">
        <v>319</v>
      </c>
      <c r="P225" s="299">
        <v>319</v>
      </c>
      <c r="Q225" s="296">
        <v>325</v>
      </c>
      <c r="R225" s="297">
        <v>325</v>
      </c>
      <c r="S225" s="297">
        <v>325</v>
      </c>
      <c r="T225" s="297">
        <v>325</v>
      </c>
      <c r="U225" s="300">
        <v>325</v>
      </c>
      <c r="V225" s="296">
        <v>322</v>
      </c>
      <c r="W225" s="297">
        <v>322</v>
      </c>
      <c r="X225" s="297">
        <v>322</v>
      </c>
      <c r="Y225" s="297">
        <v>322</v>
      </c>
      <c r="Z225" s="300">
        <v>322</v>
      </c>
      <c r="AA225" s="296">
        <v>322</v>
      </c>
      <c r="AB225" s="297">
        <v>322</v>
      </c>
      <c r="AC225" s="297">
        <v>322</v>
      </c>
      <c r="AD225" s="297">
        <v>322</v>
      </c>
      <c r="AE225" s="300">
        <v>322</v>
      </c>
    </row>
    <row r="226" spans="1:31" x14ac:dyDescent="0.2">
      <c r="A226" s="293" t="s">
        <v>725</v>
      </c>
      <c r="B226" s="293"/>
      <c r="C226" s="293" t="s">
        <v>726</v>
      </c>
      <c r="D226" s="122" t="s">
        <v>241</v>
      </c>
      <c r="E226" s="293" t="s">
        <v>261</v>
      </c>
      <c r="F226" s="293" t="s">
        <v>271</v>
      </c>
      <c r="G226" s="122" t="s">
        <v>244</v>
      </c>
      <c r="H226" s="293" t="s">
        <v>272</v>
      </c>
      <c r="I226" s="293" t="s">
        <v>260</v>
      </c>
      <c r="J226" s="294">
        <v>26456</v>
      </c>
      <c r="K226" s="295">
        <v>445</v>
      </c>
      <c r="L226" s="296">
        <v>420</v>
      </c>
      <c r="M226" s="297">
        <v>0</v>
      </c>
      <c r="N226" s="297">
        <v>0</v>
      </c>
      <c r="O226" s="298">
        <v>0</v>
      </c>
      <c r="P226" s="299">
        <v>0</v>
      </c>
      <c r="Q226" s="296">
        <v>420</v>
      </c>
      <c r="R226" s="297">
        <v>0</v>
      </c>
      <c r="S226" s="297">
        <v>0</v>
      </c>
      <c r="T226" s="297">
        <v>0</v>
      </c>
      <c r="U226" s="300">
        <v>0</v>
      </c>
      <c r="V226" s="296">
        <v>420</v>
      </c>
      <c r="W226" s="297">
        <v>0</v>
      </c>
      <c r="X226" s="297">
        <v>0</v>
      </c>
      <c r="Y226" s="297">
        <v>0</v>
      </c>
      <c r="Z226" s="300">
        <v>0</v>
      </c>
      <c r="AA226" s="296">
        <v>420</v>
      </c>
      <c r="AB226" s="297">
        <v>0</v>
      </c>
      <c r="AC226" s="297">
        <v>0</v>
      </c>
      <c r="AD226" s="297">
        <v>0</v>
      </c>
      <c r="AE226" s="300">
        <v>0</v>
      </c>
    </row>
    <row r="227" spans="1:31" x14ac:dyDescent="0.2">
      <c r="A227" s="293" t="s">
        <v>727</v>
      </c>
      <c r="B227" s="293"/>
      <c r="C227" s="293" t="s">
        <v>728</v>
      </c>
      <c r="D227" s="122" t="s">
        <v>241</v>
      </c>
      <c r="E227" s="293" t="s">
        <v>261</v>
      </c>
      <c r="F227" s="293" t="s">
        <v>271</v>
      </c>
      <c r="G227" s="122" t="s">
        <v>244</v>
      </c>
      <c r="H227" s="293" t="s">
        <v>272</v>
      </c>
      <c r="I227" s="293" t="s">
        <v>260</v>
      </c>
      <c r="J227" s="294">
        <v>27108</v>
      </c>
      <c r="K227" s="295">
        <v>435</v>
      </c>
      <c r="L227" s="296">
        <v>410</v>
      </c>
      <c r="M227" s="297">
        <v>410</v>
      </c>
      <c r="N227" s="297">
        <v>410</v>
      </c>
      <c r="O227" s="298">
        <v>0</v>
      </c>
      <c r="P227" s="299">
        <v>0</v>
      </c>
      <c r="Q227" s="296">
        <v>410</v>
      </c>
      <c r="R227" s="297">
        <v>410</v>
      </c>
      <c r="S227" s="297">
        <v>410</v>
      </c>
      <c r="T227" s="297">
        <v>0</v>
      </c>
      <c r="U227" s="300">
        <v>0</v>
      </c>
      <c r="V227" s="296">
        <v>410</v>
      </c>
      <c r="W227" s="297">
        <v>410</v>
      </c>
      <c r="X227" s="297">
        <v>410</v>
      </c>
      <c r="Y227" s="297">
        <v>0</v>
      </c>
      <c r="Z227" s="300">
        <v>0</v>
      </c>
      <c r="AA227" s="296">
        <v>410</v>
      </c>
      <c r="AB227" s="297">
        <v>410</v>
      </c>
      <c r="AC227" s="297">
        <v>410</v>
      </c>
      <c r="AD227" s="297">
        <v>0</v>
      </c>
      <c r="AE227" s="300">
        <v>0</v>
      </c>
    </row>
    <row r="228" spans="1:31" x14ac:dyDescent="0.2">
      <c r="A228" s="293" t="s">
        <v>729</v>
      </c>
      <c r="B228" s="293"/>
      <c r="C228" s="293" t="s">
        <v>730</v>
      </c>
      <c r="D228" s="122" t="s">
        <v>314</v>
      </c>
      <c r="E228" s="293" t="s">
        <v>261</v>
      </c>
      <c r="F228" s="293" t="s">
        <v>243</v>
      </c>
      <c r="G228" s="122" t="s">
        <v>244</v>
      </c>
      <c r="H228" s="293" t="s">
        <v>495</v>
      </c>
      <c r="I228" s="293" t="s">
        <v>392</v>
      </c>
      <c r="J228" s="294">
        <v>37043</v>
      </c>
      <c r="K228" s="295">
        <v>195.2</v>
      </c>
      <c r="L228" s="296">
        <v>166.7</v>
      </c>
      <c r="M228" s="297">
        <v>166.7</v>
      </c>
      <c r="N228" s="297">
        <v>166.7</v>
      </c>
      <c r="O228" s="298">
        <v>166.7</v>
      </c>
      <c r="P228" s="299">
        <v>166.7</v>
      </c>
      <c r="Q228" s="296">
        <v>195.2</v>
      </c>
      <c r="R228" s="297">
        <v>195.2</v>
      </c>
      <c r="S228" s="297">
        <v>195.2</v>
      </c>
      <c r="T228" s="297">
        <v>195.2</v>
      </c>
      <c r="U228" s="300">
        <v>195.2</v>
      </c>
      <c r="V228" s="296">
        <v>164.6</v>
      </c>
      <c r="W228" s="297">
        <v>164.6</v>
      </c>
      <c r="X228" s="297">
        <v>164.6</v>
      </c>
      <c r="Y228" s="297">
        <v>164.6</v>
      </c>
      <c r="Z228" s="300">
        <v>164.6</v>
      </c>
      <c r="AA228" s="296">
        <v>167.5</v>
      </c>
      <c r="AB228" s="297">
        <v>167.5</v>
      </c>
      <c r="AC228" s="297">
        <v>167.5</v>
      </c>
      <c r="AD228" s="297">
        <v>167.5</v>
      </c>
      <c r="AE228" s="300">
        <v>167.5</v>
      </c>
    </row>
    <row r="229" spans="1:31" x14ac:dyDescent="0.2">
      <c r="A229" s="293" t="s">
        <v>731</v>
      </c>
      <c r="B229" s="293"/>
      <c r="C229" s="293" t="s">
        <v>732</v>
      </c>
      <c r="D229" s="122" t="s">
        <v>314</v>
      </c>
      <c r="E229" s="293" t="s">
        <v>261</v>
      </c>
      <c r="F229" s="293" t="s">
        <v>243</v>
      </c>
      <c r="G229" s="122" t="s">
        <v>244</v>
      </c>
      <c r="H229" s="293" t="s">
        <v>495</v>
      </c>
      <c r="I229" s="293" t="s">
        <v>392</v>
      </c>
      <c r="J229" s="294">
        <v>37043</v>
      </c>
      <c r="K229" s="295">
        <v>189.1</v>
      </c>
      <c r="L229" s="296">
        <v>158.19999999999999</v>
      </c>
      <c r="M229" s="297">
        <v>158.19999999999999</v>
      </c>
      <c r="N229" s="297">
        <v>158.19999999999999</v>
      </c>
      <c r="O229" s="298">
        <v>158.19999999999999</v>
      </c>
      <c r="P229" s="299">
        <v>158.19999999999999</v>
      </c>
      <c r="Q229" s="296">
        <v>189.1</v>
      </c>
      <c r="R229" s="297">
        <v>189.1</v>
      </c>
      <c r="S229" s="297">
        <v>189.1</v>
      </c>
      <c r="T229" s="297">
        <v>189.1</v>
      </c>
      <c r="U229" s="300">
        <v>189.1</v>
      </c>
      <c r="V229" s="296">
        <v>156.1</v>
      </c>
      <c r="W229" s="297">
        <v>156.1</v>
      </c>
      <c r="X229" s="297">
        <v>156.1</v>
      </c>
      <c r="Y229" s="297">
        <v>156.1</v>
      </c>
      <c r="Z229" s="300">
        <v>156.1</v>
      </c>
      <c r="AA229" s="296">
        <v>159</v>
      </c>
      <c r="AB229" s="297">
        <v>159</v>
      </c>
      <c r="AC229" s="297">
        <v>159</v>
      </c>
      <c r="AD229" s="297">
        <v>159</v>
      </c>
      <c r="AE229" s="300">
        <v>159</v>
      </c>
    </row>
    <row r="230" spans="1:31" x14ac:dyDescent="0.2">
      <c r="A230" s="293" t="s">
        <v>733</v>
      </c>
      <c r="B230" s="293"/>
      <c r="C230" s="293" t="s">
        <v>734</v>
      </c>
      <c r="D230" s="122" t="s">
        <v>314</v>
      </c>
      <c r="E230" s="293" t="s">
        <v>261</v>
      </c>
      <c r="F230" s="293" t="s">
        <v>243</v>
      </c>
      <c r="G230" s="122" t="s">
        <v>244</v>
      </c>
      <c r="H230" s="293" t="s">
        <v>495</v>
      </c>
      <c r="I230" s="293" t="s">
        <v>392</v>
      </c>
      <c r="J230" s="294">
        <v>37043</v>
      </c>
      <c r="K230" s="295">
        <v>195.2</v>
      </c>
      <c r="L230" s="296">
        <v>166.7</v>
      </c>
      <c r="M230" s="297">
        <v>166.7</v>
      </c>
      <c r="N230" s="297">
        <v>166.7</v>
      </c>
      <c r="O230" s="298">
        <v>166.7</v>
      </c>
      <c r="P230" s="299">
        <v>166.7</v>
      </c>
      <c r="Q230" s="296">
        <v>195.2</v>
      </c>
      <c r="R230" s="297">
        <v>195.2</v>
      </c>
      <c r="S230" s="297">
        <v>195.2</v>
      </c>
      <c r="T230" s="297">
        <v>195.2</v>
      </c>
      <c r="U230" s="300">
        <v>195.2</v>
      </c>
      <c r="V230" s="296">
        <v>164.6</v>
      </c>
      <c r="W230" s="297">
        <v>164.6</v>
      </c>
      <c r="X230" s="297">
        <v>164.6</v>
      </c>
      <c r="Y230" s="297">
        <v>164.6</v>
      </c>
      <c r="Z230" s="300">
        <v>164.6</v>
      </c>
      <c r="AA230" s="296">
        <v>167.5</v>
      </c>
      <c r="AB230" s="297">
        <v>167.5</v>
      </c>
      <c r="AC230" s="297">
        <v>167.5</v>
      </c>
      <c r="AD230" s="297">
        <v>167.5</v>
      </c>
      <c r="AE230" s="300">
        <v>167.5</v>
      </c>
    </row>
    <row r="231" spans="1:31" x14ac:dyDescent="0.2">
      <c r="A231" s="293" t="s">
        <v>735</v>
      </c>
      <c r="B231" s="293"/>
      <c r="C231" s="293" t="s">
        <v>736</v>
      </c>
      <c r="D231" s="122" t="s">
        <v>314</v>
      </c>
      <c r="E231" s="293" t="s">
        <v>261</v>
      </c>
      <c r="F231" s="293" t="s">
        <v>243</v>
      </c>
      <c r="G231" s="122" t="s">
        <v>244</v>
      </c>
      <c r="H231" s="293" t="s">
        <v>495</v>
      </c>
      <c r="I231" s="293" t="s">
        <v>392</v>
      </c>
      <c r="J231" s="294">
        <v>37043</v>
      </c>
      <c r="K231" s="295">
        <v>189.1</v>
      </c>
      <c r="L231" s="296">
        <v>158.19999999999999</v>
      </c>
      <c r="M231" s="297">
        <v>158.19999999999999</v>
      </c>
      <c r="N231" s="297">
        <v>158.19999999999999</v>
      </c>
      <c r="O231" s="298">
        <v>158.19999999999999</v>
      </c>
      <c r="P231" s="299">
        <v>158.19999999999999</v>
      </c>
      <c r="Q231" s="296">
        <v>189.1</v>
      </c>
      <c r="R231" s="297">
        <v>189.1</v>
      </c>
      <c r="S231" s="297">
        <v>189.1</v>
      </c>
      <c r="T231" s="297">
        <v>189.1</v>
      </c>
      <c r="U231" s="300">
        <v>189.1</v>
      </c>
      <c r="V231" s="296">
        <v>156.1</v>
      </c>
      <c r="W231" s="297">
        <v>156.1</v>
      </c>
      <c r="X231" s="297">
        <v>156.1</v>
      </c>
      <c r="Y231" s="297">
        <v>156.1</v>
      </c>
      <c r="Z231" s="300">
        <v>156.1</v>
      </c>
      <c r="AA231" s="296">
        <v>159</v>
      </c>
      <c r="AB231" s="297">
        <v>159</v>
      </c>
      <c r="AC231" s="297">
        <v>159</v>
      </c>
      <c r="AD231" s="297">
        <v>159</v>
      </c>
      <c r="AE231" s="300">
        <v>159</v>
      </c>
    </row>
    <row r="232" spans="1:31" x14ac:dyDescent="0.2">
      <c r="A232" s="293" t="s">
        <v>737</v>
      </c>
      <c r="B232" s="293"/>
      <c r="C232" s="293" t="s">
        <v>738</v>
      </c>
      <c r="D232" s="122" t="s">
        <v>314</v>
      </c>
      <c r="E232" s="293" t="s">
        <v>261</v>
      </c>
      <c r="F232" s="293" t="s">
        <v>243</v>
      </c>
      <c r="G232" s="122" t="s">
        <v>244</v>
      </c>
      <c r="H232" s="293" t="s">
        <v>495</v>
      </c>
      <c r="I232" s="293" t="s">
        <v>392</v>
      </c>
      <c r="J232" s="294">
        <v>37043</v>
      </c>
      <c r="K232" s="295">
        <v>224</v>
      </c>
      <c r="L232" s="296">
        <v>206</v>
      </c>
      <c r="M232" s="297">
        <v>206</v>
      </c>
      <c r="N232" s="297">
        <v>206</v>
      </c>
      <c r="O232" s="298">
        <v>206</v>
      </c>
      <c r="P232" s="299">
        <v>206</v>
      </c>
      <c r="Q232" s="296">
        <v>217</v>
      </c>
      <c r="R232" s="297">
        <v>217</v>
      </c>
      <c r="S232" s="297">
        <v>217</v>
      </c>
      <c r="T232" s="297">
        <v>217</v>
      </c>
      <c r="U232" s="300">
        <v>217</v>
      </c>
      <c r="V232" s="296">
        <v>206.4</v>
      </c>
      <c r="W232" s="297">
        <v>206.4</v>
      </c>
      <c r="X232" s="297">
        <v>206.4</v>
      </c>
      <c r="Y232" s="297">
        <v>206.4</v>
      </c>
      <c r="Z232" s="300">
        <v>206.4</v>
      </c>
      <c r="AA232" s="296">
        <v>207.2</v>
      </c>
      <c r="AB232" s="297">
        <v>207.2</v>
      </c>
      <c r="AC232" s="297">
        <v>207.2</v>
      </c>
      <c r="AD232" s="297">
        <v>207.2</v>
      </c>
      <c r="AE232" s="300">
        <v>207.2</v>
      </c>
    </row>
    <row r="233" spans="1:31" x14ac:dyDescent="0.2">
      <c r="A233" s="293" t="s">
        <v>739</v>
      </c>
      <c r="B233" s="293"/>
      <c r="C233" s="293" t="s">
        <v>740</v>
      </c>
      <c r="D233" s="122" t="s">
        <v>314</v>
      </c>
      <c r="E233" s="293" t="s">
        <v>261</v>
      </c>
      <c r="F233" s="293" t="s">
        <v>243</v>
      </c>
      <c r="G233" s="122" t="s">
        <v>244</v>
      </c>
      <c r="H233" s="293" t="s">
        <v>495</v>
      </c>
      <c r="I233" s="293" t="s">
        <v>392</v>
      </c>
      <c r="J233" s="294">
        <v>37043</v>
      </c>
      <c r="K233" s="295">
        <v>224</v>
      </c>
      <c r="L233" s="296">
        <v>206</v>
      </c>
      <c r="M233" s="297">
        <v>206</v>
      </c>
      <c r="N233" s="297">
        <v>206</v>
      </c>
      <c r="O233" s="298">
        <v>206</v>
      </c>
      <c r="P233" s="299">
        <v>206</v>
      </c>
      <c r="Q233" s="296">
        <v>217</v>
      </c>
      <c r="R233" s="297">
        <v>217</v>
      </c>
      <c r="S233" s="297">
        <v>217</v>
      </c>
      <c r="T233" s="297">
        <v>217</v>
      </c>
      <c r="U233" s="300">
        <v>217</v>
      </c>
      <c r="V233" s="296">
        <v>206.4</v>
      </c>
      <c r="W233" s="297">
        <v>206.4</v>
      </c>
      <c r="X233" s="297">
        <v>206.4</v>
      </c>
      <c r="Y233" s="297">
        <v>206.4</v>
      </c>
      <c r="Z233" s="300">
        <v>206.4</v>
      </c>
      <c r="AA233" s="296">
        <v>207.2</v>
      </c>
      <c r="AB233" s="297">
        <v>207.2</v>
      </c>
      <c r="AC233" s="297">
        <v>207.2</v>
      </c>
      <c r="AD233" s="297">
        <v>207.2</v>
      </c>
      <c r="AE233" s="300">
        <v>207.2</v>
      </c>
    </row>
    <row r="234" spans="1:31" x14ac:dyDescent="0.2">
      <c r="A234" s="293" t="s">
        <v>741</v>
      </c>
      <c r="B234" s="293"/>
      <c r="C234" s="293" t="s">
        <v>742</v>
      </c>
      <c r="D234" s="122" t="s">
        <v>321</v>
      </c>
      <c r="E234" s="293" t="s">
        <v>261</v>
      </c>
      <c r="F234" s="293" t="s">
        <v>243</v>
      </c>
      <c r="G234" s="122" t="s">
        <v>244</v>
      </c>
      <c r="H234" s="293" t="s">
        <v>743</v>
      </c>
      <c r="I234" s="293" t="s">
        <v>260</v>
      </c>
      <c r="J234" s="294">
        <v>44573</v>
      </c>
      <c r="K234" s="295">
        <v>60.5</v>
      </c>
      <c r="L234" s="296">
        <v>44</v>
      </c>
      <c r="M234" s="297">
        <v>44</v>
      </c>
      <c r="N234" s="297">
        <v>44</v>
      </c>
      <c r="O234" s="298">
        <v>44</v>
      </c>
      <c r="P234" s="299">
        <v>44</v>
      </c>
      <c r="Q234" s="296">
        <v>49.8</v>
      </c>
      <c r="R234" s="297">
        <v>49.8</v>
      </c>
      <c r="S234" s="297">
        <v>49.8</v>
      </c>
      <c r="T234" s="297">
        <v>49.8</v>
      </c>
      <c r="U234" s="300">
        <v>49.8</v>
      </c>
      <c r="V234" s="296">
        <v>46.7</v>
      </c>
      <c r="W234" s="297">
        <v>46.7</v>
      </c>
      <c r="X234" s="297">
        <v>46.7</v>
      </c>
      <c r="Y234" s="297">
        <v>46.7</v>
      </c>
      <c r="Z234" s="300">
        <v>46.7</v>
      </c>
      <c r="AA234" s="296">
        <v>46.5</v>
      </c>
      <c r="AB234" s="297">
        <v>46.5</v>
      </c>
      <c r="AC234" s="297">
        <v>46.5</v>
      </c>
      <c r="AD234" s="297">
        <v>46.5</v>
      </c>
      <c r="AE234" s="300">
        <v>46.5</v>
      </c>
    </row>
    <row r="235" spans="1:31" x14ac:dyDescent="0.2">
      <c r="A235" s="293" t="s">
        <v>744</v>
      </c>
      <c r="B235" s="293"/>
      <c r="C235" s="293" t="s">
        <v>745</v>
      </c>
      <c r="D235" s="122" t="s">
        <v>321</v>
      </c>
      <c r="E235" s="293" t="s">
        <v>261</v>
      </c>
      <c r="F235" s="293" t="s">
        <v>243</v>
      </c>
      <c r="G235" s="122" t="s">
        <v>244</v>
      </c>
      <c r="H235" s="293" t="s">
        <v>743</v>
      </c>
      <c r="I235" s="293" t="s">
        <v>260</v>
      </c>
      <c r="J235" s="294">
        <v>44573</v>
      </c>
      <c r="K235" s="295">
        <v>60.5</v>
      </c>
      <c r="L235" s="296">
        <v>44</v>
      </c>
      <c r="M235" s="297">
        <v>44</v>
      </c>
      <c r="N235" s="297">
        <v>44</v>
      </c>
      <c r="O235" s="298">
        <v>44</v>
      </c>
      <c r="P235" s="299">
        <v>44</v>
      </c>
      <c r="Q235" s="296">
        <v>49.8</v>
      </c>
      <c r="R235" s="297">
        <v>49.8</v>
      </c>
      <c r="S235" s="297">
        <v>49.8</v>
      </c>
      <c r="T235" s="297">
        <v>49.8</v>
      </c>
      <c r="U235" s="300">
        <v>49.8</v>
      </c>
      <c r="V235" s="296">
        <v>46.7</v>
      </c>
      <c r="W235" s="297">
        <v>46.7</v>
      </c>
      <c r="X235" s="297">
        <v>46.7</v>
      </c>
      <c r="Y235" s="297">
        <v>46.7</v>
      </c>
      <c r="Z235" s="300">
        <v>46.7</v>
      </c>
      <c r="AA235" s="296">
        <v>46.5</v>
      </c>
      <c r="AB235" s="297">
        <v>46.5</v>
      </c>
      <c r="AC235" s="297">
        <v>46.5</v>
      </c>
      <c r="AD235" s="297">
        <v>46.5</v>
      </c>
      <c r="AE235" s="300">
        <v>46.5</v>
      </c>
    </row>
    <row r="236" spans="1:31" x14ac:dyDescent="0.2">
      <c r="A236" s="293" t="s">
        <v>746</v>
      </c>
      <c r="B236" s="293"/>
      <c r="C236" s="293" t="s">
        <v>747</v>
      </c>
      <c r="D236" s="122" t="s">
        <v>314</v>
      </c>
      <c r="E236" s="293" t="s">
        <v>261</v>
      </c>
      <c r="F236" s="293" t="s">
        <v>243</v>
      </c>
      <c r="G236" s="122" t="s">
        <v>244</v>
      </c>
      <c r="H236" s="293" t="s">
        <v>748</v>
      </c>
      <c r="I236" s="293" t="s">
        <v>246</v>
      </c>
      <c r="J236" s="294">
        <v>41852</v>
      </c>
      <c r="K236" s="295">
        <v>232</v>
      </c>
      <c r="L236" s="296">
        <v>199</v>
      </c>
      <c r="M236" s="297">
        <v>199</v>
      </c>
      <c r="N236" s="297">
        <v>199</v>
      </c>
      <c r="O236" s="298">
        <v>199</v>
      </c>
      <c r="P236" s="299">
        <v>199</v>
      </c>
      <c r="Q236" s="296">
        <v>224</v>
      </c>
      <c r="R236" s="297">
        <v>224</v>
      </c>
      <c r="S236" s="297">
        <v>224</v>
      </c>
      <c r="T236" s="297">
        <v>224</v>
      </c>
      <c r="U236" s="300">
        <v>224</v>
      </c>
      <c r="V236" s="296">
        <v>218</v>
      </c>
      <c r="W236" s="297">
        <v>218</v>
      </c>
      <c r="X236" s="297">
        <v>218</v>
      </c>
      <c r="Y236" s="297">
        <v>218</v>
      </c>
      <c r="Z236" s="300">
        <v>218</v>
      </c>
      <c r="AA236" s="296">
        <v>217</v>
      </c>
      <c r="AB236" s="297">
        <v>217</v>
      </c>
      <c r="AC236" s="297">
        <v>217</v>
      </c>
      <c r="AD236" s="297">
        <v>217</v>
      </c>
      <c r="AE236" s="300">
        <v>217</v>
      </c>
    </row>
    <row r="237" spans="1:31" x14ac:dyDescent="0.2">
      <c r="A237" s="293" t="s">
        <v>749</v>
      </c>
      <c r="B237" s="293"/>
      <c r="C237" s="293" t="s">
        <v>750</v>
      </c>
      <c r="D237" s="122" t="s">
        <v>314</v>
      </c>
      <c r="E237" s="293" t="s">
        <v>261</v>
      </c>
      <c r="F237" s="293" t="s">
        <v>243</v>
      </c>
      <c r="G237" s="122" t="s">
        <v>244</v>
      </c>
      <c r="H237" s="293" t="s">
        <v>748</v>
      </c>
      <c r="I237" s="293" t="s">
        <v>246</v>
      </c>
      <c r="J237" s="294">
        <v>41852</v>
      </c>
      <c r="K237" s="295">
        <v>232</v>
      </c>
      <c r="L237" s="296">
        <v>199</v>
      </c>
      <c r="M237" s="297">
        <v>199</v>
      </c>
      <c r="N237" s="297">
        <v>199</v>
      </c>
      <c r="O237" s="298">
        <v>199</v>
      </c>
      <c r="P237" s="299">
        <v>199</v>
      </c>
      <c r="Q237" s="296">
        <v>224</v>
      </c>
      <c r="R237" s="297">
        <v>224</v>
      </c>
      <c r="S237" s="297">
        <v>224</v>
      </c>
      <c r="T237" s="297">
        <v>224</v>
      </c>
      <c r="U237" s="300">
        <v>224</v>
      </c>
      <c r="V237" s="296">
        <v>217</v>
      </c>
      <c r="W237" s="297">
        <v>217</v>
      </c>
      <c r="X237" s="297">
        <v>217</v>
      </c>
      <c r="Y237" s="297">
        <v>217</v>
      </c>
      <c r="Z237" s="300">
        <v>217</v>
      </c>
      <c r="AA237" s="296">
        <v>216</v>
      </c>
      <c r="AB237" s="297">
        <v>216</v>
      </c>
      <c r="AC237" s="297">
        <v>216</v>
      </c>
      <c r="AD237" s="297">
        <v>216</v>
      </c>
      <c r="AE237" s="300">
        <v>216</v>
      </c>
    </row>
    <row r="238" spans="1:31" x14ac:dyDescent="0.2">
      <c r="A238" s="293" t="s">
        <v>751</v>
      </c>
      <c r="B238" s="293"/>
      <c r="C238" s="293" t="s">
        <v>752</v>
      </c>
      <c r="D238" s="122" t="s">
        <v>314</v>
      </c>
      <c r="E238" s="293" t="s">
        <v>261</v>
      </c>
      <c r="F238" s="293" t="s">
        <v>243</v>
      </c>
      <c r="G238" s="122" t="s">
        <v>244</v>
      </c>
      <c r="H238" s="293" t="s">
        <v>748</v>
      </c>
      <c r="I238" s="293" t="s">
        <v>246</v>
      </c>
      <c r="J238" s="294">
        <v>41852</v>
      </c>
      <c r="K238" s="295">
        <v>353.1</v>
      </c>
      <c r="L238" s="296">
        <v>287</v>
      </c>
      <c r="M238" s="297">
        <v>287</v>
      </c>
      <c r="N238" s="297">
        <v>287</v>
      </c>
      <c r="O238" s="298">
        <v>287</v>
      </c>
      <c r="P238" s="299">
        <v>287</v>
      </c>
      <c r="Q238" s="296">
        <v>316</v>
      </c>
      <c r="R238" s="297">
        <v>316</v>
      </c>
      <c r="S238" s="297">
        <v>316</v>
      </c>
      <c r="T238" s="297">
        <v>316</v>
      </c>
      <c r="U238" s="300">
        <v>316</v>
      </c>
      <c r="V238" s="296">
        <v>308</v>
      </c>
      <c r="W238" s="297">
        <v>308</v>
      </c>
      <c r="X238" s="297">
        <v>308</v>
      </c>
      <c r="Y238" s="297">
        <v>308</v>
      </c>
      <c r="Z238" s="300">
        <v>308</v>
      </c>
      <c r="AA238" s="296">
        <v>307</v>
      </c>
      <c r="AB238" s="297">
        <v>307</v>
      </c>
      <c r="AC238" s="297">
        <v>307</v>
      </c>
      <c r="AD238" s="297">
        <v>307</v>
      </c>
      <c r="AE238" s="300">
        <v>307</v>
      </c>
    </row>
    <row r="239" spans="1:31" x14ac:dyDescent="0.2">
      <c r="A239" s="293" t="s">
        <v>753</v>
      </c>
      <c r="B239" s="293"/>
      <c r="C239" s="293" t="s">
        <v>754</v>
      </c>
      <c r="D239" s="122" t="s">
        <v>314</v>
      </c>
      <c r="E239" s="293" t="s">
        <v>261</v>
      </c>
      <c r="F239" s="293" t="s">
        <v>243</v>
      </c>
      <c r="G239" s="122" t="s">
        <v>244</v>
      </c>
      <c r="H239" s="293" t="s">
        <v>755</v>
      </c>
      <c r="I239" s="293" t="s">
        <v>246</v>
      </c>
      <c r="J239" s="294">
        <v>41852</v>
      </c>
      <c r="K239" s="295">
        <v>232</v>
      </c>
      <c r="L239" s="296">
        <v>223</v>
      </c>
      <c r="M239" s="297">
        <v>223</v>
      </c>
      <c r="N239" s="297">
        <v>223</v>
      </c>
      <c r="O239" s="298">
        <v>223</v>
      </c>
      <c r="P239" s="299">
        <v>223</v>
      </c>
      <c r="Q239" s="296">
        <v>222</v>
      </c>
      <c r="R239" s="297">
        <v>222</v>
      </c>
      <c r="S239" s="297">
        <v>222</v>
      </c>
      <c r="T239" s="297">
        <v>222</v>
      </c>
      <c r="U239" s="300">
        <v>222</v>
      </c>
      <c r="V239" s="296">
        <v>220</v>
      </c>
      <c r="W239" s="297">
        <v>220</v>
      </c>
      <c r="X239" s="297">
        <v>220</v>
      </c>
      <c r="Y239" s="297">
        <v>220</v>
      </c>
      <c r="Z239" s="300">
        <v>220</v>
      </c>
      <c r="AA239" s="296">
        <v>219</v>
      </c>
      <c r="AB239" s="297">
        <v>219</v>
      </c>
      <c r="AC239" s="297">
        <v>219</v>
      </c>
      <c r="AD239" s="297">
        <v>219</v>
      </c>
      <c r="AE239" s="300">
        <v>219</v>
      </c>
    </row>
    <row r="240" spans="1:31" x14ac:dyDescent="0.2">
      <c r="A240" s="293" t="s">
        <v>756</v>
      </c>
      <c r="B240" s="293"/>
      <c r="C240" s="293" t="s">
        <v>757</v>
      </c>
      <c r="D240" s="122" t="s">
        <v>314</v>
      </c>
      <c r="E240" s="293" t="s">
        <v>261</v>
      </c>
      <c r="F240" s="293" t="s">
        <v>243</v>
      </c>
      <c r="G240" s="122" t="s">
        <v>244</v>
      </c>
      <c r="H240" s="293" t="s">
        <v>755</v>
      </c>
      <c r="I240" s="293" t="s">
        <v>246</v>
      </c>
      <c r="J240" s="294">
        <v>41852</v>
      </c>
      <c r="K240" s="295">
        <v>232</v>
      </c>
      <c r="L240" s="296">
        <v>220</v>
      </c>
      <c r="M240" s="297">
        <v>220</v>
      </c>
      <c r="N240" s="297">
        <v>220</v>
      </c>
      <c r="O240" s="298">
        <v>220</v>
      </c>
      <c r="P240" s="299">
        <v>220</v>
      </c>
      <c r="Q240" s="296">
        <v>209</v>
      </c>
      <c r="R240" s="297">
        <v>209</v>
      </c>
      <c r="S240" s="297">
        <v>209</v>
      </c>
      <c r="T240" s="297">
        <v>209</v>
      </c>
      <c r="U240" s="300">
        <v>209</v>
      </c>
      <c r="V240" s="296">
        <v>207</v>
      </c>
      <c r="W240" s="297">
        <v>207</v>
      </c>
      <c r="X240" s="297">
        <v>207</v>
      </c>
      <c r="Y240" s="297">
        <v>207</v>
      </c>
      <c r="Z240" s="300">
        <v>207</v>
      </c>
      <c r="AA240" s="296">
        <v>206</v>
      </c>
      <c r="AB240" s="297">
        <v>206</v>
      </c>
      <c r="AC240" s="297">
        <v>206</v>
      </c>
      <c r="AD240" s="297">
        <v>206</v>
      </c>
      <c r="AE240" s="300">
        <v>206</v>
      </c>
    </row>
    <row r="241" spans="1:31" x14ac:dyDescent="0.2">
      <c r="A241" s="293" t="s">
        <v>758</v>
      </c>
      <c r="B241" s="293"/>
      <c r="C241" s="293" t="s">
        <v>759</v>
      </c>
      <c r="D241" s="122" t="s">
        <v>314</v>
      </c>
      <c r="E241" s="293" t="s">
        <v>261</v>
      </c>
      <c r="F241" s="293" t="s">
        <v>243</v>
      </c>
      <c r="G241" s="122" t="s">
        <v>244</v>
      </c>
      <c r="H241" s="293" t="s">
        <v>755</v>
      </c>
      <c r="I241" s="293" t="s">
        <v>246</v>
      </c>
      <c r="J241" s="294">
        <v>41852</v>
      </c>
      <c r="K241" s="295">
        <v>353.1</v>
      </c>
      <c r="L241" s="296">
        <v>326</v>
      </c>
      <c r="M241" s="297">
        <v>326</v>
      </c>
      <c r="N241" s="297">
        <v>326</v>
      </c>
      <c r="O241" s="298">
        <v>326</v>
      </c>
      <c r="P241" s="299">
        <v>326</v>
      </c>
      <c r="Q241" s="296">
        <v>325</v>
      </c>
      <c r="R241" s="297">
        <v>325</v>
      </c>
      <c r="S241" s="297">
        <v>325</v>
      </c>
      <c r="T241" s="297">
        <v>325</v>
      </c>
      <c r="U241" s="300">
        <v>325</v>
      </c>
      <c r="V241" s="296">
        <v>324</v>
      </c>
      <c r="W241" s="297">
        <v>324</v>
      </c>
      <c r="X241" s="297">
        <v>324</v>
      </c>
      <c r="Y241" s="297">
        <v>324</v>
      </c>
      <c r="Z241" s="300">
        <v>324</v>
      </c>
      <c r="AA241" s="296">
        <v>323</v>
      </c>
      <c r="AB241" s="297">
        <v>323</v>
      </c>
      <c r="AC241" s="297">
        <v>323</v>
      </c>
      <c r="AD241" s="297">
        <v>323</v>
      </c>
      <c r="AE241" s="300">
        <v>323</v>
      </c>
    </row>
    <row r="242" spans="1:31" x14ac:dyDescent="0.2">
      <c r="A242" s="293" t="s">
        <v>760</v>
      </c>
      <c r="B242" s="293"/>
      <c r="C242" s="293" t="s">
        <v>761</v>
      </c>
      <c r="D242" s="122" t="s">
        <v>314</v>
      </c>
      <c r="E242" s="293" t="s">
        <v>261</v>
      </c>
      <c r="F242" s="293" t="s">
        <v>243</v>
      </c>
      <c r="G242" s="122" t="s">
        <v>244</v>
      </c>
      <c r="H242" s="293" t="s">
        <v>755</v>
      </c>
      <c r="I242" s="293" t="s">
        <v>246</v>
      </c>
      <c r="J242" s="294">
        <v>42217</v>
      </c>
      <c r="K242" s="295">
        <v>232</v>
      </c>
      <c r="L242" s="296">
        <v>191.2</v>
      </c>
      <c r="M242" s="297">
        <v>191.2</v>
      </c>
      <c r="N242" s="297">
        <v>191.2</v>
      </c>
      <c r="O242" s="298">
        <v>191.2</v>
      </c>
      <c r="P242" s="299">
        <v>191.2</v>
      </c>
      <c r="Q242" s="296">
        <v>218.5</v>
      </c>
      <c r="R242" s="297">
        <v>218.5</v>
      </c>
      <c r="S242" s="297">
        <v>218.5</v>
      </c>
      <c r="T242" s="297">
        <v>218.5</v>
      </c>
      <c r="U242" s="300">
        <v>218.5</v>
      </c>
      <c r="V242" s="296">
        <v>218.5</v>
      </c>
      <c r="W242" s="297">
        <v>218.5</v>
      </c>
      <c r="X242" s="297">
        <v>218.5</v>
      </c>
      <c r="Y242" s="297">
        <v>218.5</v>
      </c>
      <c r="Z242" s="300">
        <v>218.5</v>
      </c>
      <c r="AA242" s="296">
        <v>218.5</v>
      </c>
      <c r="AB242" s="297">
        <v>218.5</v>
      </c>
      <c r="AC242" s="297">
        <v>218.5</v>
      </c>
      <c r="AD242" s="297">
        <v>218.5</v>
      </c>
      <c r="AE242" s="300">
        <v>218.5</v>
      </c>
    </row>
    <row r="243" spans="1:31" x14ac:dyDescent="0.2">
      <c r="A243" s="293" t="s">
        <v>762</v>
      </c>
      <c r="B243" s="293"/>
      <c r="C243" s="293" t="s">
        <v>763</v>
      </c>
      <c r="D243" s="122" t="s">
        <v>314</v>
      </c>
      <c r="E243" s="293" t="s">
        <v>261</v>
      </c>
      <c r="F243" s="293" t="s">
        <v>243</v>
      </c>
      <c r="G243" s="122" t="s">
        <v>244</v>
      </c>
      <c r="H243" s="293" t="s">
        <v>755</v>
      </c>
      <c r="I243" s="293" t="s">
        <v>246</v>
      </c>
      <c r="J243" s="294">
        <v>42217</v>
      </c>
      <c r="K243" s="295">
        <v>232</v>
      </c>
      <c r="L243" s="296">
        <v>191.2</v>
      </c>
      <c r="M243" s="297">
        <v>191.2</v>
      </c>
      <c r="N243" s="297">
        <v>191.2</v>
      </c>
      <c r="O243" s="298">
        <v>191.2</v>
      </c>
      <c r="P243" s="299">
        <v>191.2</v>
      </c>
      <c r="Q243" s="296">
        <v>218.5</v>
      </c>
      <c r="R243" s="297">
        <v>218.5</v>
      </c>
      <c r="S243" s="297">
        <v>218.5</v>
      </c>
      <c r="T243" s="297">
        <v>218.5</v>
      </c>
      <c r="U243" s="300">
        <v>218.5</v>
      </c>
      <c r="V243" s="296">
        <v>218.5</v>
      </c>
      <c r="W243" s="297">
        <v>218.5</v>
      </c>
      <c r="X243" s="297">
        <v>218.5</v>
      </c>
      <c r="Y243" s="297">
        <v>218.5</v>
      </c>
      <c r="Z243" s="300">
        <v>218.5</v>
      </c>
      <c r="AA243" s="296">
        <v>218.5</v>
      </c>
      <c r="AB243" s="297">
        <v>218.5</v>
      </c>
      <c r="AC243" s="297">
        <v>218.5</v>
      </c>
      <c r="AD243" s="297">
        <v>218.5</v>
      </c>
      <c r="AE243" s="300">
        <v>218.5</v>
      </c>
    </row>
    <row r="244" spans="1:31" x14ac:dyDescent="0.2">
      <c r="A244" s="293" t="s">
        <v>764</v>
      </c>
      <c r="B244" s="293"/>
      <c r="C244" s="293" t="s">
        <v>765</v>
      </c>
      <c r="D244" s="122" t="s">
        <v>314</v>
      </c>
      <c r="E244" s="293" t="s">
        <v>261</v>
      </c>
      <c r="F244" s="293" t="s">
        <v>243</v>
      </c>
      <c r="G244" s="122" t="s">
        <v>244</v>
      </c>
      <c r="H244" s="293" t="s">
        <v>755</v>
      </c>
      <c r="I244" s="293" t="s">
        <v>246</v>
      </c>
      <c r="J244" s="294">
        <v>42217</v>
      </c>
      <c r="K244" s="295">
        <v>353.1</v>
      </c>
      <c r="L244" s="296">
        <v>334.7</v>
      </c>
      <c r="M244" s="297">
        <v>334.7</v>
      </c>
      <c r="N244" s="297">
        <v>334.7</v>
      </c>
      <c r="O244" s="298">
        <v>334.7</v>
      </c>
      <c r="P244" s="299">
        <v>334.7</v>
      </c>
      <c r="Q244" s="296">
        <v>333.6</v>
      </c>
      <c r="R244" s="297">
        <v>333.6</v>
      </c>
      <c r="S244" s="297">
        <v>333.6</v>
      </c>
      <c r="T244" s="297">
        <v>333.6</v>
      </c>
      <c r="U244" s="300">
        <v>333.6</v>
      </c>
      <c r="V244" s="296">
        <v>353.1</v>
      </c>
      <c r="W244" s="297">
        <v>353.1</v>
      </c>
      <c r="X244" s="297">
        <v>353.1</v>
      </c>
      <c r="Y244" s="297">
        <v>353.1</v>
      </c>
      <c r="Z244" s="300">
        <v>353.1</v>
      </c>
      <c r="AA244" s="296">
        <v>353.1</v>
      </c>
      <c r="AB244" s="297">
        <v>353.1</v>
      </c>
      <c r="AC244" s="297">
        <v>353.1</v>
      </c>
      <c r="AD244" s="297">
        <v>353.1</v>
      </c>
      <c r="AE244" s="300">
        <v>353.1</v>
      </c>
    </row>
    <row r="245" spans="1:31" x14ac:dyDescent="0.2">
      <c r="A245" s="293" t="s">
        <v>766</v>
      </c>
      <c r="B245" s="293"/>
      <c r="C245" s="293" t="s">
        <v>767</v>
      </c>
      <c r="D245" s="122" t="s">
        <v>314</v>
      </c>
      <c r="E245" s="293" t="s">
        <v>261</v>
      </c>
      <c r="F245" s="293" t="s">
        <v>243</v>
      </c>
      <c r="G245" s="122" t="s">
        <v>244</v>
      </c>
      <c r="H245" s="293" t="s">
        <v>648</v>
      </c>
      <c r="I245" s="293" t="s">
        <v>246</v>
      </c>
      <c r="J245" s="294">
        <v>32660</v>
      </c>
      <c r="K245" s="295">
        <v>90.88</v>
      </c>
      <c r="L245" s="296">
        <v>76</v>
      </c>
      <c r="M245" s="297">
        <v>76</v>
      </c>
      <c r="N245" s="297">
        <v>76</v>
      </c>
      <c r="O245" s="298">
        <v>76</v>
      </c>
      <c r="P245" s="299">
        <v>76</v>
      </c>
      <c r="Q245" s="296">
        <v>87</v>
      </c>
      <c r="R245" s="297">
        <v>87</v>
      </c>
      <c r="S245" s="297">
        <v>87</v>
      </c>
      <c r="T245" s="297">
        <v>87</v>
      </c>
      <c r="U245" s="300">
        <v>87</v>
      </c>
      <c r="V245" s="296">
        <v>86</v>
      </c>
      <c r="W245" s="297">
        <v>86</v>
      </c>
      <c r="X245" s="297">
        <v>86</v>
      </c>
      <c r="Y245" s="297">
        <v>86</v>
      </c>
      <c r="Z245" s="300">
        <v>86</v>
      </c>
      <c r="AA245" s="296">
        <v>86</v>
      </c>
      <c r="AB245" s="297">
        <v>86</v>
      </c>
      <c r="AC245" s="297">
        <v>86</v>
      </c>
      <c r="AD245" s="297">
        <v>86</v>
      </c>
      <c r="AE245" s="300">
        <v>86</v>
      </c>
    </row>
    <row r="246" spans="1:31" x14ac:dyDescent="0.2">
      <c r="A246" s="293" t="s">
        <v>768</v>
      </c>
      <c r="B246" s="293"/>
      <c r="C246" s="293" t="s">
        <v>769</v>
      </c>
      <c r="D246" s="122" t="s">
        <v>314</v>
      </c>
      <c r="E246" s="293" t="s">
        <v>261</v>
      </c>
      <c r="F246" s="293" t="s">
        <v>243</v>
      </c>
      <c r="G246" s="122" t="s">
        <v>244</v>
      </c>
      <c r="H246" s="293" t="s">
        <v>648</v>
      </c>
      <c r="I246" s="293" t="s">
        <v>246</v>
      </c>
      <c r="J246" s="294">
        <v>32660</v>
      </c>
      <c r="K246" s="295">
        <v>90.88</v>
      </c>
      <c r="L246" s="296">
        <v>76</v>
      </c>
      <c r="M246" s="297">
        <v>76</v>
      </c>
      <c r="N246" s="297">
        <v>76</v>
      </c>
      <c r="O246" s="298">
        <v>76</v>
      </c>
      <c r="P246" s="299">
        <v>76</v>
      </c>
      <c r="Q246" s="296">
        <v>87</v>
      </c>
      <c r="R246" s="297">
        <v>87</v>
      </c>
      <c r="S246" s="297">
        <v>87</v>
      </c>
      <c r="T246" s="297">
        <v>87</v>
      </c>
      <c r="U246" s="300">
        <v>87</v>
      </c>
      <c r="V246" s="296">
        <v>86</v>
      </c>
      <c r="W246" s="297">
        <v>86</v>
      </c>
      <c r="X246" s="297">
        <v>86</v>
      </c>
      <c r="Y246" s="297">
        <v>86</v>
      </c>
      <c r="Z246" s="300">
        <v>86</v>
      </c>
      <c r="AA246" s="296">
        <v>86</v>
      </c>
      <c r="AB246" s="297">
        <v>86</v>
      </c>
      <c r="AC246" s="297">
        <v>86</v>
      </c>
      <c r="AD246" s="297">
        <v>86</v>
      </c>
      <c r="AE246" s="300">
        <v>86</v>
      </c>
    </row>
    <row r="247" spans="1:31" x14ac:dyDescent="0.2">
      <c r="A247" s="293" t="s">
        <v>770</v>
      </c>
      <c r="B247" s="293"/>
      <c r="C247" s="293" t="s">
        <v>771</v>
      </c>
      <c r="D247" s="122" t="s">
        <v>314</v>
      </c>
      <c r="E247" s="293" t="s">
        <v>261</v>
      </c>
      <c r="F247" s="293" t="s">
        <v>243</v>
      </c>
      <c r="G247" s="122" t="s">
        <v>244</v>
      </c>
      <c r="H247" s="293" t="s">
        <v>648</v>
      </c>
      <c r="I247" s="293" t="s">
        <v>246</v>
      </c>
      <c r="J247" s="294">
        <v>32905</v>
      </c>
      <c r="K247" s="295">
        <v>90</v>
      </c>
      <c r="L247" s="296">
        <v>79</v>
      </c>
      <c r="M247" s="297">
        <v>79</v>
      </c>
      <c r="N247" s="297">
        <v>79</v>
      </c>
      <c r="O247" s="298">
        <v>79</v>
      </c>
      <c r="P247" s="299">
        <v>79</v>
      </c>
      <c r="Q247" s="296">
        <v>79</v>
      </c>
      <c r="R247" s="297">
        <v>79</v>
      </c>
      <c r="S247" s="297">
        <v>79</v>
      </c>
      <c r="T247" s="297">
        <v>79</v>
      </c>
      <c r="U247" s="300">
        <v>79</v>
      </c>
      <c r="V247" s="296">
        <v>79</v>
      </c>
      <c r="W247" s="297">
        <v>79</v>
      </c>
      <c r="X247" s="297">
        <v>79</v>
      </c>
      <c r="Y247" s="297">
        <v>79</v>
      </c>
      <c r="Z247" s="300">
        <v>79</v>
      </c>
      <c r="AA247" s="296">
        <v>79</v>
      </c>
      <c r="AB247" s="297">
        <v>79</v>
      </c>
      <c r="AC247" s="297">
        <v>79</v>
      </c>
      <c r="AD247" s="297">
        <v>79</v>
      </c>
      <c r="AE247" s="300">
        <v>79</v>
      </c>
    </row>
    <row r="248" spans="1:31" x14ac:dyDescent="0.2">
      <c r="A248" s="293" t="s">
        <v>772</v>
      </c>
      <c r="B248" s="293"/>
      <c r="C248" s="293" t="s">
        <v>773</v>
      </c>
      <c r="D248" s="122" t="s">
        <v>314</v>
      </c>
      <c r="E248" s="293" t="s">
        <v>261</v>
      </c>
      <c r="F248" s="293" t="s">
        <v>243</v>
      </c>
      <c r="G248" s="122" t="s">
        <v>244</v>
      </c>
      <c r="H248" s="293" t="s">
        <v>402</v>
      </c>
      <c r="I248" s="293" t="s">
        <v>305</v>
      </c>
      <c r="J248" s="294">
        <v>36679</v>
      </c>
      <c r="K248" s="295">
        <v>215.05</v>
      </c>
      <c r="L248" s="296">
        <v>164.5</v>
      </c>
      <c r="M248" s="297">
        <v>164.5</v>
      </c>
      <c r="N248" s="297">
        <v>164.5</v>
      </c>
      <c r="O248" s="298">
        <v>164.5</v>
      </c>
      <c r="P248" s="299">
        <v>164.5</v>
      </c>
      <c r="Q248" s="296">
        <v>176</v>
      </c>
      <c r="R248" s="297">
        <v>176</v>
      </c>
      <c r="S248" s="297">
        <v>176</v>
      </c>
      <c r="T248" s="297">
        <v>176</v>
      </c>
      <c r="U248" s="300">
        <v>176</v>
      </c>
      <c r="V248" s="296">
        <v>170</v>
      </c>
      <c r="W248" s="297">
        <v>170</v>
      </c>
      <c r="X248" s="297">
        <v>170</v>
      </c>
      <c r="Y248" s="297">
        <v>170</v>
      </c>
      <c r="Z248" s="300">
        <v>170</v>
      </c>
      <c r="AA248" s="296">
        <v>168</v>
      </c>
      <c r="AB248" s="297">
        <v>168</v>
      </c>
      <c r="AC248" s="297">
        <v>168</v>
      </c>
      <c r="AD248" s="297">
        <v>168</v>
      </c>
      <c r="AE248" s="300">
        <v>168</v>
      </c>
    </row>
    <row r="249" spans="1:31" x14ac:dyDescent="0.2">
      <c r="A249" s="293" t="s">
        <v>774</v>
      </c>
      <c r="B249" s="293"/>
      <c r="C249" s="293" t="s">
        <v>775</v>
      </c>
      <c r="D249" s="122" t="s">
        <v>314</v>
      </c>
      <c r="E249" s="293" t="s">
        <v>261</v>
      </c>
      <c r="F249" s="293" t="s">
        <v>243</v>
      </c>
      <c r="G249" s="122" t="s">
        <v>244</v>
      </c>
      <c r="H249" s="293" t="s">
        <v>402</v>
      </c>
      <c r="I249" s="293" t="s">
        <v>305</v>
      </c>
      <c r="J249" s="294">
        <v>36679</v>
      </c>
      <c r="K249" s="295">
        <v>215.05</v>
      </c>
      <c r="L249" s="296">
        <v>164.5</v>
      </c>
      <c r="M249" s="297">
        <v>164.5</v>
      </c>
      <c r="N249" s="297">
        <v>164.5</v>
      </c>
      <c r="O249" s="298">
        <v>164.5</v>
      </c>
      <c r="P249" s="299">
        <v>164.5</v>
      </c>
      <c r="Q249" s="296">
        <v>176</v>
      </c>
      <c r="R249" s="297">
        <v>176</v>
      </c>
      <c r="S249" s="297">
        <v>176</v>
      </c>
      <c r="T249" s="297">
        <v>176</v>
      </c>
      <c r="U249" s="300">
        <v>176</v>
      </c>
      <c r="V249" s="296">
        <v>170</v>
      </c>
      <c r="W249" s="297">
        <v>170</v>
      </c>
      <c r="X249" s="297">
        <v>170</v>
      </c>
      <c r="Y249" s="297">
        <v>170</v>
      </c>
      <c r="Z249" s="300">
        <v>170</v>
      </c>
      <c r="AA249" s="296">
        <v>168</v>
      </c>
      <c r="AB249" s="297">
        <v>168</v>
      </c>
      <c r="AC249" s="297">
        <v>168</v>
      </c>
      <c r="AD249" s="297">
        <v>168</v>
      </c>
      <c r="AE249" s="300">
        <v>168</v>
      </c>
    </row>
    <row r="250" spans="1:31" x14ac:dyDescent="0.2">
      <c r="A250" s="293" t="s">
        <v>776</v>
      </c>
      <c r="B250" s="293"/>
      <c r="C250" s="293" t="s">
        <v>777</v>
      </c>
      <c r="D250" s="122" t="s">
        <v>314</v>
      </c>
      <c r="E250" s="293" t="s">
        <v>261</v>
      </c>
      <c r="F250" s="293" t="s">
        <v>243</v>
      </c>
      <c r="G250" s="122" t="s">
        <v>244</v>
      </c>
      <c r="H250" s="293" t="s">
        <v>402</v>
      </c>
      <c r="I250" s="293" t="s">
        <v>305</v>
      </c>
      <c r="J250" s="294">
        <v>36679</v>
      </c>
      <c r="K250" s="295">
        <v>195.5</v>
      </c>
      <c r="L250" s="296">
        <v>170.4</v>
      </c>
      <c r="M250" s="297">
        <v>170.4</v>
      </c>
      <c r="N250" s="297">
        <v>170.4</v>
      </c>
      <c r="O250" s="298">
        <v>170.4</v>
      </c>
      <c r="P250" s="299">
        <v>170.4</v>
      </c>
      <c r="Q250" s="296">
        <v>169</v>
      </c>
      <c r="R250" s="297">
        <v>169</v>
      </c>
      <c r="S250" s="297">
        <v>169</v>
      </c>
      <c r="T250" s="297">
        <v>169</v>
      </c>
      <c r="U250" s="300">
        <v>169</v>
      </c>
      <c r="V250" s="296">
        <v>168</v>
      </c>
      <c r="W250" s="297">
        <v>168</v>
      </c>
      <c r="X250" s="297">
        <v>168</v>
      </c>
      <c r="Y250" s="297">
        <v>168</v>
      </c>
      <c r="Z250" s="300">
        <v>168</v>
      </c>
      <c r="AA250" s="296">
        <v>168</v>
      </c>
      <c r="AB250" s="297">
        <v>168</v>
      </c>
      <c r="AC250" s="297">
        <v>168</v>
      </c>
      <c r="AD250" s="297">
        <v>168</v>
      </c>
      <c r="AE250" s="300">
        <v>168</v>
      </c>
    </row>
    <row r="251" spans="1:31" x14ac:dyDescent="0.2">
      <c r="A251" s="293" t="s">
        <v>778</v>
      </c>
      <c r="B251" s="293"/>
      <c r="C251" s="293" t="s">
        <v>779</v>
      </c>
      <c r="D251" s="122" t="s">
        <v>485</v>
      </c>
      <c r="E251" s="293" t="s">
        <v>261</v>
      </c>
      <c r="F251" s="293" t="s">
        <v>243</v>
      </c>
      <c r="G251" s="122" t="s">
        <v>244</v>
      </c>
      <c r="H251" s="293" t="s">
        <v>780</v>
      </c>
      <c r="I251" s="293" t="s">
        <v>260</v>
      </c>
      <c r="J251" s="294">
        <v>41089</v>
      </c>
      <c r="K251" s="295">
        <v>50.64</v>
      </c>
      <c r="L251" s="296">
        <v>50.6</v>
      </c>
      <c r="M251" s="297">
        <v>50.6</v>
      </c>
      <c r="N251" s="297">
        <v>50.6</v>
      </c>
      <c r="O251" s="298">
        <v>50.6</v>
      </c>
      <c r="P251" s="299">
        <v>50.6</v>
      </c>
      <c r="Q251" s="296">
        <v>50.6</v>
      </c>
      <c r="R251" s="297">
        <v>50.6</v>
      </c>
      <c r="S251" s="297">
        <v>50.6</v>
      </c>
      <c r="T251" s="297">
        <v>50.6</v>
      </c>
      <c r="U251" s="300">
        <v>50.6</v>
      </c>
      <c r="V251" s="296">
        <v>50.6</v>
      </c>
      <c r="W251" s="297">
        <v>50.6</v>
      </c>
      <c r="X251" s="297">
        <v>50.6</v>
      </c>
      <c r="Y251" s="297">
        <v>50.6</v>
      </c>
      <c r="Z251" s="300">
        <v>50.6</v>
      </c>
      <c r="AA251" s="296">
        <v>50.6</v>
      </c>
      <c r="AB251" s="297">
        <v>50.6</v>
      </c>
      <c r="AC251" s="297">
        <v>50.6</v>
      </c>
      <c r="AD251" s="297">
        <v>50.6</v>
      </c>
      <c r="AE251" s="300">
        <v>50.6</v>
      </c>
    </row>
    <row r="252" spans="1:31" x14ac:dyDescent="0.2">
      <c r="A252" s="293" t="s">
        <v>781</v>
      </c>
      <c r="B252" s="293"/>
      <c r="C252" s="293" t="s">
        <v>782</v>
      </c>
      <c r="D252" s="122" t="s">
        <v>485</v>
      </c>
      <c r="E252" s="293" t="s">
        <v>261</v>
      </c>
      <c r="F252" s="293" t="s">
        <v>243</v>
      </c>
      <c r="G252" s="122" t="s">
        <v>244</v>
      </c>
      <c r="H252" s="293" t="s">
        <v>780</v>
      </c>
      <c r="I252" s="293" t="s">
        <v>260</v>
      </c>
      <c r="J252" s="294">
        <v>41089</v>
      </c>
      <c r="K252" s="295">
        <v>50.64</v>
      </c>
      <c r="L252" s="296">
        <v>50.6</v>
      </c>
      <c r="M252" s="297">
        <v>50.6</v>
      </c>
      <c r="N252" s="297">
        <v>50.6</v>
      </c>
      <c r="O252" s="298">
        <v>50.6</v>
      </c>
      <c r="P252" s="299">
        <v>50.6</v>
      </c>
      <c r="Q252" s="296">
        <v>50.6</v>
      </c>
      <c r="R252" s="297">
        <v>50.6</v>
      </c>
      <c r="S252" s="297">
        <v>50.6</v>
      </c>
      <c r="T252" s="297">
        <v>50.6</v>
      </c>
      <c r="U252" s="300">
        <v>50.6</v>
      </c>
      <c r="V252" s="296">
        <v>50.6</v>
      </c>
      <c r="W252" s="297">
        <v>50.6</v>
      </c>
      <c r="X252" s="297">
        <v>50.6</v>
      </c>
      <c r="Y252" s="297">
        <v>50.6</v>
      </c>
      <c r="Z252" s="300">
        <v>50.6</v>
      </c>
      <c r="AA252" s="296">
        <v>50.6</v>
      </c>
      <c r="AB252" s="297">
        <v>50.6</v>
      </c>
      <c r="AC252" s="297">
        <v>50.6</v>
      </c>
      <c r="AD252" s="297">
        <v>50.6</v>
      </c>
      <c r="AE252" s="300">
        <v>50.6</v>
      </c>
    </row>
    <row r="253" spans="1:31" x14ac:dyDescent="0.2">
      <c r="A253" s="293" t="s">
        <v>783</v>
      </c>
      <c r="B253" s="293"/>
      <c r="C253" s="293" t="s">
        <v>784</v>
      </c>
      <c r="D253" s="122" t="s">
        <v>485</v>
      </c>
      <c r="E253" s="293" t="s">
        <v>261</v>
      </c>
      <c r="F253" s="293" t="s">
        <v>243</v>
      </c>
      <c r="G253" s="122" t="s">
        <v>244</v>
      </c>
      <c r="H253" s="293" t="s">
        <v>780</v>
      </c>
      <c r="I253" s="293" t="s">
        <v>260</v>
      </c>
      <c r="J253" s="294">
        <v>41089</v>
      </c>
      <c r="K253" s="295">
        <v>50.64</v>
      </c>
      <c r="L253" s="296">
        <v>50.6</v>
      </c>
      <c r="M253" s="297">
        <v>50.6</v>
      </c>
      <c r="N253" s="297">
        <v>50.6</v>
      </c>
      <c r="O253" s="298">
        <v>50.6</v>
      </c>
      <c r="P253" s="299">
        <v>50.6</v>
      </c>
      <c r="Q253" s="296">
        <v>50.6</v>
      </c>
      <c r="R253" s="297">
        <v>50.6</v>
      </c>
      <c r="S253" s="297">
        <v>50.6</v>
      </c>
      <c r="T253" s="297">
        <v>50.6</v>
      </c>
      <c r="U253" s="300">
        <v>50.6</v>
      </c>
      <c r="V253" s="296">
        <v>50.6</v>
      </c>
      <c r="W253" s="297">
        <v>50.6</v>
      </c>
      <c r="X253" s="297">
        <v>50.6</v>
      </c>
      <c r="Y253" s="297">
        <v>50.6</v>
      </c>
      <c r="Z253" s="300">
        <v>50.6</v>
      </c>
      <c r="AA253" s="296">
        <v>50.6</v>
      </c>
      <c r="AB253" s="297">
        <v>50.6</v>
      </c>
      <c r="AC253" s="297">
        <v>50.6</v>
      </c>
      <c r="AD253" s="297">
        <v>50.6</v>
      </c>
      <c r="AE253" s="300">
        <v>50.6</v>
      </c>
    </row>
    <row r="254" spans="1:31" x14ac:dyDescent="0.2">
      <c r="A254" s="293" t="s">
        <v>785</v>
      </c>
      <c r="B254" s="293"/>
      <c r="C254" s="293" t="s">
        <v>786</v>
      </c>
      <c r="D254" s="122" t="s">
        <v>485</v>
      </c>
      <c r="E254" s="293" t="s">
        <v>261</v>
      </c>
      <c r="F254" s="293" t="s">
        <v>243</v>
      </c>
      <c r="G254" s="122" t="s">
        <v>244</v>
      </c>
      <c r="H254" s="293" t="s">
        <v>780</v>
      </c>
      <c r="I254" s="293" t="s">
        <v>260</v>
      </c>
      <c r="J254" s="294">
        <v>41089</v>
      </c>
      <c r="K254" s="295">
        <v>50.64</v>
      </c>
      <c r="L254" s="296">
        <v>50.6</v>
      </c>
      <c r="M254" s="297">
        <v>50.6</v>
      </c>
      <c r="N254" s="297">
        <v>50.6</v>
      </c>
      <c r="O254" s="298">
        <v>50.6</v>
      </c>
      <c r="P254" s="299">
        <v>50.6</v>
      </c>
      <c r="Q254" s="296">
        <v>50.6</v>
      </c>
      <c r="R254" s="297">
        <v>50.6</v>
      </c>
      <c r="S254" s="297">
        <v>50.6</v>
      </c>
      <c r="T254" s="297">
        <v>50.6</v>
      </c>
      <c r="U254" s="300">
        <v>50.6</v>
      </c>
      <c r="V254" s="296">
        <v>50.6</v>
      </c>
      <c r="W254" s="297">
        <v>50.6</v>
      </c>
      <c r="X254" s="297">
        <v>50.6</v>
      </c>
      <c r="Y254" s="297">
        <v>50.6</v>
      </c>
      <c r="Z254" s="300">
        <v>50.6</v>
      </c>
      <c r="AA254" s="296">
        <v>50.6</v>
      </c>
      <c r="AB254" s="297">
        <v>50.6</v>
      </c>
      <c r="AC254" s="297">
        <v>50.6</v>
      </c>
      <c r="AD254" s="297">
        <v>50.6</v>
      </c>
      <c r="AE254" s="300">
        <v>50.6</v>
      </c>
    </row>
    <row r="255" spans="1:31" x14ac:dyDescent="0.2">
      <c r="A255" s="293" t="s">
        <v>787</v>
      </c>
      <c r="B255" s="293"/>
      <c r="C255" s="293" t="s">
        <v>788</v>
      </c>
      <c r="D255" s="122" t="s">
        <v>321</v>
      </c>
      <c r="E255" s="293" t="s">
        <v>261</v>
      </c>
      <c r="F255" s="293" t="s">
        <v>243</v>
      </c>
      <c r="G255" s="122" t="s">
        <v>244</v>
      </c>
      <c r="H255" s="293" t="s">
        <v>789</v>
      </c>
      <c r="I255" s="293" t="s">
        <v>392</v>
      </c>
      <c r="J255" s="294">
        <v>32264</v>
      </c>
      <c r="K255" s="295">
        <v>89.4</v>
      </c>
      <c r="L255" s="296">
        <v>63</v>
      </c>
      <c r="M255" s="297">
        <v>63</v>
      </c>
      <c r="N255" s="297">
        <v>63</v>
      </c>
      <c r="O255" s="298">
        <v>63</v>
      </c>
      <c r="P255" s="299">
        <v>63</v>
      </c>
      <c r="Q255" s="296">
        <v>79</v>
      </c>
      <c r="R255" s="297">
        <v>79</v>
      </c>
      <c r="S255" s="297">
        <v>79</v>
      </c>
      <c r="T255" s="297">
        <v>79</v>
      </c>
      <c r="U255" s="300">
        <v>79</v>
      </c>
      <c r="V255" s="296">
        <v>64</v>
      </c>
      <c r="W255" s="297">
        <v>64</v>
      </c>
      <c r="X255" s="297">
        <v>64</v>
      </c>
      <c r="Y255" s="297">
        <v>64</v>
      </c>
      <c r="Z255" s="300">
        <v>64</v>
      </c>
      <c r="AA255" s="296">
        <v>64</v>
      </c>
      <c r="AB255" s="297">
        <v>64</v>
      </c>
      <c r="AC255" s="297">
        <v>64</v>
      </c>
      <c r="AD255" s="297">
        <v>64</v>
      </c>
      <c r="AE255" s="300">
        <v>64</v>
      </c>
    </row>
    <row r="256" spans="1:31" x14ac:dyDescent="0.2">
      <c r="A256" s="293" t="s">
        <v>790</v>
      </c>
      <c r="B256" s="293"/>
      <c r="C256" s="293" t="s">
        <v>791</v>
      </c>
      <c r="D256" s="122" t="s">
        <v>321</v>
      </c>
      <c r="E256" s="293" t="s">
        <v>261</v>
      </c>
      <c r="F256" s="293" t="s">
        <v>243</v>
      </c>
      <c r="G256" s="122" t="s">
        <v>244</v>
      </c>
      <c r="H256" s="293" t="s">
        <v>789</v>
      </c>
      <c r="I256" s="293" t="s">
        <v>392</v>
      </c>
      <c r="J256" s="294">
        <v>32264</v>
      </c>
      <c r="K256" s="295">
        <v>89.4</v>
      </c>
      <c r="L256" s="296">
        <v>64</v>
      </c>
      <c r="M256" s="297">
        <v>64</v>
      </c>
      <c r="N256" s="297">
        <v>64</v>
      </c>
      <c r="O256" s="298">
        <v>64</v>
      </c>
      <c r="P256" s="299">
        <v>64</v>
      </c>
      <c r="Q256" s="296">
        <v>76</v>
      </c>
      <c r="R256" s="297">
        <v>76</v>
      </c>
      <c r="S256" s="297">
        <v>76</v>
      </c>
      <c r="T256" s="297">
        <v>76</v>
      </c>
      <c r="U256" s="300">
        <v>76</v>
      </c>
      <c r="V256" s="296">
        <v>64</v>
      </c>
      <c r="W256" s="297">
        <v>64</v>
      </c>
      <c r="X256" s="297">
        <v>64</v>
      </c>
      <c r="Y256" s="297">
        <v>64</v>
      </c>
      <c r="Z256" s="300">
        <v>64</v>
      </c>
      <c r="AA256" s="296">
        <v>66</v>
      </c>
      <c r="AB256" s="297">
        <v>66</v>
      </c>
      <c r="AC256" s="297">
        <v>66</v>
      </c>
      <c r="AD256" s="297">
        <v>66</v>
      </c>
      <c r="AE256" s="300">
        <v>66</v>
      </c>
    </row>
    <row r="257" spans="1:31" x14ac:dyDescent="0.2">
      <c r="A257" s="293" t="s">
        <v>792</v>
      </c>
      <c r="B257" s="293"/>
      <c r="C257" s="293" t="s">
        <v>793</v>
      </c>
      <c r="D257" s="122" t="s">
        <v>321</v>
      </c>
      <c r="E257" s="293" t="s">
        <v>261</v>
      </c>
      <c r="F257" s="293" t="s">
        <v>243</v>
      </c>
      <c r="G257" s="122" t="s">
        <v>244</v>
      </c>
      <c r="H257" s="293" t="s">
        <v>789</v>
      </c>
      <c r="I257" s="293" t="s">
        <v>392</v>
      </c>
      <c r="J257" s="294">
        <v>32264</v>
      </c>
      <c r="K257" s="295">
        <v>89.4</v>
      </c>
      <c r="L257" s="296">
        <v>64</v>
      </c>
      <c r="M257" s="297">
        <v>64</v>
      </c>
      <c r="N257" s="297">
        <v>64</v>
      </c>
      <c r="O257" s="298">
        <v>64</v>
      </c>
      <c r="P257" s="299">
        <v>64</v>
      </c>
      <c r="Q257" s="296">
        <v>78</v>
      </c>
      <c r="R257" s="297">
        <v>78</v>
      </c>
      <c r="S257" s="297">
        <v>78</v>
      </c>
      <c r="T257" s="297">
        <v>78</v>
      </c>
      <c r="U257" s="300">
        <v>78</v>
      </c>
      <c r="V257" s="296">
        <v>64</v>
      </c>
      <c r="W257" s="297">
        <v>64</v>
      </c>
      <c r="X257" s="297">
        <v>64</v>
      </c>
      <c r="Y257" s="297">
        <v>64</v>
      </c>
      <c r="Z257" s="300">
        <v>64</v>
      </c>
      <c r="AA257" s="296">
        <v>65</v>
      </c>
      <c r="AB257" s="297">
        <v>65</v>
      </c>
      <c r="AC257" s="297">
        <v>65</v>
      </c>
      <c r="AD257" s="297">
        <v>65</v>
      </c>
      <c r="AE257" s="300">
        <v>65</v>
      </c>
    </row>
    <row r="258" spans="1:31" x14ac:dyDescent="0.2">
      <c r="A258" s="293" t="s">
        <v>794</v>
      </c>
      <c r="B258" s="293"/>
      <c r="C258" s="293" t="s">
        <v>795</v>
      </c>
      <c r="D258" s="122" t="s">
        <v>321</v>
      </c>
      <c r="E258" s="293" t="s">
        <v>261</v>
      </c>
      <c r="F258" s="293" t="s">
        <v>243</v>
      </c>
      <c r="G258" s="122" t="s">
        <v>244</v>
      </c>
      <c r="H258" s="293" t="s">
        <v>789</v>
      </c>
      <c r="I258" s="293" t="s">
        <v>392</v>
      </c>
      <c r="J258" s="294">
        <v>32905</v>
      </c>
      <c r="K258" s="295">
        <v>89.4</v>
      </c>
      <c r="L258" s="296">
        <v>64</v>
      </c>
      <c r="M258" s="297">
        <v>64</v>
      </c>
      <c r="N258" s="297">
        <v>64</v>
      </c>
      <c r="O258" s="298">
        <v>64</v>
      </c>
      <c r="P258" s="299">
        <v>64</v>
      </c>
      <c r="Q258" s="296">
        <v>75</v>
      </c>
      <c r="R258" s="297">
        <v>75</v>
      </c>
      <c r="S258" s="297">
        <v>75</v>
      </c>
      <c r="T258" s="297">
        <v>75</v>
      </c>
      <c r="U258" s="300">
        <v>75</v>
      </c>
      <c r="V258" s="296">
        <v>64</v>
      </c>
      <c r="W258" s="297">
        <v>64</v>
      </c>
      <c r="X258" s="297">
        <v>64</v>
      </c>
      <c r="Y258" s="297">
        <v>64</v>
      </c>
      <c r="Z258" s="300">
        <v>64</v>
      </c>
      <c r="AA258" s="296">
        <v>65</v>
      </c>
      <c r="AB258" s="297">
        <v>65</v>
      </c>
      <c r="AC258" s="297">
        <v>65</v>
      </c>
      <c r="AD258" s="297">
        <v>65</v>
      </c>
      <c r="AE258" s="300">
        <v>65</v>
      </c>
    </row>
    <row r="259" spans="1:31" x14ac:dyDescent="0.2">
      <c r="A259" s="293" t="s">
        <v>796</v>
      </c>
      <c r="B259" s="293"/>
      <c r="C259" s="293" t="s">
        <v>797</v>
      </c>
      <c r="D259" s="122" t="s">
        <v>321</v>
      </c>
      <c r="E259" s="293" t="s">
        <v>261</v>
      </c>
      <c r="F259" s="293" t="s">
        <v>243</v>
      </c>
      <c r="G259" s="122" t="s">
        <v>244</v>
      </c>
      <c r="H259" s="293" t="s">
        <v>789</v>
      </c>
      <c r="I259" s="293" t="s">
        <v>392</v>
      </c>
      <c r="J259" s="294">
        <v>32905</v>
      </c>
      <c r="K259" s="295">
        <v>89.4</v>
      </c>
      <c r="L259" s="296">
        <v>65</v>
      </c>
      <c r="M259" s="297">
        <v>65</v>
      </c>
      <c r="N259" s="297">
        <v>65</v>
      </c>
      <c r="O259" s="298">
        <v>65</v>
      </c>
      <c r="P259" s="299">
        <v>65</v>
      </c>
      <c r="Q259" s="296">
        <v>79</v>
      </c>
      <c r="R259" s="297">
        <v>79</v>
      </c>
      <c r="S259" s="297">
        <v>79</v>
      </c>
      <c r="T259" s="297">
        <v>79</v>
      </c>
      <c r="U259" s="300">
        <v>79</v>
      </c>
      <c r="V259" s="296">
        <v>65</v>
      </c>
      <c r="W259" s="297">
        <v>65</v>
      </c>
      <c r="X259" s="297">
        <v>65</v>
      </c>
      <c r="Y259" s="297">
        <v>65</v>
      </c>
      <c r="Z259" s="300">
        <v>65</v>
      </c>
      <c r="AA259" s="296">
        <v>66</v>
      </c>
      <c r="AB259" s="297">
        <v>66</v>
      </c>
      <c r="AC259" s="297">
        <v>66</v>
      </c>
      <c r="AD259" s="297">
        <v>66</v>
      </c>
      <c r="AE259" s="300">
        <v>66</v>
      </c>
    </row>
    <row r="260" spans="1:31" x14ac:dyDescent="0.2">
      <c r="A260" s="293" t="s">
        <v>798</v>
      </c>
      <c r="B260" s="293"/>
      <c r="C260" s="293" t="s">
        <v>799</v>
      </c>
      <c r="D260" s="122" t="s">
        <v>321</v>
      </c>
      <c r="E260" s="293" t="s">
        <v>261</v>
      </c>
      <c r="F260" s="293" t="s">
        <v>243</v>
      </c>
      <c r="G260" s="122" t="s">
        <v>244</v>
      </c>
      <c r="H260" s="293" t="s">
        <v>402</v>
      </c>
      <c r="I260" s="293" t="s">
        <v>305</v>
      </c>
      <c r="J260" s="294">
        <v>44285</v>
      </c>
      <c r="K260" s="295">
        <v>60.5</v>
      </c>
      <c r="L260" s="296">
        <v>44.5</v>
      </c>
      <c r="M260" s="297">
        <v>44.5</v>
      </c>
      <c r="N260" s="297">
        <v>44.5</v>
      </c>
      <c r="O260" s="298">
        <v>44.5</v>
      </c>
      <c r="P260" s="299">
        <v>44.5</v>
      </c>
      <c r="Q260" s="296">
        <v>49.8</v>
      </c>
      <c r="R260" s="297">
        <v>49.8</v>
      </c>
      <c r="S260" s="297">
        <v>49.8</v>
      </c>
      <c r="T260" s="297">
        <v>49.8</v>
      </c>
      <c r="U260" s="300">
        <v>49.8</v>
      </c>
      <c r="V260" s="296">
        <v>45.1</v>
      </c>
      <c r="W260" s="297">
        <v>45.1</v>
      </c>
      <c r="X260" s="297">
        <v>45.1</v>
      </c>
      <c r="Y260" s="297">
        <v>45.1</v>
      </c>
      <c r="Z260" s="300">
        <v>45.1</v>
      </c>
      <c r="AA260" s="296">
        <v>45.4</v>
      </c>
      <c r="AB260" s="297">
        <v>45.4</v>
      </c>
      <c r="AC260" s="297">
        <v>45.4</v>
      </c>
      <c r="AD260" s="297">
        <v>45.4</v>
      </c>
      <c r="AE260" s="300">
        <v>45.4</v>
      </c>
    </row>
    <row r="261" spans="1:31" x14ac:dyDescent="0.2">
      <c r="A261" s="293" t="s">
        <v>800</v>
      </c>
      <c r="B261" s="293"/>
      <c r="C261" s="293" t="s">
        <v>801</v>
      </c>
      <c r="D261" s="122" t="s">
        <v>321</v>
      </c>
      <c r="E261" s="293" t="s">
        <v>261</v>
      </c>
      <c r="F261" s="293" t="s">
        <v>243</v>
      </c>
      <c r="G261" s="122" t="s">
        <v>244</v>
      </c>
      <c r="H261" s="293" t="s">
        <v>402</v>
      </c>
      <c r="I261" s="293" t="s">
        <v>305</v>
      </c>
      <c r="J261" s="294">
        <v>44285</v>
      </c>
      <c r="K261" s="295">
        <v>60.5</v>
      </c>
      <c r="L261" s="296">
        <v>44.5</v>
      </c>
      <c r="M261" s="297">
        <v>44.5</v>
      </c>
      <c r="N261" s="297">
        <v>44.5</v>
      </c>
      <c r="O261" s="298">
        <v>44.5</v>
      </c>
      <c r="P261" s="299">
        <v>44.5</v>
      </c>
      <c r="Q261" s="296">
        <v>49.8</v>
      </c>
      <c r="R261" s="297">
        <v>49.8</v>
      </c>
      <c r="S261" s="297">
        <v>49.8</v>
      </c>
      <c r="T261" s="297">
        <v>49.8</v>
      </c>
      <c r="U261" s="300">
        <v>49.8</v>
      </c>
      <c r="V261" s="296">
        <v>45.1</v>
      </c>
      <c r="W261" s="297">
        <v>45.1</v>
      </c>
      <c r="X261" s="297">
        <v>45.1</v>
      </c>
      <c r="Y261" s="297">
        <v>45.1</v>
      </c>
      <c r="Z261" s="300">
        <v>45.1</v>
      </c>
      <c r="AA261" s="296">
        <v>45.4</v>
      </c>
      <c r="AB261" s="297">
        <v>45.4</v>
      </c>
      <c r="AC261" s="297">
        <v>45.4</v>
      </c>
      <c r="AD261" s="297">
        <v>45.4</v>
      </c>
      <c r="AE261" s="300">
        <v>45.4</v>
      </c>
    </row>
    <row r="262" spans="1:31" x14ac:dyDescent="0.2">
      <c r="A262" s="293" t="s">
        <v>802</v>
      </c>
      <c r="B262" s="293"/>
      <c r="C262" s="293" t="s">
        <v>803</v>
      </c>
      <c r="D262" s="122" t="s">
        <v>321</v>
      </c>
      <c r="E262" s="293" t="s">
        <v>261</v>
      </c>
      <c r="F262" s="293" t="s">
        <v>243</v>
      </c>
      <c r="G262" s="122" t="s">
        <v>244</v>
      </c>
      <c r="H262" s="293" t="s">
        <v>402</v>
      </c>
      <c r="I262" s="293" t="s">
        <v>305</v>
      </c>
      <c r="J262" s="294">
        <v>44285</v>
      </c>
      <c r="K262" s="295">
        <v>60.5</v>
      </c>
      <c r="L262" s="296">
        <v>44.5</v>
      </c>
      <c r="M262" s="297">
        <v>44.5</v>
      </c>
      <c r="N262" s="297">
        <v>44.5</v>
      </c>
      <c r="O262" s="298">
        <v>44.5</v>
      </c>
      <c r="P262" s="299">
        <v>44.5</v>
      </c>
      <c r="Q262" s="296">
        <v>49.8</v>
      </c>
      <c r="R262" s="297">
        <v>49.8</v>
      </c>
      <c r="S262" s="297">
        <v>49.8</v>
      </c>
      <c r="T262" s="297">
        <v>49.8</v>
      </c>
      <c r="U262" s="300">
        <v>49.8</v>
      </c>
      <c r="V262" s="296">
        <v>45.1</v>
      </c>
      <c r="W262" s="297">
        <v>45.1</v>
      </c>
      <c r="X262" s="297">
        <v>45.1</v>
      </c>
      <c r="Y262" s="297">
        <v>45.1</v>
      </c>
      <c r="Z262" s="300">
        <v>45.1</v>
      </c>
      <c r="AA262" s="296">
        <v>45.4</v>
      </c>
      <c r="AB262" s="297">
        <v>45.4</v>
      </c>
      <c r="AC262" s="297">
        <v>45.4</v>
      </c>
      <c r="AD262" s="297">
        <v>45.4</v>
      </c>
      <c r="AE262" s="300">
        <v>45.4</v>
      </c>
    </row>
    <row r="263" spans="1:31" x14ac:dyDescent="0.2">
      <c r="A263" s="293" t="s">
        <v>804</v>
      </c>
      <c r="B263" s="293"/>
      <c r="C263" s="293" t="s">
        <v>805</v>
      </c>
      <c r="D263" s="122" t="s">
        <v>321</v>
      </c>
      <c r="E263" s="293" t="s">
        <v>261</v>
      </c>
      <c r="F263" s="293" t="s">
        <v>243</v>
      </c>
      <c r="G263" s="122" t="s">
        <v>244</v>
      </c>
      <c r="H263" s="293" t="s">
        <v>402</v>
      </c>
      <c r="I263" s="293" t="s">
        <v>305</v>
      </c>
      <c r="J263" s="294">
        <v>44285</v>
      </c>
      <c r="K263" s="295">
        <v>60.5</v>
      </c>
      <c r="L263" s="296">
        <v>44.5</v>
      </c>
      <c r="M263" s="297">
        <v>44.5</v>
      </c>
      <c r="N263" s="297">
        <v>44.5</v>
      </c>
      <c r="O263" s="298">
        <v>44.5</v>
      </c>
      <c r="P263" s="299">
        <v>44.5</v>
      </c>
      <c r="Q263" s="296">
        <v>49.8</v>
      </c>
      <c r="R263" s="297">
        <v>49.8</v>
      </c>
      <c r="S263" s="297">
        <v>49.8</v>
      </c>
      <c r="T263" s="297">
        <v>49.8</v>
      </c>
      <c r="U263" s="300">
        <v>49.8</v>
      </c>
      <c r="V263" s="296">
        <v>45.1</v>
      </c>
      <c r="W263" s="297">
        <v>45.1</v>
      </c>
      <c r="X263" s="297">
        <v>45.1</v>
      </c>
      <c r="Y263" s="297">
        <v>45.1</v>
      </c>
      <c r="Z263" s="300">
        <v>45.1</v>
      </c>
      <c r="AA263" s="296">
        <v>45.4</v>
      </c>
      <c r="AB263" s="297">
        <v>45.4</v>
      </c>
      <c r="AC263" s="297">
        <v>45.4</v>
      </c>
      <c r="AD263" s="297">
        <v>45.4</v>
      </c>
      <c r="AE263" s="300">
        <v>45.4</v>
      </c>
    </row>
    <row r="264" spans="1:31" x14ac:dyDescent="0.2">
      <c r="A264" s="293" t="s">
        <v>806</v>
      </c>
      <c r="B264" s="293"/>
      <c r="C264" s="293" t="s">
        <v>807</v>
      </c>
      <c r="D264" s="122" t="s">
        <v>321</v>
      </c>
      <c r="E264" s="293" t="s">
        <v>261</v>
      </c>
      <c r="F264" s="293" t="s">
        <v>243</v>
      </c>
      <c r="G264" s="122" t="s">
        <v>244</v>
      </c>
      <c r="H264" s="293" t="s">
        <v>402</v>
      </c>
      <c r="I264" s="293" t="s">
        <v>305</v>
      </c>
      <c r="J264" s="294">
        <v>44285</v>
      </c>
      <c r="K264" s="295">
        <v>60.5</v>
      </c>
      <c r="L264" s="296">
        <v>44.5</v>
      </c>
      <c r="M264" s="297">
        <v>44.5</v>
      </c>
      <c r="N264" s="297">
        <v>44.5</v>
      </c>
      <c r="O264" s="298">
        <v>44.5</v>
      </c>
      <c r="P264" s="299">
        <v>44.5</v>
      </c>
      <c r="Q264" s="296">
        <v>49.8</v>
      </c>
      <c r="R264" s="297">
        <v>49.8</v>
      </c>
      <c r="S264" s="297">
        <v>49.8</v>
      </c>
      <c r="T264" s="297">
        <v>49.8</v>
      </c>
      <c r="U264" s="300">
        <v>49.8</v>
      </c>
      <c r="V264" s="296">
        <v>45.1</v>
      </c>
      <c r="W264" s="297">
        <v>45.1</v>
      </c>
      <c r="X264" s="297">
        <v>45.1</v>
      </c>
      <c r="Y264" s="297">
        <v>45.1</v>
      </c>
      <c r="Z264" s="300">
        <v>45.1</v>
      </c>
      <c r="AA264" s="296">
        <v>45.4</v>
      </c>
      <c r="AB264" s="297">
        <v>45.4</v>
      </c>
      <c r="AC264" s="297">
        <v>45.4</v>
      </c>
      <c r="AD264" s="297">
        <v>45.4</v>
      </c>
      <c r="AE264" s="300">
        <v>45.4</v>
      </c>
    </row>
    <row r="265" spans="1:31" x14ac:dyDescent="0.2">
      <c r="A265" s="293" t="s">
        <v>808</v>
      </c>
      <c r="B265" s="293"/>
      <c r="C265" s="293" t="s">
        <v>809</v>
      </c>
      <c r="D265" s="122" t="s">
        <v>321</v>
      </c>
      <c r="E265" s="293" t="s">
        <v>261</v>
      </c>
      <c r="F265" s="293" t="s">
        <v>243</v>
      </c>
      <c r="G265" s="122" t="s">
        <v>244</v>
      </c>
      <c r="H265" s="293" t="s">
        <v>402</v>
      </c>
      <c r="I265" s="293" t="s">
        <v>305</v>
      </c>
      <c r="J265" s="294">
        <v>44285</v>
      </c>
      <c r="K265" s="295">
        <v>60.5</v>
      </c>
      <c r="L265" s="296">
        <v>44.5</v>
      </c>
      <c r="M265" s="297">
        <v>44.5</v>
      </c>
      <c r="N265" s="297">
        <v>44.5</v>
      </c>
      <c r="O265" s="298">
        <v>44.5</v>
      </c>
      <c r="P265" s="299">
        <v>44.5</v>
      </c>
      <c r="Q265" s="296">
        <v>49.8</v>
      </c>
      <c r="R265" s="297">
        <v>49.8</v>
      </c>
      <c r="S265" s="297">
        <v>49.8</v>
      </c>
      <c r="T265" s="297">
        <v>49.8</v>
      </c>
      <c r="U265" s="300">
        <v>49.8</v>
      </c>
      <c r="V265" s="296">
        <v>45.1</v>
      </c>
      <c r="W265" s="297">
        <v>45.1</v>
      </c>
      <c r="X265" s="297">
        <v>45.1</v>
      </c>
      <c r="Y265" s="297">
        <v>45.1</v>
      </c>
      <c r="Z265" s="300">
        <v>45.1</v>
      </c>
      <c r="AA265" s="296">
        <v>45.4</v>
      </c>
      <c r="AB265" s="297">
        <v>45.4</v>
      </c>
      <c r="AC265" s="297">
        <v>45.4</v>
      </c>
      <c r="AD265" s="297">
        <v>45.4</v>
      </c>
      <c r="AE265" s="300">
        <v>45.4</v>
      </c>
    </row>
    <row r="266" spans="1:31" x14ac:dyDescent="0.2">
      <c r="A266" s="293" t="s">
        <v>810</v>
      </c>
      <c r="B266" s="293"/>
      <c r="C266" s="293" t="s">
        <v>811</v>
      </c>
      <c r="D266" s="122" t="s">
        <v>321</v>
      </c>
      <c r="E266" s="293" t="s">
        <v>261</v>
      </c>
      <c r="F266" s="293" t="s">
        <v>243</v>
      </c>
      <c r="G266" s="122" t="s">
        <v>244</v>
      </c>
      <c r="H266" s="293" t="s">
        <v>402</v>
      </c>
      <c r="I266" s="293" t="s">
        <v>305</v>
      </c>
      <c r="J266" s="294">
        <v>44511</v>
      </c>
      <c r="K266" s="295">
        <v>60.5</v>
      </c>
      <c r="L266" s="296">
        <v>44.5</v>
      </c>
      <c r="M266" s="297">
        <v>44.5</v>
      </c>
      <c r="N266" s="297">
        <v>44.5</v>
      </c>
      <c r="O266" s="298">
        <v>44.5</v>
      </c>
      <c r="P266" s="299">
        <v>44.5</v>
      </c>
      <c r="Q266" s="296">
        <v>49.8</v>
      </c>
      <c r="R266" s="297">
        <v>49.8</v>
      </c>
      <c r="S266" s="297">
        <v>49.8</v>
      </c>
      <c r="T266" s="297">
        <v>49.8</v>
      </c>
      <c r="U266" s="300">
        <v>49.8</v>
      </c>
      <c r="V266" s="296">
        <v>45.1</v>
      </c>
      <c r="W266" s="297">
        <v>45.1</v>
      </c>
      <c r="X266" s="297">
        <v>45.1</v>
      </c>
      <c r="Y266" s="297">
        <v>45.1</v>
      </c>
      <c r="Z266" s="300">
        <v>45.1</v>
      </c>
      <c r="AA266" s="296">
        <v>45.4</v>
      </c>
      <c r="AB266" s="297">
        <v>45.4</v>
      </c>
      <c r="AC266" s="297">
        <v>45.4</v>
      </c>
      <c r="AD266" s="297">
        <v>45.4</v>
      </c>
      <c r="AE266" s="300">
        <v>45.4</v>
      </c>
    </row>
    <row r="267" spans="1:31" x14ac:dyDescent="0.2">
      <c r="A267" s="293" t="s">
        <v>812</v>
      </c>
      <c r="B267" s="293"/>
      <c r="C267" s="293" t="s">
        <v>813</v>
      </c>
      <c r="D267" s="122" t="s">
        <v>321</v>
      </c>
      <c r="E267" s="293" t="s">
        <v>261</v>
      </c>
      <c r="F267" s="293" t="s">
        <v>243</v>
      </c>
      <c r="G267" s="122" t="s">
        <v>244</v>
      </c>
      <c r="H267" s="293" t="s">
        <v>402</v>
      </c>
      <c r="I267" s="293" t="s">
        <v>305</v>
      </c>
      <c r="J267" s="294">
        <v>44511</v>
      </c>
      <c r="K267" s="295">
        <v>60.5</v>
      </c>
      <c r="L267" s="296">
        <v>44.5</v>
      </c>
      <c r="M267" s="297">
        <v>44.5</v>
      </c>
      <c r="N267" s="297">
        <v>44.5</v>
      </c>
      <c r="O267" s="298">
        <v>44.5</v>
      </c>
      <c r="P267" s="299">
        <v>44.5</v>
      </c>
      <c r="Q267" s="296">
        <v>49.8</v>
      </c>
      <c r="R267" s="297">
        <v>49.8</v>
      </c>
      <c r="S267" s="297">
        <v>49.8</v>
      </c>
      <c r="T267" s="297">
        <v>49.8</v>
      </c>
      <c r="U267" s="300">
        <v>49.8</v>
      </c>
      <c r="V267" s="296">
        <v>45.1</v>
      </c>
      <c r="W267" s="297">
        <v>45.1</v>
      </c>
      <c r="X267" s="297">
        <v>45.1</v>
      </c>
      <c r="Y267" s="297">
        <v>45.1</v>
      </c>
      <c r="Z267" s="300">
        <v>45.1</v>
      </c>
      <c r="AA267" s="296">
        <v>45.4</v>
      </c>
      <c r="AB267" s="297">
        <v>45.4</v>
      </c>
      <c r="AC267" s="297">
        <v>45.4</v>
      </c>
      <c r="AD267" s="297">
        <v>45.4</v>
      </c>
      <c r="AE267" s="300">
        <v>45.4</v>
      </c>
    </row>
    <row r="268" spans="1:31" x14ac:dyDescent="0.2">
      <c r="A268" s="293" t="s">
        <v>814</v>
      </c>
      <c r="B268" s="293"/>
      <c r="C268" s="293" t="s">
        <v>815</v>
      </c>
      <c r="D268" s="122" t="s">
        <v>321</v>
      </c>
      <c r="E268" s="293" t="s">
        <v>261</v>
      </c>
      <c r="F268" s="293" t="s">
        <v>243</v>
      </c>
      <c r="G268" s="122" t="s">
        <v>244</v>
      </c>
      <c r="H268" s="293" t="s">
        <v>816</v>
      </c>
      <c r="I268" s="293" t="s">
        <v>305</v>
      </c>
      <c r="J268" s="294">
        <v>43292</v>
      </c>
      <c r="K268" s="295">
        <v>65</v>
      </c>
      <c r="L268" s="296">
        <v>59</v>
      </c>
      <c r="M268" s="297">
        <v>59</v>
      </c>
      <c r="N268" s="297">
        <v>59</v>
      </c>
      <c r="O268" s="298">
        <v>59</v>
      </c>
      <c r="P268" s="299">
        <v>59</v>
      </c>
      <c r="Q268" s="296">
        <v>65</v>
      </c>
      <c r="R268" s="297">
        <v>65</v>
      </c>
      <c r="S268" s="297">
        <v>65</v>
      </c>
      <c r="T268" s="297">
        <v>65</v>
      </c>
      <c r="U268" s="300">
        <v>65</v>
      </c>
      <c r="V268" s="296">
        <v>61</v>
      </c>
      <c r="W268" s="297">
        <v>61</v>
      </c>
      <c r="X268" s="297">
        <v>61</v>
      </c>
      <c r="Y268" s="297">
        <v>61</v>
      </c>
      <c r="Z268" s="300">
        <v>61</v>
      </c>
      <c r="AA268" s="296">
        <v>61</v>
      </c>
      <c r="AB268" s="297">
        <v>61</v>
      </c>
      <c r="AC268" s="297">
        <v>61</v>
      </c>
      <c r="AD268" s="297">
        <v>61</v>
      </c>
      <c r="AE268" s="300">
        <v>61</v>
      </c>
    </row>
    <row r="269" spans="1:31" x14ac:dyDescent="0.2">
      <c r="A269" s="293" t="s">
        <v>817</v>
      </c>
      <c r="B269" s="293"/>
      <c r="C269" s="293" t="s">
        <v>818</v>
      </c>
      <c r="D269" s="122" t="s">
        <v>321</v>
      </c>
      <c r="E269" s="293" t="s">
        <v>261</v>
      </c>
      <c r="F269" s="293" t="s">
        <v>243</v>
      </c>
      <c r="G269" s="122" t="s">
        <v>244</v>
      </c>
      <c r="H269" s="293" t="s">
        <v>816</v>
      </c>
      <c r="I269" s="293" t="s">
        <v>305</v>
      </c>
      <c r="J269" s="294">
        <v>43292</v>
      </c>
      <c r="K269" s="295">
        <v>65</v>
      </c>
      <c r="L269" s="296">
        <v>61</v>
      </c>
      <c r="M269" s="297">
        <v>61</v>
      </c>
      <c r="N269" s="297">
        <v>61</v>
      </c>
      <c r="O269" s="298">
        <v>61</v>
      </c>
      <c r="P269" s="299">
        <v>61</v>
      </c>
      <c r="Q269" s="296">
        <v>65</v>
      </c>
      <c r="R269" s="297">
        <v>65</v>
      </c>
      <c r="S269" s="297">
        <v>65</v>
      </c>
      <c r="T269" s="297">
        <v>65</v>
      </c>
      <c r="U269" s="300">
        <v>65</v>
      </c>
      <c r="V269" s="296">
        <v>62</v>
      </c>
      <c r="W269" s="297">
        <v>62</v>
      </c>
      <c r="X269" s="297">
        <v>62</v>
      </c>
      <c r="Y269" s="297">
        <v>62</v>
      </c>
      <c r="Z269" s="300">
        <v>62</v>
      </c>
      <c r="AA269" s="296">
        <v>62</v>
      </c>
      <c r="AB269" s="297">
        <v>62</v>
      </c>
      <c r="AC269" s="297">
        <v>62</v>
      </c>
      <c r="AD269" s="297">
        <v>62</v>
      </c>
      <c r="AE269" s="300">
        <v>62</v>
      </c>
    </row>
    <row r="270" spans="1:31" x14ac:dyDescent="0.2">
      <c r="A270" s="293" t="s">
        <v>819</v>
      </c>
      <c r="B270" s="293"/>
      <c r="C270" s="293" t="s">
        <v>820</v>
      </c>
      <c r="D270" s="122" t="s">
        <v>321</v>
      </c>
      <c r="E270" s="293" t="s">
        <v>261</v>
      </c>
      <c r="F270" s="293" t="s">
        <v>243</v>
      </c>
      <c r="G270" s="122" t="s">
        <v>244</v>
      </c>
      <c r="H270" s="293" t="s">
        <v>816</v>
      </c>
      <c r="I270" s="293" t="s">
        <v>305</v>
      </c>
      <c r="J270" s="294">
        <v>43292</v>
      </c>
      <c r="K270" s="295">
        <v>65</v>
      </c>
      <c r="L270" s="296">
        <v>49</v>
      </c>
      <c r="M270" s="297">
        <v>49</v>
      </c>
      <c r="N270" s="297">
        <v>49</v>
      </c>
      <c r="O270" s="298">
        <v>49</v>
      </c>
      <c r="P270" s="299">
        <v>49</v>
      </c>
      <c r="Q270" s="296">
        <v>65</v>
      </c>
      <c r="R270" s="297">
        <v>65</v>
      </c>
      <c r="S270" s="297">
        <v>65</v>
      </c>
      <c r="T270" s="297">
        <v>65</v>
      </c>
      <c r="U270" s="300">
        <v>65</v>
      </c>
      <c r="V270" s="296">
        <v>52</v>
      </c>
      <c r="W270" s="297">
        <v>52</v>
      </c>
      <c r="X270" s="297">
        <v>52</v>
      </c>
      <c r="Y270" s="297">
        <v>52</v>
      </c>
      <c r="Z270" s="300">
        <v>52</v>
      </c>
      <c r="AA270" s="296">
        <v>52</v>
      </c>
      <c r="AB270" s="297">
        <v>52</v>
      </c>
      <c r="AC270" s="297">
        <v>52</v>
      </c>
      <c r="AD270" s="297">
        <v>52</v>
      </c>
      <c r="AE270" s="300">
        <v>52</v>
      </c>
    </row>
    <row r="271" spans="1:31" x14ac:dyDescent="0.2">
      <c r="A271" s="293" t="s">
        <v>821</v>
      </c>
      <c r="B271" s="293"/>
      <c r="C271" s="293" t="s">
        <v>822</v>
      </c>
      <c r="D271" s="122" t="s">
        <v>321</v>
      </c>
      <c r="E271" s="293" t="s">
        <v>261</v>
      </c>
      <c r="F271" s="293" t="s">
        <v>243</v>
      </c>
      <c r="G271" s="122" t="s">
        <v>244</v>
      </c>
      <c r="H271" s="293" t="s">
        <v>816</v>
      </c>
      <c r="I271" s="293" t="s">
        <v>305</v>
      </c>
      <c r="J271" s="294">
        <v>43292</v>
      </c>
      <c r="K271" s="295">
        <v>65</v>
      </c>
      <c r="L271" s="296">
        <v>54</v>
      </c>
      <c r="M271" s="297">
        <v>54</v>
      </c>
      <c r="N271" s="297">
        <v>54</v>
      </c>
      <c r="O271" s="298">
        <v>54</v>
      </c>
      <c r="P271" s="299">
        <v>54</v>
      </c>
      <c r="Q271" s="296">
        <v>65</v>
      </c>
      <c r="R271" s="297">
        <v>65</v>
      </c>
      <c r="S271" s="297">
        <v>65</v>
      </c>
      <c r="T271" s="297">
        <v>65</v>
      </c>
      <c r="U271" s="300">
        <v>65</v>
      </c>
      <c r="V271" s="296">
        <v>56</v>
      </c>
      <c r="W271" s="297">
        <v>56</v>
      </c>
      <c r="X271" s="297">
        <v>56</v>
      </c>
      <c r="Y271" s="297">
        <v>56</v>
      </c>
      <c r="Z271" s="300">
        <v>56</v>
      </c>
      <c r="AA271" s="296">
        <v>56</v>
      </c>
      <c r="AB271" s="297">
        <v>56</v>
      </c>
      <c r="AC271" s="297">
        <v>56</v>
      </c>
      <c r="AD271" s="297">
        <v>56</v>
      </c>
      <c r="AE271" s="300">
        <v>56</v>
      </c>
    </row>
    <row r="272" spans="1:31" x14ac:dyDescent="0.2">
      <c r="A272" s="293" t="s">
        <v>823</v>
      </c>
      <c r="B272" s="293"/>
      <c r="C272" s="293" t="s">
        <v>824</v>
      </c>
      <c r="D272" s="122" t="s">
        <v>321</v>
      </c>
      <c r="E272" s="293" t="s">
        <v>261</v>
      </c>
      <c r="F272" s="293" t="s">
        <v>243</v>
      </c>
      <c r="G272" s="122" t="s">
        <v>244</v>
      </c>
      <c r="H272" s="293" t="s">
        <v>816</v>
      </c>
      <c r="I272" s="293" t="s">
        <v>305</v>
      </c>
      <c r="J272" s="294">
        <v>43292</v>
      </c>
      <c r="K272" s="295">
        <v>65</v>
      </c>
      <c r="L272" s="296">
        <v>54</v>
      </c>
      <c r="M272" s="297">
        <v>54</v>
      </c>
      <c r="N272" s="297">
        <v>54</v>
      </c>
      <c r="O272" s="298">
        <v>54</v>
      </c>
      <c r="P272" s="299">
        <v>54</v>
      </c>
      <c r="Q272" s="296">
        <v>64</v>
      </c>
      <c r="R272" s="297">
        <v>64</v>
      </c>
      <c r="S272" s="297">
        <v>64</v>
      </c>
      <c r="T272" s="297">
        <v>64</v>
      </c>
      <c r="U272" s="300">
        <v>64</v>
      </c>
      <c r="V272" s="296">
        <v>56</v>
      </c>
      <c r="W272" s="297">
        <v>56</v>
      </c>
      <c r="X272" s="297">
        <v>56</v>
      </c>
      <c r="Y272" s="297">
        <v>56</v>
      </c>
      <c r="Z272" s="300">
        <v>56</v>
      </c>
      <c r="AA272" s="296">
        <v>56</v>
      </c>
      <c r="AB272" s="297">
        <v>56</v>
      </c>
      <c r="AC272" s="297">
        <v>56</v>
      </c>
      <c r="AD272" s="297">
        <v>56</v>
      </c>
      <c r="AE272" s="300">
        <v>56</v>
      </c>
    </row>
    <row r="273" spans="1:31" x14ac:dyDescent="0.2">
      <c r="A273" s="293" t="s">
        <v>825</v>
      </c>
      <c r="B273" s="293"/>
      <c r="C273" s="293" t="s">
        <v>826</v>
      </c>
      <c r="D273" s="122" t="s">
        <v>321</v>
      </c>
      <c r="E273" s="293" t="s">
        <v>261</v>
      </c>
      <c r="F273" s="293" t="s">
        <v>243</v>
      </c>
      <c r="G273" s="122" t="s">
        <v>244</v>
      </c>
      <c r="H273" s="293" t="s">
        <v>816</v>
      </c>
      <c r="I273" s="293" t="s">
        <v>305</v>
      </c>
      <c r="J273" s="294">
        <v>43292</v>
      </c>
      <c r="K273" s="295">
        <v>65</v>
      </c>
      <c r="L273" s="296">
        <v>52</v>
      </c>
      <c r="M273" s="297">
        <v>52</v>
      </c>
      <c r="N273" s="297">
        <v>52</v>
      </c>
      <c r="O273" s="298">
        <v>52</v>
      </c>
      <c r="P273" s="299">
        <v>52</v>
      </c>
      <c r="Q273" s="296">
        <v>65</v>
      </c>
      <c r="R273" s="297">
        <v>65</v>
      </c>
      <c r="S273" s="297">
        <v>65</v>
      </c>
      <c r="T273" s="297">
        <v>65</v>
      </c>
      <c r="U273" s="300">
        <v>65</v>
      </c>
      <c r="V273" s="296">
        <v>54</v>
      </c>
      <c r="W273" s="297">
        <v>54</v>
      </c>
      <c r="X273" s="297">
        <v>54</v>
      </c>
      <c r="Y273" s="297">
        <v>54</v>
      </c>
      <c r="Z273" s="300">
        <v>54</v>
      </c>
      <c r="AA273" s="296">
        <v>55</v>
      </c>
      <c r="AB273" s="297">
        <v>55</v>
      </c>
      <c r="AC273" s="297">
        <v>55</v>
      </c>
      <c r="AD273" s="297">
        <v>55</v>
      </c>
      <c r="AE273" s="300">
        <v>55</v>
      </c>
    </row>
    <row r="274" spans="1:31" x14ac:dyDescent="0.2">
      <c r="A274" s="293" t="s">
        <v>827</v>
      </c>
      <c r="B274" s="293"/>
      <c r="C274" s="293" t="s">
        <v>828</v>
      </c>
      <c r="D274" s="122" t="s">
        <v>241</v>
      </c>
      <c r="E274" s="293" t="s">
        <v>261</v>
      </c>
      <c r="F274" s="293" t="s">
        <v>829</v>
      </c>
      <c r="G274" s="122" t="s">
        <v>244</v>
      </c>
      <c r="H274" s="293" t="s">
        <v>576</v>
      </c>
      <c r="I274" s="293" t="s">
        <v>246</v>
      </c>
      <c r="J274" s="294">
        <v>24320</v>
      </c>
      <c r="K274" s="295">
        <v>18.75</v>
      </c>
      <c r="L274" s="296">
        <v>17.5</v>
      </c>
      <c r="M274" s="297">
        <v>17.5</v>
      </c>
      <c r="N274" s="297">
        <v>17.5</v>
      </c>
      <c r="O274" s="298">
        <v>17.5</v>
      </c>
      <c r="P274" s="299">
        <v>17.5</v>
      </c>
      <c r="Q274" s="296">
        <v>0</v>
      </c>
      <c r="R274" s="297">
        <v>0</v>
      </c>
      <c r="S274" s="297">
        <v>0</v>
      </c>
      <c r="T274" s="297">
        <v>0</v>
      </c>
      <c r="U274" s="300">
        <v>0</v>
      </c>
      <c r="V274" s="296">
        <v>0</v>
      </c>
      <c r="W274" s="297">
        <v>0</v>
      </c>
      <c r="X274" s="297">
        <v>0</v>
      </c>
      <c r="Y274" s="297">
        <v>0</v>
      </c>
      <c r="Z274" s="300">
        <v>0</v>
      </c>
      <c r="AA274" s="296">
        <v>0</v>
      </c>
      <c r="AB274" s="297">
        <v>0</v>
      </c>
      <c r="AC274" s="297">
        <v>0</v>
      </c>
      <c r="AD274" s="297">
        <v>0</v>
      </c>
      <c r="AE274" s="300">
        <v>0</v>
      </c>
    </row>
    <row r="275" spans="1:31" x14ac:dyDescent="0.2">
      <c r="A275" s="293" t="s">
        <v>830</v>
      </c>
      <c r="B275" s="293"/>
      <c r="C275" s="293" t="s">
        <v>831</v>
      </c>
      <c r="D275" s="122" t="s">
        <v>241</v>
      </c>
      <c r="E275" s="293" t="s">
        <v>261</v>
      </c>
      <c r="F275" s="293" t="s">
        <v>243</v>
      </c>
      <c r="G275" s="122" t="s">
        <v>244</v>
      </c>
      <c r="H275" s="293" t="s">
        <v>576</v>
      </c>
      <c r="I275" s="293" t="s">
        <v>246</v>
      </c>
      <c r="J275" s="294">
        <v>24473</v>
      </c>
      <c r="K275" s="295">
        <v>25</v>
      </c>
      <c r="L275" s="296">
        <v>21.5</v>
      </c>
      <c r="M275" s="297">
        <v>21.5</v>
      </c>
      <c r="N275" s="297">
        <v>21.5</v>
      </c>
      <c r="O275" s="298">
        <v>21.5</v>
      </c>
      <c r="P275" s="299">
        <v>21.5</v>
      </c>
      <c r="Q275" s="296">
        <v>21.5</v>
      </c>
      <c r="R275" s="297">
        <v>21.5</v>
      </c>
      <c r="S275" s="297">
        <v>21.5</v>
      </c>
      <c r="T275" s="297">
        <v>21.5</v>
      </c>
      <c r="U275" s="300">
        <v>21.5</v>
      </c>
      <c r="V275" s="296">
        <v>21.5</v>
      </c>
      <c r="W275" s="297">
        <v>21.5</v>
      </c>
      <c r="X275" s="297">
        <v>21.5</v>
      </c>
      <c r="Y275" s="297">
        <v>21.5</v>
      </c>
      <c r="Z275" s="300">
        <v>21.5</v>
      </c>
      <c r="AA275" s="296">
        <v>21.5</v>
      </c>
      <c r="AB275" s="297">
        <v>21.5</v>
      </c>
      <c r="AC275" s="297">
        <v>21.5</v>
      </c>
      <c r="AD275" s="297">
        <v>21.5</v>
      </c>
      <c r="AE275" s="300">
        <v>21.5</v>
      </c>
    </row>
    <row r="276" spans="1:31" x14ac:dyDescent="0.2">
      <c r="A276" s="293" t="s">
        <v>832</v>
      </c>
      <c r="B276" s="293"/>
      <c r="C276" s="293" t="s">
        <v>833</v>
      </c>
      <c r="D276" s="122" t="s">
        <v>241</v>
      </c>
      <c r="E276" s="293" t="s">
        <v>261</v>
      </c>
      <c r="F276" s="293" t="s">
        <v>243</v>
      </c>
      <c r="G276" s="122" t="s">
        <v>244</v>
      </c>
      <c r="H276" s="293" t="s">
        <v>576</v>
      </c>
      <c r="I276" s="293" t="s">
        <v>246</v>
      </c>
      <c r="J276" s="294">
        <v>28491</v>
      </c>
      <c r="K276" s="295">
        <v>43.2</v>
      </c>
      <c r="L276" s="296">
        <v>36</v>
      </c>
      <c r="M276" s="297">
        <v>36</v>
      </c>
      <c r="N276" s="297">
        <v>36</v>
      </c>
      <c r="O276" s="298">
        <v>36</v>
      </c>
      <c r="P276" s="299">
        <v>36</v>
      </c>
      <c r="Q276" s="296">
        <v>36</v>
      </c>
      <c r="R276" s="297">
        <v>36</v>
      </c>
      <c r="S276" s="297">
        <v>36</v>
      </c>
      <c r="T276" s="297">
        <v>36</v>
      </c>
      <c r="U276" s="300">
        <v>36</v>
      </c>
      <c r="V276" s="296">
        <v>36</v>
      </c>
      <c r="W276" s="297">
        <v>36</v>
      </c>
      <c r="X276" s="297">
        <v>36</v>
      </c>
      <c r="Y276" s="297">
        <v>36</v>
      </c>
      <c r="Z276" s="300">
        <v>36</v>
      </c>
      <c r="AA276" s="296">
        <v>36</v>
      </c>
      <c r="AB276" s="297">
        <v>36</v>
      </c>
      <c r="AC276" s="297">
        <v>36</v>
      </c>
      <c r="AD276" s="297">
        <v>36</v>
      </c>
      <c r="AE276" s="300">
        <v>36</v>
      </c>
    </row>
    <row r="277" spans="1:31" x14ac:dyDescent="0.2">
      <c r="A277" s="293" t="s">
        <v>834</v>
      </c>
      <c r="B277" s="293"/>
      <c r="C277" s="293" t="s">
        <v>835</v>
      </c>
      <c r="D277" s="122" t="s">
        <v>314</v>
      </c>
      <c r="E277" s="293" t="s">
        <v>261</v>
      </c>
      <c r="F277" s="293" t="s">
        <v>243</v>
      </c>
      <c r="G277" s="122" t="s">
        <v>244</v>
      </c>
      <c r="H277" s="293" t="s">
        <v>495</v>
      </c>
      <c r="I277" s="293" t="s">
        <v>392</v>
      </c>
      <c r="J277" s="294">
        <v>39184</v>
      </c>
      <c r="K277" s="295">
        <v>90.6</v>
      </c>
      <c r="L277" s="296">
        <v>74</v>
      </c>
      <c r="M277" s="297">
        <v>74</v>
      </c>
      <c r="N277" s="297">
        <v>74</v>
      </c>
      <c r="O277" s="298">
        <v>74</v>
      </c>
      <c r="P277" s="299">
        <v>74</v>
      </c>
      <c r="Q277" s="296">
        <v>84</v>
      </c>
      <c r="R277" s="297">
        <v>84</v>
      </c>
      <c r="S277" s="297">
        <v>84</v>
      </c>
      <c r="T277" s="297">
        <v>84</v>
      </c>
      <c r="U277" s="300">
        <v>84</v>
      </c>
      <c r="V277" s="296">
        <v>80</v>
      </c>
      <c r="W277" s="297">
        <v>80</v>
      </c>
      <c r="X277" s="297">
        <v>80</v>
      </c>
      <c r="Y277" s="297">
        <v>80</v>
      </c>
      <c r="Z277" s="300">
        <v>80</v>
      </c>
      <c r="AA277" s="296">
        <v>81</v>
      </c>
      <c r="AB277" s="297">
        <v>81</v>
      </c>
      <c r="AC277" s="297">
        <v>81</v>
      </c>
      <c r="AD277" s="297">
        <v>81</v>
      </c>
      <c r="AE277" s="300">
        <v>81</v>
      </c>
    </row>
    <row r="278" spans="1:31" x14ac:dyDescent="0.2">
      <c r="A278" s="293" t="s">
        <v>836</v>
      </c>
      <c r="B278" s="293"/>
      <c r="C278" s="293" t="s">
        <v>837</v>
      </c>
      <c r="D278" s="122" t="s">
        <v>314</v>
      </c>
      <c r="E278" s="293" t="s">
        <v>261</v>
      </c>
      <c r="F278" s="293" t="s">
        <v>243</v>
      </c>
      <c r="G278" s="122" t="s">
        <v>244</v>
      </c>
      <c r="H278" s="293" t="s">
        <v>495</v>
      </c>
      <c r="I278" s="293" t="s">
        <v>392</v>
      </c>
      <c r="J278" s="294">
        <v>39184</v>
      </c>
      <c r="K278" s="295">
        <v>90.6</v>
      </c>
      <c r="L278" s="296">
        <v>74</v>
      </c>
      <c r="M278" s="297">
        <v>74</v>
      </c>
      <c r="N278" s="297">
        <v>74</v>
      </c>
      <c r="O278" s="298">
        <v>74</v>
      </c>
      <c r="P278" s="299">
        <v>74</v>
      </c>
      <c r="Q278" s="296">
        <v>86</v>
      </c>
      <c r="R278" s="297">
        <v>86</v>
      </c>
      <c r="S278" s="297">
        <v>86</v>
      </c>
      <c r="T278" s="297">
        <v>86</v>
      </c>
      <c r="U278" s="300">
        <v>86</v>
      </c>
      <c r="V278" s="296">
        <v>80</v>
      </c>
      <c r="W278" s="297">
        <v>80</v>
      </c>
      <c r="X278" s="297">
        <v>80</v>
      </c>
      <c r="Y278" s="297">
        <v>80</v>
      </c>
      <c r="Z278" s="300">
        <v>80</v>
      </c>
      <c r="AA278" s="296">
        <v>81</v>
      </c>
      <c r="AB278" s="297">
        <v>81</v>
      </c>
      <c r="AC278" s="297">
        <v>81</v>
      </c>
      <c r="AD278" s="297">
        <v>81</v>
      </c>
      <c r="AE278" s="300">
        <v>81</v>
      </c>
    </row>
    <row r="279" spans="1:31" x14ac:dyDescent="0.2">
      <c r="A279" s="293" t="s">
        <v>838</v>
      </c>
      <c r="B279" s="293"/>
      <c r="C279" s="293" t="s">
        <v>839</v>
      </c>
      <c r="D279" s="122" t="s">
        <v>314</v>
      </c>
      <c r="E279" s="293" t="s">
        <v>261</v>
      </c>
      <c r="F279" s="293" t="s">
        <v>243</v>
      </c>
      <c r="G279" s="122" t="s">
        <v>244</v>
      </c>
      <c r="H279" s="293" t="s">
        <v>495</v>
      </c>
      <c r="I279" s="293" t="s">
        <v>392</v>
      </c>
      <c r="J279" s="294">
        <v>39571</v>
      </c>
      <c r="K279" s="295">
        <v>90.6</v>
      </c>
      <c r="L279" s="296">
        <v>72</v>
      </c>
      <c r="M279" s="297">
        <v>72</v>
      </c>
      <c r="N279" s="297">
        <v>72</v>
      </c>
      <c r="O279" s="298">
        <v>72</v>
      </c>
      <c r="P279" s="299">
        <v>72</v>
      </c>
      <c r="Q279" s="296">
        <v>81</v>
      </c>
      <c r="R279" s="297">
        <v>81</v>
      </c>
      <c r="S279" s="297">
        <v>81</v>
      </c>
      <c r="T279" s="297">
        <v>81</v>
      </c>
      <c r="U279" s="300">
        <v>81</v>
      </c>
      <c r="V279" s="296">
        <v>80</v>
      </c>
      <c r="W279" s="297">
        <v>80</v>
      </c>
      <c r="X279" s="297">
        <v>80</v>
      </c>
      <c r="Y279" s="297">
        <v>80</v>
      </c>
      <c r="Z279" s="300">
        <v>80</v>
      </c>
      <c r="AA279" s="296">
        <v>80</v>
      </c>
      <c r="AB279" s="297">
        <v>80</v>
      </c>
      <c r="AC279" s="297">
        <v>80</v>
      </c>
      <c r="AD279" s="297">
        <v>80</v>
      </c>
      <c r="AE279" s="300">
        <v>80</v>
      </c>
    </row>
    <row r="280" spans="1:31" x14ac:dyDescent="0.2">
      <c r="A280" s="293" t="s">
        <v>840</v>
      </c>
      <c r="B280" s="293"/>
      <c r="C280" s="293" t="s">
        <v>841</v>
      </c>
      <c r="D280" s="122" t="s">
        <v>314</v>
      </c>
      <c r="E280" s="293" t="s">
        <v>261</v>
      </c>
      <c r="F280" s="293" t="s">
        <v>243</v>
      </c>
      <c r="G280" s="122" t="s">
        <v>244</v>
      </c>
      <c r="H280" s="293" t="s">
        <v>495</v>
      </c>
      <c r="I280" s="293" t="s">
        <v>392</v>
      </c>
      <c r="J280" s="294">
        <v>39571</v>
      </c>
      <c r="K280" s="295">
        <v>90.6</v>
      </c>
      <c r="L280" s="296">
        <v>72</v>
      </c>
      <c r="M280" s="297">
        <v>72</v>
      </c>
      <c r="N280" s="297">
        <v>72</v>
      </c>
      <c r="O280" s="298">
        <v>72</v>
      </c>
      <c r="P280" s="299">
        <v>72</v>
      </c>
      <c r="Q280" s="296">
        <v>81</v>
      </c>
      <c r="R280" s="297">
        <v>81</v>
      </c>
      <c r="S280" s="297">
        <v>81</v>
      </c>
      <c r="T280" s="297">
        <v>81</v>
      </c>
      <c r="U280" s="300">
        <v>81</v>
      </c>
      <c r="V280" s="296">
        <v>80</v>
      </c>
      <c r="W280" s="297">
        <v>80</v>
      </c>
      <c r="X280" s="297">
        <v>80</v>
      </c>
      <c r="Y280" s="297">
        <v>80</v>
      </c>
      <c r="Z280" s="300">
        <v>80</v>
      </c>
      <c r="AA280" s="296">
        <v>80</v>
      </c>
      <c r="AB280" s="297">
        <v>80</v>
      </c>
      <c r="AC280" s="297">
        <v>80</v>
      </c>
      <c r="AD280" s="297">
        <v>80</v>
      </c>
      <c r="AE280" s="300">
        <v>80</v>
      </c>
    </row>
    <row r="281" spans="1:31" x14ac:dyDescent="0.2">
      <c r="A281" s="293" t="s">
        <v>842</v>
      </c>
      <c r="B281" s="293"/>
      <c r="C281" s="293" t="s">
        <v>843</v>
      </c>
      <c r="D281" s="122" t="s">
        <v>314</v>
      </c>
      <c r="E281" s="293" t="s">
        <v>261</v>
      </c>
      <c r="F281" s="293" t="s">
        <v>243</v>
      </c>
      <c r="G281" s="122" t="s">
        <v>244</v>
      </c>
      <c r="H281" s="293" t="s">
        <v>495</v>
      </c>
      <c r="I281" s="293" t="s">
        <v>392</v>
      </c>
      <c r="J281" s="294">
        <v>39184</v>
      </c>
      <c r="K281" s="295">
        <v>98.1</v>
      </c>
      <c r="L281" s="296">
        <v>98</v>
      </c>
      <c r="M281" s="297">
        <v>98</v>
      </c>
      <c r="N281" s="297">
        <v>98</v>
      </c>
      <c r="O281" s="298">
        <v>98</v>
      </c>
      <c r="P281" s="299">
        <v>98</v>
      </c>
      <c r="Q281" s="296">
        <v>98</v>
      </c>
      <c r="R281" s="297">
        <v>98</v>
      </c>
      <c r="S281" s="297">
        <v>98</v>
      </c>
      <c r="T281" s="297">
        <v>98</v>
      </c>
      <c r="U281" s="300">
        <v>98</v>
      </c>
      <c r="V281" s="296">
        <v>98</v>
      </c>
      <c r="W281" s="297">
        <v>98</v>
      </c>
      <c r="X281" s="297">
        <v>98</v>
      </c>
      <c r="Y281" s="297">
        <v>98</v>
      </c>
      <c r="Z281" s="300">
        <v>98</v>
      </c>
      <c r="AA281" s="296">
        <v>98</v>
      </c>
      <c r="AB281" s="297">
        <v>98</v>
      </c>
      <c r="AC281" s="297">
        <v>98</v>
      </c>
      <c r="AD281" s="297">
        <v>98</v>
      </c>
      <c r="AE281" s="300">
        <v>98</v>
      </c>
    </row>
    <row r="282" spans="1:31" x14ac:dyDescent="0.2">
      <c r="A282" s="293" t="s">
        <v>844</v>
      </c>
      <c r="B282" s="293"/>
      <c r="C282" s="293" t="s">
        <v>845</v>
      </c>
      <c r="D282" s="122" t="s">
        <v>314</v>
      </c>
      <c r="E282" s="293" t="s">
        <v>261</v>
      </c>
      <c r="F282" s="293" t="s">
        <v>243</v>
      </c>
      <c r="G282" s="122" t="s">
        <v>244</v>
      </c>
      <c r="H282" s="293" t="s">
        <v>495</v>
      </c>
      <c r="I282" s="293" t="s">
        <v>392</v>
      </c>
      <c r="J282" s="294">
        <v>39571</v>
      </c>
      <c r="K282" s="295">
        <v>98.1</v>
      </c>
      <c r="L282" s="296">
        <v>98</v>
      </c>
      <c r="M282" s="297">
        <v>98</v>
      </c>
      <c r="N282" s="297">
        <v>98</v>
      </c>
      <c r="O282" s="298">
        <v>98</v>
      </c>
      <c r="P282" s="299">
        <v>98</v>
      </c>
      <c r="Q282" s="296">
        <v>98</v>
      </c>
      <c r="R282" s="297">
        <v>98</v>
      </c>
      <c r="S282" s="297">
        <v>98</v>
      </c>
      <c r="T282" s="297">
        <v>98</v>
      </c>
      <c r="U282" s="300">
        <v>98</v>
      </c>
      <c r="V282" s="296">
        <v>98</v>
      </c>
      <c r="W282" s="297">
        <v>98</v>
      </c>
      <c r="X282" s="297">
        <v>98</v>
      </c>
      <c r="Y282" s="297">
        <v>98</v>
      </c>
      <c r="Z282" s="300">
        <v>98</v>
      </c>
      <c r="AA282" s="296">
        <v>98</v>
      </c>
      <c r="AB282" s="297">
        <v>98</v>
      </c>
      <c r="AC282" s="297">
        <v>98</v>
      </c>
      <c r="AD282" s="297">
        <v>98</v>
      </c>
      <c r="AE282" s="300">
        <v>98</v>
      </c>
    </row>
    <row r="283" spans="1:31" x14ac:dyDescent="0.2">
      <c r="A283" s="293" t="s">
        <v>846</v>
      </c>
      <c r="B283" s="293"/>
      <c r="C283" s="293" t="s">
        <v>847</v>
      </c>
      <c r="D283" s="122" t="s">
        <v>321</v>
      </c>
      <c r="E283" s="293" t="s">
        <v>261</v>
      </c>
      <c r="F283" s="293" t="s">
        <v>243</v>
      </c>
      <c r="G283" s="122" t="s">
        <v>244</v>
      </c>
      <c r="H283" s="293" t="s">
        <v>848</v>
      </c>
      <c r="I283" s="293" t="s">
        <v>246</v>
      </c>
      <c r="J283" s="294">
        <v>34516</v>
      </c>
      <c r="K283" s="295">
        <v>115.25</v>
      </c>
      <c r="L283" s="296">
        <v>100</v>
      </c>
      <c r="M283" s="297">
        <v>100</v>
      </c>
      <c r="N283" s="297">
        <v>100</v>
      </c>
      <c r="O283" s="298">
        <v>100</v>
      </c>
      <c r="P283" s="299">
        <v>100</v>
      </c>
      <c r="Q283" s="296">
        <v>116</v>
      </c>
      <c r="R283" s="297">
        <v>116</v>
      </c>
      <c r="S283" s="297">
        <v>116</v>
      </c>
      <c r="T283" s="297">
        <v>116</v>
      </c>
      <c r="U283" s="300">
        <v>116</v>
      </c>
      <c r="V283" s="296">
        <v>104</v>
      </c>
      <c r="W283" s="297">
        <v>104</v>
      </c>
      <c r="X283" s="297">
        <v>104</v>
      </c>
      <c r="Y283" s="297">
        <v>104</v>
      </c>
      <c r="Z283" s="300">
        <v>104</v>
      </c>
      <c r="AA283" s="296">
        <v>104</v>
      </c>
      <c r="AB283" s="297">
        <v>104</v>
      </c>
      <c r="AC283" s="297">
        <v>104</v>
      </c>
      <c r="AD283" s="297">
        <v>104</v>
      </c>
      <c r="AE283" s="300">
        <v>104</v>
      </c>
    </row>
    <row r="284" spans="1:31" x14ac:dyDescent="0.2">
      <c r="A284" s="293" t="s">
        <v>849</v>
      </c>
      <c r="B284" s="293"/>
      <c r="C284" s="293" t="s">
        <v>850</v>
      </c>
      <c r="D284" s="122" t="s">
        <v>321</v>
      </c>
      <c r="E284" s="293" t="s">
        <v>261</v>
      </c>
      <c r="F284" s="293" t="s">
        <v>243</v>
      </c>
      <c r="G284" s="122" t="s">
        <v>244</v>
      </c>
      <c r="H284" s="293" t="s">
        <v>848</v>
      </c>
      <c r="I284" s="293" t="s">
        <v>246</v>
      </c>
      <c r="J284" s="294">
        <v>34516</v>
      </c>
      <c r="K284" s="295">
        <v>115.25</v>
      </c>
      <c r="L284" s="296">
        <v>100</v>
      </c>
      <c r="M284" s="297">
        <v>100</v>
      </c>
      <c r="N284" s="297">
        <v>100</v>
      </c>
      <c r="O284" s="298">
        <v>100</v>
      </c>
      <c r="P284" s="299">
        <v>100</v>
      </c>
      <c r="Q284" s="296">
        <v>116</v>
      </c>
      <c r="R284" s="297">
        <v>116</v>
      </c>
      <c r="S284" s="297">
        <v>116</v>
      </c>
      <c r="T284" s="297">
        <v>116</v>
      </c>
      <c r="U284" s="300">
        <v>116</v>
      </c>
      <c r="V284" s="296">
        <v>104</v>
      </c>
      <c r="W284" s="297">
        <v>104</v>
      </c>
      <c r="X284" s="297">
        <v>104</v>
      </c>
      <c r="Y284" s="297">
        <v>104</v>
      </c>
      <c r="Z284" s="300">
        <v>104</v>
      </c>
      <c r="AA284" s="296">
        <v>104</v>
      </c>
      <c r="AB284" s="297">
        <v>104</v>
      </c>
      <c r="AC284" s="297">
        <v>104</v>
      </c>
      <c r="AD284" s="297">
        <v>104</v>
      </c>
      <c r="AE284" s="300">
        <v>104</v>
      </c>
    </row>
    <row r="285" spans="1:31" x14ac:dyDescent="0.2">
      <c r="A285" s="293" t="s">
        <v>851</v>
      </c>
      <c r="B285" s="293"/>
      <c r="C285" s="293" t="s">
        <v>852</v>
      </c>
      <c r="D285" s="122" t="s">
        <v>241</v>
      </c>
      <c r="E285" s="293" t="s">
        <v>261</v>
      </c>
      <c r="F285" s="293" t="s">
        <v>853</v>
      </c>
      <c r="G285" s="122" t="s">
        <v>244</v>
      </c>
      <c r="H285" s="293" t="s">
        <v>848</v>
      </c>
      <c r="I285" s="293" t="s">
        <v>246</v>
      </c>
      <c r="J285" s="294">
        <v>25112</v>
      </c>
      <c r="K285" s="295">
        <v>74.98</v>
      </c>
      <c r="L285" s="296">
        <v>0</v>
      </c>
      <c r="M285" s="297">
        <v>0</v>
      </c>
      <c r="N285" s="297">
        <v>0</v>
      </c>
      <c r="O285" s="298">
        <v>0</v>
      </c>
      <c r="P285" s="299">
        <v>0</v>
      </c>
      <c r="Q285" s="296">
        <v>0</v>
      </c>
      <c r="R285" s="297">
        <v>0</v>
      </c>
      <c r="S285" s="297">
        <v>0</v>
      </c>
      <c r="T285" s="297">
        <v>0</v>
      </c>
      <c r="U285" s="300">
        <v>0</v>
      </c>
      <c r="V285" s="296">
        <v>0</v>
      </c>
      <c r="W285" s="297">
        <v>0</v>
      </c>
      <c r="X285" s="297">
        <v>0</v>
      </c>
      <c r="Y285" s="297">
        <v>0</v>
      </c>
      <c r="Z285" s="300">
        <v>0</v>
      </c>
      <c r="AA285" s="296">
        <v>0</v>
      </c>
      <c r="AB285" s="297">
        <v>0</v>
      </c>
      <c r="AC285" s="297">
        <v>0</v>
      </c>
      <c r="AD285" s="297">
        <v>0</v>
      </c>
      <c r="AE285" s="300">
        <v>0</v>
      </c>
    </row>
    <row r="286" spans="1:31" x14ac:dyDescent="0.2">
      <c r="A286" s="293" t="s">
        <v>854</v>
      </c>
      <c r="B286" s="293"/>
      <c r="C286" s="293" t="s">
        <v>855</v>
      </c>
      <c r="D286" s="122" t="s">
        <v>241</v>
      </c>
      <c r="E286" s="293" t="s">
        <v>261</v>
      </c>
      <c r="F286" s="293" t="s">
        <v>243</v>
      </c>
      <c r="G286" s="122" t="s">
        <v>244</v>
      </c>
      <c r="H286" s="293" t="s">
        <v>848</v>
      </c>
      <c r="I286" s="293" t="s">
        <v>246</v>
      </c>
      <c r="J286" s="294">
        <v>26481</v>
      </c>
      <c r="K286" s="295">
        <v>120</v>
      </c>
      <c r="L286" s="296">
        <v>118</v>
      </c>
      <c r="M286" s="297">
        <v>118</v>
      </c>
      <c r="N286" s="297">
        <v>118</v>
      </c>
      <c r="O286" s="298">
        <v>118</v>
      </c>
      <c r="P286" s="299">
        <v>118</v>
      </c>
      <c r="Q286" s="296">
        <v>120</v>
      </c>
      <c r="R286" s="297">
        <v>120</v>
      </c>
      <c r="S286" s="297">
        <v>120</v>
      </c>
      <c r="T286" s="297">
        <v>120</v>
      </c>
      <c r="U286" s="300">
        <v>120</v>
      </c>
      <c r="V286" s="296">
        <v>120</v>
      </c>
      <c r="W286" s="297">
        <v>120</v>
      </c>
      <c r="X286" s="297">
        <v>120</v>
      </c>
      <c r="Y286" s="297">
        <v>120</v>
      </c>
      <c r="Z286" s="300">
        <v>120</v>
      </c>
      <c r="AA286" s="296">
        <v>120</v>
      </c>
      <c r="AB286" s="297">
        <v>120</v>
      </c>
      <c r="AC286" s="297">
        <v>120</v>
      </c>
      <c r="AD286" s="297">
        <v>120</v>
      </c>
      <c r="AE286" s="300">
        <v>120</v>
      </c>
    </row>
    <row r="287" spans="1:31" x14ac:dyDescent="0.2">
      <c r="A287" s="293" t="s">
        <v>856</v>
      </c>
      <c r="B287" s="293"/>
      <c r="C287" s="293" t="s">
        <v>857</v>
      </c>
      <c r="D287" s="122" t="s">
        <v>241</v>
      </c>
      <c r="E287" s="293" t="s">
        <v>261</v>
      </c>
      <c r="F287" s="293" t="s">
        <v>243</v>
      </c>
      <c r="G287" s="122" t="s">
        <v>244</v>
      </c>
      <c r="H287" s="293" t="s">
        <v>848</v>
      </c>
      <c r="I287" s="293" t="s">
        <v>246</v>
      </c>
      <c r="J287" s="294">
        <v>27607</v>
      </c>
      <c r="K287" s="295">
        <v>216.01</v>
      </c>
      <c r="L287" s="296">
        <v>208</v>
      </c>
      <c r="M287" s="297">
        <v>208</v>
      </c>
      <c r="N287" s="297">
        <v>208</v>
      </c>
      <c r="O287" s="298">
        <v>208</v>
      </c>
      <c r="P287" s="299">
        <v>208</v>
      </c>
      <c r="Q287" s="296">
        <v>208</v>
      </c>
      <c r="R287" s="297">
        <v>208</v>
      </c>
      <c r="S287" s="297">
        <v>208</v>
      </c>
      <c r="T287" s="297">
        <v>208</v>
      </c>
      <c r="U287" s="300">
        <v>208</v>
      </c>
      <c r="V287" s="296">
        <v>208</v>
      </c>
      <c r="W287" s="297">
        <v>208</v>
      </c>
      <c r="X287" s="297">
        <v>208</v>
      </c>
      <c r="Y287" s="297">
        <v>208</v>
      </c>
      <c r="Z287" s="300">
        <v>208</v>
      </c>
      <c r="AA287" s="296">
        <v>208</v>
      </c>
      <c r="AB287" s="297">
        <v>208</v>
      </c>
      <c r="AC287" s="297">
        <v>208</v>
      </c>
      <c r="AD287" s="297">
        <v>208</v>
      </c>
      <c r="AE287" s="300">
        <v>208</v>
      </c>
    </row>
    <row r="288" spans="1:31" x14ac:dyDescent="0.2">
      <c r="A288" s="293" t="s">
        <v>858</v>
      </c>
      <c r="B288" s="293"/>
      <c r="C288" s="293" t="s">
        <v>859</v>
      </c>
      <c r="D288" s="122" t="s">
        <v>321</v>
      </c>
      <c r="E288" s="293" t="s">
        <v>261</v>
      </c>
      <c r="F288" s="293" t="s">
        <v>243</v>
      </c>
      <c r="G288" s="122" t="s">
        <v>244</v>
      </c>
      <c r="H288" s="293" t="s">
        <v>860</v>
      </c>
      <c r="I288" s="293" t="s">
        <v>246</v>
      </c>
      <c r="J288" s="294">
        <v>37043</v>
      </c>
      <c r="K288" s="295">
        <v>95</v>
      </c>
      <c r="L288" s="296">
        <v>80</v>
      </c>
      <c r="M288" s="297">
        <v>80</v>
      </c>
      <c r="N288" s="297">
        <v>80</v>
      </c>
      <c r="O288" s="298">
        <v>80</v>
      </c>
      <c r="P288" s="299">
        <v>80</v>
      </c>
      <c r="Q288" s="296">
        <v>95</v>
      </c>
      <c r="R288" s="297">
        <v>95</v>
      </c>
      <c r="S288" s="297">
        <v>95</v>
      </c>
      <c r="T288" s="297">
        <v>95</v>
      </c>
      <c r="U288" s="300">
        <v>95</v>
      </c>
      <c r="V288" s="296">
        <v>90</v>
      </c>
      <c r="W288" s="297">
        <v>90</v>
      </c>
      <c r="X288" s="297">
        <v>90</v>
      </c>
      <c r="Y288" s="297">
        <v>90</v>
      </c>
      <c r="Z288" s="300">
        <v>90</v>
      </c>
      <c r="AA288" s="296">
        <v>95</v>
      </c>
      <c r="AB288" s="297">
        <v>95</v>
      </c>
      <c r="AC288" s="297">
        <v>95</v>
      </c>
      <c r="AD288" s="297">
        <v>95</v>
      </c>
      <c r="AE288" s="300">
        <v>95</v>
      </c>
    </row>
    <row r="289" spans="1:31" x14ac:dyDescent="0.2">
      <c r="A289" s="293" t="s">
        <v>861</v>
      </c>
      <c r="B289" s="293"/>
      <c r="C289" s="293" t="s">
        <v>862</v>
      </c>
      <c r="D289" s="122" t="s">
        <v>241</v>
      </c>
      <c r="E289" s="293" t="s">
        <v>261</v>
      </c>
      <c r="F289" s="293" t="s">
        <v>243</v>
      </c>
      <c r="G289" s="122" t="s">
        <v>244</v>
      </c>
      <c r="H289" s="293" t="s">
        <v>860</v>
      </c>
      <c r="I289" s="293" t="s">
        <v>246</v>
      </c>
      <c r="J289" s="294">
        <v>26054</v>
      </c>
      <c r="K289" s="295">
        <v>113.64</v>
      </c>
      <c r="L289" s="296">
        <v>107</v>
      </c>
      <c r="M289" s="297">
        <v>107</v>
      </c>
      <c r="N289" s="297">
        <v>107</v>
      </c>
      <c r="O289" s="298">
        <v>107</v>
      </c>
      <c r="P289" s="299">
        <v>107</v>
      </c>
      <c r="Q289" s="296">
        <v>107</v>
      </c>
      <c r="R289" s="297">
        <v>107</v>
      </c>
      <c r="S289" s="297">
        <v>107</v>
      </c>
      <c r="T289" s="297">
        <v>107</v>
      </c>
      <c r="U289" s="300">
        <v>107</v>
      </c>
      <c r="V289" s="296">
        <v>107</v>
      </c>
      <c r="W289" s="297">
        <v>107</v>
      </c>
      <c r="X289" s="297">
        <v>107</v>
      </c>
      <c r="Y289" s="297">
        <v>107</v>
      </c>
      <c r="Z289" s="300">
        <v>107</v>
      </c>
      <c r="AA289" s="296">
        <v>107</v>
      </c>
      <c r="AB289" s="297">
        <v>107</v>
      </c>
      <c r="AC289" s="297">
        <v>107</v>
      </c>
      <c r="AD289" s="297">
        <v>107</v>
      </c>
      <c r="AE289" s="300">
        <v>107</v>
      </c>
    </row>
    <row r="290" spans="1:31" x14ac:dyDescent="0.2">
      <c r="A290" s="293" t="s">
        <v>863</v>
      </c>
      <c r="B290" s="293"/>
      <c r="C290" s="293" t="s">
        <v>864</v>
      </c>
      <c r="D290" s="122" t="s">
        <v>241</v>
      </c>
      <c r="E290" s="293" t="s">
        <v>261</v>
      </c>
      <c r="F290" s="293" t="s">
        <v>243</v>
      </c>
      <c r="G290" s="122" t="s">
        <v>244</v>
      </c>
      <c r="H290" s="293" t="s">
        <v>860</v>
      </c>
      <c r="I290" s="293" t="s">
        <v>246</v>
      </c>
      <c r="J290" s="294">
        <v>27729</v>
      </c>
      <c r="K290" s="295">
        <v>156.6</v>
      </c>
      <c r="L290" s="296">
        <v>146</v>
      </c>
      <c r="M290" s="297">
        <v>146</v>
      </c>
      <c r="N290" s="297">
        <v>146</v>
      </c>
      <c r="O290" s="298">
        <v>146</v>
      </c>
      <c r="P290" s="299">
        <v>146</v>
      </c>
      <c r="Q290" s="296">
        <v>146</v>
      </c>
      <c r="R290" s="297">
        <v>146</v>
      </c>
      <c r="S290" s="297">
        <v>146</v>
      </c>
      <c r="T290" s="297">
        <v>146</v>
      </c>
      <c r="U290" s="300">
        <v>146</v>
      </c>
      <c r="V290" s="296">
        <v>146</v>
      </c>
      <c r="W290" s="297">
        <v>146</v>
      </c>
      <c r="X290" s="297">
        <v>146</v>
      </c>
      <c r="Y290" s="297">
        <v>146</v>
      </c>
      <c r="Z290" s="300">
        <v>146</v>
      </c>
      <c r="AA290" s="296">
        <v>146</v>
      </c>
      <c r="AB290" s="297">
        <v>146</v>
      </c>
      <c r="AC290" s="297">
        <v>146</v>
      </c>
      <c r="AD290" s="297">
        <v>146</v>
      </c>
      <c r="AE290" s="300">
        <v>146</v>
      </c>
    </row>
    <row r="291" spans="1:31" x14ac:dyDescent="0.2">
      <c r="A291" s="293" t="s">
        <v>865</v>
      </c>
      <c r="B291" s="293"/>
      <c r="C291" s="293" t="s">
        <v>866</v>
      </c>
      <c r="D291" s="122" t="s">
        <v>321</v>
      </c>
      <c r="E291" s="293" t="s">
        <v>261</v>
      </c>
      <c r="F291" s="293" t="s">
        <v>243</v>
      </c>
      <c r="G291" s="122" t="s">
        <v>244</v>
      </c>
      <c r="H291" s="293" t="s">
        <v>304</v>
      </c>
      <c r="I291" s="293" t="s">
        <v>305</v>
      </c>
      <c r="J291" s="294">
        <v>44816</v>
      </c>
      <c r="K291" s="295">
        <v>60.5</v>
      </c>
      <c r="L291" s="296">
        <v>44.6</v>
      </c>
      <c r="M291" s="297">
        <v>44.6</v>
      </c>
      <c r="N291" s="297">
        <v>44.6</v>
      </c>
      <c r="O291" s="298">
        <v>44.6</v>
      </c>
      <c r="P291" s="299">
        <v>44.6</v>
      </c>
      <c r="Q291" s="296">
        <v>49.8</v>
      </c>
      <c r="R291" s="297">
        <v>49.8</v>
      </c>
      <c r="S291" s="297">
        <v>49.8</v>
      </c>
      <c r="T291" s="297">
        <v>49.8</v>
      </c>
      <c r="U291" s="300">
        <v>49.8</v>
      </c>
      <c r="V291" s="296">
        <v>45.1</v>
      </c>
      <c r="W291" s="297">
        <v>45.1</v>
      </c>
      <c r="X291" s="297">
        <v>45.1</v>
      </c>
      <c r="Y291" s="297">
        <v>45.1</v>
      </c>
      <c r="Z291" s="300">
        <v>45.1</v>
      </c>
      <c r="AA291" s="296">
        <v>45.5</v>
      </c>
      <c r="AB291" s="297">
        <v>45.5</v>
      </c>
      <c r="AC291" s="297">
        <v>45.5</v>
      </c>
      <c r="AD291" s="297">
        <v>45.5</v>
      </c>
      <c r="AE291" s="300">
        <v>45.5</v>
      </c>
    </row>
    <row r="292" spans="1:31" x14ac:dyDescent="0.2">
      <c r="A292" s="293" t="s">
        <v>867</v>
      </c>
      <c r="B292" s="293"/>
      <c r="C292" s="293" t="s">
        <v>868</v>
      </c>
      <c r="D292" s="122" t="s">
        <v>321</v>
      </c>
      <c r="E292" s="293" t="s">
        <v>261</v>
      </c>
      <c r="F292" s="293" t="s">
        <v>243</v>
      </c>
      <c r="G292" s="122" t="s">
        <v>244</v>
      </c>
      <c r="H292" s="293" t="s">
        <v>304</v>
      </c>
      <c r="I292" s="293" t="s">
        <v>305</v>
      </c>
      <c r="J292" s="294">
        <v>44754</v>
      </c>
      <c r="K292" s="295">
        <v>60.5</v>
      </c>
      <c r="L292" s="296">
        <v>44.6</v>
      </c>
      <c r="M292" s="297">
        <v>44.6</v>
      </c>
      <c r="N292" s="297">
        <v>44.6</v>
      </c>
      <c r="O292" s="298">
        <v>44.6</v>
      </c>
      <c r="P292" s="299">
        <v>44.6</v>
      </c>
      <c r="Q292" s="296">
        <v>49.8</v>
      </c>
      <c r="R292" s="297">
        <v>49.8</v>
      </c>
      <c r="S292" s="297">
        <v>49.8</v>
      </c>
      <c r="T292" s="297">
        <v>49.8</v>
      </c>
      <c r="U292" s="300">
        <v>49.8</v>
      </c>
      <c r="V292" s="296">
        <v>45.1</v>
      </c>
      <c r="W292" s="297">
        <v>45.1</v>
      </c>
      <c r="X292" s="297">
        <v>45.1</v>
      </c>
      <c r="Y292" s="297">
        <v>45.1</v>
      </c>
      <c r="Z292" s="300">
        <v>45.1</v>
      </c>
      <c r="AA292" s="296">
        <v>45.5</v>
      </c>
      <c r="AB292" s="297">
        <v>45.5</v>
      </c>
      <c r="AC292" s="297">
        <v>45.5</v>
      </c>
      <c r="AD292" s="297">
        <v>45.5</v>
      </c>
      <c r="AE292" s="300">
        <v>45.5</v>
      </c>
    </row>
    <row r="293" spans="1:31" x14ac:dyDescent="0.2">
      <c r="A293" s="293" t="s">
        <v>869</v>
      </c>
      <c r="B293" s="293"/>
      <c r="C293" s="293" t="s">
        <v>870</v>
      </c>
      <c r="D293" s="122" t="s">
        <v>321</v>
      </c>
      <c r="E293" s="293" t="s">
        <v>261</v>
      </c>
      <c r="F293" s="293" t="s">
        <v>243</v>
      </c>
      <c r="G293" s="122" t="s">
        <v>244</v>
      </c>
      <c r="H293" s="293" t="s">
        <v>304</v>
      </c>
      <c r="I293" s="293" t="s">
        <v>305</v>
      </c>
      <c r="J293" s="294">
        <v>44683</v>
      </c>
      <c r="K293" s="295">
        <v>60.5</v>
      </c>
      <c r="L293" s="296">
        <v>44.6</v>
      </c>
      <c r="M293" s="297">
        <v>44.6</v>
      </c>
      <c r="N293" s="297">
        <v>44.6</v>
      </c>
      <c r="O293" s="298">
        <v>44.6</v>
      </c>
      <c r="P293" s="299">
        <v>44.6</v>
      </c>
      <c r="Q293" s="296">
        <v>49.8</v>
      </c>
      <c r="R293" s="297">
        <v>49.8</v>
      </c>
      <c r="S293" s="297">
        <v>49.8</v>
      </c>
      <c r="T293" s="297">
        <v>49.8</v>
      </c>
      <c r="U293" s="300">
        <v>49.8</v>
      </c>
      <c r="V293" s="296">
        <v>45.1</v>
      </c>
      <c r="W293" s="297">
        <v>45.1</v>
      </c>
      <c r="X293" s="297">
        <v>45.1</v>
      </c>
      <c r="Y293" s="297">
        <v>45.1</v>
      </c>
      <c r="Z293" s="300">
        <v>45.1</v>
      </c>
      <c r="AA293" s="296">
        <v>45.5</v>
      </c>
      <c r="AB293" s="297">
        <v>45.5</v>
      </c>
      <c r="AC293" s="297">
        <v>45.5</v>
      </c>
      <c r="AD293" s="297">
        <v>45.5</v>
      </c>
      <c r="AE293" s="300">
        <v>45.5</v>
      </c>
    </row>
    <row r="294" spans="1:31" x14ac:dyDescent="0.2">
      <c r="A294" s="293" t="s">
        <v>871</v>
      </c>
      <c r="B294" s="293"/>
      <c r="C294" s="293" t="s">
        <v>872</v>
      </c>
      <c r="D294" s="122" t="s">
        <v>321</v>
      </c>
      <c r="E294" s="293" t="s">
        <v>261</v>
      </c>
      <c r="F294" s="293" t="s">
        <v>243</v>
      </c>
      <c r="G294" s="122" t="s">
        <v>244</v>
      </c>
      <c r="H294" s="293" t="s">
        <v>304</v>
      </c>
      <c r="I294" s="293" t="s">
        <v>305</v>
      </c>
      <c r="J294" s="294">
        <v>44683</v>
      </c>
      <c r="K294" s="295">
        <v>60.5</v>
      </c>
      <c r="L294" s="296">
        <v>44.6</v>
      </c>
      <c r="M294" s="297">
        <v>44.6</v>
      </c>
      <c r="N294" s="297">
        <v>44.6</v>
      </c>
      <c r="O294" s="298">
        <v>44.6</v>
      </c>
      <c r="P294" s="299">
        <v>44.6</v>
      </c>
      <c r="Q294" s="296">
        <v>49.8</v>
      </c>
      <c r="R294" s="297">
        <v>49.8</v>
      </c>
      <c r="S294" s="297">
        <v>49.8</v>
      </c>
      <c r="T294" s="297">
        <v>49.8</v>
      </c>
      <c r="U294" s="300">
        <v>49.8</v>
      </c>
      <c r="V294" s="296">
        <v>45.1</v>
      </c>
      <c r="W294" s="297">
        <v>45.1</v>
      </c>
      <c r="X294" s="297">
        <v>45.1</v>
      </c>
      <c r="Y294" s="297">
        <v>45.1</v>
      </c>
      <c r="Z294" s="300">
        <v>45.1</v>
      </c>
      <c r="AA294" s="296">
        <v>45.5</v>
      </c>
      <c r="AB294" s="297">
        <v>45.5</v>
      </c>
      <c r="AC294" s="297">
        <v>45.5</v>
      </c>
      <c r="AD294" s="297">
        <v>45.5</v>
      </c>
      <c r="AE294" s="300">
        <v>45.5</v>
      </c>
    </row>
    <row r="295" spans="1:31" x14ac:dyDescent="0.2">
      <c r="A295" s="293" t="s">
        <v>873</v>
      </c>
      <c r="B295" s="293"/>
      <c r="C295" s="293" t="s">
        <v>874</v>
      </c>
      <c r="D295" s="122" t="s">
        <v>321</v>
      </c>
      <c r="E295" s="293" t="s">
        <v>261</v>
      </c>
      <c r="F295" s="293" t="s">
        <v>243</v>
      </c>
      <c r="G295" s="122" t="s">
        <v>244</v>
      </c>
      <c r="H295" s="293" t="s">
        <v>304</v>
      </c>
      <c r="I295" s="293" t="s">
        <v>305</v>
      </c>
      <c r="J295" s="294">
        <v>44683</v>
      </c>
      <c r="K295" s="295">
        <v>60.5</v>
      </c>
      <c r="L295" s="296">
        <v>44.6</v>
      </c>
      <c r="M295" s="297">
        <v>44.6</v>
      </c>
      <c r="N295" s="297">
        <v>44.6</v>
      </c>
      <c r="O295" s="298">
        <v>44.6</v>
      </c>
      <c r="P295" s="299">
        <v>44.6</v>
      </c>
      <c r="Q295" s="296">
        <v>49.8</v>
      </c>
      <c r="R295" s="297">
        <v>49.8</v>
      </c>
      <c r="S295" s="297">
        <v>49.8</v>
      </c>
      <c r="T295" s="297">
        <v>49.8</v>
      </c>
      <c r="U295" s="300">
        <v>49.8</v>
      </c>
      <c r="V295" s="296">
        <v>45.1</v>
      </c>
      <c r="W295" s="297">
        <v>45.1</v>
      </c>
      <c r="X295" s="297">
        <v>45.1</v>
      </c>
      <c r="Y295" s="297">
        <v>45.1</v>
      </c>
      <c r="Z295" s="300">
        <v>45.1</v>
      </c>
      <c r="AA295" s="296">
        <v>45.5</v>
      </c>
      <c r="AB295" s="297">
        <v>45.5</v>
      </c>
      <c r="AC295" s="297">
        <v>45.5</v>
      </c>
      <c r="AD295" s="297">
        <v>45.5</v>
      </c>
      <c r="AE295" s="300">
        <v>45.5</v>
      </c>
    </row>
    <row r="296" spans="1:31" x14ac:dyDescent="0.2">
      <c r="A296" s="293" t="s">
        <v>875</v>
      </c>
      <c r="B296" s="293"/>
      <c r="C296" s="293" t="s">
        <v>876</v>
      </c>
      <c r="D296" s="122" t="s">
        <v>321</v>
      </c>
      <c r="E296" s="293" t="s">
        <v>261</v>
      </c>
      <c r="F296" s="293" t="s">
        <v>243</v>
      </c>
      <c r="G296" s="122" t="s">
        <v>244</v>
      </c>
      <c r="H296" s="293" t="s">
        <v>304</v>
      </c>
      <c r="I296" s="293" t="s">
        <v>305</v>
      </c>
      <c r="J296" s="294">
        <v>44735</v>
      </c>
      <c r="K296" s="295">
        <v>60.5</v>
      </c>
      <c r="L296" s="296">
        <v>44.6</v>
      </c>
      <c r="M296" s="297">
        <v>44.6</v>
      </c>
      <c r="N296" s="297">
        <v>44.6</v>
      </c>
      <c r="O296" s="298">
        <v>44.6</v>
      </c>
      <c r="P296" s="299">
        <v>44.6</v>
      </c>
      <c r="Q296" s="296">
        <v>49.8</v>
      </c>
      <c r="R296" s="297">
        <v>49.8</v>
      </c>
      <c r="S296" s="297">
        <v>49.8</v>
      </c>
      <c r="T296" s="297">
        <v>49.8</v>
      </c>
      <c r="U296" s="300">
        <v>49.8</v>
      </c>
      <c r="V296" s="296">
        <v>45.1</v>
      </c>
      <c r="W296" s="297">
        <v>45.1</v>
      </c>
      <c r="X296" s="297">
        <v>45.1</v>
      </c>
      <c r="Y296" s="297">
        <v>45.1</v>
      </c>
      <c r="Z296" s="300">
        <v>45.1</v>
      </c>
      <c r="AA296" s="296">
        <v>45.5</v>
      </c>
      <c r="AB296" s="297">
        <v>45.5</v>
      </c>
      <c r="AC296" s="297">
        <v>45.5</v>
      </c>
      <c r="AD296" s="297">
        <v>45.5</v>
      </c>
      <c r="AE296" s="300">
        <v>45.5</v>
      </c>
    </row>
    <row r="297" spans="1:31" x14ac:dyDescent="0.2">
      <c r="A297" s="293" t="s">
        <v>877</v>
      </c>
      <c r="B297" s="293"/>
      <c r="C297" s="293" t="s">
        <v>878</v>
      </c>
      <c r="D297" s="122" t="s">
        <v>321</v>
      </c>
      <c r="E297" s="293" t="s">
        <v>261</v>
      </c>
      <c r="F297" s="293" t="s">
        <v>243</v>
      </c>
      <c r="G297" s="122" t="s">
        <v>244</v>
      </c>
      <c r="H297" s="293" t="s">
        <v>304</v>
      </c>
      <c r="I297" s="293" t="s">
        <v>305</v>
      </c>
      <c r="J297" s="294">
        <v>44735</v>
      </c>
      <c r="K297" s="295">
        <v>60.5</v>
      </c>
      <c r="L297" s="296">
        <v>44.6</v>
      </c>
      <c r="M297" s="297">
        <v>44.6</v>
      </c>
      <c r="N297" s="297">
        <v>44.6</v>
      </c>
      <c r="O297" s="298">
        <v>44.6</v>
      </c>
      <c r="P297" s="299">
        <v>44.6</v>
      </c>
      <c r="Q297" s="296">
        <v>49.8</v>
      </c>
      <c r="R297" s="297">
        <v>49.8</v>
      </c>
      <c r="S297" s="297">
        <v>49.8</v>
      </c>
      <c r="T297" s="297">
        <v>49.8</v>
      </c>
      <c r="U297" s="300">
        <v>49.8</v>
      </c>
      <c r="V297" s="296">
        <v>45.1</v>
      </c>
      <c r="W297" s="297">
        <v>45.1</v>
      </c>
      <c r="X297" s="297">
        <v>45.1</v>
      </c>
      <c r="Y297" s="297">
        <v>45.1</v>
      </c>
      <c r="Z297" s="300">
        <v>45.1</v>
      </c>
      <c r="AA297" s="296">
        <v>45.5</v>
      </c>
      <c r="AB297" s="297">
        <v>45.5</v>
      </c>
      <c r="AC297" s="297">
        <v>45.5</v>
      </c>
      <c r="AD297" s="297">
        <v>45.5</v>
      </c>
      <c r="AE297" s="300">
        <v>45.5</v>
      </c>
    </row>
    <row r="298" spans="1:31" x14ac:dyDescent="0.2">
      <c r="A298" s="293" t="s">
        <v>879</v>
      </c>
      <c r="B298" s="293"/>
      <c r="C298" s="293" t="s">
        <v>880</v>
      </c>
      <c r="D298" s="122" t="s">
        <v>321</v>
      </c>
      <c r="E298" s="293" t="s">
        <v>261</v>
      </c>
      <c r="F298" s="293" t="s">
        <v>243</v>
      </c>
      <c r="G298" s="122" t="s">
        <v>244</v>
      </c>
      <c r="H298" s="293" t="s">
        <v>304</v>
      </c>
      <c r="I298" s="293" t="s">
        <v>305</v>
      </c>
      <c r="J298" s="294">
        <v>44735</v>
      </c>
      <c r="K298" s="295">
        <v>60.5</v>
      </c>
      <c r="L298" s="296">
        <v>44.6</v>
      </c>
      <c r="M298" s="297">
        <v>44.6</v>
      </c>
      <c r="N298" s="297">
        <v>44.6</v>
      </c>
      <c r="O298" s="298">
        <v>44.6</v>
      </c>
      <c r="P298" s="299">
        <v>44.6</v>
      </c>
      <c r="Q298" s="296">
        <v>49.8</v>
      </c>
      <c r="R298" s="297">
        <v>49.8</v>
      </c>
      <c r="S298" s="297">
        <v>49.8</v>
      </c>
      <c r="T298" s="297">
        <v>49.8</v>
      </c>
      <c r="U298" s="300">
        <v>49.8</v>
      </c>
      <c r="V298" s="296">
        <v>45.1</v>
      </c>
      <c r="W298" s="297">
        <v>45.1</v>
      </c>
      <c r="X298" s="297">
        <v>45.1</v>
      </c>
      <c r="Y298" s="297">
        <v>45.1</v>
      </c>
      <c r="Z298" s="300">
        <v>45.1</v>
      </c>
      <c r="AA298" s="296">
        <v>45.5</v>
      </c>
      <c r="AB298" s="297">
        <v>45.5</v>
      </c>
      <c r="AC298" s="297">
        <v>45.5</v>
      </c>
      <c r="AD298" s="297">
        <v>45.5</v>
      </c>
      <c r="AE298" s="300">
        <v>45.5</v>
      </c>
    </row>
    <row r="299" spans="1:31" x14ac:dyDescent="0.2">
      <c r="A299" s="293" t="s">
        <v>881</v>
      </c>
      <c r="B299" s="293"/>
      <c r="C299" s="293" t="s">
        <v>882</v>
      </c>
      <c r="D299" s="122" t="s">
        <v>485</v>
      </c>
      <c r="E299" s="293" t="s">
        <v>261</v>
      </c>
      <c r="F299" s="293" t="s">
        <v>243</v>
      </c>
      <c r="G299" s="122" t="s">
        <v>244</v>
      </c>
      <c r="H299" s="293" t="s">
        <v>552</v>
      </c>
      <c r="I299" s="293" t="s">
        <v>260</v>
      </c>
      <c r="J299" s="294">
        <v>42592</v>
      </c>
      <c r="K299" s="295">
        <v>56.28</v>
      </c>
      <c r="L299" s="296">
        <v>56.3</v>
      </c>
      <c r="M299" s="297">
        <v>56.3</v>
      </c>
      <c r="N299" s="297">
        <v>56.3</v>
      </c>
      <c r="O299" s="298">
        <v>56.3</v>
      </c>
      <c r="P299" s="299">
        <v>56.3</v>
      </c>
      <c r="Q299" s="296">
        <v>56.3</v>
      </c>
      <c r="R299" s="297">
        <v>56.3</v>
      </c>
      <c r="S299" s="297">
        <v>56.3</v>
      </c>
      <c r="T299" s="297">
        <v>56.3</v>
      </c>
      <c r="U299" s="300">
        <v>56.3</v>
      </c>
      <c r="V299" s="296">
        <v>56.3</v>
      </c>
      <c r="W299" s="297">
        <v>56.3</v>
      </c>
      <c r="X299" s="297">
        <v>56.3</v>
      </c>
      <c r="Y299" s="297">
        <v>56.3</v>
      </c>
      <c r="Z299" s="300">
        <v>56.3</v>
      </c>
      <c r="AA299" s="296">
        <v>56.3</v>
      </c>
      <c r="AB299" s="297">
        <v>56.3</v>
      </c>
      <c r="AC299" s="297">
        <v>56.3</v>
      </c>
      <c r="AD299" s="297">
        <v>56.3</v>
      </c>
      <c r="AE299" s="300">
        <v>56.3</v>
      </c>
    </row>
    <row r="300" spans="1:31" x14ac:dyDescent="0.2">
      <c r="A300" s="293" t="s">
        <v>883</v>
      </c>
      <c r="B300" s="293"/>
      <c r="C300" s="293" t="s">
        <v>884</v>
      </c>
      <c r="D300" s="122" t="s">
        <v>485</v>
      </c>
      <c r="E300" s="293" t="s">
        <v>261</v>
      </c>
      <c r="F300" s="293" t="s">
        <v>243</v>
      </c>
      <c r="G300" s="122" t="s">
        <v>244</v>
      </c>
      <c r="H300" s="293" t="s">
        <v>552</v>
      </c>
      <c r="I300" s="293" t="s">
        <v>260</v>
      </c>
      <c r="J300" s="294">
        <v>42592</v>
      </c>
      <c r="K300" s="295">
        <v>56.28</v>
      </c>
      <c r="L300" s="296">
        <v>56.3</v>
      </c>
      <c r="M300" s="297">
        <v>56.3</v>
      </c>
      <c r="N300" s="297">
        <v>56.3</v>
      </c>
      <c r="O300" s="298">
        <v>56.3</v>
      </c>
      <c r="P300" s="299">
        <v>56.3</v>
      </c>
      <c r="Q300" s="296">
        <v>56.3</v>
      </c>
      <c r="R300" s="297">
        <v>56.3</v>
      </c>
      <c r="S300" s="297">
        <v>56.3</v>
      </c>
      <c r="T300" s="297">
        <v>56.3</v>
      </c>
      <c r="U300" s="300">
        <v>56.3</v>
      </c>
      <c r="V300" s="296">
        <v>56.3</v>
      </c>
      <c r="W300" s="297">
        <v>56.3</v>
      </c>
      <c r="X300" s="297">
        <v>56.3</v>
      </c>
      <c r="Y300" s="297">
        <v>56.3</v>
      </c>
      <c r="Z300" s="300">
        <v>56.3</v>
      </c>
      <c r="AA300" s="296">
        <v>56.3</v>
      </c>
      <c r="AB300" s="297">
        <v>56.3</v>
      </c>
      <c r="AC300" s="297">
        <v>56.3</v>
      </c>
      <c r="AD300" s="297">
        <v>56.3</v>
      </c>
      <c r="AE300" s="300">
        <v>56.3</v>
      </c>
    </row>
    <row r="301" spans="1:31" x14ac:dyDescent="0.2">
      <c r="A301" s="293" t="s">
        <v>885</v>
      </c>
      <c r="B301" s="293"/>
      <c r="C301" s="293" t="s">
        <v>886</v>
      </c>
      <c r="D301" s="122" t="s">
        <v>485</v>
      </c>
      <c r="E301" s="293" t="s">
        <v>261</v>
      </c>
      <c r="F301" s="293" t="s">
        <v>243</v>
      </c>
      <c r="G301" s="122" t="s">
        <v>244</v>
      </c>
      <c r="H301" s="293" t="s">
        <v>552</v>
      </c>
      <c r="I301" s="293" t="s">
        <v>260</v>
      </c>
      <c r="J301" s="294">
        <v>42592</v>
      </c>
      <c r="K301" s="295">
        <v>56.28</v>
      </c>
      <c r="L301" s="296">
        <v>56.3</v>
      </c>
      <c r="M301" s="297">
        <v>56.3</v>
      </c>
      <c r="N301" s="297">
        <v>56.3</v>
      </c>
      <c r="O301" s="298">
        <v>56.3</v>
      </c>
      <c r="P301" s="299">
        <v>56.3</v>
      </c>
      <c r="Q301" s="296">
        <v>56.3</v>
      </c>
      <c r="R301" s="297">
        <v>56.3</v>
      </c>
      <c r="S301" s="297">
        <v>56.3</v>
      </c>
      <c r="T301" s="297">
        <v>56.3</v>
      </c>
      <c r="U301" s="300">
        <v>56.3</v>
      </c>
      <c r="V301" s="296">
        <v>56.3</v>
      </c>
      <c r="W301" s="297">
        <v>56.3</v>
      </c>
      <c r="X301" s="297">
        <v>56.3</v>
      </c>
      <c r="Y301" s="297">
        <v>56.3</v>
      </c>
      <c r="Z301" s="300">
        <v>56.3</v>
      </c>
      <c r="AA301" s="296">
        <v>56.3</v>
      </c>
      <c r="AB301" s="297">
        <v>56.3</v>
      </c>
      <c r="AC301" s="297">
        <v>56.3</v>
      </c>
      <c r="AD301" s="297">
        <v>56.3</v>
      </c>
      <c r="AE301" s="300">
        <v>56.3</v>
      </c>
    </row>
    <row r="302" spans="1:31" x14ac:dyDescent="0.2">
      <c r="A302" s="293" t="s">
        <v>887</v>
      </c>
      <c r="B302" s="293"/>
      <c r="C302" s="293" t="s">
        <v>888</v>
      </c>
      <c r="D302" s="122" t="s">
        <v>485</v>
      </c>
      <c r="E302" s="293" t="s">
        <v>261</v>
      </c>
      <c r="F302" s="293" t="s">
        <v>243</v>
      </c>
      <c r="G302" s="122" t="s">
        <v>244</v>
      </c>
      <c r="H302" s="293" t="s">
        <v>552</v>
      </c>
      <c r="I302" s="293" t="s">
        <v>260</v>
      </c>
      <c r="J302" s="294">
        <v>42592</v>
      </c>
      <c r="K302" s="295">
        <v>56.28</v>
      </c>
      <c r="L302" s="296">
        <v>56.3</v>
      </c>
      <c r="M302" s="297">
        <v>56.3</v>
      </c>
      <c r="N302" s="297">
        <v>56.3</v>
      </c>
      <c r="O302" s="298">
        <v>56.3</v>
      </c>
      <c r="P302" s="299">
        <v>56.3</v>
      </c>
      <c r="Q302" s="296">
        <v>56.3</v>
      </c>
      <c r="R302" s="297">
        <v>56.3</v>
      </c>
      <c r="S302" s="297">
        <v>56.3</v>
      </c>
      <c r="T302" s="297">
        <v>56.3</v>
      </c>
      <c r="U302" s="300">
        <v>56.3</v>
      </c>
      <c r="V302" s="296">
        <v>56.3</v>
      </c>
      <c r="W302" s="297">
        <v>56.3</v>
      </c>
      <c r="X302" s="297">
        <v>56.3</v>
      </c>
      <c r="Y302" s="297">
        <v>56.3</v>
      </c>
      <c r="Z302" s="300">
        <v>56.3</v>
      </c>
      <c r="AA302" s="296">
        <v>56.3</v>
      </c>
      <c r="AB302" s="297">
        <v>56.3</v>
      </c>
      <c r="AC302" s="297">
        <v>56.3</v>
      </c>
      <c r="AD302" s="297">
        <v>56.3</v>
      </c>
      <c r="AE302" s="300">
        <v>56.3</v>
      </c>
    </row>
    <row r="303" spans="1:31" x14ac:dyDescent="0.2">
      <c r="A303" s="293" t="s">
        <v>889</v>
      </c>
      <c r="B303" s="293"/>
      <c r="C303" s="293" t="s">
        <v>890</v>
      </c>
      <c r="D303" s="122" t="s">
        <v>321</v>
      </c>
      <c r="E303" s="293" t="s">
        <v>261</v>
      </c>
      <c r="F303" s="293" t="s">
        <v>243</v>
      </c>
      <c r="G303" s="122" t="s">
        <v>244</v>
      </c>
      <c r="H303" s="293" t="s">
        <v>402</v>
      </c>
      <c r="I303" s="293" t="s">
        <v>305</v>
      </c>
      <c r="J303" s="294">
        <v>45548</v>
      </c>
      <c r="K303" s="295">
        <v>60.5</v>
      </c>
      <c r="L303" s="296">
        <v>44.5</v>
      </c>
      <c r="M303" s="297">
        <v>44.5</v>
      </c>
      <c r="N303" s="297">
        <v>44.5</v>
      </c>
      <c r="O303" s="298">
        <v>44.5</v>
      </c>
      <c r="P303" s="299">
        <v>44.5</v>
      </c>
      <c r="Q303" s="296">
        <v>49.8</v>
      </c>
      <c r="R303" s="297">
        <v>49.8</v>
      </c>
      <c r="S303" s="297">
        <v>49.8</v>
      </c>
      <c r="T303" s="297">
        <v>49.8</v>
      </c>
      <c r="U303" s="300">
        <v>49.8</v>
      </c>
      <c r="V303" s="296">
        <v>45.1</v>
      </c>
      <c r="W303" s="297">
        <v>45.1</v>
      </c>
      <c r="X303" s="297">
        <v>45.1</v>
      </c>
      <c r="Y303" s="297">
        <v>45.1</v>
      </c>
      <c r="Z303" s="300">
        <v>45.1</v>
      </c>
      <c r="AA303" s="296">
        <v>45.4</v>
      </c>
      <c r="AB303" s="297">
        <v>45.4</v>
      </c>
      <c r="AC303" s="297">
        <v>45.4</v>
      </c>
      <c r="AD303" s="297">
        <v>45.4</v>
      </c>
      <c r="AE303" s="300">
        <v>45.4</v>
      </c>
    </row>
    <row r="304" spans="1:31" x14ac:dyDescent="0.2">
      <c r="A304" s="293" t="s">
        <v>891</v>
      </c>
      <c r="B304" s="293"/>
      <c r="C304" s="293" t="s">
        <v>892</v>
      </c>
      <c r="D304" s="122" t="s">
        <v>321</v>
      </c>
      <c r="E304" s="293" t="s">
        <v>261</v>
      </c>
      <c r="F304" s="293" t="s">
        <v>243</v>
      </c>
      <c r="G304" s="122" t="s">
        <v>244</v>
      </c>
      <c r="H304" s="293" t="s">
        <v>402</v>
      </c>
      <c r="I304" s="293" t="s">
        <v>305</v>
      </c>
      <c r="J304" s="294">
        <v>45548</v>
      </c>
      <c r="K304" s="295">
        <v>60.5</v>
      </c>
      <c r="L304" s="296">
        <v>44.5</v>
      </c>
      <c r="M304" s="297">
        <v>44.5</v>
      </c>
      <c r="N304" s="297">
        <v>44.5</v>
      </c>
      <c r="O304" s="298">
        <v>44.5</v>
      </c>
      <c r="P304" s="299">
        <v>44.5</v>
      </c>
      <c r="Q304" s="296">
        <v>49.8</v>
      </c>
      <c r="R304" s="297">
        <v>49.8</v>
      </c>
      <c r="S304" s="297">
        <v>49.8</v>
      </c>
      <c r="T304" s="297">
        <v>49.8</v>
      </c>
      <c r="U304" s="300">
        <v>49.8</v>
      </c>
      <c r="V304" s="296">
        <v>45.1</v>
      </c>
      <c r="W304" s="297">
        <v>45.1</v>
      </c>
      <c r="X304" s="297">
        <v>45.1</v>
      </c>
      <c r="Y304" s="297">
        <v>45.1</v>
      </c>
      <c r="Z304" s="300">
        <v>45.1</v>
      </c>
      <c r="AA304" s="296">
        <v>45.4</v>
      </c>
      <c r="AB304" s="297">
        <v>45.4</v>
      </c>
      <c r="AC304" s="297">
        <v>45.4</v>
      </c>
      <c r="AD304" s="297">
        <v>45.4</v>
      </c>
      <c r="AE304" s="300">
        <v>45.4</v>
      </c>
    </row>
    <row r="305" spans="1:31" x14ac:dyDescent="0.2">
      <c r="A305" s="293" t="s">
        <v>893</v>
      </c>
      <c r="B305" s="293"/>
      <c r="C305" s="293" t="s">
        <v>894</v>
      </c>
      <c r="D305" s="122" t="s">
        <v>321</v>
      </c>
      <c r="E305" s="293" t="s">
        <v>261</v>
      </c>
      <c r="F305" s="293" t="s">
        <v>243</v>
      </c>
      <c r="G305" s="122" t="s">
        <v>244</v>
      </c>
      <c r="H305" s="293" t="s">
        <v>402</v>
      </c>
      <c r="I305" s="293" t="s">
        <v>305</v>
      </c>
      <c r="J305" s="294">
        <v>45548</v>
      </c>
      <c r="K305" s="295">
        <v>60.5</v>
      </c>
      <c r="L305" s="296">
        <v>44.5</v>
      </c>
      <c r="M305" s="297">
        <v>44.5</v>
      </c>
      <c r="N305" s="297">
        <v>44.5</v>
      </c>
      <c r="O305" s="298">
        <v>44.5</v>
      </c>
      <c r="P305" s="299">
        <v>44.5</v>
      </c>
      <c r="Q305" s="296">
        <v>49.8</v>
      </c>
      <c r="R305" s="297">
        <v>49.8</v>
      </c>
      <c r="S305" s="297">
        <v>49.8</v>
      </c>
      <c r="T305" s="297">
        <v>49.8</v>
      </c>
      <c r="U305" s="300">
        <v>49.8</v>
      </c>
      <c r="V305" s="296">
        <v>45.1</v>
      </c>
      <c r="W305" s="297">
        <v>45.1</v>
      </c>
      <c r="X305" s="297">
        <v>45.1</v>
      </c>
      <c r="Y305" s="297">
        <v>45.1</v>
      </c>
      <c r="Z305" s="300">
        <v>45.1</v>
      </c>
      <c r="AA305" s="296">
        <v>45.4</v>
      </c>
      <c r="AB305" s="297">
        <v>45.4</v>
      </c>
      <c r="AC305" s="297">
        <v>45.4</v>
      </c>
      <c r="AD305" s="297">
        <v>45.4</v>
      </c>
      <c r="AE305" s="300">
        <v>45.4</v>
      </c>
    </row>
    <row r="306" spans="1:31" x14ac:dyDescent="0.2">
      <c r="A306" s="293" t="s">
        <v>895</v>
      </c>
      <c r="B306" s="293"/>
      <c r="C306" s="293" t="s">
        <v>896</v>
      </c>
      <c r="D306" s="122" t="s">
        <v>321</v>
      </c>
      <c r="E306" s="293" t="s">
        <v>261</v>
      </c>
      <c r="F306" s="293" t="s">
        <v>243</v>
      </c>
      <c r="G306" s="122" t="s">
        <v>244</v>
      </c>
      <c r="H306" s="293" t="s">
        <v>402</v>
      </c>
      <c r="I306" s="293" t="s">
        <v>305</v>
      </c>
      <c r="J306" s="294">
        <v>45548</v>
      </c>
      <c r="K306" s="295">
        <v>60.5</v>
      </c>
      <c r="L306" s="296">
        <v>44.5</v>
      </c>
      <c r="M306" s="297">
        <v>44.5</v>
      </c>
      <c r="N306" s="297">
        <v>44.5</v>
      </c>
      <c r="O306" s="298">
        <v>44.5</v>
      </c>
      <c r="P306" s="299">
        <v>44.5</v>
      </c>
      <c r="Q306" s="296">
        <v>49.8</v>
      </c>
      <c r="R306" s="297">
        <v>49.8</v>
      </c>
      <c r="S306" s="297">
        <v>49.8</v>
      </c>
      <c r="T306" s="297">
        <v>49.8</v>
      </c>
      <c r="U306" s="300">
        <v>49.8</v>
      </c>
      <c r="V306" s="296">
        <v>45.1</v>
      </c>
      <c r="W306" s="297">
        <v>45.1</v>
      </c>
      <c r="X306" s="297">
        <v>45.1</v>
      </c>
      <c r="Y306" s="297">
        <v>45.1</v>
      </c>
      <c r="Z306" s="300">
        <v>45.1</v>
      </c>
      <c r="AA306" s="296">
        <v>45.4</v>
      </c>
      <c r="AB306" s="297">
        <v>45.4</v>
      </c>
      <c r="AC306" s="297">
        <v>45.4</v>
      </c>
      <c r="AD306" s="297">
        <v>45.4</v>
      </c>
      <c r="AE306" s="300">
        <v>45.4</v>
      </c>
    </row>
    <row r="307" spans="1:31" x14ac:dyDescent="0.2">
      <c r="A307" s="293" t="s">
        <v>897</v>
      </c>
      <c r="B307" s="293"/>
      <c r="C307" s="293" t="s">
        <v>898</v>
      </c>
      <c r="D307" s="122" t="s">
        <v>321</v>
      </c>
      <c r="E307" s="293" t="s">
        <v>261</v>
      </c>
      <c r="F307" s="293" t="s">
        <v>243</v>
      </c>
      <c r="G307" s="122" t="s">
        <v>244</v>
      </c>
      <c r="H307" s="293" t="s">
        <v>402</v>
      </c>
      <c r="I307" s="293" t="s">
        <v>305</v>
      </c>
      <c r="J307" s="294">
        <v>45548</v>
      </c>
      <c r="K307" s="295">
        <v>60.5</v>
      </c>
      <c r="L307" s="296">
        <v>44.5</v>
      </c>
      <c r="M307" s="297">
        <v>44.5</v>
      </c>
      <c r="N307" s="297">
        <v>44.5</v>
      </c>
      <c r="O307" s="298">
        <v>44.5</v>
      </c>
      <c r="P307" s="299">
        <v>44.5</v>
      </c>
      <c r="Q307" s="296">
        <v>49.8</v>
      </c>
      <c r="R307" s="297">
        <v>49.8</v>
      </c>
      <c r="S307" s="297">
        <v>49.8</v>
      </c>
      <c r="T307" s="297">
        <v>49.8</v>
      </c>
      <c r="U307" s="300">
        <v>49.8</v>
      </c>
      <c r="V307" s="296">
        <v>45.1</v>
      </c>
      <c r="W307" s="297">
        <v>45.1</v>
      </c>
      <c r="X307" s="297">
        <v>45.1</v>
      </c>
      <c r="Y307" s="297">
        <v>45.1</v>
      </c>
      <c r="Z307" s="300">
        <v>45.1</v>
      </c>
      <c r="AA307" s="296">
        <v>45.4</v>
      </c>
      <c r="AB307" s="297">
        <v>45.4</v>
      </c>
      <c r="AC307" s="297">
        <v>45.4</v>
      </c>
      <c r="AD307" s="297">
        <v>45.4</v>
      </c>
      <c r="AE307" s="300">
        <v>45.4</v>
      </c>
    </row>
    <row r="308" spans="1:31" x14ac:dyDescent="0.2">
      <c r="A308" s="293" t="s">
        <v>899</v>
      </c>
      <c r="B308" s="293"/>
      <c r="C308" s="293" t="s">
        <v>900</v>
      </c>
      <c r="D308" s="122" t="s">
        <v>321</v>
      </c>
      <c r="E308" s="293" t="s">
        <v>261</v>
      </c>
      <c r="F308" s="293" t="s">
        <v>243</v>
      </c>
      <c r="G308" s="122" t="s">
        <v>244</v>
      </c>
      <c r="H308" s="293" t="s">
        <v>402</v>
      </c>
      <c r="I308" s="293" t="s">
        <v>305</v>
      </c>
      <c r="J308" s="294">
        <v>45548</v>
      </c>
      <c r="K308" s="295">
        <v>60.5</v>
      </c>
      <c r="L308" s="296">
        <v>44.5</v>
      </c>
      <c r="M308" s="297">
        <v>44.5</v>
      </c>
      <c r="N308" s="297">
        <v>44.5</v>
      </c>
      <c r="O308" s="298">
        <v>44.5</v>
      </c>
      <c r="P308" s="299">
        <v>44.5</v>
      </c>
      <c r="Q308" s="296">
        <v>49.8</v>
      </c>
      <c r="R308" s="297">
        <v>49.8</v>
      </c>
      <c r="S308" s="297">
        <v>49.8</v>
      </c>
      <c r="T308" s="297">
        <v>49.8</v>
      </c>
      <c r="U308" s="300">
        <v>49.8</v>
      </c>
      <c r="V308" s="296">
        <v>45.1</v>
      </c>
      <c r="W308" s="297">
        <v>45.1</v>
      </c>
      <c r="X308" s="297">
        <v>45.1</v>
      </c>
      <c r="Y308" s="297">
        <v>45.1</v>
      </c>
      <c r="Z308" s="300">
        <v>45.1</v>
      </c>
      <c r="AA308" s="296">
        <v>45.4</v>
      </c>
      <c r="AB308" s="297">
        <v>45.4</v>
      </c>
      <c r="AC308" s="297">
        <v>45.4</v>
      </c>
      <c r="AD308" s="297">
        <v>45.4</v>
      </c>
      <c r="AE308" s="300">
        <v>45.4</v>
      </c>
    </row>
    <row r="309" spans="1:31" x14ac:dyDescent="0.2">
      <c r="A309" s="293" t="s">
        <v>901</v>
      </c>
      <c r="B309" s="293"/>
      <c r="C309" s="293" t="s">
        <v>902</v>
      </c>
      <c r="D309" s="122" t="s">
        <v>321</v>
      </c>
      <c r="E309" s="293" t="s">
        <v>261</v>
      </c>
      <c r="F309" s="293" t="s">
        <v>243</v>
      </c>
      <c r="G309" s="122" t="s">
        <v>244</v>
      </c>
      <c r="H309" s="293" t="s">
        <v>402</v>
      </c>
      <c r="I309" s="293" t="s">
        <v>305</v>
      </c>
      <c r="J309" s="294">
        <v>45548</v>
      </c>
      <c r="K309" s="295">
        <v>60.5</v>
      </c>
      <c r="L309" s="296">
        <v>44.5</v>
      </c>
      <c r="M309" s="297">
        <v>44.5</v>
      </c>
      <c r="N309" s="297">
        <v>44.5</v>
      </c>
      <c r="O309" s="298">
        <v>44.5</v>
      </c>
      <c r="P309" s="299">
        <v>44.5</v>
      </c>
      <c r="Q309" s="296">
        <v>49.8</v>
      </c>
      <c r="R309" s="297">
        <v>49.8</v>
      </c>
      <c r="S309" s="297">
        <v>49.8</v>
      </c>
      <c r="T309" s="297">
        <v>49.8</v>
      </c>
      <c r="U309" s="300">
        <v>49.8</v>
      </c>
      <c r="V309" s="296">
        <v>45.1</v>
      </c>
      <c r="W309" s="297">
        <v>45.1</v>
      </c>
      <c r="X309" s="297">
        <v>45.1</v>
      </c>
      <c r="Y309" s="297">
        <v>45.1</v>
      </c>
      <c r="Z309" s="300">
        <v>45.1</v>
      </c>
      <c r="AA309" s="296">
        <v>45.4</v>
      </c>
      <c r="AB309" s="297">
        <v>45.4</v>
      </c>
      <c r="AC309" s="297">
        <v>45.4</v>
      </c>
      <c r="AD309" s="297">
        <v>45.4</v>
      </c>
      <c r="AE309" s="300">
        <v>45.4</v>
      </c>
    </row>
    <row r="310" spans="1:31" x14ac:dyDescent="0.2">
      <c r="A310" s="293" t="s">
        <v>903</v>
      </c>
      <c r="B310" s="293"/>
      <c r="C310" s="293" t="s">
        <v>904</v>
      </c>
      <c r="D310" s="122" t="s">
        <v>321</v>
      </c>
      <c r="E310" s="293" t="s">
        <v>261</v>
      </c>
      <c r="F310" s="293" t="s">
        <v>243</v>
      </c>
      <c r="G310" s="122" t="s">
        <v>244</v>
      </c>
      <c r="H310" s="293" t="s">
        <v>402</v>
      </c>
      <c r="I310" s="293" t="s">
        <v>305</v>
      </c>
      <c r="J310" s="294">
        <v>45548</v>
      </c>
      <c r="K310" s="295">
        <v>60.5</v>
      </c>
      <c r="L310" s="296">
        <v>44.5</v>
      </c>
      <c r="M310" s="297">
        <v>44.5</v>
      </c>
      <c r="N310" s="297">
        <v>44.5</v>
      </c>
      <c r="O310" s="298">
        <v>44.5</v>
      </c>
      <c r="P310" s="299">
        <v>44.5</v>
      </c>
      <c r="Q310" s="296">
        <v>49.8</v>
      </c>
      <c r="R310" s="297">
        <v>49.8</v>
      </c>
      <c r="S310" s="297">
        <v>49.8</v>
      </c>
      <c r="T310" s="297">
        <v>49.8</v>
      </c>
      <c r="U310" s="300">
        <v>49.8</v>
      </c>
      <c r="V310" s="296">
        <v>45.1</v>
      </c>
      <c r="W310" s="297">
        <v>45.1</v>
      </c>
      <c r="X310" s="297">
        <v>45.1</v>
      </c>
      <c r="Y310" s="297">
        <v>45.1</v>
      </c>
      <c r="Z310" s="300">
        <v>45.1</v>
      </c>
      <c r="AA310" s="296">
        <v>45.4</v>
      </c>
      <c r="AB310" s="297">
        <v>45.4</v>
      </c>
      <c r="AC310" s="297">
        <v>45.4</v>
      </c>
      <c r="AD310" s="297">
        <v>45.4</v>
      </c>
      <c r="AE310" s="300">
        <v>45.4</v>
      </c>
    </row>
    <row r="311" spans="1:31" x14ac:dyDescent="0.2">
      <c r="A311" s="293" t="s">
        <v>905</v>
      </c>
      <c r="B311" s="293"/>
      <c r="C311" s="293" t="s">
        <v>906</v>
      </c>
      <c r="D311" s="122" t="s">
        <v>314</v>
      </c>
      <c r="E311" s="293" t="s">
        <v>261</v>
      </c>
      <c r="F311" s="293" t="s">
        <v>243</v>
      </c>
      <c r="G311" s="122" t="s">
        <v>244</v>
      </c>
      <c r="H311" s="293" t="s">
        <v>590</v>
      </c>
      <c r="I311" s="293" t="s">
        <v>260</v>
      </c>
      <c r="J311" s="294">
        <v>37408</v>
      </c>
      <c r="K311" s="295">
        <v>203</v>
      </c>
      <c r="L311" s="296">
        <v>165.5</v>
      </c>
      <c r="M311" s="297">
        <v>165.5</v>
      </c>
      <c r="N311" s="297">
        <v>165.5</v>
      </c>
      <c r="O311" s="298">
        <v>165.5</v>
      </c>
      <c r="P311" s="299">
        <v>165.5</v>
      </c>
      <c r="Q311" s="296">
        <v>203</v>
      </c>
      <c r="R311" s="297">
        <v>203</v>
      </c>
      <c r="S311" s="297">
        <v>203</v>
      </c>
      <c r="T311" s="297">
        <v>203</v>
      </c>
      <c r="U311" s="300">
        <v>203</v>
      </c>
      <c r="V311" s="296">
        <v>170.2</v>
      </c>
      <c r="W311" s="297">
        <v>170.2</v>
      </c>
      <c r="X311" s="297">
        <v>170.2</v>
      </c>
      <c r="Y311" s="297">
        <v>170.2</v>
      </c>
      <c r="Z311" s="300">
        <v>170.2</v>
      </c>
      <c r="AA311" s="296">
        <v>172.8</v>
      </c>
      <c r="AB311" s="297">
        <v>172.8</v>
      </c>
      <c r="AC311" s="297">
        <v>172.8</v>
      </c>
      <c r="AD311" s="297">
        <v>172.8</v>
      </c>
      <c r="AE311" s="300">
        <v>172.8</v>
      </c>
    </row>
    <row r="312" spans="1:31" x14ac:dyDescent="0.2">
      <c r="A312" s="293" t="s">
        <v>907</v>
      </c>
      <c r="B312" s="293"/>
      <c r="C312" s="293" t="s">
        <v>908</v>
      </c>
      <c r="D312" s="122" t="s">
        <v>314</v>
      </c>
      <c r="E312" s="293" t="s">
        <v>261</v>
      </c>
      <c r="F312" s="293" t="s">
        <v>243</v>
      </c>
      <c r="G312" s="122" t="s">
        <v>244</v>
      </c>
      <c r="H312" s="293" t="s">
        <v>590</v>
      </c>
      <c r="I312" s="293" t="s">
        <v>260</v>
      </c>
      <c r="J312" s="294">
        <v>37408</v>
      </c>
      <c r="K312" s="295">
        <v>203</v>
      </c>
      <c r="L312" s="296">
        <v>165.5</v>
      </c>
      <c r="M312" s="297">
        <v>165.5</v>
      </c>
      <c r="N312" s="297">
        <v>165.5</v>
      </c>
      <c r="O312" s="298">
        <v>165.5</v>
      </c>
      <c r="P312" s="299">
        <v>165.5</v>
      </c>
      <c r="Q312" s="296">
        <v>203</v>
      </c>
      <c r="R312" s="297">
        <v>203</v>
      </c>
      <c r="S312" s="297">
        <v>203</v>
      </c>
      <c r="T312" s="297">
        <v>203</v>
      </c>
      <c r="U312" s="300">
        <v>203</v>
      </c>
      <c r="V312" s="296">
        <v>170.2</v>
      </c>
      <c r="W312" s="297">
        <v>170.2</v>
      </c>
      <c r="X312" s="297">
        <v>170.2</v>
      </c>
      <c r="Y312" s="297">
        <v>170.2</v>
      </c>
      <c r="Z312" s="300">
        <v>170.2</v>
      </c>
      <c r="AA312" s="296">
        <v>172.8</v>
      </c>
      <c r="AB312" s="297">
        <v>172.8</v>
      </c>
      <c r="AC312" s="297">
        <v>172.8</v>
      </c>
      <c r="AD312" s="297">
        <v>172.8</v>
      </c>
      <c r="AE312" s="300">
        <v>172.8</v>
      </c>
    </row>
    <row r="313" spans="1:31" x14ac:dyDescent="0.2">
      <c r="A313" s="293" t="s">
        <v>909</v>
      </c>
      <c r="B313" s="293"/>
      <c r="C313" s="293" t="s">
        <v>910</v>
      </c>
      <c r="D313" s="122" t="s">
        <v>314</v>
      </c>
      <c r="E313" s="293" t="s">
        <v>261</v>
      </c>
      <c r="F313" s="293" t="s">
        <v>243</v>
      </c>
      <c r="G313" s="122" t="s">
        <v>244</v>
      </c>
      <c r="H313" s="293" t="s">
        <v>590</v>
      </c>
      <c r="I313" s="293" t="s">
        <v>260</v>
      </c>
      <c r="J313" s="294">
        <v>37408</v>
      </c>
      <c r="K313" s="295">
        <v>203</v>
      </c>
      <c r="L313" s="296">
        <v>165.5</v>
      </c>
      <c r="M313" s="297">
        <v>165.5</v>
      </c>
      <c r="N313" s="297">
        <v>165.5</v>
      </c>
      <c r="O313" s="298">
        <v>165.5</v>
      </c>
      <c r="P313" s="299">
        <v>165.5</v>
      </c>
      <c r="Q313" s="296">
        <v>203</v>
      </c>
      <c r="R313" s="297">
        <v>203</v>
      </c>
      <c r="S313" s="297">
        <v>203</v>
      </c>
      <c r="T313" s="297">
        <v>203</v>
      </c>
      <c r="U313" s="300">
        <v>203</v>
      </c>
      <c r="V313" s="296">
        <v>170.2</v>
      </c>
      <c r="W313" s="297">
        <v>170.2</v>
      </c>
      <c r="X313" s="297">
        <v>170.2</v>
      </c>
      <c r="Y313" s="297">
        <v>170.2</v>
      </c>
      <c r="Z313" s="300">
        <v>170.2</v>
      </c>
      <c r="AA313" s="296">
        <v>172.8</v>
      </c>
      <c r="AB313" s="297">
        <v>172.8</v>
      </c>
      <c r="AC313" s="297">
        <v>172.8</v>
      </c>
      <c r="AD313" s="297">
        <v>172.8</v>
      </c>
      <c r="AE313" s="300">
        <v>172.8</v>
      </c>
    </row>
    <row r="314" spans="1:31" x14ac:dyDescent="0.2">
      <c r="A314" s="293" t="s">
        <v>911</v>
      </c>
      <c r="B314" s="293"/>
      <c r="C314" s="293" t="s">
        <v>912</v>
      </c>
      <c r="D314" s="122" t="s">
        <v>314</v>
      </c>
      <c r="E314" s="293" t="s">
        <v>261</v>
      </c>
      <c r="F314" s="293" t="s">
        <v>243</v>
      </c>
      <c r="G314" s="122" t="s">
        <v>244</v>
      </c>
      <c r="H314" s="293" t="s">
        <v>590</v>
      </c>
      <c r="I314" s="293" t="s">
        <v>260</v>
      </c>
      <c r="J314" s="294">
        <v>37408</v>
      </c>
      <c r="K314" s="295">
        <v>373.16</v>
      </c>
      <c r="L314" s="296">
        <v>303</v>
      </c>
      <c r="M314" s="297">
        <v>303</v>
      </c>
      <c r="N314" s="297">
        <v>303</v>
      </c>
      <c r="O314" s="298">
        <v>303</v>
      </c>
      <c r="P314" s="299">
        <v>303</v>
      </c>
      <c r="Q314" s="296">
        <v>319</v>
      </c>
      <c r="R314" s="297">
        <v>319</v>
      </c>
      <c r="S314" s="297">
        <v>319</v>
      </c>
      <c r="T314" s="297">
        <v>319</v>
      </c>
      <c r="U314" s="300">
        <v>319</v>
      </c>
      <c r="V314" s="296">
        <v>306</v>
      </c>
      <c r="W314" s="297">
        <v>306</v>
      </c>
      <c r="X314" s="297">
        <v>306</v>
      </c>
      <c r="Y314" s="297">
        <v>306</v>
      </c>
      <c r="Z314" s="300">
        <v>306</v>
      </c>
      <c r="AA314" s="296">
        <v>307</v>
      </c>
      <c r="AB314" s="297">
        <v>307</v>
      </c>
      <c r="AC314" s="297">
        <v>307</v>
      </c>
      <c r="AD314" s="297">
        <v>307</v>
      </c>
      <c r="AE314" s="300">
        <v>307</v>
      </c>
    </row>
    <row r="315" spans="1:31" x14ac:dyDescent="0.2">
      <c r="A315" s="293" t="s">
        <v>913</v>
      </c>
      <c r="B315" s="293"/>
      <c r="C315" s="293" t="s">
        <v>914</v>
      </c>
      <c r="D315" s="122" t="s">
        <v>314</v>
      </c>
      <c r="E315" s="293" t="s">
        <v>261</v>
      </c>
      <c r="F315" s="293" t="s">
        <v>243</v>
      </c>
      <c r="G315" s="122" t="s">
        <v>244</v>
      </c>
      <c r="H315" s="293" t="s">
        <v>743</v>
      </c>
      <c r="I315" s="293" t="s">
        <v>260</v>
      </c>
      <c r="J315" s="294">
        <v>37796</v>
      </c>
      <c r="K315" s="295">
        <v>60.5</v>
      </c>
      <c r="L315" s="296">
        <v>50</v>
      </c>
      <c r="M315" s="297">
        <v>50</v>
      </c>
      <c r="N315" s="297">
        <v>50</v>
      </c>
      <c r="O315" s="298">
        <v>50</v>
      </c>
      <c r="P315" s="299">
        <v>50</v>
      </c>
      <c r="Q315" s="296">
        <v>50</v>
      </c>
      <c r="R315" s="297">
        <v>50</v>
      </c>
      <c r="S315" s="297">
        <v>50</v>
      </c>
      <c r="T315" s="297">
        <v>50</v>
      </c>
      <c r="U315" s="300">
        <v>50</v>
      </c>
      <c r="V315" s="296">
        <v>50</v>
      </c>
      <c r="W315" s="297">
        <v>50</v>
      </c>
      <c r="X315" s="297">
        <v>50</v>
      </c>
      <c r="Y315" s="297">
        <v>50</v>
      </c>
      <c r="Z315" s="300">
        <v>50</v>
      </c>
      <c r="AA315" s="296">
        <v>50</v>
      </c>
      <c r="AB315" s="297">
        <v>50</v>
      </c>
      <c r="AC315" s="297">
        <v>50</v>
      </c>
      <c r="AD315" s="297">
        <v>50</v>
      </c>
      <c r="AE315" s="300">
        <v>50</v>
      </c>
    </row>
    <row r="316" spans="1:31" x14ac:dyDescent="0.2">
      <c r="A316" s="293" t="s">
        <v>915</v>
      </c>
      <c r="B316" s="293"/>
      <c r="C316" s="293" t="s">
        <v>916</v>
      </c>
      <c r="D316" s="122" t="s">
        <v>314</v>
      </c>
      <c r="E316" s="293" t="s">
        <v>261</v>
      </c>
      <c r="F316" s="293" t="s">
        <v>243</v>
      </c>
      <c r="G316" s="122" t="s">
        <v>244</v>
      </c>
      <c r="H316" s="293" t="s">
        <v>743</v>
      </c>
      <c r="I316" s="293" t="s">
        <v>260</v>
      </c>
      <c r="J316" s="294">
        <v>37798</v>
      </c>
      <c r="K316" s="295">
        <v>60.5</v>
      </c>
      <c r="L316" s="296">
        <v>50</v>
      </c>
      <c r="M316" s="297">
        <v>50</v>
      </c>
      <c r="N316" s="297">
        <v>50</v>
      </c>
      <c r="O316" s="298">
        <v>50</v>
      </c>
      <c r="P316" s="299">
        <v>50</v>
      </c>
      <c r="Q316" s="296">
        <v>51</v>
      </c>
      <c r="R316" s="297">
        <v>51</v>
      </c>
      <c r="S316" s="297">
        <v>51</v>
      </c>
      <c r="T316" s="297">
        <v>51</v>
      </c>
      <c r="U316" s="300">
        <v>51</v>
      </c>
      <c r="V316" s="296">
        <v>51</v>
      </c>
      <c r="W316" s="297">
        <v>51</v>
      </c>
      <c r="X316" s="297">
        <v>51</v>
      </c>
      <c r="Y316" s="297">
        <v>51</v>
      </c>
      <c r="Z316" s="300">
        <v>51</v>
      </c>
      <c r="AA316" s="296">
        <v>51</v>
      </c>
      <c r="AB316" s="297">
        <v>51</v>
      </c>
      <c r="AC316" s="297">
        <v>51</v>
      </c>
      <c r="AD316" s="297">
        <v>51</v>
      </c>
      <c r="AE316" s="300">
        <v>51</v>
      </c>
    </row>
    <row r="317" spans="1:31" x14ac:dyDescent="0.2">
      <c r="A317" s="293" t="s">
        <v>917</v>
      </c>
      <c r="B317" s="293"/>
      <c r="C317" s="293" t="s">
        <v>918</v>
      </c>
      <c r="D317" s="122" t="s">
        <v>314</v>
      </c>
      <c r="E317" s="293" t="s">
        <v>261</v>
      </c>
      <c r="F317" s="293" t="s">
        <v>243</v>
      </c>
      <c r="G317" s="122" t="s">
        <v>244</v>
      </c>
      <c r="H317" s="293" t="s">
        <v>743</v>
      </c>
      <c r="I317" s="293" t="s">
        <v>260</v>
      </c>
      <c r="J317" s="294">
        <v>37798</v>
      </c>
      <c r="K317" s="295">
        <v>60.5</v>
      </c>
      <c r="L317" s="296">
        <v>50</v>
      </c>
      <c r="M317" s="297">
        <v>50</v>
      </c>
      <c r="N317" s="297">
        <v>50</v>
      </c>
      <c r="O317" s="298">
        <v>50</v>
      </c>
      <c r="P317" s="299">
        <v>50</v>
      </c>
      <c r="Q317" s="296">
        <v>50</v>
      </c>
      <c r="R317" s="297">
        <v>50</v>
      </c>
      <c r="S317" s="297">
        <v>50</v>
      </c>
      <c r="T317" s="297">
        <v>50</v>
      </c>
      <c r="U317" s="300">
        <v>50</v>
      </c>
      <c r="V317" s="296">
        <v>50</v>
      </c>
      <c r="W317" s="297">
        <v>50</v>
      </c>
      <c r="X317" s="297">
        <v>50</v>
      </c>
      <c r="Y317" s="297">
        <v>50</v>
      </c>
      <c r="Z317" s="300">
        <v>50</v>
      </c>
      <c r="AA317" s="296">
        <v>50</v>
      </c>
      <c r="AB317" s="297">
        <v>50</v>
      </c>
      <c r="AC317" s="297">
        <v>50</v>
      </c>
      <c r="AD317" s="297">
        <v>50</v>
      </c>
      <c r="AE317" s="300">
        <v>50</v>
      </c>
    </row>
    <row r="318" spans="1:31" x14ac:dyDescent="0.2">
      <c r="A318" s="293" t="s">
        <v>919</v>
      </c>
      <c r="B318" s="293"/>
      <c r="C318" s="293" t="s">
        <v>920</v>
      </c>
      <c r="D318" s="122" t="s">
        <v>314</v>
      </c>
      <c r="E318" s="293" t="s">
        <v>261</v>
      </c>
      <c r="F318" s="293" t="s">
        <v>243</v>
      </c>
      <c r="G318" s="122" t="s">
        <v>244</v>
      </c>
      <c r="H318" s="293" t="s">
        <v>743</v>
      </c>
      <c r="I318" s="293" t="s">
        <v>260</v>
      </c>
      <c r="J318" s="294">
        <v>37798</v>
      </c>
      <c r="K318" s="295">
        <v>41.98</v>
      </c>
      <c r="L318" s="296">
        <v>40</v>
      </c>
      <c r="M318" s="297">
        <v>40</v>
      </c>
      <c r="N318" s="297">
        <v>40</v>
      </c>
      <c r="O318" s="298">
        <v>40</v>
      </c>
      <c r="P318" s="299">
        <v>40</v>
      </c>
      <c r="Q318" s="296">
        <v>40</v>
      </c>
      <c r="R318" s="297">
        <v>40</v>
      </c>
      <c r="S318" s="297">
        <v>40</v>
      </c>
      <c r="T318" s="297">
        <v>40</v>
      </c>
      <c r="U318" s="300">
        <v>40</v>
      </c>
      <c r="V318" s="296">
        <v>40</v>
      </c>
      <c r="W318" s="297">
        <v>40</v>
      </c>
      <c r="X318" s="297">
        <v>40</v>
      </c>
      <c r="Y318" s="297">
        <v>40</v>
      </c>
      <c r="Z318" s="300">
        <v>40</v>
      </c>
      <c r="AA318" s="296">
        <v>40</v>
      </c>
      <c r="AB318" s="297">
        <v>40</v>
      </c>
      <c r="AC318" s="297">
        <v>40</v>
      </c>
      <c r="AD318" s="297">
        <v>40</v>
      </c>
      <c r="AE318" s="300">
        <v>40</v>
      </c>
    </row>
    <row r="319" spans="1:31" x14ac:dyDescent="0.2">
      <c r="A319" s="293" t="s">
        <v>921</v>
      </c>
      <c r="B319" s="293"/>
      <c r="C319" s="293" t="s">
        <v>922</v>
      </c>
      <c r="D319" s="122" t="s">
        <v>321</v>
      </c>
      <c r="E319" s="293" t="s">
        <v>261</v>
      </c>
      <c r="F319" s="293" t="s">
        <v>243</v>
      </c>
      <c r="G319" s="122" t="s">
        <v>244</v>
      </c>
      <c r="H319" s="293" t="s">
        <v>402</v>
      </c>
      <c r="I319" s="293" t="s">
        <v>305</v>
      </c>
      <c r="J319" s="294">
        <v>34810</v>
      </c>
      <c r="K319" s="295">
        <v>88.23</v>
      </c>
      <c r="L319" s="296">
        <v>80</v>
      </c>
      <c r="M319" s="297">
        <v>80</v>
      </c>
      <c r="N319" s="297">
        <v>80</v>
      </c>
      <c r="O319" s="298">
        <v>80</v>
      </c>
      <c r="P319" s="299">
        <v>80</v>
      </c>
      <c r="Q319" s="296">
        <v>87</v>
      </c>
      <c r="R319" s="297">
        <v>87</v>
      </c>
      <c r="S319" s="297">
        <v>87</v>
      </c>
      <c r="T319" s="297">
        <v>87</v>
      </c>
      <c r="U319" s="300">
        <v>87</v>
      </c>
      <c r="V319" s="296">
        <v>83</v>
      </c>
      <c r="W319" s="297">
        <v>83</v>
      </c>
      <c r="X319" s="297">
        <v>83</v>
      </c>
      <c r="Y319" s="297">
        <v>83</v>
      </c>
      <c r="Z319" s="300">
        <v>83</v>
      </c>
      <c r="AA319" s="296">
        <v>83</v>
      </c>
      <c r="AB319" s="297">
        <v>83</v>
      </c>
      <c r="AC319" s="297">
        <v>83</v>
      </c>
      <c r="AD319" s="297">
        <v>83</v>
      </c>
      <c r="AE319" s="300">
        <v>83</v>
      </c>
    </row>
    <row r="320" spans="1:31" x14ac:dyDescent="0.2">
      <c r="A320" s="293" t="s">
        <v>923</v>
      </c>
      <c r="B320" s="293"/>
      <c r="C320" s="293" t="s">
        <v>924</v>
      </c>
      <c r="D320" s="122" t="s">
        <v>321</v>
      </c>
      <c r="E320" s="293" t="s">
        <v>261</v>
      </c>
      <c r="F320" s="293" t="s">
        <v>243</v>
      </c>
      <c r="G320" s="122" t="s">
        <v>244</v>
      </c>
      <c r="H320" s="293" t="s">
        <v>402</v>
      </c>
      <c r="I320" s="293" t="s">
        <v>305</v>
      </c>
      <c r="J320" s="294">
        <v>34810</v>
      </c>
      <c r="K320" s="295">
        <v>88.23</v>
      </c>
      <c r="L320" s="296">
        <v>80</v>
      </c>
      <c r="M320" s="297">
        <v>80</v>
      </c>
      <c r="N320" s="297">
        <v>80</v>
      </c>
      <c r="O320" s="298">
        <v>80</v>
      </c>
      <c r="P320" s="299">
        <v>80</v>
      </c>
      <c r="Q320" s="296">
        <v>87</v>
      </c>
      <c r="R320" s="297">
        <v>87</v>
      </c>
      <c r="S320" s="297">
        <v>87</v>
      </c>
      <c r="T320" s="297">
        <v>87</v>
      </c>
      <c r="U320" s="300">
        <v>87</v>
      </c>
      <c r="V320" s="296">
        <v>83</v>
      </c>
      <c r="W320" s="297">
        <v>83</v>
      </c>
      <c r="X320" s="297">
        <v>83</v>
      </c>
      <c r="Y320" s="297">
        <v>83</v>
      </c>
      <c r="Z320" s="300">
        <v>83</v>
      </c>
      <c r="AA320" s="296">
        <v>83</v>
      </c>
      <c r="AB320" s="297">
        <v>83</v>
      </c>
      <c r="AC320" s="297">
        <v>83</v>
      </c>
      <c r="AD320" s="297">
        <v>83</v>
      </c>
      <c r="AE320" s="300">
        <v>83</v>
      </c>
    </row>
    <row r="321" spans="1:31" x14ac:dyDescent="0.2">
      <c r="A321" s="293" t="s">
        <v>925</v>
      </c>
      <c r="B321" s="293"/>
      <c r="C321" s="293" t="s">
        <v>926</v>
      </c>
      <c r="D321" s="122" t="s">
        <v>321</v>
      </c>
      <c r="E321" s="293" t="s">
        <v>261</v>
      </c>
      <c r="F321" s="293" t="s">
        <v>243</v>
      </c>
      <c r="G321" s="122" t="s">
        <v>244</v>
      </c>
      <c r="H321" s="293" t="s">
        <v>455</v>
      </c>
      <c r="I321" s="293" t="s">
        <v>260</v>
      </c>
      <c r="J321" s="294">
        <v>37062</v>
      </c>
      <c r="K321" s="295">
        <v>60.5</v>
      </c>
      <c r="L321" s="296">
        <v>47</v>
      </c>
      <c r="M321" s="297">
        <v>47</v>
      </c>
      <c r="N321" s="297">
        <v>47</v>
      </c>
      <c r="O321" s="298">
        <v>47</v>
      </c>
      <c r="P321" s="299">
        <v>47</v>
      </c>
      <c r="Q321" s="296">
        <v>48</v>
      </c>
      <c r="R321" s="297">
        <v>48</v>
      </c>
      <c r="S321" s="297">
        <v>48</v>
      </c>
      <c r="T321" s="297">
        <v>48</v>
      </c>
      <c r="U321" s="300">
        <v>48</v>
      </c>
      <c r="V321" s="296">
        <v>47</v>
      </c>
      <c r="W321" s="297">
        <v>47</v>
      </c>
      <c r="X321" s="297">
        <v>47</v>
      </c>
      <c r="Y321" s="297">
        <v>47</v>
      </c>
      <c r="Z321" s="300">
        <v>47</v>
      </c>
      <c r="AA321" s="296">
        <v>47</v>
      </c>
      <c r="AB321" s="297">
        <v>47</v>
      </c>
      <c r="AC321" s="297">
        <v>47</v>
      </c>
      <c r="AD321" s="297">
        <v>47</v>
      </c>
      <c r="AE321" s="300">
        <v>47</v>
      </c>
    </row>
    <row r="322" spans="1:31" x14ac:dyDescent="0.2">
      <c r="A322" s="293" t="s">
        <v>927</v>
      </c>
      <c r="B322" s="293"/>
      <c r="C322" s="293" t="s">
        <v>928</v>
      </c>
      <c r="D322" s="122" t="s">
        <v>321</v>
      </c>
      <c r="E322" s="293" t="s">
        <v>261</v>
      </c>
      <c r="F322" s="293" t="s">
        <v>243</v>
      </c>
      <c r="G322" s="122" t="s">
        <v>244</v>
      </c>
      <c r="H322" s="293" t="s">
        <v>455</v>
      </c>
      <c r="I322" s="293" t="s">
        <v>260</v>
      </c>
      <c r="J322" s="294">
        <v>37062</v>
      </c>
      <c r="K322" s="295">
        <v>60.5</v>
      </c>
      <c r="L322" s="296">
        <v>47</v>
      </c>
      <c r="M322" s="297">
        <v>47</v>
      </c>
      <c r="N322" s="297">
        <v>47</v>
      </c>
      <c r="O322" s="298">
        <v>47</v>
      </c>
      <c r="P322" s="299">
        <v>47</v>
      </c>
      <c r="Q322" s="296">
        <v>48</v>
      </c>
      <c r="R322" s="297">
        <v>48</v>
      </c>
      <c r="S322" s="297">
        <v>48</v>
      </c>
      <c r="T322" s="297">
        <v>48</v>
      </c>
      <c r="U322" s="300">
        <v>48</v>
      </c>
      <c r="V322" s="296">
        <v>47</v>
      </c>
      <c r="W322" s="297">
        <v>47</v>
      </c>
      <c r="X322" s="297">
        <v>47</v>
      </c>
      <c r="Y322" s="297">
        <v>47</v>
      </c>
      <c r="Z322" s="300">
        <v>47</v>
      </c>
      <c r="AA322" s="296">
        <v>47</v>
      </c>
      <c r="AB322" s="297">
        <v>47</v>
      </c>
      <c r="AC322" s="297">
        <v>47</v>
      </c>
      <c r="AD322" s="297">
        <v>47</v>
      </c>
      <c r="AE322" s="300">
        <v>47</v>
      </c>
    </row>
    <row r="323" spans="1:31" x14ac:dyDescent="0.2">
      <c r="A323" s="293" t="s">
        <v>929</v>
      </c>
      <c r="B323" s="293"/>
      <c r="C323" s="293" t="s">
        <v>930</v>
      </c>
      <c r="D323" s="122" t="s">
        <v>321</v>
      </c>
      <c r="E323" s="293" t="s">
        <v>261</v>
      </c>
      <c r="F323" s="293" t="s">
        <v>243</v>
      </c>
      <c r="G323" s="122" t="s">
        <v>244</v>
      </c>
      <c r="H323" s="293" t="s">
        <v>455</v>
      </c>
      <c r="I323" s="293" t="s">
        <v>260</v>
      </c>
      <c r="J323" s="294">
        <v>37062</v>
      </c>
      <c r="K323" s="295">
        <v>60.5</v>
      </c>
      <c r="L323" s="296">
        <v>47</v>
      </c>
      <c r="M323" s="297">
        <v>47</v>
      </c>
      <c r="N323" s="297">
        <v>47</v>
      </c>
      <c r="O323" s="298">
        <v>47</v>
      </c>
      <c r="P323" s="299">
        <v>47</v>
      </c>
      <c r="Q323" s="296">
        <v>48</v>
      </c>
      <c r="R323" s="297">
        <v>48</v>
      </c>
      <c r="S323" s="297">
        <v>48</v>
      </c>
      <c r="T323" s="297">
        <v>48</v>
      </c>
      <c r="U323" s="300">
        <v>48</v>
      </c>
      <c r="V323" s="296">
        <v>47</v>
      </c>
      <c r="W323" s="297">
        <v>47</v>
      </c>
      <c r="X323" s="297">
        <v>47</v>
      </c>
      <c r="Y323" s="297">
        <v>47</v>
      </c>
      <c r="Z323" s="300">
        <v>47</v>
      </c>
      <c r="AA323" s="296">
        <v>47</v>
      </c>
      <c r="AB323" s="297">
        <v>47</v>
      </c>
      <c r="AC323" s="297">
        <v>47</v>
      </c>
      <c r="AD323" s="297">
        <v>47</v>
      </c>
      <c r="AE323" s="300">
        <v>47</v>
      </c>
    </row>
    <row r="324" spans="1:31" x14ac:dyDescent="0.2">
      <c r="A324" s="293" t="s">
        <v>931</v>
      </c>
      <c r="B324" s="293"/>
      <c r="C324" s="293" t="s">
        <v>932</v>
      </c>
      <c r="D324" s="122" t="s">
        <v>321</v>
      </c>
      <c r="E324" s="293" t="s">
        <v>261</v>
      </c>
      <c r="F324" s="293" t="s">
        <v>243</v>
      </c>
      <c r="G324" s="122" t="s">
        <v>244</v>
      </c>
      <c r="H324" s="293" t="s">
        <v>455</v>
      </c>
      <c r="I324" s="293" t="s">
        <v>260</v>
      </c>
      <c r="J324" s="294">
        <v>37062</v>
      </c>
      <c r="K324" s="295">
        <v>60.5</v>
      </c>
      <c r="L324" s="296">
        <v>47</v>
      </c>
      <c r="M324" s="297">
        <v>47</v>
      </c>
      <c r="N324" s="297">
        <v>47</v>
      </c>
      <c r="O324" s="298">
        <v>47</v>
      </c>
      <c r="P324" s="299">
        <v>47</v>
      </c>
      <c r="Q324" s="296">
        <v>48</v>
      </c>
      <c r="R324" s="297">
        <v>48</v>
      </c>
      <c r="S324" s="297">
        <v>48</v>
      </c>
      <c r="T324" s="297">
        <v>48</v>
      </c>
      <c r="U324" s="300">
        <v>48</v>
      </c>
      <c r="V324" s="296">
        <v>47</v>
      </c>
      <c r="W324" s="297">
        <v>47</v>
      </c>
      <c r="X324" s="297">
        <v>47</v>
      </c>
      <c r="Y324" s="297">
        <v>47</v>
      </c>
      <c r="Z324" s="300">
        <v>47</v>
      </c>
      <c r="AA324" s="296">
        <v>47</v>
      </c>
      <c r="AB324" s="297">
        <v>47</v>
      </c>
      <c r="AC324" s="297">
        <v>47</v>
      </c>
      <c r="AD324" s="297">
        <v>47</v>
      </c>
      <c r="AE324" s="300">
        <v>47</v>
      </c>
    </row>
    <row r="325" spans="1:31" x14ac:dyDescent="0.2">
      <c r="A325" s="293" t="s">
        <v>933</v>
      </c>
      <c r="B325" s="293"/>
      <c r="C325" s="293" t="s">
        <v>934</v>
      </c>
      <c r="D325" s="122" t="s">
        <v>314</v>
      </c>
      <c r="E325" s="293" t="s">
        <v>261</v>
      </c>
      <c r="F325" s="293" t="s">
        <v>243</v>
      </c>
      <c r="G325" s="122" t="s">
        <v>244</v>
      </c>
      <c r="H325" s="293" t="s">
        <v>455</v>
      </c>
      <c r="I325" s="293" t="s">
        <v>260</v>
      </c>
      <c r="J325" s="294">
        <v>38231</v>
      </c>
      <c r="K325" s="295">
        <v>198.9</v>
      </c>
      <c r="L325" s="296">
        <v>142</v>
      </c>
      <c r="M325" s="297">
        <v>142</v>
      </c>
      <c r="N325" s="297">
        <v>142</v>
      </c>
      <c r="O325" s="298">
        <v>142</v>
      </c>
      <c r="P325" s="299">
        <v>142</v>
      </c>
      <c r="Q325" s="296">
        <v>175</v>
      </c>
      <c r="R325" s="297">
        <v>175</v>
      </c>
      <c r="S325" s="297">
        <v>175</v>
      </c>
      <c r="T325" s="297">
        <v>175</v>
      </c>
      <c r="U325" s="300">
        <v>175</v>
      </c>
      <c r="V325" s="296">
        <v>151</v>
      </c>
      <c r="W325" s="297">
        <v>151</v>
      </c>
      <c r="X325" s="297">
        <v>151</v>
      </c>
      <c r="Y325" s="297">
        <v>151</v>
      </c>
      <c r="Z325" s="300">
        <v>151</v>
      </c>
      <c r="AA325" s="296">
        <v>151</v>
      </c>
      <c r="AB325" s="297">
        <v>151</v>
      </c>
      <c r="AC325" s="297">
        <v>151</v>
      </c>
      <c r="AD325" s="297">
        <v>151</v>
      </c>
      <c r="AE325" s="300">
        <v>151</v>
      </c>
    </row>
    <row r="326" spans="1:31" x14ac:dyDescent="0.2">
      <c r="A326" s="293" t="s">
        <v>935</v>
      </c>
      <c r="B326" s="293"/>
      <c r="C326" s="293" t="s">
        <v>936</v>
      </c>
      <c r="D326" s="122" t="s">
        <v>321</v>
      </c>
      <c r="E326" s="293" t="s">
        <v>261</v>
      </c>
      <c r="F326" s="293" t="s">
        <v>243</v>
      </c>
      <c r="G326" s="122" t="s">
        <v>244</v>
      </c>
      <c r="H326" s="293" t="s">
        <v>455</v>
      </c>
      <c r="I326" s="293" t="s">
        <v>260</v>
      </c>
      <c r="J326" s="294">
        <v>40259</v>
      </c>
      <c r="K326" s="295">
        <v>60.5</v>
      </c>
      <c r="L326" s="296">
        <v>47</v>
      </c>
      <c r="M326" s="297">
        <v>47</v>
      </c>
      <c r="N326" s="297">
        <v>47</v>
      </c>
      <c r="O326" s="298">
        <v>47</v>
      </c>
      <c r="P326" s="299">
        <v>47</v>
      </c>
      <c r="Q326" s="296">
        <v>48</v>
      </c>
      <c r="R326" s="297">
        <v>48</v>
      </c>
      <c r="S326" s="297">
        <v>48</v>
      </c>
      <c r="T326" s="297">
        <v>48</v>
      </c>
      <c r="U326" s="300">
        <v>48</v>
      </c>
      <c r="V326" s="296">
        <v>47</v>
      </c>
      <c r="W326" s="297">
        <v>47</v>
      </c>
      <c r="X326" s="297">
        <v>47</v>
      </c>
      <c r="Y326" s="297">
        <v>47</v>
      </c>
      <c r="Z326" s="300">
        <v>47</v>
      </c>
      <c r="AA326" s="296">
        <v>47</v>
      </c>
      <c r="AB326" s="297">
        <v>47</v>
      </c>
      <c r="AC326" s="297">
        <v>47</v>
      </c>
      <c r="AD326" s="297">
        <v>47</v>
      </c>
      <c r="AE326" s="300">
        <v>47</v>
      </c>
    </row>
    <row r="327" spans="1:31" x14ac:dyDescent="0.2">
      <c r="A327" s="293" t="s">
        <v>937</v>
      </c>
      <c r="B327" s="293"/>
      <c r="C327" s="293" t="s">
        <v>938</v>
      </c>
      <c r="D327" s="122" t="s">
        <v>321</v>
      </c>
      <c r="E327" s="293" t="s">
        <v>261</v>
      </c>
      <c r="F327" s="293" t="s">
        <v>243</v>
      </c>
      <c r="G327" s="122" t="s">
        <v>244</v>
      </c>
      <c r="H327" s="293" t="s">
        <v>455</v>
      </c>
      <c r="I327" s="293" t="s">
        <v>260</v>
      </c>
      <c r="J327" s="294">
        <v>40277</v>
      </c>
      <c r="K327" s="295">
        <v>60.5</v>
      </c>
      <c r="L327" s="296">
        <v>47</v>
      </c>
      <c r="M327" s="297">
        <v>47</v>
      </c>
      <c r="N327" s="297">
        <v>47</v>
      </c>
      <c r="O327" s="298">
        <v>47</v>
      </c>
      <c r="P327" s="299">
        <v>47</v>
      </c>
      <c r="Q327" s="296">
        <v>48</v>
      </c>
      <c r="R327" s="297">
        <v>48</v>
      </c>
      <c r="S327" s="297">
        <v>48</v>
      </c>
      <c r="T327" s="297">
        <v>48</v>
      </c>
      <c r="U327" s="300">
        <v>48</v>
      </c>
      <c r="V327" s="296">
        <v>47</v>
      </c>
      <c r="W327" s="297">
        <v>47</v>
      </c>
      <c r="X327" s="297">
        <v>47</v>
      </c>
      <c r="Y327" s="297">
        <v>47</v>
      </c>
      <c r="Z327" s="300">
        <v>47</v>
      </c>
      <c r="AA327" s="296">
        <v>47</v>
      </c>
      <c r="AB327" s="297">
        <v>47</v>
      </c>
      <c r="AC327" s="297">
        <v>47</v>
      </c>
      <c r="AD327" s="297">
        <v>47</v>
      </c>
      <c r="AE327" s="300">
        <v>47</v>
      </c>
    </row>
    <row r="328" spans="1:31" x14ac:dyDescent="0.2">
      <c r="A328" s="293" t="s">
        <v>939</v>
      </c>
      <c r="B328" s="293"/>
      <c r="C328" s="293" t="s">
        <v>940</v>
      </c>
      <c r="D328" s="122" t="s">
        <v>314</v>
      </c>
      <c r="E328" s="293" t="s">
        <v>261</v>
      </c>
      <c r="F328" s="293" t="s">
        <v>243</v>
      </c>
      <c r="G328" s="122" t="s">
        <v>244</v>
      </c>
      <c r="H328" s="293" t="s">
        <v>455</v>
      </c>
      <c r="I328" s="293" t="s">
        <v>260</v>
      </c>
      <c r="J328" s="294">
        <v>38231</v>
      </c>
      <c r="K328" s="295">
        <v>191</v>
      </c>
      <c r="L328" s="296">
        <v>139</v>
      </c>
      <c r="M328" s="297">
        <v>139</v>
      </c>
      <c r="N328" s="297">
        <v>139</v>
      </c>
      <c r="O328" s="298">
        <v>139</v>
      </c>
      <c r="P328" s="299">
        <v>139</v>
      </c>
      <c r="Q328" s="296">
        <v>150</v>
      </c>
      <c r="R328" s="297">
        <v>150</v>
      </c>
      <c r="S328" s="297">
        <v>150</v>
      </c>
      <c r="T328" s="297">
        <v>150</v>
      </c>
      <c r="U328" s="300">
        <v>150</v>
      </c>
      <c r="V328" s="296">
        <v>148</v>
      </c>
      <c r="W328" s="297">
        <v>148</v>
      </c>
      <c r="X328" s="297">
        <v>148</v>
      </c>
      <c r="Y328" s="297">
        <v>148</v>
      </c>
      <c r="Z328" s="300">
        <v>148</v>
      </c>
      <c r="AA328" s="296">
        <v>148</v>
      </c>
      <c r="AB328" s="297">
        <v>148</v>
      </c>
      <c r="AC328" s="297">
        <v>148</v>
      </c>
      <c r="AD328" s="297">
        <v>148</v>
      </c>
      <c r="AE328" s="300">
        <v>148</v>
      </c>
    </row>
    <row r="329" spans="1:31" x14ac:dyDescent="0.2">
      <c r="A329" s="293" t="s">
        <v>941</v>
      </c>
      <c r="B329" s="293"/>
      <c r="C329" s="293" t="s">
        <v>942</v>
      </c>
      <c r="D329" s="122" t="s">
        <v>321</v>
      </c>
      <c r="E329" s="293" t="s">
        <v>261</v>
      </c>
      <c r="F329" s="293" t="s">
        <v>243</v>
      </c>
      <c r="G329" s="122" t="s">
        <v>244</v>
      </c>
      <c r="H329" s="293" t="s">
        <v>943</v>
      </c>
      <c r="I329" s="293" t="s">
        <v>252</v>
      </c>
      <c r="J329" s="294">
        <v>37987</v>
      </c>
      <c r="K329" s="295">
        <v>60.5</v>
      </c>
      <c r="L329" s="296">
        <v>46</v>
      </c>
      <c r="M329" s="297">
        <v>46</v>
      </c>
      <c r="N329" s="297">
        <v>46</v>
      </c>
      <c r="O329" s="298">
        <v>46</v>
      </c>
      <c r="P329" s="299">
        <v>46</v>
      </c>
      <c r="Q329" s="296">
        <v>46</v>
      </c>
      <c r="R329" s="297">
        <v>46</v>
      </c>
      <c r="S329" s="297">
        <v>46</v>
      </c>
      <c r="T329" s="297">
        <v>46</v>
      </c>
      <c r="U329" s="300">
        <v>46</v>
      </c>
      <c r="V329" s="296">
        <v>46</v>
      </c>
      <c r="W329" s="297">
        <v>46</v>
      </c>
      <c r="X329" s="297">
        <v>46</v>
      </c>
      <c r="Y329" s="297">
        <v>46</v>
      </c>
      <c r="Z329" s="300">
        <v>46</v>
      </c>
      <c r="AA329" s="296">
        <v>46</v>
      </c>
      <c r="AB329" s="297">
        <v>46</v>
      </c>
      <c r="AC329" s="297">
        <v>46</v>
      </c>
      <c r="AD329" s="297">
        <v>46</v>
      </c>
      <c r="AE329" s="300">
        <v>46</v>
      </c>
    </row>
    <row r="330" spans="1:31" x14ac:dyDescent="0.2">
      <c r="A330" s="293" t="s">
        <v>944</v>
      </c>
      <c r="B330" s="293"/>
      <c r="C330" s="293" t="s">
        <v>945</v>
      </c>
      <c r="D330" s="122" t="s">
        <v>314</v>
      </c>
      <c r="E330" s="293" t="s">
        <v>261</v>
      </c>
      <c r="F330" s="293" t="s">
        <v>243</v>
      </c>
      <c r="G330" s="122" t="s">
        <v>244</v>
      </c>
      <c r="H330" s="293" t="s">
        <v>943</v>
      </c>
      <c r="I330" s="293" t="s">
        <v>252</v>
      </c>
      <c r="J330" s="294">
        <v>35065</v>
      </c>
      <c r="K330" s="295">
        <v>50</v>
      </c>
      <c r="L330" s="296">
        <v>38</v>
      </c>
      <c r="M330" s="297">
        <v>38</v>
      </c>
      <c r="N330" s="297">
        <v>38</v>
      </c>
      <c r="O330" s="298">
        <v>38</v>
      </c>
      <c r="P330" s="299">
        <v>38</v>
      </c>
      <c r="Q330" s="296">
        <v>49</v>
      </c>
      <c r="R330" s="297">
        <v>49</v>
      </c>
      <c r="S330" s="297">
        <v>49</v>
      </c>
      <c r="T330" s="297">
        <v>49</v>
      </c>
      <c r="U330" s="300">
        <v>49</v>
      </c>
      <c r="V330" s="296">
        <v>40</v>
      </c>
      <c r="W330" s="297">
        <v>40</v>
      </c>
      <c r="X330" s="297">
        <v>40</v>
      </c>
      <c r="Y330" s="297">
        <v>40</v>
      </c>
      <c r="Z330" s="300">
        <v>40</v>
      </c>
      <c r="AA330" s="296">
        <v>38</v>
      </c>
      <c r="AB330" s="297">
        <v>38</v>
      </c>
      <c r="AC330" s="297">
        <v>38</v>
      </c>
      <c r="AD330" s="297">
        <v>38</v>
      </c>
      <c r="AE330" s="300">
        <v>38</v>
      </c>
    </row>
    <row r="331" spans="1:31" x14ac:dyDescent="0.2">
      <c r="A331" s="293" t="s">
        <v>946</v>
      </c>
      <c r="B331" s="293"/>
      <c r="C331" s="293" t="s">
        <v>947</v>
      </c>
      <c r="D331" s="122" t="s">
        <v>314</v>
      </c>
      <c r="E331" s="293" t="s">
        <v>261</v>
      </c>
      <c r="F331" s="293" t="s">
        <v>243</v>
      </c>
      <c r="G331" s="122" t="s">
        <v>244</v>
      </c>
      <c r="H331" s="293" t="s">
        <v>943</v>
      </c>
      <c r="I331" s="293" t="s">
        <v>252</v>
      </c>
      <c r="J331" s="294">
        <v>22707</v>
      </c>
      <c r="K331" s="295">
        <v>25</v>
      </c>
      <c r="L331" s="296">
        <v>20</v>
      </c>
      <c r="M331" s="297">
        <v>20</v>
      </c>
      <c r="N331" s="297">
        <v>20</v>
      </c>
      <c r="O331" s="298">
        <v>20</v>
      </c>
      <c r="P331" s="299">
        <v>20</v>
      </c>
      <c r="Q331" s="296">
        <v>21</v>
      </c>
      <c r="R331" s="297">
        <v>21</v>
      </c>
      <c r="S331" s="297">
        <v>21</v>
      </c>
      <c r="T331" s="297">
        <v>21</v>
      </c>
      <c r="U331" s="300">
        <v>21</v>
      </c>
      <c r="V331" s="296">
        <v>20</v>
      </c>
      <c r="W331" s="297">
        <v>20</v>
      </c>
      <c r="X331" s="297">
        <v>20</v>
      </c>
      <c r="Y331" s="297">
        <v>20</v>
      </c>
      <c r="Z331" s="300">
        <v>20</v>
      </c>
      <c r="AA331" s="296">
        <v>20</v>
      </c>
      <c r="AB331" s="297">
        <v>20</v>
      </c>
      <c r="AC331" s="297">
        <v>20</v>
      </c>
      <c r="AD331" s="297">
        <v>20</v>
      </c>
      <c r="AE331" s="300">
        <v>20</v>
      </c>
    </row>
    <row r="332" spans="1:31" x14ac:dyDescent="0.2">
      <c r="A332" s="293" t="s">
        <v>948</v>
      </c>
      <c r="B332" s="293"/>
      <c r="C332" s="293" t="s">
        <v>949</v>
      </c>
      <c r="D332" s="122" t="s">
        <v>241</v>
      </c>
      <c r="E332" s="293" t="s">
        <v>261</v>
      </c>
      <c r="F332" s="293" t="s">
        <v>243</v>
      </c>
      <c r="G332" s="122" t="s">
        <v>244</v>
      </c>
      <c r="H332" s="293" t="s">
        <v>334</v>
      </c>
      <c r="I332" s="293" t="s">
        <v>260</v>
      </c>
      <c r="J332" s="294">
        <v>23877</v>
      </c>
      <c r="K332" s="295">
        <v>136</v>
      </c>
      <c r="L332" s="296">
        <v>130</v>
      </c>
      <c r="M332" s="297">
        <v>130</v>
      </c>
      <c r="N332" s="297">
        <v>130</v>
      </c>
      <c r="O332" s="298">
        <v>130</v>
      </c>
      <c r="P332" s="299">
        <v>130</v>
      </c>
      <c r="Q332" s="296">
        <v>130</v>
      </c>
      <c r="R332" s="297">
        <v>130</v>
      </c>
      <c r="S332" s="297">
        <v>130</v>
      </c>
      <c r="T332" s="297">
        <v>130</v>
      </c>
      <c r="U332" s="300">
        <v>130</v>
      </c>
      <c r="V332" s="296">
        <v>130</v>
      </c>
      <c r="W332" s="297">
        <v>130</v>
      </c>
      <c r="X332" s="297">
        <v>130</v>
      </c>
      <c r="Y332" s="297">
        <v>130</v>
      </c>
      <c r="Z332" s="300">
        <v>130</v>
      </c>
      <c r="AA332" s="296">
        <v>130</v>
      </c>
      <c r="AB332" s="297">
        <v>130</v>
      </c>
      <c r="AC332" s="297">
        <v>130</v>
      </c>
      <c r="AD332" s="297">
        <v>130</v>
      </c>
      <c r="AE332" s="300">
        <v>130</v>
      </c>
    </row>
    <row r="333" spans="1:31" x14ac:dyDescent="0.2">
      <c r="A333" s="293" t="s">
        <v>950</v>
      </c>
      <c r="B333" s="293"/>
      <c r="C333" s="293" t="s">
        <v>951</v>
      </c>
      <c r="D333" s="122" t="s">
        <v>241</v>
      </c>
      <c r="E333" s="293" t="s">
        <v>261</v>
      </c>
      <c r="F333" s="293" t="s">
        <v>243</v>
      </c>
      <c r="G333" s="122" t="s">
        <v>244</v>
      </c>
      <c r="H333" s="293" t="s">
        <v>334</v>
      </c>
      <c r="I333" s="293" t="s">
        <v>260</v>
      </c>
      <c r="J333" s="294">
        <v>24898</v>
      </c>
      <c r="K333" s="295">
        <v>136</v>
      </c>
      <c r="L333" s="296">
        <v>135</v>
      </c>
      <c r="M333" s="297">
        <v>135</v>
      </c>
      <c r="N333" s="297">
        <v>135</v>
      </c>
      <c r="O333" s="298">
        <v>135</v>
      </c>
      <c r="P333" s="299">
        <v>135</v>
      </c>
      <c r="Q333" s="296">
        <v>135</v>
      </c>
      <c r="R333" s="297">
        <v>135</v>
      </c>
      <c r="S333" s="297">
        <v>135</v>
      </c>
      <c r="T333" s="297">
        <v>135</v>
      </c>
      <c r="U333" s="300">
        <v>135</v>
      </c>
      <c r="V333" s="296">
        <v>133</v>
      </c>
      <c r="W333" s="297">
        <v>133</v>
      </c>
      <c r="X333" s="297">
        <v>133</v>
      </c>
      <c r="Y333" s="297">
        <v>133</v>
      </c>
      <c r="Z333" s="300">
        <v>133</v>
      </c>
      <c r="AA333" s="296">
        <v>135</v>
      </c>
      <c r="AB333" s="297">
        <v>135</v>
      </c>
      <c r="AC333" s="297">
        <v>135</v>
      </c>
      <c r="AD333" s="297">
        <v>135</v>
      </c>
      <c r="AE333" s="300">
        <v>135</v>
      </c>
    </row>
    <row r="334" spans="1:31" x14ac:dyDescent="0.2">
      <c r="A334" s="293" t="s">
        <v>952</v>
      </c>
      <c r="B334" s="293"/>
      <c r="C334" s="293" t="s">
        <v>953</v>
      </c>
      <c r="D334" s="122" t="s">
        <v>241</v>
      </c>
      <c r="E334" s="293" t="s">
        <v>261</v>
      </c>
      <c r="F334" s="293" t="s">
        <v>243</v>
      </c>
      <c r="G334" s="122" t="s">
        <v>244</v>
      </c>
      <c r="H334" s="293" t="s">
        <v>334</v>
      </c>
      <c r="I334" s="293" t="s">
        <v>260</v>
      </c>
      <c r="J334" s="294">
        <v>26420</v>
      </c>
      <c r="K334" s="295">
        <v>351</v>
      </c>
      <c r="L334" s="296">
        <v>336</v>
      </c>
      <c r="M334" s="297">
        <v>336</v>
      </c>
      <c r="N334" s="297">
        <v>336</v>
      </c>
      <c r="O334" s="298">
        <v>336</v>
      </c>
      <c r="P334" s="299">
        <v>336</v>
      </c>
      <c r="Q334" s="296">
        <v>340</v>
      </c>
      <c r="R334" s="297">
        <v>340</v>
      </c>
      <c r="S334" s="297">
        <v>340</v>
      </c>
      <c r="T334" s="297">
        <v>340</v>
      </c>
      <c r="U334" s="300">
        <v>340</v>
      </c>
      <c r="V334" s="296">
        <v>336</v>
      </c>
      <c r="W334" s="297">
        <v>336</v>
      </c>
      <c r="X334" s="297">
        <v>336</v>
      </c>
      <c r="Y334" s="297">
        <v>336</v>
      </c>
      <c r="Z334" s="300">
        <v>336</v>
      </c>
      <c r="AA334" s="296">
        <v>336</v>
      </c>
      <c r="AB334" s="297">
        <v>336</v>
      </c>
      <c r="AC334" s="297">
        <v>336</v>
      </c>
      <c r="AD334" s="297">
        <v>336</v>
      </c>
      <c r="AE334" s="300">
        <v>336</v>
      </c>
    </row>
    <row r="335" spans="1:31" x14ac:dyDescent="0.2">
      <c r="A335" s="293" t="s">
        <v>954</v>
      </c>
      <c r="B335" s="293"/>
      <c r="C335" s="293" t="s">
        <v>955</v>
      </c>
      <c r="D335" s="122" t="s">
        <v>485</v>
      </c>
      <c r="E335" s="293" t="s">
        <v>261</v>
      </c>
      <c r="F335" s="293" t="s">
        <v>243</v>
      </c>
      <c r="G335" s="122" t="s">
        <v>244</v>
      </c>
      <c r="H335" s="293" t="s">
        <v>956</v>
      </c>
      <c r="I335" s="293" t="s">
        <v>260</v>
      </c>
      <c r="J335" s="294">
        <v>42410</v>
      </c>
      <c r="K335" s="295">
        <v>26.7</v>
      </c>
      <c r="L335" s="296">
        <v>26.7</v>
      </c>
      <c r="M335" s="297">
        <v>26.7</v>
      </c>
      <c r="N335" s="297">
        <v>26.7</v>
      </c>
      <c r="O335" s="298">
        <v>26.7</v>
      </c>
      <c r="P335" s="299">
        <v>26.7</v>
      </c>
      <c r="Q335" s="296">
        <v>26.7</v>
      </c>
      <c r="R335" s="297">
        <v>26.7</v>
      </c>
      <c r="S335" s="297">
        <v>26.7</v>
      </c>
      <c r="T335" s="297">
        <v>26.7</v>
      </c>
      <c r="U335" s="300">
        <v>26.7</v>
      </c>
      <c r="V335" s="296">
        <v>26.7</v>
      </c>
      <c r="W335" s="297">
        <v>26.7</v>
      </c>
      <c r="X335" s="297">
        <v>26.7</v>
      </c>
      <c r="Y335" s="297">
        <v>26.7</v>
      </c>
      <c r="Z335" s="300">
        <v>26.7</v>
      </c>
      <c r="AA335" s="296">
        <v>26.7</v>
      </c>
      <c r="AB335" s="297">
        <v>26.7</v>
      </c>
      <c r="AC335" s="297">
        <v>26.7</v>
      </c>
      <c r="AD335" s="297">
        <v>26.7</v>
      </c>
      <c r="AE335" s="300">
        <v>26.7</v>
      </c>
    </row>
    <row r="336" spans="1:31" x14ac:dyDescent="0.2">
      <c r="A336" s="293" t="s">
        <v>957</v>
      </c>
      <c r="B336" s="293"/>
      <c r="C336" s="293" t="s">
        <v>958</v>
      </c>
      <c r="D336" s="122" t="s">
        <v>485</v>
      </c>
      <c r="E336" s="293" t="s">
        <v>261</v>
      </c>
      <c r="F336" s="293" t="s">
        <v>243</v>
      </c>
      <c r="G336" s="122" t="s">
        <v>244</v>
      </c>
      <c r="H336" s="293" t="s">
        <v>956</v>
      </c>
      <c r="I336" s="293" t="s">
        <v>260</v>
      </c>
      <c r="J336" s="294">
        <v>42410</v>
      </c>
      <c r="K336" s="295">
        <v>26.7</v>
      </c>
      <c r="L336" s="296">
        <v>26.7</v>
      </c>
      <c r="M336" s="297">
        <v>26.7</v>
      </c>
      <c r="N336" s="297">
        <v>26.7</v>
      </c>
      <c r="O336" s="298">
        <v>26.7</v>
      </c>
      <c r="P336" s="299">
        <v>26.7</v>
      </c>
      <c r="Q336" s="296">
        <v>26.7</v>
      </c>
      <c r="R336" s="297">
        <v>26.7</v>
      </c>
      <c r="S336" s="297">
        <v>26.7</v>
      </c>
      <c r="T336" s="297">
        <v>26.7</v>
      </c>
      <c r="U336" s="300">
        <v>26.7</v>
      </c>
      <c r="V336" s="296">
        <v>26.7</v>
      </c>
      <c r="W336" s="297">
        <v>26.7</v>
      </c>
      <c r="X336" s="297">
        <v>26.7</v>
      </c>
      <c r="Y336" s="297">
        <v>26.7</v>
      </c>
      <c r="Z336" s="300">
        <v>26.7</v>
      </c>
      <c r="AA336" s="296">
        <v>26.7</v>
      </c>
      <c r="AB336" s="297">
        <v>26.7</v>
      </c>
      <c r="AC336" s="297">
        <v>26.7</v>
      </c>
      <c r="AD336" s="297">
        <v>26.7</v>
      </c>
      <c r="AE336" s="300">
        <v>26.7</v>
      </c>
    </row>
    <row r="337" spans="1:31" x14ac:dyDescent="0.2">
      <c r="A337" s="293" t="s">
        <v>959</v>
      </c>
      <c r="B337" s="293"/>
      <c r="C337" s="293" t="s">
        <v>960</v>
      </c>
      <c r="D337" s="122" t="s">
        <v>241</v>
      </c>
      <c r="E337" s="293" t="s">
        <v>261</v>
      </c>
      <c r="F337" s="293" t="s">
        <v>829</v>
      </c>
      <c r="G337" s="122" t="s">
        <v>244</v>
      </c>
      <c r="H337" s="293" t="s">
        <v>486</v>
      </c>
      <c r="I337" s="293" t="s">
        <v>246</v>
      </c>
      <c r="J337" s="294">
        <v>24337</v>
      </c>
      <c r="K337" s="295">
        <v>61</v>
      </c>
      <c r="L337" s="296">
        <v>57</v>
      </c>
      <c r="M337" s="297">
        <v>57</v>
      </c>
      <c r="N337" s="297">
        <v>57</v>
      </c>
      <c r="O337" s="298">
        <v>57</v>
      </c>
      <c r="P337" s="299">
        <v>57</v>
      </c>
      <c r="Q337" s="296">
        <v>0</v>
      </c>
      <c r="R337" s="297">
        <v>0</v>
      </c>
      <c r="S337" s="297">
        <v>0</v>
      </c>
      <c r="T337" s="297">
        <v>0</v>
      </c>
      <c r="U337" s="300">
        <v>0</v>
      </c>
      <c r="V337" s="296">
        <v>57</v>
      </c>
      <c r="W337" s="297">
        <v>57</v>
      </c>
      <c r="X337" s="297">
        <v>57</v>
      </c>
      <c r="Y337" s="297">
        <v>57</v>
      </c>
      <c r="Z337" s="300">
        <v>57</v>
      </c>
      <c r="AA337" s="296">
        <v>57</v>
      </c>
      <c r="AB337" s="297">
        <v>57</v>
      </c>
      <c r="AC337" s="297">
        <v>57</v>
      </c>
      <c r="AD337" s="297">
        <v>57</v>
      </c>
      <c r="AE337" s="300">
        <v>57</v>
      </c>
    </row>
    <row r="338" spans="1:31" x14ac:dyDescent="0.2">
      <c r="A338" s="293" t="s">
        <v>961</v>
      </c>
      <c r="B338" s="293"/>
      <c r="C338" s="293" t="s">
        <v>962</v>
      </c>
      <c r="D338" s="122" t="s">
        <v>241</v>
      </c>
      <c r="E338" s="293" t="s">
        <v>261</v>
      </c>
      <c r="F338" s="293" t="s">
        <v>829</v>
      </c>
      <c r="G338" s="122" t="s">
        <v>244</v>
      </c>
      <c r="H338" s="293" t="s">
        <v>486</v>
      </c>
      <c r="I338" s="293" t="s">
        <v>246</v>
      </c>
      <c r="J338" s="294">
        <v>26814</v>
      </c>
      <c r="K338" s="295">
        <v>65</v>
      </c>
      <c r="L338" s="296">
        <v>61</v>
      </c>
      <c r="M338" s="297">
        <v>61</v>
      </c>
      <c r="N338" s="297">
        <v>61</v>
      </c>
      <c r="O338" s="298">
        <v>61</v>
      </c>
      <c r="P338" s="299">
        <v>61</v>
      </c>
      <c r="Q338" s="296">
        <v>0</v>
      </c>
      <c r="R338" s="297">
        <v>0</v>
      </c>
      <c r="S338" s="297">
        <v>0</v>
      </c>
      <c r="T338" s="297">
        <v>0</v>
      </c>
      <c r="U338" s="300">
        <v>0</v>
      </c>
      <c r="V338" s="296">
        <v>61</v>
      </c>
      <c r="W338" s="297">
        <v>61</v>
      </c>
      <c r="X338" s="297">
        <v>61</v>
      </c>
      <c r="Y338" s="297">
        <v>61</v>
      </c>
      <c r="Z338" s="300">
        <v>61</v>
      </c>
      <c r="AA338" s="296">
        <v>61</v>
      </c>
      <c r="AB338" s="297">
        <v>61</v>
      </c>
      <c r="AC338" s="297">
        <v>61</v>
      </c>
      <c r="AD338" s="297">
        <v>61</v>
      </c>
      <c r="AE338" s="300">
        <v>61</v>
      </c>
    </row>
    <row r="339" spans="1:31" x14ac:dyDescent="0.2">
      <c r="A339" s="293" t="s">
        <v>963</v>
      </c>
      <c r="B339" s="293"/>
      <c r="C339" s="293" t="s">
        <v>964</v>
      </c>
      <c r="D339" s="122" t="s">
        <v>241</v>
      </c>
      <c r="E339" s="293" t="s">
        <v>261</v>
      </c>
      <c r="F339" s="293" t="s">
        <v>243</v>
      </c>
      <c r="G339" s="122" t="s">
        <v>244</v>
      </c>
      <c r="H339" s="293" t="s">
        <v>965</v>
      </c>
      <c r="I339" s="293" t="s">
        <v>246</v>
      </c>
      <c r="J339" s="294">
        <v>21362</v>
      </c>
      <c r="K339" s="295">
        <v>177</v>
      </c>
      <c r="L339" s="296">
        <v>167</v>
      </c>
      <c r="M339" s="297">
        <v>167</v>
      </c>
      <c r="N339" s="297">
        <v>167</v>
      </c>
      <c r="O339" s="298">
        <v>167</v>
      </c>
      <c r="P339" s="299">
        <v>167</v>
      </c>
      <c r="Q339" s="296">
        <v>167</v>
      </c>
      <c r="R339" s="297">
        <v>167</v>
      </c>
      <c r="S339" s="297">
        <v>167</v>
      </c>
      <c r="T339" s="297">
        <v>167</v>
      </c>
      <c r="U339" s="300">
        <v>167</v>
      </c>
      <c r="V339" s="296">
        <v>167</v>
      </c>
      <c r="W339" s="297">
        <v>167</v>
      </c>
      <c r="X339" s="297">
        <v>167</v>
      </c>
      <c r="Y339" s="297">
        <v>167</v>
      </c>
      <c r="Z339" s="300">
        <v>167</v>
      </c>
      <c r="AA339" s="296">
        <v>167</v>
      </c>
      <c r="AB339" s="297">
        <v>167</v>
      </c>
      <c r="AC339" s="297">
        <v>167</v>
      </c>
      <c r="AD339" s="297">
        <v>167</v>
      </c>
      <c r="AE339" s="300">
        <v>167</v>
      </c>
    </row>
    <row r="340" spans="1:31" x14ac:dyDescent="0.2">
      <c r="A340" s="293" t="s">
        <v>966</v>
      </c>
      <c r="B340" s="293"/>
      <c r="C340" s="293" t="s">
        <v>967</v>
      </c>
      <c r="D340" s="122" t="s">
        <v>241</v>
      </c>
      <c r="E340" s="293" t="s">
        <v>261</v>
      </c>
      <c r="F340" s="293" t="s">
        <v>243</v>
      </c>
      <c r="G340" s="122" t="s">
        <v>244</v>
      </c>
      <c r="H340" s="293" t="s">
        <v>965</v>
      </c>
      <c r="I340" s="293" t="s">
        <v>246</v>
      </c>
      <c r="J340" s="294">
        <v>24097</v>
      </c>
      <c r="K340" s="295">
        <v>502</v>
      </c>
      <c r="L340" s="296">
        <v>502</v>
      </c>
      <c r="M340" s="297">
        <v>502</v>
      </c>
      <c r="N340" s="297">
        <v>502</v>
      </c>
      <c r="O340" s="298">
        <v>502</v>
      </c>
      <c r="P340" s="299">
        <v>502</v>
      </c>
      <c r="Q340" s="296">
        <v>502</v>
      </c>
      <c r="R340" s="297">
        <v>502</v>
      </c>
      <c r="S340" s="297">
        <v>502</v>
      </c>
      <c r="T340" s="297">
        <v>502</v>
      </c>
      <c r="U340" s="300">
        <v>502</v>
      </c>
      <c r="V340" s="296">
        <v>502</v>
      </c>
      <c r="W340" s="297">
        <v>502</v>
      </c>
      <c r="X340" s="297">
        <v>502</v>
      </c>
      <c r="Y340" s="297">
        <v>502</v>
      </c>
      <c r="Z340" s="300">
        <v>502</v>
      </c>
      <c r="AA340" s="296">
        <v>502</v>
      </c>
      <c r="AB340" s="297">
        <v>502</v>
      </c>
      <c r="AC340" s="297">
        <v>502</v>
      </c>
      <c r="AD340" s="297">
        <v>502</v>
      </c>
      <c r="AE340" s="300">
        <v>502</v>
      </c>
    </row>
    <row r="341" spans="1:31" x14ac:dyDescent="0.2">
      <c r="A341" s="293" t="s">
        <v>968</v>
      </c>
      <c r="B341" s="293"/>
      <c r="C341" s="293" t="s">
        <v>969</v>
      </c>
      <c r="D341" s="122" t="s">
        <v>321</v>
      </c>
      <c r="E341" s="293" t="s">
        <v>261</v>
      </c>
      <c r="F341" s="293" t="s">
        <v>243</v>
      </c>
      <c r="G341" s="122" t="s">
        <v>244</v>
      </c>
      <c r="H341" s="293" t="s">
        <v>402</v>
      </c>
      <c r="I341" s="293" t="s">
        <v>305</v>
      </c>
      <c r="J341" s="294">
        <v>24684</v>
      </c>
      <c r="K341" s="295">
        <v>16.32</v>
      </c>
      <c r="L341" s="296">
        <v>14</v>
      </c>
      <c r="M341" s="297">
        <v>14</v>
      </c>
      <c r="N341" s="297">
        <v>14</v>
      </c>
      <c r="O341" s="298">
        <v>14</v>
      </c>
      <c r="P341" s="299">
        <v>14</v>
      </c>
      <c r="Q341" s="296">
        <v>16</v>
      </c>
      <c r="R341" s="297">
        <v>16</v>
      </c>
      <c r="S341" s="297">
        <v>16</v>
      </c>
      <c r="T341" s="297">
        <v>16</v>
      </c>
      <c r="U341" s="300">
        <v>16</v>
      </c>
      <c r="V341" s="296">
        <v>14</v>
      </c>
      <c r="W341" s="297">
        <v>14</v>
      </c>
      <c r="X341" s="297">
        <v>14</v>
      </c>
      <c r="Y341" s="297">
        <v>14</v>
      </c>
      <c r="Z341" s="300">
        <v>14</v>
      </c>
      <c r="AA341" s="296">
        <v>14</v>
      </c>
      <c r="AB341" s="297">
        <v>14</v>
      </c>
      <c r="AC341" s="297">
        <v>14</v>
      </c>
      <c r="AD341" s="297">
        <v>14</v>
      </c>
      <c r="AE341" s="300">
        <v>14</v>
      </c>
    </row>
    <row r="342" spans="1:31" x14ac:dyDescent="0.2">
      <c r="A342" s="293" t="s">
        <v>970</v>
      </c>
      <c r="B342" s="293"/>
      <c r="C342" s="293" t="s">
        <v>971</v>
      </c>
      <c r="D342" s="122" t="s">
        <v>314</v>
      </c>
      <c r="E342" s="293" t="s">
        <v>261</v>
      </c>
      <c r="F342" s="293" t="s">
        <v>243</v>
      </c>
      <c r="G342" s="122" t="s">
        <v>244</v>
      </c>
      <c r="H342" s="293" t="s">
        <v>402</v>
      </c>
      <c r="I342" s="293" t="s">
        <v>305</v>
      </c>
      <c r="J342" s="294">
        <v>26511</v>
      </c>
      <c r="K342" s="295">
        <v>69</v>
      </c>
      <c r="L342" s="296">
        <v>54</v>
      </c>
      <c r="M342" s="297">
        <v>54</v>
      </c>
      <c r="N342" s="297">
        <v>54</v>
      </c>
      <c r="O342" s="298">
        <v>54</v>
      </c>
      <c r="P342" s="299">
        <v>54</v>
      </c>
      <c r="Q342" s="296">
        <v>69</v>
      </c>
      <c r="R342" s="297">
        <v>69</v>
      </c>
      <c r="S342" s="297">
        <v>69</v>
      </c>
      <c r="T342" s="297">
        <v>69</v>
      </c>
      <c r="U342" s="300">
        <v>69</v>
      </c>
      <c r="V342" s="296">
        <v>56</v>
      </c>
      <c r="W342" s="297">
        <v>56</v>
      </c>
      <c r="X342" s="297">
        <v>56</v>
      </c>
      <c r="Y342" s="297">
        <v>56</v>
      </c>
      <c r="Z342" s="300">
        <v>56</v>
      </c>
      <c r="AA342" s="296">
        <v>56</v>
      </c>
      <c r="AB342" s="297">
        <v>56</v>
      </c>
      <c r="AC342" s="297">
        <v>56</v>
      </c>
      <c r="AD342" s="297">
        <v>56</v>
      </c>
      <c r="AE342" s="300">
        <v>56</v>
      </c>
    </row>
    <row r="343" spans="1:31" x14ac:dyDescent="0.2">
      <c r="A343" s="293" t="s">
        <v>972</v>
      </c>
      <c r="B343" s="293"/>
      <c r="C343" s="293" t="s">
        <v>973</v>
      </c>
      <c r="D343" s="122" t="s">
        <v>314</v>
      </c>
      <c r="E343" s="293" t="s">
        <v>261</v>
      </c>
      <c r="F343" s="293" t="s">
        <v>243</v>
      </c>
      <c r="G343" s="122" t="s">
        <v>244</v>
      </c>
      <c r="H343" s="293" t="s">
        <v>402</v>
      </c>
      <c r="I343" s="293" t="s">
        <v>305</v>
      </c>
      <c r="J343" s="294">
        <v>26511</v>
      </c>
      <c r="K343" s="295">
        <v>69</v>
      </c>
      <c r="L343" s="296">
        <v>54</v>
      </c>
      <c r="M343" s="297">
        <v>54</v>
      </c>
      <c r="N343" s="297">
        <v>54</v>
      </c>
      <c r="O343" s="298">
        <v>54</v>
      </c>
      <c r="P343" s="299">
        <v>54</v>
      </c>
      <c r="Q343" s="296">
        <v>69</v>
      </c>
      <c r="R343" s="297">
        <v>69</v>
      </c>
      <c r="S343" s="297">
        <v>69</v>
      </c>
      <c r="T343" s="297">
        <v>69</v>
      </c>
      <c r="U343" s="300">
        <v>69</v>
      </c>
      <c r="V343" s="296">
        <v>56</v>
      </c>
      <c r="W343" s="297">
        <v>56</v>
      </c>
      <c r="X343" s="297">
        <v>56</v>
      </c>
      <c r="Y343" s="297">
        <v>56</v>
      </c>
      <c r="Z343" s="300">
        <v>56</v>
      </c>
      <c r="AA343" s="296">
        <v>56</v>
      </c>
      <c r="AB343" s="297">
        <v>56</v>
      </c>
      <c r="AC343" s="297">
        <v>56</v>
      </c>
      <c r="AD343" s="297">
        <v>56</v>
      </c>
      <c r="AE343" s="300">
        <v>56</v>
      </c>
    </row>
    <row r="344" spans="1:31" x14ac:dyDescent="0.2">
      <c r="A344" s="293" t="s">
        <v>974</v>
      </c>
      <c r="B344" s="293"/>
      <c r="C344" s="293" t="s">
        <v>975</v>
      </c>
      <c r="D344" s="122" t="s">
        <v>314</v>
      </c>
      <c r="E344" s="293" t="s">
        <v>261</v>
      </c>
      <c r="F344" s="293" t="s">
        <v>243</v>
      </c>
      <c r="G344" s="122" t="s">
        <v>244</v>
      </c>
      <c r="H344" s="293" t="s">
        <v>402</v>
      </c>
      <c r="I344" s="293" t="s">
        <v>305</v>
      </c>
      <c r="J344" s="294">
        <v>26511</v>
      </c>
      <c r="K344" s="295">
        <v>69</v>
      </c>
      <c r="L344" s="296">
        <v>54</v>
      </c>
      <c r="M344" s="297">
        <v>54</v>
      </c>
      <c r="N344" s="297">
        <v>54</v>
      </c>
      <c r="O344" s="298">
        <v>54</v>
      </c>
      <c r="P344" s="299">
        <v>54</v>
      </c>
      <c r="Q344" s="296">
        <v>69</v>
      </c>
      <c r="R344" s="297">
        <v>69</v>
      </c>
      <c r="S344" s="297">
        <v>69</v>
      </c>
      <c r="T344" s="297">
        <v>69</v>
      </c>
      <c r="U344" s="300">
        <v>69</v>
      </c>
      <c r="V344" s="296">
        <v>56</v>
      </c>
      <c r="W344" s="297">
        <v>56</v>
      </c>
      <c r="X344" s="297">
        <v>56</v>
      </c>
      <c r="Y344" s="297">
        <v>56</v>
      </c>
      <c r="Z344" s="300">
        <v>56</v>
      </c>
      <c r="AA344" s="296">
        <v>56</v>
      </c>
      <c r="AB344" s="297">
        <v>56</v>
      </c>
      <c r="AC344" s="297">
        <v>56</v>
      </c>
      <c r="AD344" s="297">
        <v>56</v>
      </c>
      <c r="AE344" s="300">
        <v>56</v>
      </c>
    </row>
    <row r="345" spans="1:31" x14ac:dyDescent="0.2">
      <c r="A345" s="293" t="s">
        <v>976</v>
      </c>
      <c r="B345" s="293"/>
      <c r="C345" s="293" t="s">
        <v>977</v>
      </c>
      <c r="D345" s="122" t="s">
        <v>314</v>
      </c>
      <c r="E345" s="293" t="s">
        <v>261</v>
      </c>
      <c r="F345" s="293" t="s">
        <v>243</v>
      </c>
      <c r="G345" s="122" t="s">
        <v>244</v>
      </c>
      <c r="H345" s="293" t="s">
        <v>402</v>
      </c>
      <c r="I345" s="293" t="s">
        <v>305</v>
      </c>
      <c r="J345" s="294">
        <v>26511</v>
      </c>
      <c r="K345" s="295">
        <v>69</v>
      </c>
      <c r="L345" s="296">
        <v>54</v>
      </c>
      <c r="M345" s="297">
        <v>54</v>
      </c>
      <c r="N345" s="297">
        <v>54</v>
      </c>
      <c r="O345" s="298">
        <v>54</v>
      </c>
      <c r="P345" s="299">
        <v>54</v>
      </c>
      <c r="Q345" s="296">
        <v>69</v>
      </c>
      <c r="R345" s="297">
        <v>69</v>
      </c>
      <c r="S345" s="297">
        <v>69</v>
      </c>
      <c r="T345" s="297">
        <v>69</v>
      </c>
      <c r="U345" s="300">
        <v>69</v>
      </c>
      <c r="V345" s="296">
        <v>56</v>
      </c>
      <c r="W345" s="297">
        <v>56</v>
      </c>
      <c r="X345" s="297">
        <v>56</v>
      </c>
      <c r="Y345" s="297">
        <v>56</v>
      </c>
      <c r="Z345" s="300">
        <v>56</v>
      </c>
      <c r="AA345" s="296">
        <v>56</v>
      </c>
      <c r="AB345" s="297">
        <v>56</v>
      </c>
      <c r="AC345" s="297">
        <v>56</v>
      </c>
      <c r="AD345" s="297">
        <v>56</v>
      </c>
      <c r="AE345" s="300">
        <v>56</v>
      </c>
    </row>
    <row r="346" spans="1:31" x14ac:dyDescent="0.2">
      <c r="A346" s="293" t="s">
        <v>978</v>
      </c>
      <c r="B346" s="293"/>
      <c r="C346" s="293" t="s">
        <v>979</v>
      </c>
      <c r="D346" s="122" t="s">
        <v>314</v>
      </c>
      <c r="E346" s="293" t="s">
        <v>261</v>
      </c>
      <c r="F346" s="293" t="s">
        <v>243</v>
      </c>
      <c r="G346" s="122" t="s">
        <v>244</v>
      </c>
      <c r="H346" s="293" t="s">
        <v>402</v>
      </c>
      <c r="I346" s="293" t="s">
        <v>305</v>
      </c>
      <c r="J346" s="294">
        <v>26511</v>
      </c>
      <c r="K346" s="295">
        <v>69</v>
      </c>
      <c r="L346" s="296">
        <v>54</v>
      </c>
      <c r="M346" s="297">
        <v>54</v>
      </c>
      <c r="N346" s="297">
        <v>54</v>
      </c>
      <c r="O346" s="298">
        <v>54</v>
      </c>
      <c r="P346" s="299">
        <v>54</v>
      </c>
      <c r="Q346" s="296">
        <v>69</v>
      </c>
      <c r="R346" s="297">
        <v>69</v>
      </c>
      <c r="S346" s="297">
        <v>69</v>
      </c>
      <c r="T346" s="297">
        <v>69</v>
      </c>
      <c r="U346" s="300">
        <v>69</v>
      </c>
      <c r="V346" s="296">
        <v>56</v>
      </c>
      <c r="W346" s="297">
        <v>56</v>
      </c>
      <c r="X346" s="297">
        <v>56</v>
      </c>
      <c r="Y346" s="297">
        <v>56</v>
      </c>
      <c r="Z346" s="300">
        <v>56</v>
      </c>
      <c r="AA346" s="296">
        <v>56</v>
      </c>
      <c r="AB346" s="297">
        <v>56</v>
      </c>
      <c r="AC346" s="297">
        <v>56</v>
      </c>
      <c r="AD346" s="297">
        <v>56</v>
      </c>
      <c r="AE346" s="300">
        <v>56</v>
      </c>
    </row>
    <row r="347" spans="1:31" x14ac:dyDescent="0.2">
      <c r="A347" s="293" t="s">
        <v>980</v>
      </c>
      <c r="B347" s="293"/>
      <c r="C347" s="293" t="s">
        <v>981</v>
      </c>
      <c r="D347" s="122" t="s">
        <v>314</v>
      </c>
      <c r="E347" s="293" t="s">
        <v>261</v>
      </c>
      <c r="F347" s="293" t="s">
        <v>243</v>
      </c>
      <c r="G347" s="122" t="s">
        <v>244</v>
      </c>
      <c r="H347" s="293" t="s">
        <v>402</v>
      </c>
      <c r="I347" s="293" t="s">
        <v>305</v>
      </c>
      <c r="J347" s="294">
        <v>26511</v>
      </c>
      <c r="K347" s="295">
        <v>69</v>
      </c>
      <c r="L347" s="296">
        <v>54</v>
      </c>
      <c r="M347" s="297">
        <v>54</v>
      </c>
      <c r="N347" s="297">
        <v>54</v>
      </c>
      <c r="O347" s="298">
        <v>54</v>
      </c>
      <c r="P347" s="299">
        <v>54</v>
      </c>
      <c r="Q347" s="296">
        <v>69</v>
      </c>
      <c r="R347" s="297">
        <v>69</v>
      </c>
      <c r="S347" s="297">
        <v>69</v>
      </c>
      <c r="T347" s="297">
        <v>69</v>
      </c>
      <c r="U347" s="300">
        <v>69</v>
      </c>
      <c r="V347" s="296">
        <v>56</v>
      </c>
      <c r="W347" s="297">
        <v>56</v>
      </c>
      <c r="X347" s="297">
        <v>56</v>
      </c>
      <c r="Y347" s="297">
        <v>56</v>
      </c>
      <c r="Z347" s="300">
        <v>56</v>
      </c>
      <c r="AA347" s="296">
        <v>56</v>
      </c>
      <c r="AB347" s="297">
        <v>56</v>
      </c>
      <c r="AC347" s="297">
        <v>56</v>
      </c>
      <c r="AD347" s="297">
        <v>56</v>
      </c>
      <c r="AE347" s="300">
        <v>56</v>
      </c>
    </row>
    <row r="348" spans="1:31" x14ac:dyDescent="0.2">
      <c r="A348" s="293" t="s">
        <v>982</v>
      </c>
      <c r="B348" s="293"/>
      <c r="C348" s="293" t="s">
        <v>983</v>
      </c>
      <c r="D348" s="122" t="s">
        <v>314</v>
      </c>
      <c r="E348" s="293" t="s">
        <v>261</v>
      </c>
      <c r="F348" s="293" t="s">
        <v>243</v>
      </c>
      <c r="G348" s="122" t="s">
        <v>244</v>
      </c>
      <c r="H348" s="293" t="s">
        <v>402</v>
      </c>
      <c r="I348" s="293" t="s">
        <v>305</v>
      </c>
      <c r="J348" s="294">
        <v>27257</v>
      </c>
      <c r="K348" s="295">
        <v>69</v>
      </c>
      <c r="L348" s="296">
        <v>54</v>
      </c>
      <c r="M348" s="297">
        <v>54</v>
      </c>
      <c r="N348" s="297">
        <v>54</v>
      </c>
      <c r="O348" s="298">
        <v>54</v>
      </c>
      <c r="P348" s="299">
        <v>54</v>
      </c>
      <c r="Q348" s="296">
        <v>69</v>
      </c>
      <c r="R348" s="297">
        <v>69</v>
      </c>
      <c r="S348" s="297">
        <v>69</v>
      </c>
      <c r="T348" s="297">
        <v>69</v>
      </c>
      <c r="U348" s="300">
        <v>69</v>
      </c>
      <c r="V348" s="296">
        <v>56</v>
      </c>
      <c r="W348" s="297">
        <v>56</v>
      </c>
      <c r="X348" s="297">
        <v>56</v>
      </c>
      <c r="Y348" s="297">
        <v>56</v>
      </c>
      <c r="Z348" s="300">
        <v>56</v>
      </c>
      <c r="AA348" s="296">
        <v>56</v>
      </c>
      <c r="AB348" s="297">
        <v>56</v>
      </c>
      <c r="AC348" s="297">
        <v>56</v>
      </c>
      <c r="AD348" s="297">
        <v>56</v>
      </c>
      <c r="AE348" s="300">
        <v>56</v>
      </c>
    </row>
    <row r="349" spans="1:31" x14ac:dyDescent="0.2">
      <c r="A349" s="293" t="s">
        <v>984</v>
      </c>
      <c r="B349" s="293"/>
      <c r="C349" s="293" t="s">
        <v>985</v>
      </c>
      <c r="D349" s="122" t="s">
        <v>314</v>
      </c>
      <c r="E349" s="293" t="s">
        <v>261</v>
      </c>
      <c r="F349" s="293" t="s">
        <v>243</v>
      </c>
      <c r="G349" s="122" t="s">
        <v>244</v>
      </c>
      <c r="H349" s="293" t="s">
        <v>402</v>
      </c>
      <c r="I349" s="293" t="s">
        <v>305</v>
      </c>
      <c r="J349" s="294">
        <v>27257</v>
      </c>
      <c r="K349" s="295">
        <v>69</v>
      </c>
      <c r="L349" s="296">
        <v>54</v>
      </c>
      <c r="M349" s="297">
        <v>54</v>
      </c>
      <c r="N349" s="297">
        <v>54</v>
      </c>
      <c r="O349" s="298">
        <v>54</v>
      </c>
      <c r="P349" s="299">
        <v>54</v>
      </c>
      <c r="Q349" s="296">
        <v>69</v>
      </c>
      <c r="R349" s="297">
        <v>69</v>
      </c>
      <c r="S349" s="297">
        <v>69</v>
      </c>
      <c r="T349" s="297">
        <v>69</v>
      </c>
      <c r="U349" s="300">
        <v>69</v>
      </c>
      <c r="V349" s="296">
        <v>56</v>
      </c>
      <c r="W349" s="297">
        <v>56</v>
      </c>
      <c r="X349" s="297">
        <v>56</v>
      </c>
      <c r="Y349" s="297">
        <v>56</v>
      </c>
      <c r="Z349" s="300">
        <v>56</v>
      </c>
      <c r="AA349" s="296">
        <v>56</v>
      </c>
      <c r="AB349" s="297">
        <v>56</v>
      </c>
      <c r="AC349" s="297">
        <v>56</v>
      </c>
      <c r="AD349" s="297">
        <v>56</v>
      </c>
      <c r="AE349" s="300">
        <v>56</v>
      </c>
    </row>
    <row r="350" spans="1:31" x14ac:dyDescent="0.2">
      <c r="A350" s="293" t="s">
        <v>986</v>
      </c>
      <c r="B350" s="293"/>
      <c r="C350" s="293" t="s">
        <v>987</v>
      </c>
      <c r="D350" s="122" t="s">
        <v>321</v>
      </c>
      <c r="E350" s="293" t="s">
        <v>261</v>
      </c>
      <c r="F350" s="293" t="s">
        <v>243</v>
      </c>
      <c r="G350" s="122" t="s">
        <v>244</v>
      </c>
      <c r="H350" s="293" t="s">
        <v>402</v>
      </c>
      <c r="I350" s="293" t="s">
        <v>305</v>
      </c>
      <c r="J350" s="294">
        <v>27719</v>
      </c>
      <c r="K350" s="295">
        <v>85</v>
      </c>
      <c r="L350" s="296">
        <v>56</v>
      </c>
      <c r="M350" s="297">
        <v>56</v>
      </c>
      <c r="N350" s="297">
        <v>56</v>
      </c>
      <c r="O350" s="298">
        <v>56</v>
      </c>
      <c r="P350" s="299">
        <v>56</v>
      </c>
      <c r="Q350" s="296">
        <v>65</v>
      </c>
      <c r="R350" s="297">
        <v>65</v>
      </c>
      <c r="S350" s="297">
        <v>65</v>
      </c>
      <c r="T350" s="297">
        <v>65</v>
      </c>
      <c r="U350" s="300">
        <v>65</v>
      </c>
      <c r="V350" s="296">
        <v>57</v>
      </c>
      <c r="W350" s="297">
        <v>57</v>
      </c>
      <c r="X350" s="297">
        <v>57</v>
      </c>
      <c r="Y350" s="297">
        <v>57</v>
      </c>
      <c r="Z350" s="300">
        <v>57</v>
      </c>
      <c r="AA350" s="296">
        <v>57</v>
      </c>
      <c r="AB350" s="297">
        <v>57</v>
      </c>
      <c r="AC350" s="297">
        <v>57</v>
      </c>
      <c r="AD350" s="297">
        <v>57</v>
      </c>
      <c r="AE350" s="300">
        <v>57</v>
      </c>
    </row>
    <row r="351" spans="1:31" x14ac:dyDescent="0.2">
      <c r="A351" s="293" t="s">
        <v>988</v>
      </c>
      <c r="B351" s="293"/>
      <c r="C351" s="293" t="s">
        <v>989</v>
      </c>
      <c r="D351" s="122" t="s">
        <v>321</v>
      </c>
      <c r="E351" s="293" t="s">
        <v>261</v>
      </c>
      <c r="F351" s="293" t="s">
        <v>243</v>
      </c>
      <c r="G351" s="122" t="s">
        <v>244</v>
      </c>
      <c r="H351" s="293" t="s">
        <v>402</v>
      </c>
      <c r="I351" s="293" t="s">
        <v>305</v>
      </c>
      <c r="J351" s="294">
        <v>27719</v>
      </c>
      <c r="K351" s="295">
        <v>85</v>
      </c>
      <c r="L351" s="296">
        <v>56</v>
      </c>
      <c r="M351" s="297">
        <v>56</v>
      </c>
      <c r="N351" s="297">
        <v>56</v>
      </c>
      <c r="O351" s="298">
        <v>56</v>
      </c>
      <c r="P351" s="299">
        <v>56</v>
      </c>
      <c r="Q351" s="296">
        <v>65</v>
      </c>
      <c r="R351" s="297">
        <v>65</v>
      </c>
      <c r="S351" s="297">
        <v>65</v>
      </c>
      <c r="T351" s="297">
        <v>65</v>
      </c>
      <c r="U351" s="300">
        <v>65</v>
      </c>
      <c r="V351" s="296">
        <v>57</v>
      </c>
      <c r="W351" s="297">
        <v>57</v>
      </c>
      <c r="X351" s="297">
        <v>57</v>
      </c>
      <c r="Y351" s="297">
        <v>57</v>
      </c>
      <c r="Z351" s="300">
        <v>57</v>
      </c>
      <c r="AA351" s="296">
        <v>57</v>
      </c>
      <c r="AB351" s="297">
        <v>57</v>
      </c>
      <c r="AC351" s="297">
        <v>57</v>
      </c>
      <c r="AD351" s="297">
        <v>57</v>
      </c>
      <c r="AE351" s="300">
        <v>57</v>
      </c>
    </row>
    <row r="352" spans="1:31" x14ac:dyDescent="0.2">
      <c r="A352" s="293" t="s">
        <v>990</v>
      </c>
      <c r="B352" s="293"/>
      <c r="C352" s="293" t="s">
        <v>991</v>
      </c>
      <c r="D352" s="122" t="s">
        <v>321</v>
      </c>
      <c r="E352" s="293" t="s">
        <v>261</v>
      </c>
      <c r="F352" s="293" t="s">
        <v>243</v>
      </c>
      <c r="G352" s="122" t="s">
        <v>244</v>
      </c>
      <c r="H352" s="293" t="s">
        <v>402</v>
      </c>
      <c r="I352" s="293" t="s">
        <v>305</v>
      </c>
      <c r="J352" s="294">
        <v>27719</v>
      </c>
      <c r="K352" s="295">
        <v>85</v>
      </c>
      <c r="L352" s="296">
        <v>56</v>
      </c>
      <c r="M352" s="297">
        <v>56</v>
      </c>
      <c r="N352" s="297">
        <v>56</v>
      </c>
      <c r="O352" s="298">
        <v>56</v>
      </c>
      <c r="P352" s="299">
        <v>56</v>
      </c>
      <c r="Q352" s="296">
        <v>65</v>
      </c>
      <c r="R352" s="297">
        <v>65</v>
      </c>
      <c r="S352" s="297">
        <v>65</v>
      </c>
      <c r="T352" s="297">
        <v>65</v>
      </c>
      <c r="U352" s="300">
        <v>65</v>
      </c>
      <c r="V352" s="296">
        <v>57</v>
      </c>
      <c r="W352" s="297">
        <v>57</v>
      </c>
      <c r="X352" s="297">
        <v>57</v>
      </c>
      <c r="Y352" s="297">
        <v>57</v>
      </c>
      <c r="Z352" s="300">
        <v>57</v>
      </c>
      <c r="AA352" s="296">
        <v>57</v>
      </c>
      <c r="AB352" s="297">
        <v>57</v>
      </c>
      <c r="AC352" s="297">
        <v>57</v>
      </c>
      <c r="AD352" s="297">
        <v>57</v>
      </c>
      <c r="AE352" s="300">
        <v>57</v>
      </c>
    </row>
    <row r="353" spans="1:31" x14ac:dyDescent="0.2">
      <c r="A353" s="293" t="s">
        <v>992</v>
      </c>
      <c r="B353" s="293"/>
      <c r="C353" s="293" t="s">
        <v>993</v>
      </c>
      <c r="D353" s="122" t="s">
        <v>321</v>
      </c>
      <c r="E353" s="293" t="s">
        <v>261</v>
      </c>
      <c r="F353" s="293" t="s">
        <v>243</v>
      </c>
      <c r="G353" s="122" t="s">
        <v>244</v>
      </c>
      <c r="H353" s="293" t="s">
        <v>402</v>
      </c>
      <c r="I353" s="293" t="s">
        <v>305</v>
      </c>
      <c r="J353" s="294">
        <v>27719</v>
      </c>
      <c r="K353" s="295">
        <v>85</v>
      </c>
      <c r="L353" s="296">
        <v>56</v>
      </c>
      <c r="M353" s="297">
        <v>56</v>
      </c>
      <c r="N353" s="297">
        <v>56</v>
      </c>
      <c r="O353" s="298">
        <v>56</v>
      </c>
      <c r="P353" s="299">
        <v>56</v>
      </c>
      <c r="Q353" s="296">
        <v>65</v>
      </c>
      <c r="R353" s="297">
        <v>65</v>
      </c>
      <c r="S353" s="297">
        <v>65</v>
      </c>
      <c r="T353" s="297">
        <v>65</v>
      </c>
      <c r="U353" s="300">
        <v>65</v>
      </c>
      <c r="V353" s="296">
        <v>57</v>
      </c>
      <c r="W353" s="297">
        <v>57</v>
      </c>
      <c r="X353" s="297">
        <v>57</v>
      </c>
      <c r="Y353" s="297">
        <v>57</v>
      </c>
      <c r="Z353" s="300">
        <v>57</v>
      </c>
      <c r="AA353" s="296">
        <v>57</v>
      </c>
      <c r="AB353" s="297">
        <v>57</v>
      </c>
      <c r="AC353" s="297">
        <v>57</v>
      </c>
      <c r="AD353" s="297">
        <v>57</v>
      </c>
      <c r="AE353" s="300">
        <v>57</v>
      </c>
    </row>
    <row r="354" spans="1:31" x14ac:dyDescent="0.2">
      <c r="A354" s="293" t="s">
        <v>994</v>
      </c>
      <c r="B354" s="293"/>
      <c r="C354" s="293" t="s">
        <v>995</v>
      </c>
      <c r="D354" s="122" t="s">
        <v>321</v>
      </c>
      <c r="E354" s="293" t="s">
        <v>261</v>
      </c>
      <c r="F354" s="293" t="s">
        <v>243</v>
      </c>
      <c r="G354" s="122" t="s">
        <v>244</v>
      </c>
      <c r="H354" s="293" t="s">
        <v>402</v>
      </c>
      <c r="I354" s="293" t="s">
        <v>305</v>
      </c>
      <c r="J354" s="294">
        <v>27719</v>
      </c>
      <c r="K354" s="295">
        <v>85</v>
      </c>
      <c r="L354" s="296">
        <v>56</v>
      </c>
      <c r="M354" s="297">
        <v>56</v>
      </c>
      <c r="N354" s="297">
        <v>56</v>
      </c>
      <c r="O354" s="298">
        <v>56</v>
      </c>
      <c r="P354" s="299">
        <v>56</v>
      </c>
      <c r="Q354" s="296">
        <v>65</v>
      </c>
      <c r="R354" s="297">
        <v>65</v>
      </c>
      <c r="S354" s="297">
        <v>65</v>
      </c>
      <c r="T354" s="297">
        <v>65</v>
      </c>
      <c r="U354" s="300">
        <v>65</v>
      </c>
      <c r="V354" s="296">
        <v>57</v>
      </c>
      <c r="W354" s="297">
        <v>57</v>
      </c>
      <c r="X354" s="297">
        <v>57</v>
      </c>
      <c r="Y354" s="297">
        <v>57</v>
      </c>
      <c r="Z354" s="300">
        <v>57</v>
      </c>
      <c r="AA354" s="296">
        <v>57</v>
      </c>
      <c r="AB354" s="297">
        <v>57</v>
      </c>
      <c r="AC354" s="297">
        <v>57</v>
      </c>
      <c r="AD354" s="297">
        <v>57</v>
      </c>
      <c r="AE354" s="300">
        <v>57</v>
      </c>
    </row>
    <row r="355" spans="1:31" x14ac:dyDescent="0.2">
      <c r="A355" s="293" t="s">
        <v>996</v>
      </c>
      <c r="B355" s="293"/>
      <c r="C355" s="293" t="s">
        <v>997</v>
      </c>
      <c r="D355" s="122" t="s">
        <v>321</v>
      </c>
      <c r="E355" s="293" t="s">
        <v>261</v>
      </c>
      <c r="F355" s="293" t="s">
        <v>243</v>
      </c>
      <c r="G355" s="122" t="s">
        <v>244</v>
      </c>
      <c r="H355" s="293" t="s">
        <v>402</v>
      </c>
      <c r="I355" s="293" t="s">
        <v>305</v>
      </c>
      <c r="J355" s="294">
        <v>27719</v>
      </c>
      <c r="K355" s="295">
        <v>85</v>
      </c>
      <c r="L355" s="296">
        <v>56</v>
      </c>
      <c r="M355" s="297">
        <v>56</v>
      </c>
      <c r="N355" s="297">
        <v>56</v>
      </c>
      <c r="O355" s="298">
        <v>56</v>
      </c>
      <c r="P355" s="299">
        <v>56</v>
      </c>
      <c r="Q355" s="296">
        <v>65</v>
      </c>
      <c r="R355" s="297">
        <v>65</v>
      </c>
      <c r="S355" s="297">
        <v>65</v>
      </c>
      <c r="T355" s="297">
        <v>65</v>
      </c>
      <c r="U355" s="300">
        <v>65</v>
      </c>
      <c r="V355" s="296">
        <v>57</v>
      </c>
      <c r="W355" s="297">
        <v>57</v>
      </c>
      <c r="X355" s="297">
        <v>57</v>
      </c>
      <c r="Y355" s="297">
        <v>57</v>
      </c>
      <c r="Z355" s="300">
        <v>57</v>
      </c>
      <c r="AA355" s="296">
        <v>57</v>
      </c>
      <c r="AB355" s="297">
        <v>57</v>
      </c>
      <c r="AC355" s="297">
        <v>57</v>
      </c>
      <c r="AD355" s="297">
        <v>57</v>
      </c>
      <c r="AE355" s="300">
        <v>57</v>
      </c>
    </row>
    <row r="356" spans="1:31" x14ac:dyDescent="0.2">
      <c r="A356" s="293" t="s">
        <v>998</v>
      </c>
      <c r="B356" s="293"/>
      <c r="C356" s="293" t="s">
        <v>999</v>
      </c>
      <c r="D356" s="122" t="s">
        <v>314</v>
      </c>
      <c r="E356" s="293" t="s">
        <v>261</v>
      </c>
      <c r="F356" s="293" t="s">
        <v>243</v>
      </c>
      <c r="G356" s="122" t="s">
        <v>244</v>
      </c>
      <c r="H356" s="293" t="s">
        <v>402</v>
      </c>
      <c r="I356" s="293" t="s">
        <v>305</v>
      </c>
      <c r="J356" s="294">
        <v>27257</v>
      </c>
      <c r="K356" s="295">
        <v>113.1</v>
      </c>
      <c r="L356" s="296">
        <v>110</v>
      </c>
      <c r="M356" s="297">
        <v>110</v>
      </c>
      <c r="N356" s="297">
        <v>110</v>
      </c>
      <c r="O356" s="298">
        <v>110</v>
      </c>
      <c r="P356" s="299">
        <v>110</v>
      </c>
      <c r="Q356" s="296">
        <v>110</v>
      </c>
      <c r="R356" s="297">
        <v>110</v>
      </c>
      <c r="S356" s="297">
        <v>110</v>
      </c>
      <c r="T356" s="297">
        <v>110</v>
      </c>
      <c r="U356" s="300">
        <v>110</v>
      </c>
      <c r="V356" s="296">
        <v>109</v>
      </c>
      <c r="W356" s="297">
        <v>109</v>
      </c>
      <c r="X356" s="297">
        <v>109</v>
      </c>
      <c r="Y356" s="297">
        <v>109</v>
      </c>
      <c r="Z356" s="300">
        <v>109</v>
      </c>
      <c r="AA356" s="296">
        <v>110</v>
      </c>
      <c r="AB356" s="297">
        <v>110</v>
      </c>
      <c r="AC356" s="297">
        <v>110</v>
      </c>
      <c r="AD356" s="297">
        <v>110</v>
      </c>
      <c r="AE356" s="300">
        <v>110</v>
      </c>
    </row>
    <row r="357" spans="1:31" x14ac:dyDescent="0.2">
      <c r="A357" s="293" t="s">
        <v>1000</v>
      </c>
      <c r="B357" s="293"/>
      <c r="C357" s="293" t="s">
        <v>1001</v>
      </c>
      <c r="D357" s="122" t="s">
        <v>314</v>
      </c>
      <c r="E357" s="293" t="s">
        <v>261</v>
      </c>
      <c r="F357" s="293" t="s">
        <v>243</v>
      </c>
      <c r="G357" s="122" t="s">
        <v>244</v>
      </c>
      <c r="H357" s="293" t="s">
        <v>402</v>
      </c>
      <c r="I357" s="293" t="s">
        <v>305</v>
      </c>
      <c r="J357" s="294">
        <v>27257</v>
      </c>
      <c r="K357" s="295">
        <v>113.1</v>
      </c>
      <c r="L357" s="296">
        <v>110</v>
      </c>
      <c r="M357" s="297">
        <v>110</v>
      </c>
      <c r="N357" s="297">
        <v>110</v>
      </c>
      <c r="O357" s="298">
        <v>110</v>
      </c>
      <c r="P357" s="299">
        <v>110</v>
      </c>
      <c r="Q357" s="296">
        <v>110</v>
      </c>
      <c r="R357" s="297">
        <v>110</v>
      </c>
      <c r="S357" s="297">
        <v>110</v>
      </c>
      <c r="T357" s="297">
        <v>110</v>
      </c>
      <c r="U357" s="300">
        <v>110</v>
      </c>
      <c r="V357" s="296">
        <v>109</v>
      </c>
      <c r="W357" s="297">
        <v>109</v>
      </c>
      <c r="X357" s="297">
        <v>109</v>
      </c>
      <c r="Y357" s="297">
        <v>109</v>
      </c>
      <c r="Z357" s="300">
        <v>109</v>
      </c>
      <c r="AA357" s="296">
        <v>110</v>
      </c>
      <c r="AB357" s="297">
        <v>110</v>
      </c>
      <c r="AC357" s="297">
        <v>110</v>
      </c>
      <c r="AD357" s="297">
        <v>110</v>
      </c>
      <c r="AE357" s="300">
        <v>110</v>
      </c>
    </row>
    <row r="358" spans="1:31" x14ac:dyDescent="0.2">
      <c r="A358" s="293" t="s">
        <v>1002</v>
      </c>
      <c r="B358" s="293"/>
      <c r="C358" s="293" t="s">
        <v>1003</v>
      </c>
      <c r="D358" s="122" t="s">
        <v>314</v>
      </c>
      <c r="E358" s="293" t="s">
        <v>261</v>
      </c>
      <c r="F358" s="293" t="s">
        <v>243</v>
      </c>
      <c r="G358" s="122" t="s">
        <v>244</v>
      </c>
      <c r="H358" s="293" t="s">
        <v>816</v>
      </c>
      <c r="I358" s="293" t="s">
        <v>305</v>
      </c>
      <c r="J358" s="294">
        <v>36526</v>
      </c>
      <c r="K358" s="295">
        <v>129.06</v>
      </c>
      <c r="L358" s="296">
        <v>80.3</v>
      </c>
      <c r="M358" s="297">
        <v>80.3</v>
      </c>
      <c r="N358" s="297">
        <v>80.3</v>
      </c>
      <c r="O358" s="298">
        <v>80.3</v>
      </c>
      <c r="P358" s="299">
        <v>80.3</v>
      </c>
      <c r="Q358" s="296">
        <v>102.4</v>
      </c>
      <c r="R358" s="297">
        <v>102.4</v>
      </c>
      <c r="S358" s="297">
        <v>102.4</v>
      </c>
      <c r="T358" s="297">
        <v>102.4</v>
      </c>
      <c r="U358" s="300">
        <v>102.4</v>
      </c>
      <c r="V358" s="296">
        <v>100.6</v>
      </c>
      <c r="W358" s="297">
        <v>100.6</v>
      </c>
      <c r="X358" s="297">
        <v>100.6</v>
      </c>
      <c r="Y358" s="297">
        <v>100.6</v>
      </c>
      <c r="Z358" s="300">
        <v>100.6</v>
      </c>
      <c r="AA358" s="296">
        <v>99.1</v>
      </c>
      <c r="AB358" s="297">
        <v>99.1</v>
      </c>
      <c r="AC358" s="297">
        <v>99.1</v>
      </c>
      <c r="AD358" s="297">
        <v>99.1</v>
      </c>
      <c r="AE358" s="300">
        <v>99.1</v>
      </c>
    </row>
    <row r="359" spans="1:31" x14ac:dyDescent="0.2">
      <c r="A359" s="293" t="s">
        <v>1004</v>
      </c>
      <c r="B359" s="293"/>
      <c r="C359" s="293" t="s">
        <v>1005</v>
      </c>
      <c r="D359" s="122" t="s">
        <v>314</v>
      </c>
      <c r="E359" s="293" t="s">
        <v>261</v>
      </c>
      <c r="F359" s="293" t="s">
        <v>243</v>
      </c>
      <c r="G359" s="122" t="s">
        <v>244</v>
      </c>
      <c r="H359" s="293" t="s">
        <v>816</v>
      </c>
      <c r="I359" s="293" t="s">
        <v>305</v>
      </c>
      <c r="J359" s="294">
        <v>36526</v>
      </c>
      <c r="K359" s="295">
        <v>129.06</v>
      </c>
      <c r="L359" s="296">
        <v>80.3</v>
      </c>
      <c r="M359" s="297">
        <v>80.3</v>
      </c>
      <c r="N359" s="297">
        <v>80.3</v>
      </c>
      <c r="O359" s="298">
        <v>80.3</v>
      </c>
      <c r="P359" s="299">
        <v>80.3</v>
      </c>
      <c r="Q359" s="296">
        <v>102.4</v>
      </c>
      <c r="R359" s="297">
        <v>102.4</v>
      </c>
      <c r="S359" s="297">
        <v>102.4</v>
      </c>
      <c r="T359" s="297">
        <v>102.4</v>
      </c>
      <c r="U359" s="300">
        <v>102.4</v>
      </c>
      <c r="V359" s="296">
        <v>100.6</v>
      </c>
      <c r="W359" s="297">
        <v>100.6</v>
      </c>
      <c r="X359" s="297">
        <v>100.6</v>
      </c>
      <c r="Y359" s="297">
        <v>100.6</v>
      </c>
      <c r="Z359" s="300">
        <v>100.6</v>
      </c>
      <c r="AA359" s="296">
        <v>99.1</v>
      </c>
      <c r="AB359" s="297">
        <v>99.1</v>
      </c>
      <c r="AC359" s="297">
        <v>99.1</v>
      </c>
      <c r="AD359" s="297">
        <v>99.1</v>
      </c>
      <c r="AE359" s="300">
        <v>99.1</v>
      </c>
    </row>
    <row r="360" spans="1:31" x14ac:dyDescent="0.2">
      <c r="A360" s="293" t="s">
        <v>1006</v>
      </c>
      <c r="B360" s="293"/>
      <c r="C360" s="293" t="s">
        <v>1007</v>
      </c>
      <c r="D360" s="122" t="s">
        <v>314</v>
      </c>
      <c r="E360" s="293" t="s">
        <v>261</v>
      </c>
      <c r="F360" s="293" t="s">
        <v>243</v>
      </c>
      <c r="G360" s="122" t="s">
        <v>244</v>
      </c>
      <c r="H360" s="293" t="s">
        <v>816</v>
      </c>
      <c r="I360" s="293" t="s">
        <v>305</v>
      </c>
      <c r="J360" s="294">
        <v>36526</v>
      </c>
      <c r="K360" s="295">
        <v>129.06</v>
      </c>
      <c r="L360" s="296">
        <v>80.3</v>
      </c>
      <c r="M360" s="297">
        <v>80.3</v>
      </c>
      <c r="N360" s="297">
        <v>80.3</v>
      </c>
      <c r="O360" s="298">
        <v>80.3</v>
      </c>
      <c r="P360" s="299">
        <v>80.3</v>
      </c>
      <c r="Q360" s="296">
        <v>102.4</v>
      </c>
      <c r="R360" s="297">
        <v>102.4</v>
      </c>
      <c r="S360" s="297">
        <v>102.4</v>
      </c>
      <c r="T360" s="297">
        <v>102.4</v>
      </c>
      <c r="U360" s="300">
        <v>102.4</v>
      </c>
      <c r="V360" s="296">
        <v>100.6</v>
      </c>
      <c r="W360" s="297">
        <v>100.6</v>
      </c>
      <c r="X360" s="297">
        <v>100.6</v>
      </c>
      <c r="Y360" s="297">
        <v>100.6</v>
      </c>
      <c r="Z360" s="300">
        <v>100.6</v>
      </c>
      <c r="AA360" s="296">
        <v>99.1</v>
      </c>
      <c r="AB360" s="297">
        <v>99.1</v>
      </c>
      <c r="AC360" s="297">
        <v>99.1</v>
      </c>
      <c r="AD360" s="297">
        <v>99.1</v>
      </c>
      <c r="AE360" s="300">
        <v>99.1</v>
      </c>
    </row>
    <row r="361" spans="1:31" x14ac:dyDescent="0.2">
      <c r="A361" s="293" t="s">
        <v>1008</v>
      </c>
      <c r="B361" s="293"/>
      <c r="C361" s="293" t="s">
        <v>1009</v>
      </c>
      <c r="D361" s="122" t="s">
        <v>314</v>
      </c>
      <c r="E361" s="293" t="s">
        <v>261</v>
      </c>
      <c r="F361" s="293" t="s">
        <v>243</v>
      </c>
      <c r="G361" s="122" t="s">
        <v>244</v>
      </c>
      <c r="H361" s="293" t="s">
        <v>816</v>
      </c>
      <c r="I361" s="293" t="s">
        <v>305</v>
      </c>
      <c r="J361" s="294">
        <v>36526</v>
      </c>
      <c r="K361" s="295">
        <v>143.65</v>
      </c>
      <c r="L361" s="296">
        <v>124.9</v>
      </c>
      <c r="M361" s="297">
        <v>124.9</v>
      </c>
      <c r="N361" s="297">
        <v>124.9</v>
      </c>
      <c r="O361" s="298">
        <v>124.9</v>
      </c>
      <c r="P361" s="299">
        <v>124.9</v>
      </c>
      <c r="Q361" s="296">
        <v>131.5</v>
      </c>
      <c r="R361" s="297">
        <v>131.5</v>
      </c>
      <c r="S361" s="297">
        <v>131.5</v>
      </c>
      <c r="T361" s="297">
        <v>131.5</v>
      </c>
      <c r="U361" s="300">
        <v>131.5</v>
      </c>
      <c r="V361" s="296">
        <v>131.5</v>
      </c>
      <c r="W361" s="297">
        <v>131.5</v>
      </c>
      <c r="X361" s="297">
        <v>131.5</v>
      </c>
      <c r="Y361" s="297">
        <v>131.5</v>
      </c>
      <c r="Z361" s="300">
        <v>131.5</v>
      </c>
      <c r="AA361" s="296">
        <v>131.5</v>
      </c>
      <c r="AB361" s="297">
        <v>131.5</v>
      </c>
      <c r="AC361" s="297">
        <v>131.5</v>
      </c>
      <c r="AD361" s="297">
        <v>131.5</v>
      </c>
      <c r="AE361" s="300">
        <v>131.5</v>
      </c>
    </row>
    <row r="362" spans="1:31" x14ac:dyDescent="0.2">
      <c r="A362" s="293" t="s">
        <v>1010</v>
      </c>
      <c r="B362" s="293"/>
      <c r="C362" s="293" t="s">
        <v>1011</v>
      </c>
      <c r="D362" s="122" t="s">
        <v>321</v>
      </c>
      <c r="E362" s="293" t="s">
        <v>261</v>
      </c>
      <c r="F362" s="293" t="s">
        <v>243</v>
      </c>
      <c r="G362" s="122" t="s">
        <v>244</v>
      </c>
      <c r="H362" s="293" t="s">
        <v>418</v>
      </c>
      <c r="I362" s="293" t="s">
        <v>260</v>
      </c>
      <c r="J362" s="294">
        <v>31162</v>
      </c>
      <c r="K362" s="295">
        <v>94</v>
      </c>
      <c r="L362" s="296">
        <v>90</v>
      </c>
      <c r="M362" s="297">
        <v>90</v>
      </c>
      <c r="N362" s="297">
        <v>90</v>
      </c>
      <c r="O362" s="298">
        <v>90</v>
      </c>
      <c r="P362" s="299">
        <v>90</v>
      </c>
      <c r="Q362" s="296">
        <v>94</v>
      </c>
      <c r="R362" s="297">
        <v>94</v>
      </c>
      <c r="S362" s="297">
        <v>94</v>
      </c>
      <c r="T362" s="297">
        <v>94</v>
      </c>
      <c r="U362" s="300">
        <v>94</v>
      </c>
      <c r="V362" s="296">
        <v>90</v>
      </c>
      <c r="W362" s="297">
        <v>90</v>
      </c>
      <c r="X362" s="297">
        <v>90</v>
      </c>
      <c r="Y362" s="297">
        <v>90</v>
      </c>
      <c r="Z362" s="300">
        <v>90</v>
      </c>
      <c r="AA362" s="296">
        <v>90</v>
      </c>
      <c r="AB362" s="297">
        <v>90</v>
      </c>
      <c r="AC362" s="297">
        <v>90</v>
      </c>
      <c r="AD362" s="297">
        <v>90</v>
      </c>
      <c r="AE362" s="300">
        <v>90</v>
      </c>
    </row>
    <row r="363" spans="1:31" x14ac:dyDescent="0.2">
      <c r="A363" s="293" t="s">
        <v>1012</v>
      </c>
      <c r="B363" s="293"/>
      <c r="C363" s="293" t="s">
        <v>1013</v>
      </c>
      <c r="D363" s="122" t="s">
        <v>241</v>
      </c>
      <c r="E363" s="293" t="s">
        <v>261</v>
      </c>
      <c r="F363" s="293" t="s">
        <v>243</v>
      </c>
      <c r="G363" s="122" t="s">
        <v>244</v>
      </c>
      <c r="H363" s="293" t="s">
        <v>1014</v>
      </c>
      <c r="I363" s="293" t="s">
        <v>246</v>
      </c>
      <c r="J363" s="294">
        <v>23888</v>
      </c>
      <c r="K363" s="295">
        <v>239</v>
      </c>
      <c r="L363" s="296">
        <v>235</v>
      </c>
      <c r="M363" s="297">
        <v>235</v>
      </c>
      <c r="N363" s="297">
        <v>235</v>
      </c>
      <c r="O363" s="298">
        <v>235</v>
      </c>
      <c r="P363" s="299">
        <v>235</v>
      </c>
      <c r="Q363" s="296">
        <v>235</v>
      </c>
      <c r="R363" s="297">
        <v>235</v>
      </c>
      <c r="S363" s="297">
        <v>235</v>
      </c>
      <c r="T363" s="297">
        <v>235</v>
      </c>
      <c r="U363" s="300">
        <v>235</v>
      </c>
      <c r="V363" s="296">
        <v>235</v>
      </c>
      <c r="W363" s="297">
        <v>235</v>
      </c>
      <c r="X363" s="297">
        <v>235</v>
      </c>
      <c r="Y363" s="297">
        <v>235</v>
      </c>
      <c r="Z363" s="300">
        <v>235</v>
      </c>
      <c r="AA363" s="296">
        <v>235</v>
      </c>
      <c r="AB363" s="297">
        <v>235</v>
      </c>
      <c r="AC363" s="297">
        <v>235</v>
      </c>
      <c r="AD363" s="297">
        <v>235</v>
      </c>
      <c r="AE363" s="300">
        <v>235</v>
      </c>
    </row>
    <row r="364" spans="1:31" x14ac:dyDescent="0.2">
      <c r="A364" s="293" t="s">
        <v>1015</v>
      </c>
      <c r="B364" s="293"/>
      <c r="C364" s="293" t="s">
        <v>1016</v>
      </c>
      <c r="D364" s="122" t="s">
        <v>321</v>
      </c>
      <c r="E364" s="293" t="s">
        <v>261</v>
      </c>
      <c r="F364" s="293" t="s">
        <v>243</v>
      </c>
      <c r="G364" s="122" t="s">
        <v>244</v>
      </c>
      <c r="H364" s="293" t="s">
        <v>816</v>
      </c>
      <c r="I364" s="293" t="s">
        <v>305</v>
      </c>
      <c r="J364" s="294">
        <v>44483</v>
      </c>
      <c r="K364" s="295">
        <v>60.5</v>
      </c>
      <c r="L364" s="296">
        <v>44.5</v>
      </c>
      <c r="M364" s="297">
        <v>44.5</v>
      </c>
      <c r="N364" s="297">
        <v>44.5</v>
      </c>
      <c r="O364" s="298">
        <v>44.5</v>
      </c>
      <c r="P364" s="299">
        <v>44.5</v>
      </c>
      <c r="Q364" s="296">
        <v>49.8</v>
      </c>
      <c r="R364" s="297">
        <v>49.8</v>
      </c>
      <c r="S364" s="297">
        <v>49.8</v>
      </c>
      <c r="T364" s="297">
        <v>49.8</v>
      </c>
      <c r="U364" s="300">
        <v>49.8</v>
      </c>
      <c r="V364" s="296">
        <v>45.1</v>
      </c>
      <c r="W364" s="297">
        <v>45.1</v>
      </c>
      <c r="X364" s="297">
        <v>45.1</v>
      </c>
      <c r="Y364" s="297">
        <v>45.1</v>
      </c>
      <c r="Z364" s="300">
        <v>45.1</v>
      </c>
      <c r="AA364" s="296">
        <v>45.4</v>
      </c>
      <c r="AB364" s="297">
        <v>45.4</v>
      </c>
      <c r="AC364" s="297">
        <v>45.4</v>
      </c>
      <c r="AD364" s="297">
        <v>45.4</v>
      </c>
      <c r="AE364" s="300">
        <v>45.4</v>
      </c>
    </row>
    <row r="365" spans="1:31" x14ac:dyDescent="0.2">
      <c r="A365" s="293" t="s">
        <v>1017</v>
      </c>
      <c r="B365" s="293"/>
      <c r="C365" s="293" t="s">
        <v>1018</v>
      </c>
      <c r="D365" s="122" t="s">
        <v>321</v>
      </c>
      <c r="E365" s="293" t="s">
        <v>261</v>
      </c>
      <c r="F365" s="293" t="s">
        <v>243</v>
      </c>
      <c r="G365" s="122" t="s">
        <v>244</v>
      </c>
      <c r="H365" s="293" t="s">
        <v>816</v>
      </c>
      <c r="I365" s="293" t="s">
        <v>305</v>
      </c>
      <c r="J365" s="294">
        <v>44483</v>
      </c>
      <c r="K365" s="295">
        <v>60.5</v>
      </c>
      <c r="L365" s="296">
        <v>44.5</v>
      </c>
      <c r="M365" s="297">
        <v>44.5</v>
      </c>
      <c r="N365" s="297">
        <v>44.5</v>
      </c>
      <c r="O365" s="298">
        <v>44.5</v>
      </c>
      <c r="P365" s="299">
        <v>44.5</v>
      </c>
      <c r="Q365" s="296">
        <v>49.8</v>
      </c>
      <c r="R365" s="297">
        <v>49.8</v>
      </c>
      <c r="S365" s="297">
        <v>49.8</v>
      </c>
      <c r="T365" s="297">
        <v>49.8</v>
      </c>
      <c r="U365" s="300">
        <v>49.8</v>
      </c>
      <c r="V365" s="296">
        <v>45.1</v>
      </c>
      <c r="W365" s="297">
        <v>45.1</v>
      </c>
      <c r="X365" s="297">
        <v>45.1</v>
      </c>
      <c r="Y365" s="297">
        <v>45.1</v>
      </c>
      <c r="Z365" s="300">
        <v>45.1</v>
      </c>
      <c r="AA365" s="296">
        <v>45.4</v>
      </c>
      <c r="AB365" s="297">
        <v>45.4</v>
      </c>
      <c r="AC365" s="297">
        <v>45.4</v>
      </c>
      <c r="AD365" s="297">
        <v>45.4</v>
      </c>
      <c r="AE365" s="300">
        <v>45.4</v>
      </c>
    </row>
    <row r="366" spans="1:31" x14ac:dyDescent="0.2">
      <c r="A366" s="293" t="s">
        <v>1019</v>
      </c>
      <c r="B366" s="293"/>
      <c r="C366" s="293" t="s">
        <v>1020</v>
      </c>
      <c r="D366" s="122" t="s">
        <v>321</v>
      </c>
      <c r="E366" s="293" t="s">
        <v>261</v>
      </c>
      <c r="F366" s="293" t="s">
        <v>243</v>
      </c>
      <c r="G366" s="122" t="s">
        <v>244</v>
      </c>
      <c r="H366" s="293" t="s">
        <v>816</v>
      </c>
      <c r="I366" s="293" t="s">
        <v>305</v>
      </c>
      <c r="J366" s="294">
        <v>44483</v>
      </c>
      <c r="K366" s="295">
        <v>60.5</v>
      </c>
      <c r="L366" s="296">
        <v>44.5</v>
      </c>
      <c r="M366" s="297">
        <v>44.5</v>
      </c>
      <c r="N366" s="297">
        <v>44.5</v>
      </c>
      <c r="O366" s="298">
        <v>44.5</v>
      </c>
      <c r="P366" s="299">
        <v>44.5</v>
      </c>
      <c r="Q366" s="296">
        <v>49.8</v>
      </c>
      <c r="R366" s="297">
        <v>49.8</v>
      </c>
      <c r="S366" s="297">
        <v>49.8</v>
      </c>
      <c r="T366" s="297">
        <v>49.8</v>
      </c>
      <c r="U366" s="300">
        <v>49.8</v>
      </c>
      <c r="V366" s="296">
        <v>45.1</v>
      </c>
      <c r="W366" s="297">
        <v>45.1</v>
      </c>
      <c r="X366" s="297">
        <v>45.1</v>
      </c>
      <c r="Y366" s="297">
        <v>45.1</v>
      </c>
      <c r="Z366" s="300">
        <v>45.1</v>
      </c>
      <c r="AA366" s="296">
        <v>45.4</v>
      </c>
      <c r="AB366" s="297">
        <v>45.4</v>
      </c>
      <c r="AC366" s="297">
        <v>45.4</v>
      </c>
      <c r="AD366" s="297">
        <v>45.4</v>
      </c>
      <c r="AE366" s="300">
        <v>45.4</v>
      </c>
    </row>
    <row r="367" spans="1:31" x14ac:dyDescent="0.2">
      <c r="A367" s="293" t="s">
        <v>1021</v>
      </c>
      <c r="B367" s="293"/>
      <c r="C367" s="293" t="s">
        <v>1022</v>
      </c>
      <c r="D367" s="122" t="s">
        <v>321</v>
      </c>
      <c r="E367" s="293" t="s">
        <v>261</v>
      </c>
      <c r="F367" s="293" t="s">
        <v>243</v>
      </c>
      <c r="G367" s="122" t="s">
        <v>244</v>
      </c>
      <c r="H367" s="293" t="s">
        <v>816</v>
      </c>
      <c r="I367" s="293" t="s">
        <v>305</v>
      </c>
      <c r="J367" s="294">
        <v>44483</v>
      </c>
      <c r="K367" s="295">
        <v>60.5</v>
      </c>
      <c r="L367" s="296">
        <v>44.5</v>
      </c>
      <c r="M367" s="297">
        <v>44.5</v>
      </c>
      <c r="N367" s="297">
        <v>44.5</v>
      </c>
      <c r="O367" s="298">
        <v>44.5</v>
      </c>
      <c r="P367" s="299">
        <v>44.5</v>
      </c>
      <c r="Q367" s="296">
        <v>49.8</v>
      </c>
      <c r="R367" s="297">
        <v>49.8</v>
      </c>
      <c r="S367" s="297">
        <v>49.8</v>
      </c>
      <c r="T367" s="297">
        <v>49.8</v>
      </c>
      <c r="U367" s="300">
        <v>49.8</v>
      </c>
      <c r="V367" s="296">
        <v>45.1</v>
      </c>
      <c r="W367" s="297">
        <v>45.1</v>
      </c>
      <c r="X367" s="297">
        <v>45.1</v>
      </c>
      <c r="Y367" s="297">
        <v>45.1</v>
      </c>
      <c r="Z367" s="300">
        <v>45.1</v>
      </c>
      <c r="AA367" s="296">
        <v>45.4</v>
      </c>
      <c r="AB367" s="297">
        <v>45.4</v>
      </c>
      <c r="AC367" s="297">
        <v>45.4</v>
      </c>
      <c r="AD367" s="297">
        <v>45.4</v>
      </c>
      <c r="AE367" s="300">
        <v>45.4</v>
      </c>
    </row>
    <row r="368" spans="1:31" x14ac:dyDescent="0.2">
      <c r="A368" s="293" t="s">
        <v>1023</v>
      </c>
      <c r="B368" s="293"/>
      <c r="C368" s="293" t="s">
        <v>1024</v>
      </c>
      <c r="D368" s="122" t="s">
        <v>321</v>
      </c>
      <c r="E368" s="293" t="s">
        <v>261</v>
      </c>
      <c r="F368" s="293" t="s">
        <v>243</v>
      </c>
      <c r="G368" s="122" t="s">
        <v>244</v>
      </c>
      <c r="H368" s="293" t="s">
        <v>816</v>
      </c>
      <c r="I368" s="293" t="s">
        <v>305</v>
      </c>
      <c r="J368" s="294">
        <v>44483</v>
      </c>
      <c r="K368" s="295">
        <v>60.5</v>
      </c>
      <c r="L368" s="296">
        <v>44.5</v>
      </c>
      <c r="M368" s="297">
        <v>44.5</v>
      </c>
      <c r="N368" s="297">
        <v>44.5</v>
      </c>
      <c r="O368" s="298">
        <v>44.5</v>
      </c>
      <c r="P368" s="299">
        <v>44.5</v>
      </c>
      <c r="Q368" s="296">
        <v>49.8</v>
      </c>
      <c r="R368" s="297">
        <v>49.8</v>
      </c>
      <c r="S368" s="297">
        <v>49.8</v>
      </c>
      <c r="T368" s="297">
        <v>49.8</v>
      </c>
      <c r="U368" s="300">
        <v>49.8</v>
      </c>
      <c r="V368" s="296">
        <v>45.1</v>
      </c>
      <c r="W368" s="297">
        <v>45.1</v>
      </c>
      <c r="X368" s="297">
        <v>45.1</v>
      </c>
      <c r="Y368" s="297">
        <v>45.1</v>
      </c>
      <c r="Z368" s="300">
        <v>45.1</v>
      </c>
      <c r="AA368" s="296">
        <v>45.4</v>
      </c>
      <c r="AB368" s="297">
        <v>45.4</v>
      </c>
      <c r="AC368" s="297">
        <v>45.4</v>
      </c>
      <c r="AD368" s="297">
        <v>45.4</v>
      </c>
      <c r="AE368" s="300">
        <v>45.4</v>
      </c>
    </row>
    <row r="369" spans="1:31" x14ac:dyDescent="0.2">
      <c r="A369" s="293" t="s">
        <v>1025</v>
      </c>
      <c r="B369" s="293"/>
      <c r="C369" s="293" t="s">
        <v>1026</v>
      </c>
      <c r="D369" s="122" t="s">
        <v>321</v>
      </c>
      <c r="E369" s="293" t="s">
        <v>261</v>
      </c>
      <c r="F369" s="293" t="s">
        <v>243</v>
      </c>
      <c r="G369" s="122" t="s">
        <v>244</v>
      </c>
      <c r="H369" s="293" t="s">
        <v>816</v>
      </c>
      <c r="I369" s="293" t="s">
        <v>305</v>
      </c>
      <c r="J369" s="294">
        <v>44483</v>
      </c>
      <c r="K369" s="295">
        <v>60.5</v>
      </c>
      <c r="L369" s="296">
        <v>44.5</v>
      </c>
      <c r="M369" s="297">
        <v>44.5</v>
      </c>
      <c r="N369" s="297">
        <v>44.5</v>
      </c>
      <c r="O369" s="298">
        <v>44.5</v>
      </c>
      <c r="P369" s="299">
        <v>44.5</v>
      </c>
      <c r="Q369" s="296">
        <v>49.8</v>
      </c>
      <c r="R369" s="297">
        <v>49.8</v>
      </c>
      <c r="S369" s="297">
        <v>49.8</v>
      </c>
      <c r="T369" s="297">
        <v>49.8</v>
      </c>
      <c r="U369" s="300">
        <v>49.8</v>
      </c>
      <c r="V369" s="296">
        <v>45.1</v>
      </c>
      <c r="W369" s="297">
        <v>45.1</v>
      </c>
      <c r="X369" s="297">
        <v>45.1</v>
      </c>
      <c r="Y369" s="297">
        <v>45.1</v>
      </c>
      <c r="Z369" s="300">
        <v>45.1</v>
      </c>
      <c r="AA369" s="296">
        <v>45.4</v>
      </c>
      <c r="AB369" s="297">
        <v>45.4</v>
      </c>
      <c r="AC369" s="297">
        <v>45.4</v>
      </c>
      <c r="AD369" s="297">
        <v>45.4</v>
      </c>
      <c r="AE369" s="300">
        <v>45.4</v>
      </c>
    </row>
    <row r="370" spans="1:31" x14ac:dyDescent="0.2">
      <c r="A370" s="293" t="s">
        <v>1027</v>
      </c>
      <c r="B370" s="293"/>
      <c r="C370" s="293" t="s">
        <v>1028</v>
      </c>
      <c r="D370" s="122" t="s">
        <v>321</v>
      </c>
      <c r="E370" s="293" t="s">
        <v>261</v>
      </c>
      <c r="F370" s="293" t="s">
        <v>243</v>
      </c>
      <c r="G370" s="122" t="s">
        <v>244</v>
      </c>
      <c r="H370" s="293" t="s">
        <v>816</v>
      </c>
      <c r="I370" s="293" t="s">
        <v>305</v>
      </c>
      <c r="J370" s="294">
        <v>44483</v>
      </c>
      <c r="K370" s="295">
        <v>60.5</v>
      </c>
      <c r="L370" s="296">
        <v>44.5</v>
      </c>
      <c r="M370" s="297">
        <v>44.5</v>
      </c>
      <c r="N370" s="297">
        <v>44.5</v>
      </c>
      <c r="O370" s="298">
        <v>44.5</v>
      </c>
      <c r="P370" s="299">
        <v>44.5</v>
      </c>
      <c r="Q370" s="296">
        <v>49.8</v>
      </c>
      <c r="R370" s="297">
        <v>49.8</v>
      </c>
      <c r="S370" s="297">
        <v>49.8</v>
      </c>
      <c r="T370" s="297">
        <v>49.8</v>
      </c>
      <c r="U370" s="300">
        <v>49.8</v>
      </c>
      <c r="V370" s="296">
        <v>45.1</v>
      </c>
      <c r="W370" s="297">
        <v>45.1</v>
      </c>
      <c r="X370" s="297">
        <v>45.1</v>
      </c>
      <c r="Y370" s="297">
        <v>45.1</v>
      </c>
      <c r="Z370" s="300">
        <v>45.1</v>
      </c>
      <c r="AA370" s="296">
        <v>45.4</v>
      </c>
      <c r="AB370" s="297">
        <v>45.4</v>
      </c>
      <c r="AC370" s="297">
        <v>45.4</v>
      </c>
      <c r="AD370" s="297">
        <v>45.4</v>
      </c>
      <c r="AE370" s="300">
        <v>45.4</v>
      </c>
    </row>
    <row r="371" spans="1:31" x14ac:dyDescent="0.2">
      <c r="A371" s="293" t="s">
        <v>1029</v>
      </c>
      <c r="B371" s="293"/>
      <c r="C371" s="293" t="s">
        <v>1030</v>
      </c>
      <c r="D371" s="122" t="s">
        <v>321</v>
      </c>
      <c r="E371" s="293" t="s">
        <v>261</v>
      </c>
      <c r="F371" s="293" t="s">
        <v>243</v>
      </c>
      <c r="G371" s="122" t="s">
        <v>244</v>
      </c>
      <c r="H371" s="293" t="s">
        <v>816</v>
      </c>
      <c r="I371" s="293" t="s">
        <v>305</v>
      </c>
      <c r="J371" s="294">
        <v>44483</v>
      </c>
      <c r="K371" s="295">
        <v>60.5</v>
      </c>
      <c r="L371" s="296">
        <v>44.5</v>
      </c>
      <c r="M371" s="297">
        <v>44.5</v>
      </c>
      <c r="N371" s="297">
        <v>44.5</v>
      </c>
      <c r="O371" s="298">
        <v>44.5</v>
      </c>
      <c r="P371" s="299">
        <v>44.5</v>
      </c>
      <c r="Q371" s="296">
        <v>49.8</v>
      </c>
      <c r="R371" s="297">
        <v>49.8</v>
      </c>
      <c r="S371" s="297">
        <v>49.8</v>
      </c>
      <c r="T371" s="297">
        <v>49.8</v>
      </c>
      <c r="U371" s="300">
        <v>49.8</v>
      </c>
      <c r="V371" s="296">
        <v>45.1</v>
      </c>
      <c r="W371" s="297">
        <v>45.1</v>
      </c>
      <c r="X371" s="297">
        <v>45.1</v>
      </c>
      <c r="Y371" s="297">
        <v>45.1</v>
      </c>
      <c r="Z371" s="300">
        <v>45.1</v>
      </c>
      <c r="AA371" s="296">
        <v>45.4</v>
      </c>
      <c r="AB371" s="297">
        <v>45.4</v>
      </c>
      <c r="AC371" s="297">
        <v>45.4</v>
      </c>
      <c r="AD371" s="297">
        <v>45.4</v>
      </c>
      <c r="AE371" s="300">
        <v>45.4</v>
      </c>
    </row>
    <row r="372" spans="1:31" x14ac:dyDescent="0.2">
      <c r="A372" s="293" t="s">
        <v>1031</v>
      </c>
      <c r="B372" s="293"/>
      <c r="C372" s="293" t="s">
        <v>1032</v>
      </c>
      <c r="D372" s="122" t="s">
        <v>321</v>
      </c>
      <c r="E372" s="293" t="s">
        <v>261</v>
      </c>
      <c r="F372" s="293" t="s">
        <v>243</v>
      </c>
      <c r="G372" s="122" t="s">
        <v>244</v>
      </c>
      <c r="H372" s="293" t="s">
        <v>816</v>
      </c>
      <c r="I372" s="293" t="s">
        <v>305</v>
      </c>
      <c r="J372" s="294">
        <v>44483</v>
      </c>
      <c r="K372" s="295">
        <v>60.5</v>
      </c>
      <c r="L372" s="296">
        <v>44.5</v>
      </c>
      <c r="M372" s="297">
        <v>44.5</v>
      </c>
      <c r="N372" s="297">
        <v>44.5</v>
      </c>
      <c r="O372" s="298">
        <v>44.5</v>
      </c>
      <c r="P372" s="299">
        <v>44.5</v>
      </c>
      <c r="Q372" s="296">
        <v>49.8</v>
      </c>
      <c r="R372" s="297">
        <v>49.8</v>
      </c>
      <c r="S372" s="297">
        <v>49.8</v>
      </c>
      <c r="T372" s="297">
        <v>49.8</v>
      </c>
      <c r="U372" s="300">
        <v>49.8</v>
      </c>
      <c r="V372" s="296">
        <v>45.1</v>
      </c>
      <c r="W372" s="297">
        <v>45.1</v>
      </c>
      <c r="X372" s="297">
        <v>45.1</v>
      </c>
      <c r="Y372" s="297">
        <v>45.1</v>
      </c>
      <c r="Z372" s="300">
        <v>45.1</v>
      </c>
      <c r="AA372" s="296">
        <v>45.4</v>
      </c>
      <c r="AB372" s="297">
        <v>45.4</v>
      </c>
      <c r="AC372" s="297">
        <v>45.4</v>
      </c>
      <c r="AD372" s="297">
        <v>45.4</v>
      </c>
      <c r="AE372" s="300">
        <v>45.4</v>
      </c>
    </row>
    <row r="373" spans="1:31" x14ac:dyDescent="0.2">
      <c r="A373" s="293" t="s">
        <v>1033</v>
      </c>
      <c r="B373" s="293"/>
      <c r="C373" s="293" t="s">
        <v>1034</v>
      </c>
      <c r="D373" s="122" t="s">
        <v>321</v>
      </c>
      <c r="E373" s="293" t="s">
        <v>261</v>
      </c>
      <c r="F373" s="293" t="s">
        <v>243</v>
      </c>
      <c r="G373" s="122" t="s">
        <v>244</v>
      </c>
      <c r="H373" s="293" t="s">
        <v>816</v>
      </c>
      <c r="I373" s="293" t="s">
        <v>305</v>
      </c>
      <c r="J373" s="294">
        <v>44483</v>
      </c>
      <c r="K373" s="295">
        <v>60.5</v>
      </c>
      <c r="L373" s="296">
        <v>44.5</v>
      </c>
      <c r="M373" s="297">
        <v>44.5</v>
      </c>
      <c r="N373" s="297">
        <v>44.5</v>
      </c>
      <c r="O373" s="298">
        <v>44.5</v>
      </c>
      <c r="P373" s="299">
        <v>44.5</v>
      </c>
      <c r="Q373" s="296">
        <v>49.8</v>
      </c>
      <c r="R373" s="297">
        <v>49.8</v>
      </c>
      <c r="S373" s="297">
        <v>49.8</v>
      </c>
      <c r="T373" s="297">
        <v>49.8</v>
      </c>
      <c r="U373" s="300">
        <v>49.8</v>
      </c>
      <c r="V373" s="296">
        <v>45.1</v>
      </c>
      <c r="W373" s="297">
        <v>45.1</v>
      </c>
      <c r="X373" s="297">
        <v>45.1</v>
      </c>
      <c r="Y373" s="297">
        <v>45.1</v>
      </c>
      <c r="Z373" s="300">
        <v>45.1</v>
      </c>
      <c r="AA373" s="296">
        <v>45.4</v>
      </c>
      <c r="AB373" s="297">
        <v>45.4</v>
      </c>
      <c r="AC373" s="297">
        <v>45.4</v>
      </c>
      <c r="AD373" s="297">
        <v>45.4</v>
      </c>
      <c r="AE373" s="300">
        <v>45.4</v>
      </c>
    </row>
    <row r="374" spans="1:31" x14ac:dyDescent="0.2">
      <c r="A374" s="293" t="s">
        <v>1035</v>
      </c>
      <c r="B374" s="293"/>
      <c r="C374" s="293" t="s">
        <v>1036</v>
      </c>
      <c r="D374" s="122" t="s">
        <v>321</v>
      </c>
      <c r="E374" s="293" t="s">
        <v>261</v>
      </c>
      <c r="F374" s="293" t="s">
        <v>243</v>
      </c>
      <c r="G374" s="122" t="s">
        <v>244</v>
      </c>
      <c r="H374" s="293" t="s">
        <v>272</v>
      </c>
      <c r="I374" s="293" t="s">
        <v>260</v>
      </c>
      <c r="J374" s="294">
        <v>40088</v>
      </c>
      <c r="K374" s="295">
        <v>64.5</v>
      </c>
      <c r="L374" s="296">
        <v>48</v>
      </c>
      <c r="M374" s="297">
        <v>48</v>
      </c>
      <c r="N374" s="297">
        <v>48</v>
      </c>
      <c r="O374" s="298">
        <v>48</v>
      </c>
      <c r="P374" s="299">
        <v>48</v>
      </c>
      <c r="Q374" s="296">
        <v>48</v>
      </c>
      <c r="R374" s="297">
        <v>48</v>
      </c>
      <c r="S374" s="297">
        <v>48</v>
      </c>
      <c r="T374" s="297">
        <v>48</v>
      </c>
      <c r="U374" s="300">
        <v>48</v>
      </c>
      <c r="V374" s="296">
        <v>48</v>
      </c>
      <c r="W374" s="297">
        <v>48</v>
      </c>
      <c r="X374" s="297">
        <v>48</v>
      </c>
      <c r="Y374" s="297">
        <v>48</v>
      </c>
      <c r="Z374" s="300">
        <v>48</v>
      </c>
      <c r="AA374" s="296">
        <v>48</v>
      </c>
      <c r="AB374" s="297">
        <v>48</v>
      </c>
      <c r="AC374" s="297">
        <v>48</v>
      </c>
      <c r="AD374" s="297">
        <v>48</v>
      </c>
      <c r="AE374" s="300">
        <v>48</v>
      </c>
    </row>
    <row r="375" spans="1:31" x14ac:dyDescent="0.2">
      <c r="A375" s="293" t="s">
        <v>1037</v>
      </c>
      <c r="B375" s="293"/>
      <c r="C375" s="293" t="s">
        <v>1038</v>
      </c>
      <c r="D375" s="122" t="s">
        <v>321</v>
      </c>
      <c r="E375" s="293" t="s">
        <v>261</v>
      </c>
      <c r="F375" s="293" t="s">
        <v>243</v>
      </c>
      <c r="G375" s="122" t="s">
        <v>244</v>
      </c>
      <c r="H375" s="293" t="s">
        <v>272</v>
      </c>
      <c r="I375" s="293" t="s">
        <v>260</v>
      </c>
      <c r="J375" s="294">
        <v>40088</v>
      </c>
      <c r="K375" s="295">
        <v>64.5</v>
      </c>
      <c r="L375" s="296">
        <v>48</v>
      </c>
      <c r="M375" s="297">
        <v>48</v>
      </c>
      <c r="N375" s="297">
        <v>48</v>
      </c>
      <c r="O375" s="298">
        <v>48</v>
      </c>
      <c r="P375" s="299">
        <v>48</v>
      </c>
      <c r="Q375" s="296">
        <v>48</v>
      </c>
      <c r="R375" s="297">
        <v>48</v>
      </c>
      <c r="S375" s="297">
        <v>48</v>
      </c>
      <c r="T375" s="297">
        <v>48</v>
      </c>
      <c r="U375" s="300">
        <v>48</v>
      </c>
      <c r="V375" s="296">
        <v>48</v>
      </c>
      <c r="W375" s="297">
        <v>48</v>
      </c>
      <c r="X375" s="297">
        <v>48</v>
      </c>
      <c r="Y375" s="297">
        <v>48</v>
      </c>
      <c r="Z375" s="300">
        <v>48</v>
      </c>
      <c r="AA375" s="296">
        <v>48</v>
      </c>
      <c r="AB375" s="297">
        <v>48</v>
      </c>
      <c r="AC375" s="297">
        <v>48</v>
      </c>
      <c r="AD375" s="297">
        <v>48</v>
      </c>
      <c r="AE375" s="300">
        <v>48</v>
      </c>
    </row>
    <row r="376" spans="1:31" x14ac:dyDescent="0.2">
      <c r="A376" s="293" t="s">
        <v>1039</v>
      </c>
      <c r="B376" s="293"/>
      <c r="C376" s="293" t="s">
        <v>1040</v>
      </c>
      <c r="D376" s="122" t="s">
        <v>321</v>
      </c>
      <c r="E376" s="293" t="s">
        <v>261</v>
      </c>
      <c r="F376" s="293" t="s">
        <v>243</v>
      </c>
      <c r="G376" s="122" t="s">
        <v>244</v>
      </c>
      <c r="H376" s="293" t="s">
        <v>272</v>
      </c>
      <c r="I376" s="293" t="s">
        <v>260</v>
      </c>
      <c r="J376" s="294">
        <v>40088</v>
      </c>
      <c r="K376" s="295">
        <v>64.5</v>
      </c>
      <c r="L376" s="296">
        <v>48</v>
      </c>
      <c r="M376" s="297">
        <v>48</v>
      </c>
      <c r="N376" s="297">
        <v>48</v>
      </c>
      <c r="O376" s="298">
        <v>48</v>
      </c>
      <c r="P376" s="299">
        <v>48</v>
      </c>
      <c r="Q376" s="296">
        <v>48</v>
      </c>
      <c r="R376" s="297">
        <v>48</v>
      </c>
      <c r="S376" s="297">
        <v>48</v>
      </c>
      <c r="T376" s="297">
        <v>48</v>
      </c>
      <c r="U376" s="300">
        <v>48</v>
      </c>
      <c r="V376" s="296">
        <v>48</v>
      </c>
      <c r="W376" s="297">
        <v>48</v>
      </c>
      <c r="X376" s="297">
        <v>48</v>
      </c>
      <c r="Y376" s="297">
        <v>48</v>
      </c>
      <c r="Z376" s="300">
        <v>48</v>
      </c>
      <c r="AA376" s="296">
        <v>48</v>
      </c>
      <c r="AB376" s="297">
        <v>48</v>
      </c>
      <c r="AC376" s="297">
        <v>48</v>
      </c>
      <c r="AD376" s="297">
        <v>48</v>
      </c>
      <c r="AE376" s="300">
        <v>48</v>
      </c>
    </row>
    <row r="377" spans="1:31" x14ac:dyDescent="0.2">
      <c r="A377" s="293" t="s">
        <v>1041</v>
      </c>
      <c r="B377" s="293"/>
      <c r="C377" s="293" t="s">
        <v>1042</v>
      </c>
      <c r="D377" s="122" t="s">
        <v>321</v>
      </c>
      <c r="E377" s="293" t="s">
        <v>261</v>
      </c>
      <c r="F377" s="293" t="s">
        <v>243</v>
      </c>
      <c r="G377" s="122" t="s">
        <v>244</v>
      </c>
      <c r="H377" s="293" t="s">
        <v>272</v>
      </c>
      <c r="I377" s="293" t="s">
        <v>260</v>
      </c>
      <c r="J377" s="294">
        <v>40088</v>
      </c>
      <c r="K377" s="295">
        <v>64.5</v>
      </c>
      <c r="L377" s="296">
        <v>47</v>
      </c>
      <c r="M377" s="297">
        <v>47</v>
      </c>
      <c r="N377" s="297">
        <v>47</v>
      </c>
      <c r="O377" s="298">
        <v>47</v>
      </c>
      <c r="P377" s="299">
        <v>47</v>
      </c>
      <c r="Q377" s="296">
        <v>47</v>
      </c>
      <c r="R377" s="297">
        <v>47</v>
      </c>
      <c r="S377" s="297">
        <v>47</v>
      </c>
      <c r="T377" s="297">
        <v>47</v>
      </c>
      <c r="U377" s="300">
        <v>47</v>
      </c>
      <c r="V377" s="296">
        <v>47</v>
      </c>
      <c r="W377" s="297">
        <v>47</v>
      </c>
      <c r="X377" s="297">
        <v>47</v>
      </c>
      <c r="Y377" s="297">
        <v>47</v>
      </c>
      <c r="Z377" s="300">
        <v>47</v>
      </c>
      <c r="AA377" s="296">
        <v>47</v>
      </c>
      <c r="AB377" s="297">
        <v>47</v>
      </c>
      <c r="AC377" s="297">
        <v>47</v>
      </c>
      <c r="AD377" s="297">
        <v>47</v>
      </c>
      <c r="AE377" s="300">
        <v>47</v>
      </c>
    </row>
    <row r="378" spans="1:31" x14ac:dyDescent="0.2">
      <c r="A378" s="293" t="s">
        <v>1043</v>
      </c>
      <c r="B378" s="293"/>
      <c r="C378" s="293" t="s">
        <v>1044</v>
      </c>
      <c r="D378" s="122" t="s">
        <v>241</v>
      </c>
      <c r="E378" s="293" t="s">
        <v>261</v>
      </c>
      <c r="F378" s="293" t="s">
        <v>1045</v>
      </c>
      <c r="G378" s="122" t="s">
        <v>244</v>
      </c>
      <c r="H378" s="293" t="s">
        <v>272</v>
      </c>
      <c r="I378" s="293" t="s">
        <v>260</v>
      </c>
      <c r="J378" s="294">
        <v>25781</v>
      </c>
      <c r="K378" s="295">
        <v>420</v>
      </c>
      <c r="L378" s="296">
        <v>412</v>
      </c>
      <c r="M378" s="297">
        <v>0</v>
      </c>
      <c r="N378" s="297">
        <v>0</v>
      </c>
      <c r="O378" s="298">
        <v>0</v>
      </c>
      <c r="P378" s="299">
        <v>0</v>
      </c>
      <c r="Q378" s="296">
        <v>412</v>
      </c>
      <c r="R378" s="297">
        <v>0</v>
      </c>
      <c r="S378" s="297">
        <v>0</v>
      </c>
      <c r="T378" s="297">
        <v>0</v>
      </c>
      <c r="U378" s="300">
        <v>0</v>
      </c>
      <c r="V378" s="296">
        <v>412</v>
      </c>
      <c r="W378" s="297">
        <v>0</v>
      </c>
      <c r="X378" s="297">
        <v>0</v>
      </c>
      <c r="Y378" s="297">
        <v>0</v>
      </c>
      <c r="Z378" s="300">
        <v>0</v>
      </c>
      <c r="AA378" s="296">
        <v>412</v>
      </c>
      <c r="AB378" s="297">
        <v>0</v>
      </c>
      <c r="AC378" s="297">
        <v>0</v>
      </c>
      <c r="AD378" s="297">
        <v>0</v>
      </c>
      <c r="AE378" s="300">
        <v>0</v>
      </c>
    </row>
    <row r="379" spans="1:31" x14ac:dyDescent="0.2">
      <c r="A379" s="293" t="s">
        <v>1046</v>
      </c>
      <c r="B379" s="293"/>
      <c r="C379" s="293" t="s">
        <v>1047</v>
      </c>
      <c r="D379" s="122" t="s">
        <v>321</v>
      </c>
      <c r="E379" s="293" t="s">
        <v>261</v>
      </c>
      <c r="F379" s="293" t="s">
        <v>243</v>
      </c>
      <c r="G379" s="122" t="s">
        <v>244</v>
      </c>
      <c r="H379" s="293" t="s">
        <v>743</v>
      </c>
      <c r="I379" s="293" t="s">
        <v>260</v>
      </c>
      <c r="J379" s="294">
        <v>43867</v>
      </c>
      <c r="K379" s="295">
        <v>60.5</v>
      </c>
      <c r="L379" s="296">
        <v>44</v>
      </c>
      <c r="M379" s="297">
        <v>44</v>
      </c>
      <c r="N379" s="297">
        <v>44</v>
      </c>
      <c r="O379" s="298">
        <v>44</v>
      </c>
      <c r="P379" s="299">
        <v>44</v>
      </c>
      <c r="Q379" s="296">
        <v>49.8</v>
      </c>
      <c r="R379" s="297">
        <v>49.8</v>
      </c>
      <c r="S379" s="297">
        <v>49.8</v>
      </c>
      <c r="T379" s="297">
        <v>49.8</v>
      </c>
      <c r="U379" s="300">
        <v>49.8</v>
      </c>
      <c r="V379" s="296">
        <v>46.7</v>
      </c>
      <c r="W379" s="297">
        <v>46.7</v>
      </c>
      <c r="X379" s="297">
        <v>46.7</v>
      </c>
      <c r="Y379" s="297">
        <v>46.7</v>
      </c>
      <c r="Z379" s="300">
        <v>46.7</v>
      </c>
      <c r="AA379" s="296">
        <v>46.5</v>
      </c>
      <c r="AB379" s="297">
        <v>46.5</v>
      </c>
      <c r="AC379" s="297">
        <v>46.5</v>
      </c>
      <c r="AD379" s="297">
        <v>46.5</v>
      </c>
      <c r="AE379" s="300">
        <v>46.5</v>
      </c>
    </row>
    <row r="380" spans="1:31" x14ac:dyDescent="0.2">
      <c r="A380" s="293" t="s">
        <v>1048</v>
      </c>
      <c r="B380" s="293"/>
      <c r="C380" s="293" t="s">
        <v>1049</v>
      </c>
      <c r="D380" s="122" t="s">
        <v>321</v>
      </c>
      <c r="E380" s="293" t="s">
        <v>261</v>
      </c>
      <c r="F380" s="293" t="s">
        <v>243</v>
      </c>
      <c r="G380" s="122" t="s">
        <v>244</v>
      </c>
      <c r="H380" s="293" t="s">
        <v>743</v>
      </c>
      <c r="I380" s="293" t="s">
        <v>260</v>
      </c>
      <c r="J380" s="294">
        <v>43867</v>
      </c>
      <c r="K380" s="295">
        <v>60.5</v>
      </c>
      <c r="L380" s="296">
        <v>44</v>
      </c>
      <c r="M380" s="297">
        <v>44</v>
      </c>
      <c r="N380" s="297">
        <v>44</v>
      </c>
      <c r="O380" s="298">
        <v>44</v>
      </c>
      <c r="P380" s="299">
        <v>44</v>
      </c>
      <c r="Q380" s="296">
        <v>49.8</v>
      </c>
      <c r="R380" s="297">
        <v>49.8</v>
      </c>
      <c r="S380" s="297">
        <v>49.8</v>
      </c>
      <c r="T380" s="297">
        <v>49.8</v>
      </c>
      <c r="U380" s="300">
        <v>49.8</v>
      </c>
      <c r="V380" s="296">
        <v>46.7</v>
      </c>
      <c r="W380" s="297">
        <v>46.7</v>
      </c>
      <c r="X380" s="297">
        <v>46.7</v>
      </c>
      <c r="Y380" s="297">
        <v>46.7</v>
      </c>
      <c r="Z380" s="300">
        <v>46.7</v>
      </c>
      <c r="AA380" s="296">
        <v>46.5</v>
      </c>
      <c r="AB380" s="297">
        <v>46.5</v>
      </c>
      <c r="AC380" s="297">
        <v>46.5</v>
      </c>
      <c r="AD380" s="297">
        <v>46.5</v>
      </c>
      <c r="AE380" s="300">
        <v>46.5</v>
      </c>
    </row>
    <row r="381" spans="1:31" x14ac:dyDescent="0.2">
      <c r="A381" s="293" t="s">
        <v>1050</v>
      </c>
      <c r="B381" s="293"/>
      <c r="C381" s="293" t="s">
        <v>1051</v>
      </c>
      <c r="D381" s="122" t="s">
        <v>321</v>
      </c>
      <c r="E381" s="293" t="s">
        <v>261</v>
      </c>
      <c r="F381" s="293" t="s">
        <v>243</v>
      </c>
      <c r="G381" s="122" t="s">
        <v>244</v>
      </c>
      <c r="H381" s="293" t="s">
        <v>743</v>
      </c>
      <c r="I381" s="293" t="s">
        <v>260</v>
      </c>
      <c r="J381" s="294">
        <v>43738</v>
      </c>
      <c r="K381" s="295">
        <v>60.5</v>
      </c>
      <c r="L381" s="296">
        <v>44</v>
      </c>
      <c r="M381" s="297">
        <v>44</v>
      </c>
      <c r="N381" s="297">
        <v>44</v>
      </c>
      <c r="O381" s="298">
        <v>44</v>
      </c>
      <c r="P381" s="299">
        <v>44</v>
      </c>
      <c r="Q381" s="296">
        <v>49.8</v>
      </c>
      <c r="R381" s="297">
        <v>49.8</v>
      </c>
      <c r="S381" s="297">
        <v>49.8</v>
      </c>
      <c r="T381" s="297">
        <v>49.8</v>
      </c>
      <c r="U381" s="300">
        <v>49.8</v>
      </c>
      <c r="V381" s="296">
        <v>46.7</v>
      </c>
      <c r="W381" s="297">
        <v>46.7</v>
      </c>
      <c r="X381" s="297">
        <v>46.7</v>
      </c>
      <c r="Y381" s="297">
        <v>46.7</v>
      </c>
      <c r="Z381" s="300">
        <v>46.7</v>
      </c>
      <c r="AA381" s="296">
        <v>46.5</v>
      </c>
      <c r="AB381" s="297">
        <v>46.5</v>
      </c>
      <c r="AC381" s="297">
        <v>46.5</v>
      </c>
      <c r="AD381" s="297">
        <v>46.5</v>
      </c>
      <c r="AE381" s="300">
        <v>46.5</v>
      </c>
    </row>
    <row r="382" spans="1:31" x14ac:dyDescent="0.2">
      <c r="A382" s="293" t="s">
        <v>1052</v>
      </c>
      <c r="B382" s="293"/>
      <c r="C382" s="293" t="s">
        <v>1053</v>
      </c>
      <c r="D382" s="122" t="s">
        <v>321</v>
      </c>
      <c r="E382" s="293" t="s">
        <v>261</v>
      </c>
      <c r="F382" s="293" t="s">
        <v>243</v>
      </c>
      <c r="G382" s="122" t="s">
        <v>244</v>
      </c>
      <c r="H382" s="293" t="s">
        <v>743</v>
      </c>
      <c r="I382" s="293" t="s">
        <v>260</v>
      </c>
      <c r="J382" s="294">
        <v>43738</v>
      </c>
      <c r="K382" s="295">
        <v>60.5</v>
      </c>
      <c r="L382" s="296">
        <v>44</v>
      </c>
      <c r="M382" s="297">
        <v>44</v>
      </c>
      <c r="N382" s="297">
        <v>44</v>
      </c>
      <c r="O382" s="298">
        <v>44</v>
      </c>
      <c r="P382" s="299">
        <v>44</v>
      </c>
      <c r="Q382" s="296">
        <v>49.8</v>
      </c>
      <c r="R382" s="297">
        <v>49.8</v>
      </c>
      <c r="S382" s="297">
        <v>49.8</v>
      </c>
      <c r="T382" s="297">
        <v>49.8</v>
      </c>
      <c r="U382" s="300">
        <v>49.8</v>
      </c>
      <c r="V382" s="296">
        <v>46.7</v>
      </c>
      <c r="W382" s="297">
        <v>46.7</v>
      </c>
      <c r="X382" s="297">
        <v>46.7</v>
      </c>
      <c r="Y382" s="297">
        <v>46.7</v>
      </c>
      <c r="Z382" s="300">
        <v>46.7</v>
      </c>
      <c r="AA382" s="296">
        <v>46.5</v>
      </c>
      <c r="AB382" s="297">
        <v>46.5</v>
      </c>
      <c r="AC382" s="297">
        <v>46.5</v>
      </c>
      <c r="AD382" s="297">
        <v>46.5</v>
      </c>
      <c r="AE382" s="300">
        <v>46.5</v>
      </c>
    </row>
    <row r="383" spans="1:31" x14ac:dyDescent="0.2">
      <c r="A383" s="293" t="s">
        <v>1054</v>
      </c>
      <c r="B383" s="293"/>
      <c r="C383" s="293" t="s">
        <v>1055</v>
      </c>
      <c r="D383" s="122" t="s">
        <v>314</v>
      </c>
      <c r="E383" s="293" t="s">
        <v>261</v>
      </c>
      <c r="F383" s="293" t="s">
        <v>243</v>
      </c>
      <c r="G383" s="122" t="s">
        <v>244</v>
      </c>
      <c r="H383" s="293" t="s">
        <v>743</v>
      </c>
      <c r="I383" s="293" t="s">
        <v>260</v>
      </c>
      <c r="J383" s="294">
        <v>40101</v>
      </c>
      <c r="K383" s="295">
        <v>196.86</v>
      </c>
      <c r="L383" s="296">
        <v>160</v>
      </c>
      <c r="M383" s="297">
        <v>160</v>
      </c>
      <c r="N383" s="297">
        <v>160</v>
      </c>
      <c r="O383" s="298">
        <v>160</v>
      </c>
      <c r="P383" s="299">
        <v>160</v>
      </c>
      <c r="Q383" s="296">
        <v>171</v>
      </c>
      <c r="R383" s="297">
        <v>171</v>
      </c>
      <c r="S383" s="297">
        <v>171</v>
      </c>
      <c r="T383" s="297">
        <v>171</v>
      </c>
      <c r="U383" s="300">
        <v>171</v>
      </c>
      <c r="V383" s="296">
        <v>171</v>
      </c>
      <c r="W383" s="297">
        <v>171</v>
      </c>
      <c r="X383" s="297">
        <v>171</v>
      </c>
      <c r="Y383" s="297">
        <v>171</v>
      </c>
      <c r="Z383" s="300">
        <v>171</v>
      </c>
      <c r="AA383" s="296">
        <v>171</v>
      </c>
      <c r="AB383" s="297">
        <v>171</v>
      </c>
      <c r="AC383" s="297">
        <v>171</v>
      </c>
      <c r="AD383" s="297">
        <v>171</v>
      </c>
      <c r="AE383" s="300">
        <v>171</v>
      </c>
    </row>
    <row r="384" spans="1:31" x14ac:dyDescent="0.2">
      <c r="A384" s="293" t="s">
        <v>1056</v>
      </c>
      <c r="B384" s="293"/>
      <c r="C384" s="293" t="s">
        <v>1057</v>
      </c>
      <c r="D384" s="122" t="s">
        <v>314</v>
      </c>
      <c r="E384" s="293" t="s">
        <v>261</v>
      </c>
      <c r="F384" s="293" t="s">
        <v>243</v>
      </c>
      <c r="G384" s="122" t="s">
        <v>244</v>
      </c>
      <c r="H384" s="293" t="s">
        <v>743</v>
      </c>
      <c r="I384" s="293" t="s">
        <v>260</v>
      </c>
      <c r="J384" s="294">
        <v>40101</v>
      </c>
      <c r="K384" s="295">
        <v>180.2</v>
      </c>
      <c r="L384" s="296">
        <v>125</v>
      </c>
      <c r="M384" s="297">
        <v>125</v>
      </c>
      <c r="N384" s="297">
        <v>125</v>
      </c>
      <c r="O384" s="298">
        <v>125</v>
      </c>
      <c r="P384" s="299">
        <v>125</v>
      </c>
      <c r="Q384" s="296">
        <v>132</v>
      </c>
      <c r="R384" s="297">
        <v>132</v>
      </c>
      <c r="S384" s="297">
        <v>132</v>
      </c>
      <c r="T384" s="297">
        <v>132</v>
      </c>
      <c r="U384" s="300">
        <v>132</v>
      </c>
      <c r="V384" s="296">
        <v>132</v>
      </c>
      <c r="W384" s="297">
        <v>132</v>
      </c>
      <c r="X384" s="297">
        <v>132</v>
      </c>
      <c r="Y384" s="297">
        <v>132</v>
      </c>
      <c r="Z384" s="300">
        <v>132</v>
      </c>
      <c r="AA384" s="296">
        <v>132</v>
      </c>
      <c r="AB384" s="297">
        <v>132</v>
      </c>
      <c r="AC384" s="297">
        <v>132</v>
      </c>
      <c r="AD384" s="297">
        <v>132</v>
      </c>
      <c r="AE384" s="300">
        <v>132</v>
      </c>
    </row>
    <row r="385" spans="1:31" x14ac:dyDescent="0.2">
      <c r="A385" s="293" t="s">
        <v>1058</v>
      </c>
      <c r="B385" s="293"/>
      <c r="C385" s="293" t="s">
        <v>1059</v>
      </c>
      <c r="D385" s="122" t="s">
        <v>321</v>
      </c>
      <c r="E385" s="293" t="s">
        <v>261</v>
      </c>
      <c r="F385" s="293" t="s">
        <v>243</v>
      </c>
      <c r="G385" s="122" t="s">
        <v>244</v>
      </c>
      <c r="H385" s="293" t="s">
        <v>304</v>
      </c>
      <c r="I385" s="293" t="s">
        <v>305</v>
      </c>
      <c r="J385" s="294">
        <v>24684</v>
      </c>
      <c r="K385" s="295">
        <v>16.32</v>
      </c>
      <c r="L385" s="296">
        <v>13</v>
      </c>
      <c r="M385" s="297">
        <v>13</v>
      </c>
      <c r="N385" s="297">
        <v>13</v>
      </c>
      <c r="O385" s="298">
        <v>13</v>
      </c>
      <c r="P385" s="299">
        <v>13</v>
      </c>
      <c r="Q385" s="296">
        <v>13</v>
      </c>
      <c r="R385" s="297">
        <v>13</v>
      </c>
      <c r="S385" s="297">
        <v>13</v>
      </c>
      <c r="T385" s="297">
        <v>13</v>
      </c>
      <c r="U385" s="300">
        <v>13</v>
      </c>
      <c r="V385" s="296">
        <v>13</v>
      </c>
      <c r="W385" s="297">
        <v>13</v>
      </c>
      <c r="X385" s="297">
        <v>13</v>
      </c>
      <c r="Y385" s="297">
        <v>13</v>
      </c>
      <c r="Z385" s="300">
        <v>13</v>
      </c>
      <c r="AA385" s="296">
        <v>13</v>
      </c>
      <c r="AB385" s="297">
        <v>13</v>
      </c>
      <c r="AC385" s="297">
        <v>13</v>
      </c>
      <c r="AD385" s="297">
        <v>13</v>
      </c>
      <c r="AE385" s="300">
        <v>13</v>
      </c>
    </row>
    <row r="386" spans="1:31" x14ac:dyDescent="0.2">
      <c r="A386" s="293" t="s">
        <v>1060</v>
      </c>
      <c r="B386" s="293"/>
      <c r="C386" s="293" t="s">
        <v>1061</v>
      </c>
      <c r="D386" s="122" t="s">
        <v>241</v>
      </c>
      <c r="E386" s="293" t="s">
        <v>261</v>
      </c>
      <c r="F386" s="293" t="s">
        <v>243</v>
      </c>
      <c r="G386" s="122" t="s">
        <v>244</v>
      </c>
      <c r="H386" s="293" t="s">
        <v>304</v>
      </c>
      <c r="I386" s="293" t="s">
        <v>305</v>
      </c>
      <c r="J386" s="294">
        <v>21337</v>
      </c>
      <c r="K386" s="295">
        <v>187.85</v>
      </c>
      <c r="L386" s="296">
        <v>169</v>
      </c>
      <c r="M386" s="297">
        <v>169</v>
      </c>
      <c r="N386" s="297">
        <v>169</v>
      </c>
      <c r="O386" s="298">
        <v>169</v>
      </c>
      <c r="P386" s="299">
        <v>169</v>
      </c>
      <c r="Q386" s="296">
        <v>169</v>
      </c>
      <c r="R386" s="297">
        <v>169</v>
      </c>
      <c r="S386" s="297">
        <v>169</v>
      </c>
      <c r="T386" s="297">
        <v>169</v>
      </c>
      <c r="U386" s="300">
        <v>169</v>
      </c>
      <c r="V386" s="296">
        <v>169</v>
      </c>
      <c r="W386" s="297">
        <v>169</v>
      </c>
      <c r="X386" s="297">
        <v>169</v>
      </c>
      <c r="Y386" s="297">
        <v>169</v>
      </c>
      <c r="Z386" s="300">
        <v>169</v>
      </c>
      <c r="AA386" s="296">
        <v>169</v>
      </c>
      <c r="AB386" s="297">
        <v>169</v>
      </c>
      <c r="AC386" s="297">
        <v>169</v>
      </c>
      <c r="AD386" s="297">
        <v>169</v>
      </c>
      <c r="AE386" s="300">
        <v>169</v>
      </c>
    </row>
    <row r="387" spans="1:31" x14ac:dyDescent="0.2">
      <c r="A387" s="293" t="s">
        <v>1062</v>
      </c>
      <c r="B387" s="293"/>
      <c r="C387" s="293" t="s">
        <v>1063</v>
      </c>
      <c r="D387" s="122" t="s">
        <v>241</v>
      </c>
      <c r="E387" s="293" t="s">
        <v>261</v>
      </c>
      <c r="F387" s="293" t="s">
        <v>243</v>
      </c>
      <c r="G387" s="122" t="s">
        <v>244</v>
      </c>
      <c r="H387" s="293" t="s">
        <v>304</v>
      </c>
      <c r="I387" s="293" t="s">
        <v>305</v>
      </c>
      <c r="J387" s="294">
        <v>21539</v>
      </c>
      <c r="K387" s="295">
        <v>187.85</v>
      </c>
      <c r="L387" s="296">
        <v>169</v>
      </c>
      <c r="M387" s="297">
        <v>169</v>
      </c>
      <c r="N387" s="297">
        <v>169</v>
      </c>
      <c r="O387" s="298">
        <v>169</v>
      </c>
      <c r="P387" s="299">
        <v>169</v>
      </c>
      <c r="Q387" s="296">
        <v>169</v>
      </c>
      <c r="R387" s="297">
        <v>169</v>
      </c>
      <c r="S387" s="297">
        <v>169</v>
      </c>
      <c r="T387" s="297">
        <v>169</v>
      </c>
      <c r="U387" s="300">
        <v>169</v>
      </c>
      <c r="V387" s="296">
        <v>169</v>
      </c>
      <c r="W387" s="297">
        <v>169</v>
      </c>
      <c r="X387" s="297">
        <v>169</v>
      </c>
      <c r="Y387" s="297">
        <v>169</v>
      </c>
      <c r="Z387" s="300">
        <v>169</v>
      </c>
      <c r="AA387" s="296">
        <v>169</v>
      </c>
      <c r="AB387" s="297">
        <v>169</v>
      </c>
      <c r="AC387" s="297">
        <v>169</v>
      </c>
      <c r="AD387" s="297">
        <v>169</v>
      </c>
      <c r="AE387" s="300">
        <v>169</v>
      </c>
    </row>
    <row r="388" spans="1:31" x14ac:dyDescent="0.2">
      <c r="A388" s="293" t="s">
        <v>1064</v>
      </c>
      <c r="B388" s="293"/>
      <c r="C388" s="293" t="s">
        <v>1065</v>
      </c>
      <c r="D388" s="122" t="s">
        <v>241</v>
      </c>
      <c r="E388" s="293" t="s">
        <v>261</v>
      </c>
      <c r="F388" s="293" t="s">
        <v>243</v>
      </c>
      <c r="G388" s="122" t="s">
        <v>244</v>
      </c>
      <c r="H388" s="293" t="s">
        <v>304</v>
      </c>
      <c r="I388" s="293" t="s">
        <v>305</v>
      </c>
      <c r="J388" s="294">
        <v>22355</v>
      </c>
      <c r="K388" s="295">
        <v>299.2</v>
      </c>
      <c r="L388" s="296">
        <v>240</v>
      </c>
      <c r="M388" s="297">
        <v>240</v>
      </c>
      <c r="N388" s="297">
        <v>240</v>
      </c>
      <c r="O388" s="298">
        <v>240</v>
      </c>
      <c r="P388" s="299">
        <v>240</v>
      </c>
      <c r="Q388" s="296">
        <v>258</v>
      </c>
      <c r="R388" s="297">
        <v>258</v>
      </c>
      <c r="S388" s="297">
        <v>258</v>
      </c>
      <c r="T388" s="297">
        <v>258</v>
      </c>
      <c r="U388" s="300">
        <v>258</v>
      </c>
      <c r="V388" s="296">
        <v>246</v>
      </c>
      <c r="W388" s="297">
        <v>246</v>
      </c>
      <c r="X388" s="297">
        <v>246</v>
      </c>
      <c r="Y388" s="297">
        <v>246</v>
      </c>
      <c r="Z388" s="300">
        <v>246</v>
      </c>
      <c r="AA388" s="296">
        <v>246</v>
      </c>
      <c r="AB388" s="297">
        <v>246</v>
      </c>
      <c r="AC388" s="297">
        <v>246</v>
      </c>
      <c r="AD388" s="297">
        <v>246</v>
      </c>
      <c r="AE388" s="300">
        <v>246</v>
      </c>
    </row>
    <row r="389" spans="1:31" x14ac:dyDescent="0.2">
      <c r="A389" s="293" t="s">
        <v>1066</v>
      </c>
      <c r="B389" s="293"/>
      <c r="C389" s="293" t="s">
        <v>1067</v>
      </c>
      <c r="D389" s="122" t="s">
        <v>241</v>
      </c>
      <c r="E389" s="293" t="s">
        <v>261</v>
      </c>
      <c r="F389" s="293" t="s">
        <v>243</v>
      </c>
      <c r="G389" s="122" t="s">
        <v>244</v>
      </c>
      <c r="H389" s="293" t="s">
        <v>304</v>
      </c>
      <c r="I389" s="293" t="s">
        <v>305</v>
      </c>
      <c r="J389" s="294">
        <v>24990</v>
      </c>
      <c r="K389" s="295">
        <v>580.5</v>
      </c>
      <c r="L389" s="296">
        <v>527</v>
      </c>
      <c r="M389" s="297">
        <v>527</v>
      </c>
      <c r="N389" s="297">
        <v>527</v>
      </c>
      <c r="O389" s="298">
        <v>527</v>
      </c>
      <c r="P389" s="299">
        <v>527</v>
      </c>
      <c r="Q389" s="296">
        <v>552</v>
      </c>
      <c r="R389" s="297">
        <v>552</v>
      </c>
      <c r="S389" s="297">
        <v>552</v>
      </c>
      <c r="T389" s="297">
        <v>552</v>
      </c>
      <c r="U389" s="300">
        <v>552</v>
      </c>
      <c r="V389" s="296">
        <v>536</v>
      </c>
      <c r="W389" s="297">
        <v>536</v>
      </c>
      <c r="X389" s="297">
        <v>536</v>
      </c>
      <c r="Y389" s="297">
        <v>536</v>
      </c>
      <c r="Z389" s="300">
        <v>536</v>
      </c>
      <c r="AA389" s="296">
        <v>536</v>
      </c>
      <c r="AB389" s="297">
        <v>536</v>
      </c>
      <c r="AC389" s="297">
        <v>536</v>
      </c>
      <c r="AD389" s="297">
        <v>536</v>
      </c>
      <c r="AE389" s="300">
        <v>536</v>
      </c>
    </row>
    <row r="390" spans="1:31" x14ac:dyDescent="0.2">
      <c r="A390" s="293" t="s">
        <v>1068</v>
      </c>
      <c r="B390" s="293"/>
      <c r="C390" s="293" t="s">
        <v>1069</v>
      </c>
      <c r="D390" s="122" t="s">
        <v>314</v>
      </c>
      <c r="E390" s="293" t="s">
        <v>261</v>
      </c>
      <c r="F390" s="293" t="s">
        <v>243</v>
      </c>
      <c r="G390" s="122" t="s">
        <v>244</v>
      </c>
      <c r="H390" s="293" t="s">
        <v>1070</v>
      </c>
      <c r="I390" s="293" t="s">
        <v>392</v>
      </c>
      <c r="J390" s="294">
        <v>31947</v>
      </c>
      <c r="K390" s="295">
        <v>20</v>
      </c>
      <c r="L390" s="296">
        <v>20</v>
      </c>
      <c r="M390" s="297">
        <v>20</v>
      </c>
      <c r="N390" s="297">
        <v>20</v>
      </c>
      <c r="O390" s="298">
        <v>20</v>
      </c>
      <c r="P390" s="299">
        <v>20</v>
      </c>
      <c r="Q390" s="296">
        <v>20</v>
      </c>
      <c r="R390" s="297">
        <v>20</v>
      </c>
      <c r="S390" s="297">
        <v>20</v>
      </c>
      <c r="T390" s="297">
        <v>20</v>
      </c>
      <c r="U390" s="300">
        <v>20</v>
      </c>
      <c r="V390" s="296">
        <v>20</v>
      </c>
      <c r="W390" s="297">
        <v>20</v>
      </c>
      <c r="X390" s="297">
        <v>20</v>
      </c>
      <c r="Y390" s="297">
        <v>20</v>
      </c>
      <c r="Z390" s="300">
        <v>20</v>
      </c>
      <c r="AA390" s="296">
        <v>20</v>
      </c>
      <c r="AB390" s="297">
        <v>20</v>
      </c>
      <c r="AC390" s="297">
        <v>20</v>
      </c>
      <c r="AD390" s="297">
        <v>20</v>
      </c>
      <c r="AE390" s="300">
        <v>20</v>
      </c>
    </row>
    <row r="391" spans="1:31" x14ac:dyDescent="0.2">
      <c r="A391" s="293" t="s">
        <v>1071</v>
      </c>
      <c r="B391" s="293"/>
      <c r="C391" s="293" t="s">
        <v>1072</v>
      </c>
      <c r="D391" s="122" t="s">
        <v>314</v>
      </c>
      <c r="E391" s="293" t="s">
        <v>261</v>
      </c>
      <c r="F391" s="293" t="s">
        <v>243</v>
      </c>
      <c r="G391" s="122" t="s">
        <v>244</v>
      </c>
      <c r="H391" s="293" t="s">
        <v>1070</v>
      </c>
      <c r="I391" s="293" t="s">
        <v>392</v>
      </c>
      <c r="J391" s="294">
        <v>31947</v>
      </c>
      <c r="K391" s="295">
        <v>20</v>
      </c>
      <c r="L391" s="296">
        <v>20</v>
      </c>
      <c r="M391" s="297">
        <v>20</v>
      </c>
      <c r="N391" s="297">
        <v>20</v>
      </c>
      <c r="O391" s="298">
        <v>20</v>
      </c>
      <c r="P391" s="299">
        <v>20</v>
      </c>
      <c r="Q391" s="296">
        <v>20</v>
      </c>
      <c r="R391" s="297">
        <v>20</v>
      </c>
      <c r="S391" s="297">
        <v>20</v>
      </c>
      <c r="T391" s="297">
        <v>20</v>
      </c>
      <c r="U391" s="300">
        <v>20</v>
      </c>
      <c r="V391" s="296">
        <v>20</v>
      </c>
      <c r="W391" s="297">
        <v>20</v>
      </c>
      <c r="X391" s="297">
        <v>20</v>
      </c>
      <c r="Y391" s="297">
        <v>20</v>
      </c>
      <c r="Z391" s="300">
        <v>20</v>
      </c>
      <c r="AA391" s="296">
        <v>20</v>
      </c>
      <c r="AB391" s="297">
        <v>20</v>
      </c>
      <c r="AC391" s="297">
        <v>20</v>
      </c>
      <c r="AD391" s="297">
        <v>20</v>
      </c>
      <c r="AE391" s="300">
        <v>20</v>
      </c>
    </row>
    <row r="392" spans="1:31" x14ac:dyDescent="0.2">
      <c r="A392" s="293" t="s">
        <v>1073</v>
      </c>
      <c r="B392" s="293"/>
      <c r="C392" s="293" t="s">
        <v>1074</v>
      </c>
      <c r="D392" s="122" t="s">
        <v>314</v>
      </c>
      <c r="E392" s="293" t="s">
        <v>261</v>
      </c>
      <c r="F392" s="293" t="s">
        <v>243</v>
      </c>
      <c r="G392" s="122" t="s">
        <v>244</v>
      </c>
      <c r="H392" s="293" t="s">
        <v>1070</v>
      </c>
      <c r="I392" s="293" t="s">
        <v>392</v>
      </c>
      <c r="J392" s="294">
        <v>31947</v>
      </c>
      <c r="K392" s="295">
        <v>20</v>
      </c>
      <c r="L392" s="296">
        <v>20</v>
      </c>
      <c r="M392" s="297">
        <v>20</v>
      </c>
      <c r="N392" s="297">
        <v>20</v>
      </c>
      <c r="O392" s="298">
        <v>20</v>
      </c>
      <c r="P392" s="299">
        <v>20</v>
      </c>
      <c r="Q392" s="296">
        <v>20</v>
      </c>
      <c r="R392" s="297">
        <v>20</v>
      </c>
      <c r="S392" s="297">
        <v>20</v>
      </c>
      <c r="T392" s="297">
        <v>20</v>
      </c>
      <c r="U392" s="300">
        <v>20</v>
      </c>
      <c r="V392" s="296">
        <v>20</v>
      </c>
      <c r="W392" s="297">
        <v>20</v>
      </c>
      <c r="X392" s="297">
        <v>20</v>
      </c>
      <c r="Y392" s="297">
        <v>20</v>
      </c>
      <c r="Z392" s="300">
        <v>20</v>
      </c>
      <c r="AA392" s="296">
        <v>20</v>
      </c>
      <c r="AB392" s="297">
        <v>20</v>
      </c>
      <c r="AC392" s="297">
        <v>20</v>
      </c>
      <c r="AD392" s="297">
        <v>20</v>
      </c>
      <c r="AE392" s="300">
        <v>20</v>
      </c>
    </row>
    <row r="393" spans="1:31" x14ac:dyDescent="0.2">
      <c r="A393" s="293" t="s">
        <v>1075</v>
      </c>
      <c r="B393" s="293"/>
      <c r="C393" s="293" t="s">
        <v>1076</v>
      </c>
      <c r="D393" s="122" t="s">
        <v>321</v>
      </c>
      <c r="E393" s="293" t="s">
        <v>261</v>
      </c>
      <c r="F393" s="293" t="s">
        <v>243</v>
      </c>
      <c r="G393" s="122" t="s">
        <v>244</v>
      </c>
      <c r="H393" s="293" t="s">
        <v>264</v>
      </c>
      <c r="I393" s="293" t="s">
        <v>260</v>
      </c>
      <c r="J393" s="294">
        <v>39964</v>
      </c>
      <c r="K393" s="295">
        <v>60.5</v>
      </c>
      <c r="L393" s="296">
        <v>44</v>
      </c>
      <c r="M393" s="297">
        <v>44</v>
      </c>
      <c r="N393" s="297">
        <v>44</v>
      </c>
      <c r="O393" s="298">
        <v>44</v>
      </c>
      <c r="P393" s="299">
        <v>44</v>
      </c>
      <c r="Q393" s="296">
        <v>46</v>
      </c>
      <c r="R393" s="297">
        <v>46</v>
      </c>
      <c r="S393" s="297">
        <v>46</v>
      </c>
      <c r="T393" s="297">
        <v>46</v>
      </c>
      <c r="U393" s="300">
        <v>46</v>
      </c>
      <c r="V393" s="296">
        <v>44</v>
      </c>
      <c r="W393" s="297">
        <v>44</v>
      </c>
      <c r="X393" s="297">
        <v>44</v>
      </c>
      <c r="Y393" s="297">
        <v>44</v>
      </c>
      <c r="Z393" s="300">
        <v>44</v>
      </c>
      <c r="AA393" s="296">
        <v>44</v>
      </c>
      <c r="AB393" s="297">
        <v>44</v>
      </c>
      <c r="AC393" s="297">
        <v>44</v>
      </c>
      <c r="AD393" s="297">
        <v>44</v>
      </c>
      <c r="AE393" s="300">
        <v>44</v>
      </c>
    </row>
    <row r="394" spans="1:31" x14ac:dyDescent="0.2">
      <c r="A394" s="293" t="s">
        <v>1077</v>
      </c>
      <c r="B394" s="293"/>
      <c r="C394" s="293" t="s">
        <v>1078</v>
      </c>
      <c r="D394" s="122" t="s">
        <v>321</v>
      </c>
      <c r="E394" s="293" t="s">
        <v>261</v>
      </c>
      <c r="F394" s="293" t="s">
        <v>243</v>
      </c>
      <c r="G394" s="122" t="s">
        <v>244</v>
      </c>
      <c r="H394" s="293" t="s">
        <v>264</v>
      </c>
      <c r="I394" s="293" t="s">
        <v>260</v>
      </c>
      <c r="J394" s="294">
        <v>39964</v>
      </c>
      <c r="K394" s="295">
        <v>60.5</v>
      </c>
      <c r="L394" s="296">
        <v>44</v>
      </c>
      <c r="M394" s="297">
        <v>44</v>
      </c>
      <c r="N394" s="297">
        <v>44</v>
      </c>
      <c r="O394" s="298">
        <v>44</v>
      </c>
      <c r="P394" s="299">
        <v>44</v>
      </c>
      <c r="Q394" s="296">
        <v>46</v>
      </c>
      <c r="R394" s="297">
        <v>46</v>
      </c>
      <c r="S394" s="297">
        <v>46</v>
      </c>
      <c r="T394" s="297">
        <v>46</v>
      </c>
      <c r="U394" s="300">
        <v>46</v>
      </c>
      <c r="V394" s="296">
        <v>44</v>
      </c>
      <c r="W394" s="297">
        <v>44</v>
      </c>
      <c r="X394" s="297">
        <v>44</v>
      </c>
      <c r="Y394" s="297">
        <v>44</v>
      </c>
      <c r="Z394" s="300">
        <v>44</v>
      </c>
      <c r="AA394" s="296">
        <v>44</v>
      </c>
      <c r="AB394" s="297">
        <v>44</v>
      </c>
      <c r="AC394" s="297">
        <v>44</v>
      </c>
      <c r="AD394" s="297">
        <v>44</v>
      </c>
      <c r="AE394" s="300">
        <v>44</v>
      </c>
    </row>
    <row r="395" spans="1:31" x14ac:dyDescent="0.2">
      <c r="A395" s="293" t="s">
        <v>1079</v>
      </c>
      <c r="B395" s="293"/>
      <c r="C395" s="293" t="s">
        <v>1080</v>
      </c>
      <c r="D395" s="122" t="s">
        <v>321</v>
      </c>
      <c r="E395" s="293" t="s">
        <v>261</v>
      </c>
      <c r="F395" s="293" t="s">
        <v>243</v>
      </c>
      <c r="G395" s="122" t="s">
        <v>244</v>
      </c>
      <c r="H395" s="293" t="s">
        <v>264</v>
      </c>
      <c r="I395" s="293" t="s">
        <v>260</v>
      </c>
      <c r="J395" s="294">
        <v>39964</v>
      </c>
      <c r="K395" s="295">
        <v>60.5</v>
      </c>
      <c r="L395" s="296">
        <v>44</v>
      </c>
      <c r="M395" s="297">
        <v>44</v>
      </c>
      <c r="N395" s="297">
        <v>44</v>
      </c>
      <c r="O395" s="298">
        <v>44</v>
      </c>
      <c r="P395" s="299">
        <v>44</v>
      </c>
      <c r="Q395" s="296">
        <v>46</v>
      </c>
      <c r="R395" s="297">
        <v>46</v>
      </c>
      <c r="S395" s="297">
        <v>46</v>
      </c>
      <c r="T395" s="297">
        <v>46</v>
      </c>
      <c r="U395" s="300">
        <v>46</v>
      </c>
      <c r="V395" s="296">
        <v>44</v>
      </c>
      <c r="W395" s="297">
        <v>44</v>
      </c>
      <c r="X395" s="297">
        <v>44</v>
      </c>
      <c r="Y395" s="297">
        <v>44</v>
      </c>
      <c r="Z395" s="300">
        <v>44</v>
      </c>
      <c r="AA395" s="296">
        <v>44</v>
      </c>
      <c r="AB395" s="297">
        <v>44</v>
      </c>
      <c r="AC395" s="297">
        <v>44</v>
      </c>
      <c r="AD395" s="297">
        <v>44</v>
      </c>
      <c r="AE395" s="300">
        <v>44</v>
      </c>
    </row>
    <row r="396" spans="1:31" x14ac:dyDescent="0.2">
      <c r="A396" s="293" t="s">
        <v>1081</v>
      </c>
      <c r="B396" s="293"/>
      <c r="C396" s="293" t="s">
        <v>1082</v>
      </c>
      <c r="D396" s="122" t="s">
        <v>321</v>
      </c>
      <c r="E396" s="293" t="s">
        <v>261</v>
      </c>
      <c r="F396" s="293" t="s">
        <v>243</v>
      </c>
      <c r="G396" s="122" t="s">
        <v>244</v>
      </c>
      <c r="H396" s="293" t="s">
        <v>264</v>
      </c>
      <c r="I396" s="293" t="s">
        <v>260</v>
      </c>
      <c r="J396" s="294">
        <v>39964</v>
      </c>
      <c r="K396" s="295">
        <v>60.5</v>
      </c>
      <c r="L396" s="296">
        <v>44</v>
      </c>
      <c r="M396" s="297">
        <v>44</v>
      </c>
      <c r="N396" s="297">
        <v>44</v>
      </c>
      <c r="O396" s="298">
        <v>44</v>
      </c>
      <c r="P396" s="299">
        <v>44</v>
      </c>
      <c r="Q396" s="296">
        <v>46</v>
      </c>
      <c r="R396" s="297">
        <v>46</v>
      </c>
      <c r="S396" s="297">
        <v>46</v>
      </c>
      <c r="T396" s="297">
        <v>46</v>
      </c>
      <c r="U396" s="300">
        <v>46</v>
      </c>
      <c r="V396" s="296">
        <v>44</v>
      </c>
      <c r="W396" s="297">
        <v>44</v>
      </c>
      <c r="X396" s="297">
        <v>44</v>
      </c>
      <c r="Y396" s="297">
        <v>44</v>
      </c>
      <c r="Z396" s="300">
        <v>44</v>
      </c>
      <c r="AA396" s="296">
        <v>44</v>
      </c>
      <c r="AB396" s="297">
        <v>44</v>
      </c>
      <c r="AC396" s="297">
        <v>44</v>
      </c>
      <c r="AD396" s="297">
        <v>44</v>
      </c>
      <c r="AE396" s="300">
        <v>44</v>
      </c>
    </row>
    <row r="397" spans="1:31" x14ac:dyDescent="0.2">
      <c r="A397" s="293" t="s">
        <v>1083</v>
      </c>
      <c r="B397" s="293"/>
      <c r="C397" s="293" t="s">
        <v>1084</v>
      </c>
      <c r="D397" s="122" t="s">
        <v>314</v>
      </c>
      <c r="E397" s="293" t="s">
        <v>261</v>
      </c>
      <c r="F397" s="293" t="s">
        <v>243</v>
      </c>
      <c r="G397" s="122" t="s">
        <v>244</v>
      </c>
      <c r="H397" s="293" t="s">
        <v>1085</v>
      </c>
      <c r="I397" s="293" t="s">
        <v>246</v>
      </c>
      <c r="J397" s="294">
        <v>37989</v>
      </c>
      <c r="K397" s="295">
        <v>275</v>
      </c>
      <c r="L397" s="296">
        <v>241.4</v>
      </c>
      <c r="M397" s="297">
        <v>241.4</v>
      </c>
      <c r="N397" s="297">
        <v>241.4</v>
      </c>
      <c r="O397" s="298">
        <v>241.4</v>
      </c>
      <c r="P397" s="299">
        <v>241.4</v>
      </c>
      <c r="Q397" s="296">
        <v>263.8</v>
      </c>
      <c r="R397" s="297">
        <v>263.8</v>
      </c>
      <c r="S397" s="297">
        <v>263.8</v>
      </c>
      <c r="T397" s="297">
        <v>263.8</v>
      </c>
      <c r="U397" s="300">
        <v>263.8</v>
      </c>
      <c r="V397" s="296">
        <v>244.4</v>
      </c>
      <c r="W397" s="297">
        <v>244.4</v>
      </c>
      <c r="X397" s="297">
        <v>244.4</v>
      </c>
      <c r="Y397" s="297">
        <v>244.4</v>
      </c>
      <c r="Z397" s="300">
        <v>244.4</v>
      </c>
      <c r="AA397" s="296">
        <v>245.4</v>
      </c>
      <c r="AB397" s="297">
        <v>245.4</v>
      </c>
      <c r="AC397" s="297">
        <v>245.4</v>
      </c>
      <c r="AD397" s="297">
        <v>245.4</v>
      </c>
      <c r="AE397" s="300">
        <v>245.4</v>
      </c>
    </row>
    <row r="398" spans="1:31" x14ac:dyDescent="0.2">
      <c r="A398" s="293" t="s">
        <v>1086</v>
      </c>
      <c r="B398" s="293"/>
      <c r="C398" s="293" t="s">
        <v>1087</v>
      </c>
      <c r="D398" s="122" t="s">
        <v>314</v>
      </c>
      <c r="E398" s="293" t="s">
        <v>261</v>
      </c>
      <c r="F398" s="293" t="s">
        <v>243</v>
      </c>
      <c r="G398" s="122" t="s">
        <v>244</v>
      </c>
      <c r="H398" s="293" t="s">
        <v>1085</v>
      </c>
      <c r="I398" s="293" t="s">
        <v>246</v>
      </c>
      <c r="J398" s="294">
        <v>37989</v>
      </c>
      <c r="K398" s="295">
        <v>275</v>
      </c>
      <c r="L398" s="296">
        <v>241.4</v>
      </c>
      <c r="M398" s="297">
        <v>241.4</v>
      </c>
      <c r="N398" s="297">
        <v>241.4</v>
      </c>
      <c r="O398" s="298">
        <v>241.4</v>
      </c>
      <c r="P398" s="299">
        <v>241.4</v>
      </c>
      <c r="Q398" s="296">
        <v>263.8</v>
      </c>
      <c r="R398" s="297">
        <v>263.8</v>
      </c>
      <c r="S398" s="297">
        <v>263.8</v>
      </c>
      <c r="T398" s="297">
        <v>263.8</v>
      </c>
      <c r="U398" s="300">
        <v>263.8</v>
      </c>
      <c r="V398" s="296">
        <v>244.4</v>
      </c>
      <c r="W398" s="297">
        <v>244.4</v>
      </c>
      <c r="X398" s="297">
        <v>244.4</v>
      </c>
      <c r="Y398" s="297">
        <v>244.4</v>
      </c>
      <c r="Z398" s="300">
        <v>244.4</v>
      </c>
      <c r="AA398" s="296">
        <v>245.4</v>
      </c>
      <c r="AB398" s="297">
        <v>245.4</v>
      </c>
      <c r="AC398" s="297">
        <v>245.4</v>
      </c>
      <c r="AD398" s="297">
        <v>245.4</v>
      </c>
      <c r="AE398" s="300">
        <v>245.4</v>
      </c>
    </row>
    <row r="399" spans="1:31" x14ac:dyDescent="0.2">
      <c r="A399" s="293" t="s">
        <v>1088</v>
      </c>
      <c r="B399" s="293"/>
      <c r="C399" s="293" t="s">
        <v>1089</v>
      </c>
      <c r="D399" s="122" t="s">
        <v>314</v>
      </c>
      <c r="E399" s="293" t="s">
        <v>261</v>
      </c>
      <c r="F399" s="293" t="s">
        <v>243</v>
      </c>
      <c r="G399" s="122" t="s">
        <v>244</v>
      </c>
      <c r="H399" s="293" t="s">
        <v>1085</v>
      </c>
      <c r="I399" s="293" t="s">
        <v>246</v>
      </c>
      <c r="J399" s="294">
        <v>37989</v>
      </c>
      <c r="K399" s="295">
        <v>298</v>
      </c>
      <c r="L399" s="296">
        <v>298</v>
      </c>
      <c r="M399" s="297">
        <v>298</v>
      </c>
      <c r="N399" s="297">
        <v>298</v>
      </c>
      <c r="O399" s="298">
        <v>298</v>
      </c>
      <c r="P399" s="299">
        <v>298</v>
      </c>
      <c r="Q399" s="296">
        <v>298</v>
      </c>
      <c r="R399" s="297">
        <v>298</v>
      </c>
      <c r="S399" s="297">
        <v>298</v>
      </c>
      <c r="T399" s="297">
        <v>298</v>
      </c>
      <c r="U399" s="300">
        <v>298</v>
      </c>
      <c r="V399" s="296">
        <v>298</v>
      </c>
      <c r="W399" s="297">
        <v>298</v>
      </c>
      <c r="X399" s="297">
        <v>298</v>
      </c>
      <c r="Y399" s="297">
        <v>298</v>
      </c>
      <c r="Z399" s="300">
        <v>298</v>
      </c>
      <c r="AA399" s="296">
        <v>298</v>
      </c>
      <c r="AB399" s="297">
        <v>298</v>
      </c>
      <c r="AC399" s="297">
        <v>298</v>
      </c>
      <c r="AD399" s="297">
        <v>298</v>
      </c>
      <c r="AE399" s="300">
        <v>298</v>
      </c>
    </row>
    <row r="400" spans="1:31" x14ac:dyDescent="0.2">
      <c r="A400" s="293" t="s">
        <v>1090</v>
      </c>
      <c r="B400" s="293"/>
      <c r="C400" s="293" t="s">
        <v>1091</v>
      </c>
      <c r="D400" s="122" t="s">
        <v>314</v>
      </c>
      <c r="E400" s="293" t="s">
        <v>261</v>
      </c>
      <c r="F400" s="293" t="s">
        <v>243</v>
      </c>
      <c r="G400" s="122" t="s">
        <v>244</v>
      </c>
      <c r="H400" s="293" t="s">
        <v>464</v>
      </c>
      <c r="I400" s="293" t="s">
        <v>246</v>
      </c>
      <c r="J400" s="294">
        <v>37461</v>
      </c>
      <c r="K400" s="295">
        <v>264.5</v>
      </c>
      <c r="L400" s="296">
        <v>238.5</v>
      </c>
      <c r="M400" s="297">
        <v>238.5</v>
      </c>
      <c r="N400" s="297">
        <v>238.5</v>
      </c>
      <c r="O400" s="298">
        <v>238.5</v>
      </c>
      <c r="P400" s="299">
        <v>238.5</v>
      </c>
      <c r="Q400" s="296">
        <v>240.4</v>
      </c>
      <c r="R400" s="297">
        <v>240.4</v>
      </c>
      <c r="S400" s="297">
        <v>240.4</v>
      </c>
      <c r="T400" s="297">
        <v>240.4</v>
      </c>
      <c r="U400" s="300">
        <v>240.4</v>
      </c>
      <c r="V400" s="296">
        <v>240.4</v>
      </c>
      <c r="W400" s="297">
        <v>240.4</v>
      </c>
      <c r="X400" s="297">
        <v>240.4</v>
      </c>
      <c r="Y400" s="297">
        <v>240.4</v>
      </c>
      <c r="Z400" s="300">
        <v>240.4</v>
      </c>
      <c r="AA400" s="296">
        <v>245.3</v>
      </c>
      <c r="AB400" s="297">
        <v>245.3</v>
      </c>
      <c r="AC400" s="297">
        <v>245.3</v>
      </c>
      <c r="AD400" s="297">
        <v>245.3</v>
      </c>
      <c r="AE400" s="300">
        <v>245.3</v>
      </c>
    </row>
    <row r="401" spans="1:31" x14ac:dyDescent="0.2">
      <c r="A401" s="293" t="s">
        <v>1092</v>
      </c>
      <c r="B401" s="293"/>
      <c r="C401" s="293" t="s">
        <v>1093</v>
      </c>
      <c r="D401" s="122" t="s">
        <v>314</v>
      </c>
      <c r="E401" s="293" t="s">
        <v>261</v>
      </c>
      <c r="F401" s="293" t="s">
        <v>243</v>
      </c>
      <c r="G401" s="122" t="s">
        <v>244</v>
      </c>
      <c r="H401" s="293" t="s">
        <v>464</v>
      </c>
      <c r="I401" s="293" t="s">
        <v>246</v>
      </c>
      <c r="J401" s="294">
        <v>37461</v>
      </c>
      <c r="K401" s="295">
        <v>264.5</v>
      </c>
      <c r="L401" s="296">
        <v>230.5</v>
      </c>
      <c r="M401" s="297">
        <v>230.5</v>
      </c>
      <c r="N401" s="297">
        <v>230.5</v>
      </c>
      <c r="O401" s="298">
        <v>230.5</v>
      </c>
      <c r="P401" s="299">
        <v>230.5</v>
      </c>
      <c r="Q401" s="296">
        <v>235.4</v>
      </c>
      <c r="R401" s="297">
        <v>235.4</v>
      </c>
      <c r="S401" s="297">
        <v>235.4</v>
      </c>
      <c r="T401" s="297">
        <v>235.4</v>
      </c>
      <c r="U401" s="300">
        <v>235.4</v>
      </c>
      <c r="V401" s="296">
        <v>234.4</v>
      </c>
      <c r="W401" s="297">
        <v>234.4</v>
      </c>
      <c r="X401" s="297">
        <v>234.4</v>
      </c>
      <c r="Y401" s="297">
        <v>234.4</v>
      </c>
      <c r="Z401" s="300">
        <v>234.4</v>
      </c>
      <c r="AA401" s="296">
        <v>245.3</v>
      </c>
      <c r="AB401" s="297">
        <v>245.3</v>
      </c>
      <c r="AC401" s="297">
        <v>245.3</v>
      </c>
      <c r="AD401" s="297">
        <v>245.3</v>
      </c>
      <c r="AE401" s="300">
        <v>245.3</v>
      </c>
    </row>
    <row r="402" spans="1:31" x14ac:dyDescent="0.2">
      <c r="A402" s="293" t="s">
        <v>1094</v>
      </c>
      <c r="B402" s="293"/>
      <c r="C402" s="293" t="s">
        <v>1095</v>
      </c>
      <c r="D402" s="122" t="s">
        <v>314</v>
      </c>
      <c r="E402" s="293" t="s">
        <v>261</v>
      </c>
      <c r="F402" s="293" t="s">
        <v>243</v>
      </c>
      <c r="G402" s="122" t="s">
        <v>244</v>
      </c>
      <c r="H402" s="293" t="s">
        <v>464</v>
      </c>
      <c r="I402" s="293" t="s">
        <v>246</v>
      </c>
      <c r="J402" s="294">
        <v>37461</v>
      </c>
      <c r="K402" s="295">
        <v>300</v>
      </c>
      <c r="L402" s="296">
        <v>268</v>
      </c>
      <c r="M402" s="297">
        <v>268</v>
      </c>
      <c r="N402" s="297">
        <v>268</v>
      </c>
      <c r="O402" s="298">
        <v>268</v>
      </c>
      <c r="P402" s="299">
        <v>268</v>
      </c>
      <c r="Q402" s="296">
        <v>269</v>
      </c>
      <c r="R402" s="297">
        <v>269</v>
      </c>
      <c r="S402" s="297">
        <v>269</v>
      </c>
      <c r="T402" s="297">
        <v>269</v>
      </c>
      <c r="U402" s="300">
        <v>269</v>
      </c>
      <c r="V402" s="296">
        <v>270</v>
      </c>
      <c r="W402" s="297">
        <v>270</v>
      </c>
      <c r="X402" s="297">
        <v>270</v>
      </c>
      <c r="Y402" s="297">
        <v>270</v>
      </c>
      <c r="Z402" s="300">
        <v>270</v>
      </c>
      <c r="AA402" s="296">
        <v>270</v>
      </c>
      <c r="AB402" s="297">
        <v>270</v>
      </c>
      <c r="AC402" s="297">
        <v>270</v>
      </c>
      <c r="AD402" s="297">
        <v>270</v>
      </c>
      <c r="AE402" s="300">
        <v>270</v>
      </c>
    </row>
    <row r="403" spans="1:31" x14ac:dyDescent="0.2">
      <c r="A403" s="293" t="s">
        <v>1096</v>
      </c>
      <c r="B403" s="293"/>
      <c r="C403" s="293" t="s">
        <v>1097</v>
      </c>
      <c r="D403" s="122" t="s">
        <v>314</v>
      </c>
      <c r="E403" s="293" t="s">
        <v>261</v>
      </c>
      <c r="F403" s="293" t="s">
        <v>243</v>
      </c>
      <c r="G403" s="122" t="s">
        <v>244</v>
      </c>
      <c r="H403" s="293" t="s">
        <v>464</v>
      </c>
      <c r="I403" s="293" t="s">
        <v>246</v>
      </c>
      <c r="J403" s="294">
        <v>42857</v>
      </c>
      <c r="K403" s="295">
        <v>360</v>
      </c>
      <c r="L403" s="296">
        <v>327.8</v>
      </c>
      <c r="M403" s="297">
        <v>327.8</v>
      </c>
      <c r="N403" s="297">
        <v>327.8</v>
      </c>
      <c r="O403" s="298">
        <v>327.8</v>
      </c>
      <c r="P403" s="299">
        <v>327.8</v>
      </c>
      <c r="Q403" s="296">
        <v>353.3</v>
      </c>
      <c r="R403" s="297">
        <v>353.3</v>
      </c>
      <c r="S403" s="297">
        <v>353.3</v>
      </c>
      <c r="T403" s="297">
        <v>353.3</v>
      </c>
      <c r="U403" s="300">
        <v>353.3</v>
      </c>
      <c r="V403" s="296">
        <v>330.6</v>
      </c>
      <c r="W403" s="297">
        <v>330.6</v>
      </c>
      <c r="X403" s="297">
        <v>330.6</v>
      </c>
      <c r="Y403" s="297">
        <v>330.6</v>
      </c>
      <c r="Z403" s="300">
        <v>330.6</v>
      </c>
      <c r="AA403" s="296">
        <v>330.8</v>
      </c>
      <c r="AB403" s="297">
        <v>330.8</v>
      </c>
      <c r="AC403" s="297">
        <v>330.8</v>
      </c>
      <c r="AD403" s="297">
        <v>330.8</v>
      </c>
      <c r="AE403" s="300">
        <v>330.8</v>
      </c>
    </row>
    <row r="404" spans="1:31" x14ac:dyDescent="0.2">
      <c r="A404" s="293" t="s">
        <v>1098</v>
      </c>
      <c r="B404" s="293"/>
      <c r="C404" s="293" t="s">
        <v>1099</v>
      </c>
      <c r="D404" s="122" t="s">
        <v>314</v>
      </c>
      <c r="E404" s="293" t="s">
        <v>261</v>
      </c>
      <c r="F404" s="293" t="s">
        <v>243</v>
      </c>
      <c r="G404" s="122" t="s">
        <v>244</v>
      </c>
      <c r="H404" s="293" t="s">
        <v>464</v>
      </c>
      <c r="I404" s="293" t="s">
        <v>246</v>
      </c>
      <c r="J404" s="294">
        <v>42857</v>
      </c>
      <c r="K404" s="295">
        <v>360</v>
      </c>
      <c r="L404" s="296">
        <v>329.3</v>
      </c>
      <c r="M404" s="297">
        <v>329.3</v>
      </c>
      <c r="N404" s="297">
        <v>329.3</v>
      </c>
      <c r="O404" s="298">
        <v>329.3</v>
      </c>
      <c r="P404" s="299">
        <v>329.3</v>
      </c>
      <c r="Q404" s="296">
        <v>354.6</v>
      </c>
      <c r="R404" s="297">
        <v>354.6</v>
      </c>
      <c r="S404" s="297">
        <v>354.6</v>
      </c>
      <c r="T404" s="297">
        <v>354.6</v>
      </c>
      <c r="U404" s="300">
        <v>354.6</v>
      </c>
      <c r="V404" s="296">
        <v>331.1</v>
      </c>
      <c r="W404" s="297">
        <v>331.1</v>
      </c>
      <c r="X404" s="297">
        <v>331.1</v>
      </c>
      <c r="Y404" s="297">
        <v>331.1</v>
      </c>
      <c r="Z404" s="300">
        <v>331.1</v>
      </c>
      <c r="AA404" s="296">
        <v>331.3</v>
      </c>
      <c r="AB404" s="297">
        <v>331.3</v>
      </c>
      <c r="AC404" s="297">
        <v>331.3</v>
      </c>
      <c r="AD404" s="297">
        <v>331.3</v>
      </c>
      <c r="AE404" s="300">
        <v>331.3</v>
      </c>
    </row>
    <row r="405" spans="1:31" x14ac:dyDescent="0.2">
      <c r="A405" s="293" t="s">
        <v>1100</v>
      </c>
      <c r="B405" s="293"/>
      <c r="C405" s="293" t="s">
        <v>1101</v>
      </c>
      <c r="D405" s="122" t="s">
        <v>314</v>
      </c>
      <c r="E405" s="293" t="s">
        <v>261</v>
      </c>
      <c r="F405" s="293" t="s">
        <v>243</v>
      </c>
      <c r="G405" s="122" t="s">
        <v>244</v>
      </c>
      <c r="H405" s="293" t="s">
        <v>464</v>
      </c>
      <c r="I405" s="293" t="s">
        <v>246</v>
      </c>
      <c r="J405" s="294">
        <v>42857</v>
      </c>
      <c r="K405" s="295">
        <v>511.2</v>
      </c>
      <c r="L405" s="296">
        <v>446.3</v>
      </c>
      <c r="M405" s="297">
        <v>446.3</v>
      </c>
      <c r="N405" s="297">
        <v>446.3</v>
      </c>
      <c r="O405" s="298">
        <v>446.3</v>
      </c>
      <c r="P405" s="299">
        <v>446.3</v>
      </c>
      <c r="Q405" s="296">
        <v>473.1</v>
      </c>
      <c r="R405" s="297">
        <v>473.1</v>
      </c>
      <c r="S405" s="297">
        <v>473.1</v>
      </c>
      <c r="T405" s="297">
        <v>473.1</v>
      </c>
      <c r="U405" s="300">
        <v>473.1</v>
      </c>
      <c r="V405" s="296">
        <v>456.9</v>
      </c>
      <c r="W405" s="297">
        <v>456.9</v>
      </c>
      <c r="X405" s="297">
        <v>456.9</v>
      </c>
      <c r="Y405" s="297">
        <v>456.9</v>
      </c>
      <c r="Z405" s="300">
        <v>456.9</v>
      </c>
      <c r="AA405" s="296">
        <v>458.8</v>
      </c>
      <c r="AB405" s="297">
        <v>458.8</v>
      </c>
      <c r="AC405" s="297">
        <v>458.8</v>
      </c>
      <c r="AD405" s="297">
        <v>458.8</v>
      </c>
      <c r="AE405" s="300">
        <v>458.8</v>
      </c>
    </row>
    <row r="406" spans="1:31" x14ac:dyDescent="0.2">
      <c r="A406" s="293" t="s">
        <v>1102</v>
      </c>
      <c r="B406" s="293"/>
      <c r="C406" s="293" t="s">
        <v>1103</v>
      </c>
      <c r="D406" s="122" t="s">
        <v>241</v>
      </c>
      <c r="E406" s="293" t="s">
        <v>1104</v>
      </c>
      <c r="F406" s="293" t="s">
        <v>243</v>
      </c>
      <c r="G406" s="122" t="s">
        <v>244</v>
      </c>
      <c r="H406" s="293" t="s">
        <v>1105</v>
      </c>
      <c r="I406" s="293" t="s">
        <v>246</v>
      </c>
      <c r="J406" s="294">
        <v>41082</v>
      </c>
      <c r="K406" s="295">
        <v>116.45</v>
      </c>
      <c r="L406" s="296">
        <v>105</v>
      </c>
      <c r="M406" s="297">
        <v>105</v>
      </c>
      <c r="N406" s="297">
        <v>105</v>
      </c>
      <c r="O406" s="298">
        <v>105</v>
      </c>
      <c r="P406" s="299">
        <v>105</v>
      </c>
      <c r="Q406" s="296">
        <v>105</v>
      </c>
      <c r="R406" s="297">
        <v>105</v>
      </c>
      <c r="S406" s="297">
        <v>105</v>
      </c>
      <c r="T406" s="297">
        <v>105</v>
      </c>
      <c r="U406" s="300">
        <v>105</v>
      </c>
      <c r="V406" s="296">
        <v>105</v>
      </c>
      <c r="W406" s="297">
        <v>105</v>
      </c>
      <c r="X406" s="297">
        <v>105</v>
      </c>
      <c r="Y406" s="297">
        <v>105</v>
      </c>
      <c r="Z406" s="300">
        <v>105</v>
      </c>
      <c r="AA406" s="296">
        <v>105</v>
      </c>
      <c r="AB406" s="297">
        <v>105</v>
      </c>
      <c r="AC406" s="297">
        <v>105</v>
      </c>
      <c r="AD406" s="297">
        <v>105</v>
      </c>
      <c r="AE406" s="300">
        <v>105</v>
      </c>
    </row>
    <row r="407" spans="1:31" x14ac:dyDescent="0.2">
      <c r="A407" s="293" t="s">
        <v>1106</v>
      </c>
      <c r="B407" s="293"/>
      <c r="C407" s="293" t="s">
        <v>1107</v>
      </c>
      <c r="D407" s="122" t="s">
        <v>241</v>
      </c>
      <c r="E407" s="293" t="s">
        <v>1104</v>
      </c>
      <c r="F407" s="293" t="s">
        <v>243</v>
      </c>
      <c r="G407" s="122" t="s">
        <v>1108</v>
      </c>
      <c r="H407" s="293" t="s">
        <v>486</v>
      </c>
      <c r="I407" s="293" t="s">
        <v>246</v>
      </c>
      <c r="J407" s="294">
        <v>40756</v>
      </c>
      <c r="K407" s="295">
        <v>3.2</v>
      </c>
      <c r="L407" s="296">
        <v>3.2</v>
      </c>
      <c r="M407" s="297">
        <v>3.2</v>
      </c>
      <c r="N407" s="297">
        <v>3.2</v>
      </c>
      <c r="O407" s="298">
        <v>3.2</v>
      </c>
      <c r="P407" s="299">
        <v>3.2</v>
      </c>
      <c r="Q407" s="296">
        <v>3.2</v>
      </c>
      <c r="R407" s="297">
        <v>3.2</v>
      </c>
      <c r="S407" s="297">
        <v>3.2</v>
      </c>
      <c r="T407" s="297">
        <v>3.2</v>
      </c>
      <c r="U407" s="300">
        <v>3.2</v>
      </c>
      <c r="V407" s="296">
        <v>3.2</v>
      </c>
      <c r="W407" s="297">
        <v>3.2</v>
      </c>
      <c r="X407" s="297">
        <v>3.2</v>
      </c>
      <c r="Y407" s="297">
        <v>3.2</v>
      </c>
      <c r="Z407" s="300">
        <v>3.2</v>
      </c>
      <c r="AA407" s="296">
        <v>3.2</v>
      </c>
      <c r="AB407" s="297">
        <v>3.2</v>
      </c>
      <c r="AC407" s="297">
        <v>3.2</v>
      </c>
      <c r="AD407" s="297">
        <v>3.2</v>
      </c>
      <c r="AE407" s="300">
        <v>3.2</v>
      </c>
    </row>
    <row r="408" spans="1:31" x14ac:dyDescent="0.2">
      <c r="A408" s="293" t="s">
        <v>1109</v>
      </c>
      <c r="B408" s="293"/>
      <c r="C408" s="293" t="s">
        <v>1110</v>
      </c>
      <c r="D408" s="122" t="s">
        <v>241</v>
      </c>
      <c r="E408" s="293" t="s">
        <v>1104</v>
      </c>
      <c r="F408" s="293" t="s">
        <v>243</v>
      </c>
      <c r="G408" s="122" t="s">
        <v>1108</v>
      </c>
      <c r="H408" s="293" t="s">
        <v>643</v>
      </c>
      <c r="I408" s="293" t="s">
        <v>246</v>
      </c>
      <c r="J408" s="294">
        <v>42083</v>
      </c>
      <c r="K408" s="295">
        <v>4</v>
      </c>
      <c r="L408" s="296">
        <v>4</v>
      </c>
      <c r="M408" s="297">
        <v>4</v>
      </c>
      <c r="N408" s="297">
        <v>4</v>
      </c>
      <c r="O408" s="298">
        <v>4</v>
      </c>
      <c r="P408" s="299">
        <v>4</v>
      </c>
      <c r="Q408" s="296">
        <v>4</v>
      </c>
      <c r="R408" s="297">
        <v>4</v>
      </c>
      <c r="S408" s="297">
        <v>4</v>
      </c>
      <c r="T408" s="297">
        <v>4</v>
      </c>
      <c r="U408" s="300">
        <v>4</v>
      </c>
      <c r="V408" s="296">
        <v>4</v>
      </c>
      <c r="W408" s="297">
        <v>4</v>
      </c>
      <c r="X408" s="297">
        <v>4</v>
      </c>
      <c r="Y408" s="297">
        <v>4</v>
      </c>
      <c r="Z408" s="300">
        <v>4</v>
      </c>
      <c r="AA408" s="296">
        <v>4</v>
      </c>
      <c r="AB408" s="297">
        <v>4</v>
      </c>
      <c r="AC408" s="297">
        <v>4</v>
      </c>
      <c r="AD408" s="297">
        <v>4</v>
      </c>
      <c r="AE408" s="300">
        <v>4</v>
      </c>
    </row>
    <row r="409" spans="1:31" x14ac:dyDescent="0.2">
      <c r="A409" s="293" t="s">
        <v>1111</v>
      </c>
      <c r="B409" s="293"/>
      <c r="C409" s="293" t="s">
        <v>1112</v>
      </c>
      <c r="D409" s="122" t="s">
        <v>241</v>
      </c>
      <c r="E409" s="293" t="s">
        <v>1104</v>
      </c>
      <c r="F409" s="293" t="s">
        <v>243</v>
      </c>
      <c r="G409" s="122" t="s">
        <v>1108</v>
      </c>
      <c r="H409" s="293" t="s">
        <v>272</v>
      </c>
      <c r="I409" s="293" t="s">
        <v>260</v>
      </c>
      <c r="J409" s="294">
        <v>41639</v>
      </c>
      <c r="K409" s="295">
        <v>4.2</v>
      </c>
      <c r="L409" s="296">
        <v>4.2</v>
      </c>
      <c r="M409" s="297">
        <v>4.2</v>
      </c>
      <c r="N409" s="297">
        <v>4.2</v>
      </c>
      <c r="O409" s="298">
        <v>4.2</v>
      </c>
      <c r="P409" s="299">
        <v>4.2</v>
      </c>
      <c r="Q409" s="296">
        <v>4.2</v>
      </c>
      <c r="R409" s="297">
        <v>4.2</v>
      </c>
      <c r="S409" s="297">
        <v>4.2</v>
      </c>
      <c r="T409" s="297">
        <v>4.2</v>
      </c>
      <c r="U409" s="300">
        <v>4.2</v>
      </c>
      <c r="V409" s="296">
        <v>4.2</v>
      </c>
      <c r="W409" s="297">
        <v>4.2</v>
      </c>
      <c r="X409" s="297">
        <v>4.2</v>
      </c>
      <c r="Y409" s="297">
        <v>4.2</v>
      </c>
      <c r="Z409" s="300">
        <v>4.2</v>
      </c>
      <c r="AA409" s="296">
        <v>4.2</v>
      </c>
      <c r="AB409" s="297">
        <v>4.2</v>
      </c>
      <c r="AC409" s="297">
        <v>4.2</v>
      </c>
      <c r="AD409" s="297">
        <v>4.2</v>
      </c>
      <c r="AE409" s="300">
        <v>4.2</v>
      </c>
    </row>
    <row r="410" spans="1:31" x14ac:dyDescent="0.2">
      <c r="A410" s="293" t="s">
        <v>1113</v>
      </c>
      <c r="B410" s="293"/>
      <c r="C410" s="293" t="s">
        <v>1114</v>
      </c>
      <c r="D410" s="122" t="s">
        <v>241</v>
      </c>
      <c r="E410" s="293" t="s">
        <v>1104</v>
      </c>
      <c r="F410" s="293" t="s">
        <v>243</v>
      </c>
      <c r="G410" s="122" t="s">
        <v>1108</v>
      </c>
      <c r="H410" s="293" t="s">
        <v>455</v>
      </c>
      <c r="I410" s="293" t="s">
        <v>260</v>
      </c>
      <c r="J410" s="294">
        <v>39407</v>
      </c>
      <c r="K410" s="295">
        <v>6.4</v>
      </c>
      <c r="L410" s="296">
        <v>6.4</v>
      </c>
      <c r="M410" s="297">
        <v>6.4</v>
      </c>
      <c r="N410" s="297">
        <v>6.4</v>
      </c>
      <c r="O410" s="298">
        <v>6.4</v>
      </c>
      <c r="P410" s="299">
        <v>6.4</v>
      </c>
      <c r="Q410" s="296">
        <v>6.4</v>
      </c>
      <c r="R410" s="297">
        <v>6.4</v>
      </c>
      <c r="S410" s="297">
        <v>6.4</v>
      </c>
      <c r="T410" s="297">
        <v>6.4</v>
      </c>
      <c r="U410" s="300">
        <v>6.4</v>
      </c>
      <c r="V410" s="296">
        <v>6.4</v>
      </c>
      <c r="W410" s="297">
        <v>6.4</v>
      </c>
      <c r="X410" s="297">
        <v>6.4</v>
      </c>
      <c r="Y410" s="297">
        <v>6.4</v>
      </c>
      <c r="Z410" s="300">
        <v>6.4</v>
      </c>
      <c r="AA410" s="296">
        <v>6.4</v>
      </c>
      <c r="AB410" s="297">
        <v>6.4</v>
      </c>
      <c r="AC410" s="297">
        <v>6.4</v>
      </c>
      <c r="AD410" s="297">
        <v>6.4</v>
      </c>
      <c r="AE410" s="300">
        <v>6.4</v>
      </c>
    </row>
    <row r="411" spans="1:31" x14ac:dyDescent="0.2">
      <c r="A411" s="293" t="s">
        <v>1115</v>
      </c>
      <c r="B411" s="293"/>
      <c r="C411" s="293" t="s">
        <v>1116</v>
      </c>
      <c r="D411" s="122" t="s">
        <v>241</v>
      </c>
      <c r="E411" s="293" t="s">
        <v>1104</v>
      </c>
      <c r="F411" s="293" t="s">
        <v>243</v>
      </c>
      <c r="G411" s="122" t="s">
        <v>1108</v>
      </c>
      <c r="H411" s="293" t="s">
        <v>1117</v>
      </c>
      <c r="I411" s="293" t="s">
        <v>260</v>
      </c>
      <c r="J411" s="294">
        <v>40756</v>
      </c>
      <c r="K411" s="295">
        <v>3.2</v>
      </c>
      <c r="L411" s="296">
        <v>3.2</v>
      </c>
      <c r="M411" s="297">
        <v>3.2</v>
      </c>
      <c r="N411" s="297">
        <v>3.2</v>
      </c>
      <c r="O411" s="298">
        <v>3.2</v>
      </c>
      <c r="P411" s="299">
        <v>3.2</v>
      </c>
      <c r="Q411" s="296">
        <v>3.2</v>
      </c>
      <c r="R411" s="297">
        <v>3.2</v>
      </c>
      <c r="S411" s="297">
        <v>3.2</v>
      </c>
      <c r="T411" s="297">
        <v>3.2</v>
      </c>
      <c r="U411" s="300">
        <v>3.2</v>
      </c>
      <c r="V411" s="296">
        <v>3.2</v>
      </c>
      <c r="W411" s="297">
        <v>3.2</v>
      </c>
      <c r="X411" s="297">
        <v>3.2</v>
      </c>
      <c r="Y411" s="297">
        <v>3.2</v>
      </c>
      <c r="Z411" s="300">
        <v>3.2</v>
      </c>
      <c r="AA411" s="296">
        <v>3.2</v>
      </c>
      <c r="AB411" s="297">
        <v>3.2</v>
      </c>
      <c r="AC411" s="297">
        <v>3.2</v>
      </c>
      <c r="AD411" s="297">
        <v>3.2</v>
      </c>
      <c r="AE411" s="300">
        <v>3.2</v>
      </c>
    </row>
    <row r="412" spans="1:31" x14ac:dyDescent="0.2">
      <c r="A412" s="293" t="s">
        <v>1118</v>
      </c>
      <c r="B412" s="293"/>
      <c r="C412" s="293" t="s">
        <v>1119</v>
      </c>
      <c r="D412" s="122" t="s">
        <v>241</v>
      </c>
      <c r="E412" s="293" t="s">
        <v>1104</v>
      </c>
      <c r="F412" s="293" t="s">
        <v>243</v>
      </c>
      <c r="G412" s="122" t="s">
        <v>1108</v>
      </c>
      <c r="H412" s="293" t="s">
        <v>1120</v>
      </c>
      <c r="I412" s="293" t="s">
        <v>246</v>
      </c>
      <c r="J412" s="294">
        <v>40214</v>
      </c>
      <c r="K412" s="295">
        <v>4.8</v>
      </c>
      <c r="L412" s="296">
        <v>4.8</v>
      </c>
      <c r="M412" s="297">
        <v>4.8</v>
      </c>
      <c r="N412" s="297">
        <v>4.8</v>
      </c>
      <c r="O412" s="298">
        <v>4.8</v>
      </c>
      <c r="P412" s="299">
        <v>4.8</v>
      </c>
      <c r="Q412" s="296">
        <v>4.8</v>
      </c>
      <c r="R412" s="297">
        <v>4.8</v>
      </c>
      <c r="S412" s="297">
        <v>4.8</v>
      </c>
      <c r="T412" s="297">
        <v>4.8</v>
      </c>
      <c r="U412" s="300">
        <v>4.8</v>
      </c>
      <c r="V412" s="296">
        <v>4.8</v>
      </c>
      <c r="W412" s="297">
        <v>4.8</v>
      </c>
      <c r="X412" s="297">
        <v>4.8</v>
      </c>
      <c r="Y412" s="297">
        <v>4.8</v>
      </c>
      <c r="Z412" s="300">
        <v>4.8</v>
      </c>
      <c r="AA412" s="296">
        <v>4.8</v>
      </c>
      <c r="AB412" s="297">
        <v>4.8</v>
      </c>
      <c r="AC412" s="297">
        <v>4.8</v>
      </c>
      <c r="AD412" s="297">
        <v>4.8</v>
      </c>
      <c r="AE412" s="300">
        <v>4.8</v>
      </c>
    </row>
    <row r="413" spans="1:31" x14ac:dyDescent="0.2">
      <c r="A413" s="293" t="s">
        <v>1121</v>
      </c>
      <c r="B413" s="293"/>
      <c r="C413" s="293" t="s">
        <v>1122</v>
      </c>
      <c r="D413" s="122" t="s">
        <v>1123</v>
      </c>
      <c r="E413" s="293" t="s">
        <v>1124</v>
      </c>
      <c r="F413" s="293" t="s">
        <v>243</v>
      </c>
      <c r="G413" s="122" t="s">
        <v>244</v>
      </c>
      <c r="H413" s="293" t="s">
        <v>1125</v>
      </c>
      <c r="I413" s="293" t="s">
        <v>392</v>
      </c>
      <c r="J413" s="294">
        <v>30468</v>
      </c>
      <c r="K413" s="295">
        <v>37.9</v>
      </c>
      <c r="L413" s="296">
        <v>37.9</v>
      </c>
      <c r="M413" s="297">
        <v>37.9</v>
      </c>
      <c r="N413" s="297">
        <v>37.9</v>
      </c>
      <c r="O413" s="298">
        <v>37.9</v>
      </c>
      <c r="P413" s="299">
        <v>37.9</v>
      </c>
      <c r="Q413" s="296">
        <v>37.9</v>
      </c>
      <c r="R413" s="297">
        <v>37.9</v>
      </c>
      <c r="S413" s="297">
        <v>37.9</v>
      </c>
      <c r="T413" s="297">
        <v>37.9</v>
      </c>
      <c r="U413" s="300">
        <v>37.9</v>
      </c>
      <c r="V413" s="296">
        <v>37.9</v>
      </c>
      <c r="W413" s="297">
        <v>37.9</v>
      </c>
      <c r="X413" s="297">
        <v>37.9</v>
      </c>
      <c r="Y413" s="297">
        <v>37.9</v>
      </c>
      <c r="Z413" s="300">
        <v>37.9</v>
      </c>
      <c r="AA413" s="296">
        <v>37.9</v>
      </c>
      <c r="AB413" s="297">
        <v>37.9</v>
      </c>
      <c r="AC413" s="297">
        <v>37.9</v>
      </c>
      <c r="AD413" s="297">
        <v>37.9</v>
      </c>
      <c r="AE413" s="300">
        <v>37.9</v>
      </c>
    </row>
    <row r="414" spans="1:31" x14ac:dyDescent="0.2">
      <c r="A414" s="293" t="s">
        <v>1126</v>
      </c>
      <c r="B414" s="293"/>
      <c r="C414" s="293" t="s">
        <v>1127</v>
      </c>
      <c r="D414" s="122" t="s">
        <v>1123</v>
      </c>
      <c r="E414" s="293" t="s">
        <v>1124</v>
      </c>
      <c r="F414" s="293" t="s">
        <v>243</v>
      </c>
      <c r="G414" s="122" t="s">
        <v>244</v>
      </c>
      <c r="H414" s="293" t="s">
        <v>1125</v>
      </c>
      <c r="I414" s="293" t="s">
        <v>392</v>
      </c>
      <c r="J414" s="294">
        <v>30590</v>
      </c>
      <c r="K414" s="295">
        <v>37.9</v>
      </c>
      <c r="L414" s="296">
        <v>37.9</v>
      </c>
      <c r="M414" s="297">
        <v>37.9</v>
      </c>
      <c r="N414" s="297">
        <v>37.9</v>
      </c>
      <c r="O414" s="298">
        <v>37.9</v>
      </c>
      <c r="P414" s="299">
        <v>37.9</v>
      </c>
      <c r="Q414" s="296">
        <v>37.9</v>
      </c>
      <c r="R414" s="297">
        <v>37.9</v>
      </c>
      <c r="S414" s="297">
        <v>37.9</v>
      </c>
      <c r="T414" s="297">
        <v>37.9</v>
      </c>
      <c r="U414" s="300">
        <v>37.9</v>
      </c>
      <c r="V414" s="296">
        <v>37.9</v>
      </c>
      <c r="W414" s="297">
        <v>37.9</v>
      </c>
      <c r="X414" s="297">
        <v>37.9</v>
      </c>
      <c r="Y414" s="297">
        <v>37.9</v>
      </c>
      <c r="Z414" s="300">
        <v>37.9</v>
      </c>
      <c r="AA414" s="296">
        <v>37.9</v>
      </c>
      <c r="AB414" s="297">
        <v>37.9</v>
      </c>
      <c r="AC414" s="297">
        <v>37.9</v>
      </c>
      <c r="AD414" s="297">
        <v>37.9</v>
      </c>
      <c r="AE414" s="300">
        <v>37.9</v>
      </c>
    </row>
    <row r="415" spans="1:31" x14ac:dyDescent="0.2">
      <c r="A415" s="293" t="s">
        <v>1128</v>
      </c>
      <c r="B415" s="293"/>
      <c r="C415" s="293" t="s">
        <v>1129</v>
      </c>
      <c r="D415" s="122" t="s">
        <v>1123</v>
      </c>
      <c r="E415" s="293" t="s">
        <v>1124</v>
      </c>
      <c r="F415" s="293" t="s">
        <v>243</v>
      </c>
      <c r="G415" s="122" t="s">
        <v>244</v>
      </c>
      <c r="H415" s="293" t="s">
        <v>455</v>
      </c>
      <c r="I415" s="293" t="s">
        <v>260</v>
      </c>
      <c r="J415" s="294">
        <v>14702</v>
      </c>
      <c r="K415" s="295">
        <v>9</v>
      </c>
      <c r="L415" s="296">
        <v>8</v>
      </c>
      <c r="M415" s="297">
        <v>8</v>
      </c>
      <c r="N415" s="297">
        <v>8</v>
      </c>
      <c r="O415" s="298">
        <v>8</v>
      </c>
      <c r="P415" s="299">
        <v>8</v>
      </c>
      <c r="Q415" s="296">
        <v>8</v>
      </c>
      <c r="R415" s="297">
        <v>8</v>
      </c>
      <c r="S415" s="297">
        <v>8</v>
      </c>
      <c r="T415" s="297">
        <v>8</v>
      </c>
      <c r="U415" s="300">
        <v>8</v>
      </c>
      <c r="V415" s="296">
        <v>8</v>
      </c>
      <c r="W415" s="297">
        <v>8</v>
      </c>
      <c r="X415" s="297">
        <v>8</v>
      </c>
      <c r="Y415" s="297">
        <v>8</v>
      </c>
      <c r="Z415" s="300">
        <v>8</v>
      </c>
      <c r="AA415" s="296">
        <v>8</v>
      </c>
      <c r="AB415" s="297">
        <v>8</v>
      </c>
      <c r="AC415" s="297">
        <v>8</v>
      </c>
      <c r="AD415" s="297">
        <v>8</v>
      </c>
      <c r="AE415" s="300">
        <v>8</v>
      </c>
    </row>
    <row r="416" spans="1:31" x14ac:dyDescent="0.2">
      <c r="A416" s="293" t="s">
        <v>1130</v>
      </c>
      <c r="B416" s="293"/>
      <c r="C416" s="293" t="s">
        <v>1131</v>
      </c>
      <c r="D416" s="122" t="s">
        <v>1123</v>
      </c>
      <c r="E416" s="293" t="s">
        <v>1124</v>
      </c>
      <c r="F416" s="293" t="s">
        <v>243</v>
      </c>
      <c r="G416" s="122" t="s">
        <v>244</v>
      </c>
      <c r="H416" s="293" t="s">
        <v>455</v>
      </c>
      <c r="I416" s="293" t="s">
        <v>260</v>
      </c>
      <c r="J416" s="294">
        <v>14702</v>
      </c>
      <c r="K416" s="295">
        <v>9</v>
      </c>
      <c r="L416" s="296">
        <v>9</v>
      </c>
      <c r="M416" s="297">
        <v>9</v>
      </c>
      <c r="N416" s="297">
        <v>9</v>
      </c>
      <c r="O416" s="298">
        <v>9</v>
      </c>
      <c r="P416" s="299">
        <v>9</v>
      </c>
      <c r="Q416" s="296">
        <v>9</v>
      </c>
      <c r="R416" s="297">
        <v>9</v>
      </c>
      <c r="S416" s="297">
        <v>9</v>
      </c>
      <c r="T416" s="297">
        <v>9</v>
      </c>
      <c r="U416" s="300">
        <v>9</v>
      </c>
      <c r="V416" s="296">
        <v>9</v>
      </c>
      <c r="W416" s="297">
        <v>9</v>
      </c>
      <c r="X416" s="297">
        <v>9</v>
      </c>
      <c r="Y416" s="297">
        <v>9</v>
      </c>
      <c r="Z416" s="300">
        <v>9</v>
      </c>
      <c r="AA416" s="296">
        <v>9</v>
      </c>
      <c r="AB416" s="297">
        <v>9</v>
      </c>
      <c r="AC416" s="297">
        <v>9</v>
      </c>
      <c r="AD416" s="297">
        <v>9</v>
      </c>
      <c r="AE416" s="300">
        <v>9</v>
      </c>
    </row>
    <row r="417" spans="1:31" x14ac:dyDescent="0.2">
      <c r="A417" s="293" t="s">
        <v>1132</v>
      </c>
      <c r="B417" s="293"/>
      <c r="C417" s="293" t="s">
        <v>1133</v>
      </c>
      <c r="D417" s="122" t="s">
        <v>1123</v>
      </c>
      <c r="E417" s="293" t="s">
        <v>1124</v>
      </c>
      <c r="F417" s="293" t="s">
        <v>243</v>
      </c>
      <c r="G417" s="122" t="s">
        <v>244</v>
      </c>
      <c r="H417" s="293" t="s">
        <v>513</v>
      </c>
      <c r="I417" s="293" t="s">
        <v>260</v>
      </c>
      <c r="J417" s="294">
        <v>13881</v>
      </c>
      <c r="K417" s="295">
        <v>18.3</v>
      </c>
      <c r="L417" s="296">
        <v>16</v>
      </c>
      <c r="M417" s="297">
        <v>16</v>
      </c>
      <c r="N417" s="297">
        <v>16</v>
      </c>
      <c r="O417" s="298">
        <v>16</v>
      </c>
      <c r="P417" s="299">
        <v>16</v>
      </c>
      <c r="Q417" s="296">
        <v>16</v>
      </c>
      <c r="R417" s="297">
        <v>16</v>
      </c>
      <c r="S417" s="297">
        <v>16</v>
      </c>
      <c r="T417" s="297">
        <v>16</v>
      </c>
      <c r="U417" s="300">
        <v>16</v>
      </c>
      <c r="V417" s="296">
        <v>16</v>
      </c>
      <c r="W417" s="297">
        <v>16</v>
      </c>
      <c r="X417" s="297">
        <v>16</v>
      </c>
      <c r="Y417" s="297">
        <v>16</v>
      </c>
      <c r="Z417" s="300">
        <v>16</v>
      </c>
      <c r="AA417" s="296">
        <v>16</v>
      </c>
      <c r="AB417" s="297">
        <v>16</v>
      </c>
      <c r="AC417" s="297">
        <v>16</v>
      </c>
      <c r="AD417" s="297">
        <v>16</v>
      </c>
      <c r="AE417" s="300">
        <v>16</v>
      </c>
    </row>
    <row r="418" spans="1:31" x14ac:dyDescent="0.2">
      <c r="A418" s="293" t="s">
        <v>1134</v>
      </c>
      <c r="B418" s="293"/>
      <c r="C418" s="293" t="s">
        <v>1135</v>
      </c>
      <c r="D418" s="122" t="s">
        <v>1123</v>
      </c>
      <c r="E418" s="293" t="s">
        <v>1124</v>
      </c>
      <c r="F418" s="293" t="s">
        <v>243</v>
      </c>
      <c r="G418" s="122" t="s">
        <v>244</v>
      </c>
      <c r="H418" s="293" t="s">
        <v>513</v>
      </c>
      <c r="I418" s="293" t="s">
        <v>260</v>
      </c>
      <c r="J418" s="294">
        <v>13881</v>
      </c>
      <c r="K418" s="295">
        <v>18.3</v>
      </c>
      <c r="L418" s="296">
        <v>16</v>
      </c>
      <c r="M418" s="297">
        <v>16</v>
      </c>
      <c r="N418" s="297">
        <v>16</v>
      </c>
      <c r="O418" s="298">
        <v>16</v>
      </c>
      <c r="P418" s="299">
        <v>16</v>
      </c>
      <c r="Q418" s="296">
        <v>16</v>
      </c>
      <c r="R418" s="297">
        <v>16</v>
      </c>
      <c r="S418" s="297">
        <v>16</v>
      </c>
      <c r="T418" s="297">
        <v>16</v>
      </c>
      <c r="U418" s="300">
        <v>16</v>
      </c>
      <c r="V418" s="296">
        <v>16</v>
      </c>
      <c r="W418" s="297">
        <v>16</v>
      </c>
      <c r="X418" s="297">
        <v>16</v>
      </c>
      <c r="Y418" s="297">
        <v>16</v>
      </c>
      <c r="Z418" s="300">
        <v>16</v>
      </c>
      <c r="AA418" s="296">
        <v>16</v>
      </c>
      <c r="AB418" s="297">
        <v>16</v>
      </c>
      <c r="AC418" s="297">
        <v>16</v>
      </c>
      <c r="AD418" s="297">
        <v>16</v>
      </c>
      <c r="AE418" s="300">
        <v>16</v>
      </c>
    </row>
    <row r="419" spans="1:31" x14ac:dyDescent="0.2">
      <c r="A419" s="293" t="s">
        <v>1136</v>
      </c>
      <c r="B419" s="293"/>
      <c r="C419" s="293" t="s">
        <v>1137</v>
      </c>
      <c r="D419" s="122" t="s">
        <v>1123</v>
      </c>
      <c r="E419" s="293" t="s">
        <v>1124</v>
      </c>
      <c r="F419" s="293" t="s">
        <v>243</v>
      </c>
      <c r="G419" s="122" t="s">
        <v>244</v>
      </c>
      <c r="H419" s="293" t="s">
        <v>513</v>
      </c>
      <c r="I419" s="293" t="s">
        <v>260</v>
      </c>
      <c r="J419" s="294">
        <v>18402</v>
      </c>
      <c r="K419" s="295">
        <v>18.3</v>
      </c>
      <c r="L419" s="296">
        <v>17</v>
      </c>
      <c r="M419" s="297">
        <v>17</v>
      </c>
      <c r="N419" s="297">
        <v>17</v>
      </c>
      <c r="O419" s="298">
        <v>17</v>
      </c>
      <c r="P419" s="299">
        <v>17</v>
      </c>
      <c r="Q419" s="296">
        <v>17</v>
      </c>
      <c r="R419" s="297">
        <v>17</v>
      </c>
      <c r="S419" s="297">
        <v>17</v>
      </c>
      <c r="T419" s="297">
        <v>17</v>
      </c>
      <c r="U419" s="300">
        <v>17</v>
      </c>
      <c r="V419" s="296">
        <v>17</v>
      </c>
      <c r="W419" s="297">
        <v>17</v>
      </c>
      <c r="X419" s="297">
        <v>17</v>
      </c>
      <c r="Y419" s="297">
        <v>17</v>
      </c>
      <c r="Z419" s="300">
        <v>17</v>
      </c>
      <c r="AA419" s="296">
        <v>17</v>
      </c>
      <c r="AB419" s="297">
        <v>17</v>
      </c>
      <c r="AC419" s="297">
        <v>17</v>
      </c>
      <c r="AD419" s="297">
        <v>17</v>
      </c>
      <c r="AE419" s="300">
        <v>17</v>
      </c>
    </row>
    <row r="420" spans="1:31" x14ac:dyDescent="0.2">
      <c r="A420" s="293" t="s">
        <v>1138</v>
      </c>
      <c r="B420" s="293"/>
      <c r="C420" s="293" t="s">
        <v>1139</v>
      </c>
      <c r="D420" s="122" t="s">
        <v>1123</v>
      </c>
      <c r="E420" s="293" t="s">
        <v>1124</v>
      </c>
      <c r="F420" s="293" t="s">
        <v>243</v>
      </c>
      <c r="G420" s="122" t="s">
        <v>244</v>
      </c>
      <c r="H420" s="293" t="s">
        <v>748</v>
      </c>
      <c r="I420" s="293" t="s">
        <v>246</v>
      </c>
      <c r="J420" s="294">
        <v>16132</v>
      </c>
      <c r="K420" s="295">
        <v>50.8</v>
      </c>
      <c r="L420" s="296">
        <v>49.5</v>
      </c>
      <c r="M420" s="297">
        <v>49.5</v>
      </c>
      <c r="N420" s="297">
        <v>49.5</v>
      </c>
      <c r="O420" s="298">
        <v>49.5</v>
      </c>
      <c r="P420" s="299">
        <v>49.5</v>
      </c>
      <c r="Q420" s="296">
        <v>49.5</v>
      </c>
      <c r="R420" s="297">
        <v>49.5</v>
      </c>
      <c r="S420" s="297">
        <v>49.5</v>
      </c>
      <c r="T420" s="297">
        <v>49.5</v>
      </c>
      <c r="U420" s="300">
        <v>49.5</v>
      </c>
      <c r="V420" s="296">
        <v>49.5</v>
      </c>
      <c r="W420" s="297">
        <v>49.5</v>
      </c>
      <c r="X420" s="297">
        <v>49.5</v>
      </c>
      <c r="Y420" s="297">
        <v>49.5</v>
      </c>
      <c r="Z420" s="300">
        <v>49.5</v>
      </c>
      <c r="AA420" s="296">
        <v>49.5</v>
      </c>
      <c r="AB420" s="297">
        <v>49.5</v>
      </c>
      <c r="AC420" s="297">
        <v>49.5</v>
      </c>
      <c r="AD420" s="297">
        <v>49.5</v>
      </c>
      <c r="AE420" s="300">
        <v>49.5</v>
      </c>
    </row>
    <row r="421" spans="1:31" x14ac:dyDescent="0.2">
      <c r="A421" s="293" t="s">
        <v>1140</v>
      </c>
      <c r="B421" s="293"/>
      <c r="C421" s="293" t="s">
        <v>1141</v>
      </c>
      <c r="D421" s="122" t="s">
        <v>1123</v>
      </c>
      <c r="E421" s="293" t="s">
        <v>1124</v>
      </c>
      <c r="F421" s="293" t="s">
        <v>243</v>
      </c>
      <c r="G421" s="122" t="s">
        <v>244</v>
      </c>
      <c r="H421" s="293" t="s">
        <v>748</v>
      </c>
      <c r="I421" s="293" t="s">
        <v>246</v>
      </c>
      <c r="J421" s="294">
        <v>17596</v>
      </c>
      <c r="K421" s="295">
        <v>50.8</v>
      </c>
      <c r="L421" s="296">
        <v>49.5</v>
      </c>
      <c r="M421" s="297">
        <v>49.5</v>
      </c>
      <c r="N421" s="297">
        <v>49.5</v>
      </c>
      <c r="O421" s="298">
        <v>49.5</v>
      </c>
      <c r="P421" s="299">
        <v>49.5</v>
      </c>
      <c r="Q421" s="296">
        <v>49.5</v>
      </c>
      <c r="R421" s="297">
        <v>49.5</v>
      </c>
      <c r="S421" s="297">
        <v>49.5</v>
      </c>
      <c r="T421" s="297">
        <v>49.5</v>
      </c>
      <c r="U421" s="300">
        <v>49.5</v>
      </c>
      <c r="V421" s="296">
        <v>49.5</v>
      </c>
      <c r="W421" s="297">
        <v>49.5</v>
      </c>
      <c r="X421" s="297">
        <v>49.5</v>
      </c>
      <c r="Y421" s="297">
        <v>49.5</v>
      </c>
      <c r="Z421" s="300">
        <v>49.5</v>
      </c>
      <c r="AA421" s="296">
        <v>49.5</v>
      </c>
      <c r="AB421" s="297">
        <v>49.5</v>
      </c>
      <c r="AC421" s="297">
        <v>49.5</v>
      </c>
      <c r="AD421" s="297">
        <v>49.5</v>
      </c>
      <c r="AE421" s="300">
        <v>49.5</v>
      </c>
    </row>
    <row r="422" spans="1:31" x14ac:dyDescent="0.2">
      <c r="A422" s="293" t="s">
        <v>1142</v>
      </c>
      <c r="B422" s="293"/>
      <c r="C422" s="293" t="s">
        <v>1143</v>
      </c>
      <c r="D422" s="122" t="s">
        <v>1123</v>
      </c>
      <c r="E422" s="293" t="s">
        <v>1124</v>
      </c>
      <c r="F422" s="293" t="s">
        <v>243</v>
      </c>
      <c r="G422" s="122" t="s">
        <v>1144</v>
      </c>
      <c r="H422" s="293" t="s">
        <v>1145</v>
      </c>
      <c r="I422" s="293" t="s">
        <v>260</v>
      </c>
      <c r="J422" s="294">
        <v>10228</v>
      </c>
      <c r="K422" s="295">
        <v>9.6</v>
      </c>
      <c r="L422" s="296">
        <v>9.6</v>
      </c>
      <c r="M422" s="297">
        <v>9.6</v>
      </c>
      <c r="N422" s="297">
        <v>9.6</v>
      </c>
      <c r="O422" s="298">
        <v>9.6</v>
      </c>
      <c r="P422" s="299">
        <v>9.6</v>
      </c>
      <c r="Q422" s="296">
        <v>9.6</v>
      </c>
      <c r="R422" s="297">
        <v>9.6</v>
      </c>
      <c r="S422" s="297">
        <v>9.6</v>
      </c>
      <c r="T422" s="297">
        <v>9.6</v>
      </c>
      <c r="U422" s="300">
        <v>9.6</v>
      </c>
      <c r="V422" s="296">
        <v>9.6</v>
      </c>
      <c r="W422" s="297">
        <v>9.6</v>
      </c>
      <c r="X422" s="297">
        <v>9.6</v>
      </c>
      <c r="Y422" s="297">
        <v>9.6</v>
      </c>
      <c r="Z422" s="300">
        <v>9.6</v>
      </c>
      <c r="AA422" s="296">
        <v>9.6</v>
      </c>
      <c r="AB422" s="297">
        <v>9.6</v>
      </c>
      <c r="AC422" s="297">
        <v>9.6</v>
      </c>
      <c r="AD422" s="297">
        <v>9.6</v>
      </c>
      <c r="AE422" s="300">
        <v>9.6</v>
      </c>
    </row>
    <row r="423" spans="1:31" x14ac:dyDescent="0.2">
      <c r="A423" s="293" t="s">
        <v>1146</v>
      </c>
      <c r="B423" s="293"/>
      <c r="C423" s="293" t="s">
        <v>1147</v>
      </c>
      <c r="D423" s="122" t="s">
        <v>1123</v>
      </c>
      <c r="E423" s="293" t="s">
        <v>1124</v>
      </c>
      <c r="F423" s="293" t="s">
        <v>243</v>
      </c>
      <c r="G423" s="122" t="s">
        <v>244</v>
      </c>
      <c r="H423" s="293" t="s">
        <v>1148</v>
      </c>
      <c r="I423" s="293" t="s">
        <v>260</v>
      </c>
      <c r="J423" s="294">
        <v>20008</v>
      </c>
      <c r="K423" s="295">
        <v>12</v>
      </c>
      <c r="L423" s="296">
        <v>12</v>
      </c>
      <c r="M423" s="297">
        <v>12</v>
      </c>
      <c r="N423" s="297">
        <v>12</v>
      </c>
      <c r="O423" s="298">
        <v>12</v>
      </c>
      <c r="P423" s="299">
        <v>12</v>
      </c>
      <c r="Q423" s="296">
        <v>12</v>
      </c>
      <c r="R423" s="297">
        <v>12</v>
      </c>
      <c r="S423" s="297">
        <v>12</v>
      </c>
      <c r="T423" s="297">
        <v>12</v>
      </c>
      <c r="U423" s="300">
        <v>12</v>
      </c>
      <c r="V423" s="296">
        <v>12</v>
      </c>
      <c r="W423" s="297">
        <v>12</v>
      </c>
      <c r="X423" s="297">
        <v>12</v>
      </c>
      <c r="Y423" s="297">
        <v>12</v>
      </c>
      <c r="Z423" s="300">
        <v>12</v>
      </c>
      <c r="AA423" s="296">
        <v>12</v>
      </c>
      <c r="AB423" s="297">
        <v>12</v>
      </c>
      <c r="AC423" s="297">
        <v>12</v>
      </c>
      <c r="AD423" s="297">
        <v>12</v>
      </c>
      <c r="AE423" s="300">
        <v>12</v>
      </c>
    </row>
    <row r="424" spans="1:31" x14ac:dyDescent="0.2">
      <c r="A424" s="293" t="s">
        <v>1149</v>
      </c>
      <c r="B424" s="293"/>
      <c r="C424" s="293" t="s">
        <v>1150</v>
      </c>
      <c r="D424" s="122" t="s">
        <v>1123</v>
      </c>
      <c r="E424" s="293" t="s">
        <v>1124</v>
      </c>
      <c r="F424" s="293" t="s">
        <v>243</v>
      </c>
      <c r="G424" s="122" t="s">
        <v>244</v>
      </c>
      <c r="H424" s="293" t="s">
        <v>1148</v>
      </c>
      <c r="I424" s="293" t="s">
        <v>260</v>
      </c>
      <c r="J424" s="294">
        <v>20008</v>
      </c>
      <c r="K424" s="295">
        <v>12</v>
      </c>
      <c r="L424" s="296">
        <v>12</v>
      </c>
      <c r="M424" s="297">
        <v>12</v>
      </c>
      <c r="N424" s="297">
        <v>12</v>
      </c>
      <c r="O424" s="298">
        <v>12</v>
      </c>
      <c r="P424" s="299">
        <v>12</v>
      </c>
      <c r="Q424" s="296">
        <v>12</v>
      </c>
      <c r="R424" s="297">
        <v>12</v>
      </c>
      <c r="S424" s="297">
        <v>12</v>
      </c>
      <c r="T424" s="297">
        <v>12</v>
      </c>
      <c r="U424" s="300">
        <v>12</v>
      </c>
      <c r="V424" s="296">
        <v>12</v>
      </c>
      <c r="W424" s="297">
        <v>12</v>
      </c>
      <c r="X424" s="297">
        <v>12</v>
      </c>
      <c r="Y424" s="297">
        <v>12</v>
      </c>
      <c r="Z424" s="300">
        <v>12</v>
      </c>
      <c r="AA424" s="296">
        <v>12</v>
      </c>
      <c r="AB424" s="297">
        <v>12</v>
      </c>
      <c r="AC424" s="297">
        <v>12</v>
      </c>
      <c r="AD424" s="297">
        <v>12</v>
      </c>
      <c r="AE424" s="300">
        <v>12</v>
      </c>
    </row>
    <row r="425" spans="1:31" x14ac:dyDescent="0.2">
      <c r="A425" s="293" t="s">
        <v>1151</v>
      </c>
      <c r="B425" s="293"/>
      <c r="C425" s="293" t="s">
        <v>1152</v>
      </c>
      <c r="D425" s="122" t="s">
        <v>1123</v>
      </c>
      <c r="E425" s="293" t="s">
        <v>1124</v>
      </c>
      <c r="F425" s="293" t="s">
        <v>243</v>
      </c>
      <c r="G425" s="122" t="s">
        <v>244</v>
      </c>
      <c r="H425" s="293" t="s">
        <v>1148</v>
      </c>
      <c r="I425" s="293" t="s">
        <v>260</v>
      </c>
      <c r="J425" s="294">
        <v>20008</v>
      </c>
      <c r="K425" s="295">
        <v>12</v>
      </c>
      <c r="L425" s="296">
        <v>12</v>
      </c>
      <c r="M425" s="297">
        <v>12</v>
      </c>
      <c r="N425" s="297">
        <v>12</v>
      </c>
      <c r="O425" s="298">
        <v>12</v>
      </c>
      <c r="P425" s="299">
        <v>12</v>
      </c>
      <c r="Q425" s="296">
        <v>12</v>
      </c>
      <c r="R425" s="297">
        <v>12</v>
      </c>
      <c r="S425" s="297">
        <v>12</v>
      </c>
      <c r="T425" s="297">
        <v>12</v>
      </c>
      <c r="U425" s="300">
        <v>12</v>
      </c>
      <c r="V425" s="296">
        <v>12</v>
      </c>
      <c r="W425" s="297">
        <v>12</v>
      </c>
      <c r="X425" s="297">
        <v>12</v>
      </c>
      <c r="Y425" s="297">
        <v>12</v>
      </c>
      <c r="Z425" s="300">
        <v>12</v>
      </c>
      <c r="AA425" s="296">
        <v>12</v>
      </c>
      <c r="AB425" s="297">
        <v>12</v>
      </c>
      <c r="AC425" s="297">
        <v>12</v>
      </c>
      <c r="AD425" s="297">
        <v>12</v>
      </c>
      <c r="AE425" s="300">
        <v>12</v>
      </c>
    </row>
    <row r="426" spans="1:31" x14ac:dyDescent="0.2">
      <c r="A426" s="293" t="s">
        <v>1153</v>
      </c>
      <c r="B426" s="293"/>
      <c r="C426" s="293" t="s">
        <v>1154</v>
      </c>
      <c r="D426" s="122" t="s">
        <v>1123</v>
      </c>
      <c r="E426" s="293" t="s">
        <v>1124</v>
      </c>
      <c r="F426" s="293" t="s">
        <v>243</v>
      </c>
      <c r="G426" s="122" t="s">
        <v>244</v>
      </c>
      <c r="H426" s="293" t="s">
        <v>1155</v>
      </c>
      <c r="I426" s="293" t="s">
        <v>260</v>
      </c>
      <c r="J426" s="294">
        <v>18807</v>
      </c>
      <c r="K426" s="295">
        <v>29</v>
      </c>
      <c r="L426" s="296">
        <v>29</v>
      </c>
      <c r="M426" s="297">
        <v>29</v>
      </c>
      <c r="N426" s="297">
        <v>29</v>
      </c>
      <c r="O426" s="298">
        <v>29</v>
      </c>
      <c r="P426" s="299">
        <v>29</v>
      </c>
      <c r="Q426" s="296">
        <v>29</v>
      </c>
      <c r="R426" s="297">
        <v>29</v>
      </c>
      <c r="S426" s="297">
        <v>29</v>
      </c>
      <c r="T426" s="297">
        <v>29</v>
      </c>
      <c r="U426" s="300">
        <v>29</v>
      </c>
      <c r="V426" s="296">
        <v>29</v>
      </c>
      <c r="W426" s="297">
        <v>29</v>
      </c>
      <c r="X426" s="297">
        <v>29</v>
      </c>
      <c r="Y426" s="297">
        <v>29</v>
      </c>
      <c r="Z426" s="300">
        <v>29</v>
      </c>
      <c r="AA426" s="296">
        <v>29</v>
      </c>
      <c r="AB426" s="297">
        <v>29</v>
      </c>
      <c r="AC426" s="297">
        <v>29</v>
      </c>
      <c r="AD426" s="297">
        <v>29</v>
      </c>
      <c r="AE426" s="300">
        <v>29</v>
      </c>
    </row>
    <row r="427" spans="1:31" x14ac:dyDescent="0.2">
      <c r="A427" s="293" t="s">
        <v>1156</v>
      </c>
      <c r="B427" s="293"/>
      <c r="C427" s="293" t="s">
        <v>1157</v>
      </c>
      <c r="D427" s="122" t="s">
        <v>1123</v>
      </c>
      <c r="E427" s="293" t="s">
        <v>1124</v>
      </c>
      <c r="F427" s="293" t="s">
        <v>243</v>
      </c>
      <c r="G427" s="122" t="s">
        <v>244</v>
      </c>
      <c r="H427" s="293" t="s">
        <v>1155</v>
      </c>
      <c r="I427" s="293" t="s">
        <v>260</v>
      </c>
      <c r="J427" s="294">
        <v>18843</v>
      </c>
      <c r="K427" s="295">
        <v>29</v>
      </c>
      <c r="L427" s="296">
        <v>29</v>
      </c>
      <c r="M427" s="297">
        <v>29</v>
      </c>
      <c r="N427" s="297">
        <v>29</v>
      </c>
      <c r="O427" s="298">
        <v>29</v>
      </c>
      <c r="P427" s="299">
        <v>29</v>
      </c>
      <c r="Q427" s="296">
        <v>29</v>
      </c>
      <c r="R427" s="297">
        <v>29</v>
      </c>
      <c r="S427" s="297">
        <v>29</v>
      </c>
      <c r="T427" s="297">
        <v>29</v>
      </c>
      <c r="U427" s="300">
        <v>29</v>
      </c>
      <c r="V427" s="296">
        <v>29</v>
      </c>
      <c r="W427" s="297">
        <v>29</v>
      </c>
      <c r="X427" s="297">
        <v>29</v>
      </c>
      <c r="Y427" s="297">
        <v>29</v>
      </c>
      <c r="Z427" s="300">
        <v>29</v>
      </c>
      <c r="AA427" s="296">
        <v>29</v>
      </c>
      <c r="AB427" s="297">
        <v>29</v>
      </c>
      <c r="AC427" s="297">
        <v>29</v>
      </c>
      <c r="AD427" s="297">
        <v>29</v>
      </c>
      <c r="AE427" s="300">
        <v>29</v>
      </c>
    </row>
    <row r="428" spans="1:31" x14ac:dyDescent="0.2">
      <c r="A428" s="293" t="s">
        <v>1158</v>
      </c>
      <c r="B428" s="293"/>
      <c r="C428" s="293" t="s">
        <v>1159</v>
      </c>
      <c r="D428" s="122" t="s">
        <v>1123</v>
      </c>
      <c r="E428" s="293" t="s">
        <v>1124</v>
      </c>
      <c r="F428" s="293" t="s">
        <v>243</v>
      </c>
      <c r="G428" s="122" t="s">
        <v>1144</v>
      </c>
      <c r="H428" s="293" t="s">
        <v>1117</v>
      </c>
      <c r="I428" s="293" t="s">
        <v>260</v>
      </c>
      <c r="J428" s="294">
        <v>10228</v>
      </c>
      <c r="K428" s="295">
        <v>6</v>
      </c>
      <c r="L428" s="296">
        <v>6</v>
      </c>
      <c r="M428" s="297">
        <v>6</v>
      </c>
      <c r="N428" s="297">
        <v>6</v>
      </c>
      <c r="O428" s="298">
        <v>6</v>
      </c>
      <c r="P428" s="299">
        <v>6</v>
      </c>
      <c r="Q428" s="296">
        <v>6</v>
      </c>
      <c r="R428" s="297">
        <v>6</v>
      </c>
      <c r="S428" s="297">
        <v>6</v>
      </c>
      <c r="T428" s="297">
        <v>6</v>
      </c>
      <c r="U428" s="300">
        <v>6</v>
      </c>
      <c r="V428" s="296">
        <v>6</v>
      </c>
      <c r="W428" s="297">
        <v>6</v>
      </c>
      <c r="X428" s="297">
        <v>6</v>
      </c>
      <c r="Y428" s="297">
        <v>6</v>
      </c>
      <c r="Z428" s="300">
        <v>6</v>
      </c>
      <c r="AA428" s="296">
        <v>6</v>
      </c>
      <c r="AB428" s="297">
        <v>6</v>
      </c>
      <c r="AC428" s="297">
        <v>6</v>
      </c>
      <c r="AD428" s="297">
        <v>6</v>
      </c>
      <c r="AE428" s="300">
        <v>6</v>
      </c>
    </row>
    <row r="429" spans="1:31" x14ac:dyDescent="0.2">
      <c r="A429" s="293" t="s">
        <v>1160</v>
      </c>
      <c r="B429" s="293"/>
      <c r="C429" s="293" t="s">
        <v>1161</v>
      </c>
      <c r="D429" s="122" t="s">
        <v>1123</v>
      </c>
      <c r="E429" s="293" t="s">
        <v>1124</v>
      </c>
      <c r="F429" s="293" t="s">
        <v>243</v>
      </c>
      <c r="G429" s="122" t="s">
        <v>244</v>
      </c>
      <c r="H429" s="293" t="s">
        <v>513</v>
      </c>
      <c r="I429" s="293" t="s">
        <v>260</v>
      </c>
      <c r="J429" s="294">
        <v>13881</v>
      </c>
      <c r="K429" s="295">
        <v>15</v>
      </c>
      <c r="L429" s="296">
        <v>14</v>
      </c>
      <c r="M429" s="297">
        <v>14</v>
      </c>
      <c r="N429" s="297">
        <v>14</v>
      </c>
      <c r="O429" s="298">
        <v>14</v>
      </c>
      <c r="P429" s="299">
        <v>14</v>
      </c>
      <c r="Q429" s="296">
        <v>14</v>
      </c>
      <c r="R429" s="297">
        <v>14</v>
      </c>
      <c r="S429" s="297">
        <v>14</v>
      </c>
      <c r="T429" s="297">
        <v>14</v>
      </c>
      <c r="U429" s="300">
        <v>14</v>
      </c>
      <c r="V429" s="296">
        <v>14</v>
      </c>
      <c r="W429" s="297">
        <v>14</v>
      </c>
      <c r="X429" s="297">
        <v>14</v>
      </c>
      <c r="Y429" s="297">
        <v>14</v>
      </c>
      <c r="Z429" s="300">
        <v>14</v>
      </c>
      <c r="AA429" s="296">
        <v>14</v>
      </c>
      <c r="AB429" s="297">
        <v>14</v>
      </c>
      <c r="AC429" s="297">
        <v>14</v>
      </c>
      <c r="AD429" s="297">
        <v>14</v>
      </c>
      <c r="AE429" s="300">
        <v>14</v>
      </c>
    </row>
    <row r="430" spans="1:31" x14ac:dyDescent="0.2">
      <c r="A430" s="293" t="s">
        <v>1162</v>
      </c>
      <c r="B430" s="293"/>
      <c r="C430" s="293" t="s">
        <v>1163</v>
      </c>
      <c r="D430" s="122" t="s">
        <v>1123</v>
      </c>
      <c r="E430" s="293" t="s">
        <v>1124</v>
      </c>
      <c r="F430" s="293" t="s">
        <v>243</v>
      </c>
      <c r="G430" s="122" t="s">
        <v>244</v>
      </c>
      <c r="H430" s="293" t="s">
        <v>1155</v>
      </c>
      <c r="I430" s="293" t="s">
        <v>260</v>
      </c>
      <c r="J430" s="294">
        <v>18911</v>
      </c>
      <c r="K430" s="295">
        <v>21</v>
      </c>
      <c r="L430" s="296">
        <v>21</v>
      </c>
      <c r="M430" s="297">
        <v>21</v>
      </c>
      <c r="N430" s="297">
        <v>21</v>
      </c>
      <c r="O430" s="298">
        <v>21</v>
      </c>
      <c r="P430" s="299">
        <v>21</v>
      </c>
      <c r="Q430" s="296">
        <v>21</v>
      </c>
      <c r="R430" s="297">
        <v>21</v>
      </c>
      <c r="S430" s="297">
        <v>21</v>
      </c>
      <c r="T430" s="297">
        <v>21</v>
      </c>
      <c r="U430" s="300">
        <v>21</v>
      </c>
      <c r="V430" s="296">
        <v>21</v>
      </c>
      <c r="W430" s="297">
        <v>21</v>
      </c>
      <c r="X430" s="297">
        <v>21</v>
      </c>
      <c r="Y430" s="297">
        <v>21</v>
      </c>
      <c r="Z430" s="300">
        <v>21</v>
      </c>
      <c r="AA430" s="296">
        <v>21</v>
      </c>
      <c r="AB430" s="297">
        <v>21</v>
      </c>
      <c r="AC430" s="297">
        <v>21</v>
      </c>
      <c r="AD430" s="297">
        <v>21</v>
      </c>
      <c r="AE430" s="300">
        <v>21</v>
      </c>
    </row>
    <row r="431" spans="1:31" x14ac:dyDescent="0.2">
      <c r="A431" s="293" t="s">
        <v>1164</v>
      </c>
      <c r="B431" s="293"/>
      <c r="C431" s="293" t="s">
        <v>1165</v>
      </c>
      <c r="D431" s="122" t="s">
        <v>1123</v>
      </c>
      <c r="E431" s="293" t="s">
        <v>1124</v>
      </c>
      <c r="F431" s="293" t="s">
        <v>243</v>
      </c>
      <c r="G431" s="122" t="s">
        <v>244</v>
      </c>
      <c r="H431" s="293" t="s">
        <v>1155</v>
      </c>
      <c r="I431" s="293" t="s">
        <v>260</v>
      </c>
      <c r="J431" s="294">
        <v>18896</v>
      </c>
      <c r="K431" s="295">
        <v>19.8</v>
      </c>
      <c r="L431" s="296">
        <v>20</v>
      </c>
      <c r="M431" s="297">
        <v>20</v>
      </c>
      <c r="N431" s="297">
        <v>20</v>
      </c>
      <c r="O431" s="298">
        <v>20</v>
      </c>
      <c r="P431" s="299">
        <v>20</v>
      </c>
      <c r="Q431" s="296">
        <v>20</v>
      </c>
      <c r="R431" s="297">
        <v>20</v>
      </c>
      <c r="S431" s="297">
        <v>20</v>
      </c>
      <c r="T431" s="297">
        <v>20</v>
      </c>
      <c r="U431" s="300">
        <v>20</v>
      </c>
      <c r="V431" s="296">
        <v>20</v>
      </c>
      <c r="W431" s="297">
        <v>20</v>
      </c>
      <c r="X431" s="297">
        <v>20</v>
      </c>
      <c r="Y431" s="297">
        <v>20</v>
      </c>
      <c r="Z431" s="300">
        <v>20</v>
      </c>
      <c r="AA431" s="296">
        <v>20</v>
      </c>
      <c r="AB431" s="297">
        <v>20</v>
      </c>
      <c r="AC431" s="297">
        <v>20</v>
      </c>
      <c r="AD431" s="297">
        <v>20</v>
      </c>
      <c r="AE431" s="300">
        <v>20</v>
      </c>
    </row>
    <row r="432" spans="1:31" x14ac:dyDescent="0.2">
      <c r="A432" s="293" t="s">
        <v>1166</v>
      </c>
      <c r="B432" s="293"/>
      <c r="C432" s="293" t="s">
        <v>1167</v>
      </c>
      <c r="D432" s="122" t="s">
        <v>1123</v>
      </c>
      <c r="E432" s="293" t="s">
        <v>1124</v>
      </c>
      <c r="F432" s="293" t="s">
        <v>243</v>
      </c>
      <c r="G432" s="122" t="s">
        <v>244</v>
      </c>
      <c r="H432" s="293" t="s">
        <v>455</v>
      </c>
      <c r="I432" s="293" t="s">
        <v>260</v>
      </c>
      <c r="J432" s="294">
        <v>14977</v>
      </c>
      <c r="K432" s="295">
        <v>36</v>
      </c>
      <c r="L432" s="296">
        <v>36</v>
      </c>
      <c r="M432" s="297">
        <v>36</v>
      </c>
      <c r="N432" s="297">
        <v>36</v>
      </c>
      <c r="O432" s="298">
        <v>36</v>
      </c>
      <c r="P432" s="299">
        <v>36</v>
      </c>
      <c r="Q432" s="296">
        <v>36</v>
      </c>
      <c r="R432" s="297">
        <v>36</v>
      </c>
      <c r="S432" s="297">
        <v>36</v>
      </c>
      <c r="T432" s="297">
        <v>36</v>
      </c>
      <c r="U432" s="300">
        <v>36</v>
      </c>
      <c r="V432" s="296">
        <v>36</v>
      </c>
      <c r="W432" s="297">
        <v>36</v>
      </c>
      <c r="X432" s="297">
        <v>36</v>
      </c>
      <c r="Y432" s="297">
        <v>36</v>
      </c>
      <c r="Z432" s="300">
        <v>36</v>
      </c>
      <c r="AA432" s="296">
        <v>36</v>
      </c>
      <c r="AB432" s="297">
        <v>36</v>
      </c>
      <c r="AC432" s="297">
        <v>36</v>
      </c>
      <c r="AD432" s="297">
        <v>36</v>
      </c>
      <c r="AE432" s="300">
        <v>36</v>
      </c>
    </row>
    <row r="433" spans="1:31" x14ac:dyDescent="0.2">
      <c r="A433" s="293" t="s">
        <v>1168</v>
      </c>
      <c r="B433" s="293"/>
      <c r="C433" s="293" t="s">
        <v>1169</v>
      </c>
      <c r="D433" s="122" t="s">
        <v>1123</v>
      </c>
      <c r="E433" s="293" t="s">
        <v>1124</v>
      </c>
      <c r="F433" s="293" t="s">
        <v>243</v>
      </c>
      <c r="G433" s="122" t="s">
        <v>244</v>
      </c>
      <c r="H433" s="293" t="s">
        <v>455</v>
      </c>
      <c r="I433" s="293" t="s">
        <v>260</v>
      </c>
      <c r="J433" s="294">
        <v>14977</v>
      </c>
      <c r="K433" s="295">
        <v>36</v>
      </c>
      <c r="L433" s="296">
        <v>36</v>
      </c>
      <c r="M433" s="297">
        <v>36</v>
      </c>
      <c r="N433" s="297">
        <v>36</v>
      </c>
      <c r="O433" s="298">
        <v>36</v>
      </c>
      <c r="P433" s="299">
        <v>36</v>
      </c>
      <c r="Q433" s="296">
        <v>36</v>
      </c>
      <c r="R433" s="297">
        <v>36</v>
      </c>
      <c r="S433" s="297">
        <v>36</v>
      </c>
      <c r="T433" s="297">
        <v>36</v>
      </c>
      <c r="U433" s="300">
        <v>36</v>
      </c>
      <c r="V433" s="296">
        <v>36</v>
      </c>
      <c r="W433" s="297">
        <v>36</v>
      </c>
      <c r="X433" s="297">
        <v>36</v>
      </c>
      <c r="Y433" s="297">
        <v>36</v>
      </c>
      <c r="Z433" s="300">
        <v>36</v>
      </c>
      <c r="AA433" s="296">
        <v>36</v>
      </c>
      <c r="AB433" s="297">
        <v>36</v>
      </c>
      <c r="AC433" s="297">
        <v>36</v>
      </c>
      <c r="AD433" s="297">
        <v>36</v>
      </c>
      <c r="AE433" s="300">
        <v>36</v>
      </c>
    </row>
    <row r="434" spans="1:31" x14ac:dyDescent="0.2">
      <c r="A434" s="293" t="s">
        <v>1170</v>
      </c>
      <c r="B434" s="293"/>
      <c r="C434" s="293" t="s">
        <v>1171</v>
      </c>
      <c r="D434" s="122" t="s">
        <v>1123</v>
      </c>
      <c r="E434" s="293" t="s">
        <v>1124</v>
      </c>
      <c r="F434" s="293" t="s">
        <v>243</v>
      </c>
      <c r="G434" s="122" t="s">
        <v>244</v>
      </c>
      <c r="H434" s="293" t="s">
        <v>455</v>
      </c>
      <c r="I434" s="293" t="s">
        <v>260</v>
      </c>
      <c r="J434" s="294">
        <v>14977</v>
      </c>
      <c r="K434" s="295">
        <v>36</v>
      </c>
      <c r="L434" s="296">
        <v>36</v>
      </c>
      <c r="M434" s="297">
        <v>36</v>
      </c>
      <c r="N434" s="297">
        <v>36</v>
      </c>
      <c r="O434" s="298">
        <v>36</v>
      </c>
      <c r="P434" s="299">
        <v>36</v>
      </c>
      <c r="Q434" s="296">
        <v>36</v>
      </c>
      <c r="R434" s="297">
        <v>36</v>
      </c>
      <c r="S434" s="297">
        <v>36</v>
      </c>
      <c r="T434" s="297">
        <v>36</v>
      </c>
      <c r="U434" s="300">
        <v>36</v>
      </c>
      <c r="V434" s="296">
        <v>36</v>
      </c>
      <c r="W434" s="297">
        <v>36</v>
      </c>
      <c r="X434" s="297">
        <v>36</v>
      </c>
      <c r="Y434" s="297">
        <v>36</v>
      </c>
      <c r="Z434" s="300">
        <v>36</v>
      </c>
      <c r="AA434" s="296">
        <v>36</v>
      </c>
      <c r="AB434" s="297">
        <v>36</v>
      </c>
      <c r="AC434" s="297">
        <v>36</v>
      </c>
      <c r="AD434" s="297">
        <v>36</v>
      </c>
      <c r="AE434" s="300">
        <v>36</v>
      </c>
    </row>
    <row r="435" spans="1:31" x14ac:dyDescent="0.2">
      <c r="A435" s="293" t="s">
        <v>1172</v>
      </c>
      <c r="B435" s="293"/>
      <c r="C435" s="293" t="s">
        <v>1173</v>
      </c>
      <c r="D435" s="122" t="s">
        <v>1123</v>
      </c>
      <c r="E435" s="293" t="s">
        <v>1124</v>
      </c>
      <c r="F435" s="293" t="s">
        <v>243</v>
      </c>
      <c r="G435" s="122" t="s">
        <v>244</v>
      </c>
      <c r="H435" s="293" t="s">
        <v>358</v>
      </c>
      <c r="I435" s="293" t="s">
        <v>246</v>
      </c>
      <c r="J435" s="294">
        <v>19360</v>
      </c>
      <c r="K435" s="295">
        <v>22</v>
      </c>
      <c r="L435" s="296">
        <v>22</v>
      </c>
      <c r="M435" s="297">
        <v>22</v>
      </c>
      <c r="N435" s="297">
        <v>22</v>
      </c>
      <c r="O435" s="298">
        <v>22</v>
      </c>
      <c r="P435" s="299">
        <v>22</v>
      </c>
      <c r="Q435" s="296">
        <v>22</v>
      </c>
      <c r="R435" s="297">
        <v>22</v>
      </c>
      <c r="S435" s="297">
        <v>22</v>
      </c>
      <c r="T435" s="297">
        <v>22</v>
      </c>
      <c r="U435" s="300">
        <v>22</v>
      </c>
      <c r="V435" s="296">
        <v>22</v>
      </c>
      <c r="W435" s="297">
        <v>22</v>
      </c>
      <c r="X435" s="297">
        <v>22</v>
      </c>
      <c r="Y435" s="297">
        <v>22</v>
      </c>
      <c r="Z435" s="300">
        <v>22</v>
      </c>
      <c r="AA435" s="296">
        <v>22</v>
      </c>
      <c r="AB435" s="297">
        <v>22</v>
      </c>
      <c r="AC435" s="297">
        <v>22</v>
      </c>
      <c r="AD435" s="297">
        <v>22</v>
      </c>
      <c r="AE435" s="300">
        <v>22</v>
      </c>
    </row>
    <row r="436" spans="1:31" x14ac:dyDescent="0.2">
      <c r="A436" s="293" t="s">
        <v>1174</v>
      </c>
      <c r="B436" s="293"/>
      <c r="C436" s="293" t="s">
        <v>1175</v>
      </c>
      <c r="D436" s="122" t="s">
        <v>1123</v>
      </c>
      <c r="E436" s="293" t="s">
        <v>1124</v>
      </c>
      <c r="F436" s="293" t="s">
        <v>243</v>
      </c>
      <c r="G436" s="122" t="s">
        <v>244</v>
      </c>
      <c r="H436" s="293" t="s">
        <v>358</v>
      </c>
      <c r="I436" s="293" t="s">
        <v>246</v>
      </c>
      <c r="J436" s="294">
        <v>19360</v>
      </c>
      <c r="K436" s="295">
        <v>22</v>
      </c>
      <c r="L436" s="296">
        <v>22</v>
      </c>
      <c r="M436" s="297">
        <v>22</v>
      </c>
      <c r="N436" s="297">
        <v>22</v>
      </c>
      <c r="O436" s="298">
        <v>22</v>
      </c>
      <c r="P436" s="299">
        <v>22</v>
      </c>
      <c r="Q436" s="296">
        <v>22</v>
      </c>
      <c r="R436" s="297">
        <v>22</v>
      </c>
      <c r="S436" s="297">
        <v>22</v>
      </c>
      <c r="T436" s="297">
        <v>22</v>
      </c>
      <c r="U436" s="300">
        <v>22</v>
      </c>
      <c r="V436" s="296">
        <v>22</v>
      </c>
      <c r="W436" s="297">
        <v>22</v>
      </c>
      <c r="X436" s="297">
        <v>22</v>
      </c>
      <c r="Y436" s="297">
        <v>22</v>
      </c>
      <c r="Z436" s="300">
        <v>22</v>
      </c>
      <c r="AA436" s="296">
        <v>22</v>
      </c>
      <c r="AB436" s="297">
        <v>22</v>
      </c>
      <c r="AC436" s="297">
        <v>22</v>
      </c>
      <c r="AD436" s="297">
        <v>22</v>
      </c>
      <c r="AE436" s="300">
        <v>22</v>
      </c>
    </row>
    <row r="437" spans="1:31" x14ac:dyDescent="0.2">
      <c r="A437" s="293" t="s">
        <v>1176</v>
      </c>
      <c r="B437" s="293"/>
      <c r="C437" s="293" t="s">
        <v>1177</v>
      </c>
      <c r="D437" s="122" t="s">
        <v>1123</v>
      </c>
      <c r="E437" s="293" t="s">
        <v>1124</v>
      </c>
      <c r="F437" s="293" t="s">
        <v>243</v>
      </c>
      <c r="G437" s="122" t="s">
        <v>1108</v>
      </c>
      <c r="H437" s="293" t="s">
        <v>603</v>
      </c>
      <c r="I437" s="293" t="s">
        <v>246</v>
      </c>
      <c r="J437" s="294">
        <v>10228</v>
      </c>
      <c r="K437" s="295">
        <v>1.4</v>
      </c>
      <c r="L437" s="296">
        <v>1.4</v>
      </c>
      <c r="M437" s="297">
        <v>1.4</v>
      </c>
      <c r="N437" s="297">
        <v>1.4</v>
      </c>
      <c r="O437" s="298">
        <v>1.4</v>
      </c>
      <c r="P437" s="299">
        <v>1.4</v>
      </c>
      <c r="Q437" s="296">
        <v>1.4</v>
      </c>
      <c r="R437" s="297">
        <v>1.4</v>
      </c>
      <c r="S437" s="297">
        <v>1.4</v>
      </c>
      <c r="T437" s="297">
        <v>1.4</v>
      </c>
      <c r="U437" s="300">
        <v>1.4</v>
      </c>
      <c r="V437" s="296">
        <v>1.4</v>
      </c>
      <c r="W437" s="297">
        <v>1.4</v>
      </c>
      <c r="X437" s="297">
        <v>1.4</v>
      </c>
      <c r="Y437" s="297">
        <v>1.4</v>
      </c>
      <c r="Z437" s="300">
        <v>1.4</v>
      </c>
      <c r="AA437" s="296">
        <v>1.4</v>
      </c>
      <c r="AB437" s="297">
        <v>1.4</v>
      </c>
      <c r="AC437" s="297">
        <v>1.4</v>
      </c>
      <c r="AD437" s="297">
        <v>1.4</v>
      </c>
      <c r="AE437" s="300">
        <v>1.4</v>
      </c>
    </row>
    <row r="438" spans="1:31" x14ac:dyDescent="0.2">
      <c r="A438" s="293" t="s">
        <v>1178</v>
      </c>
      <c r="B438" s="293"/>
      <c r="C438" s="293" t="s">
        <v>1179</v>
      </c>
      <c r="D438" s="122" t="s">
        <v>1123</v>
      </c>
      <c r="E438" s="293" t="s">
        <v>1124</v>
      </c>
      <c r="F438" s="293" t="s">
        <v>243</v>
      </c>
      <c r="G438" s="122" t="s">
        <v>1108</v>
      </c>
      <c r="H438" s="293" t="s">
        <v>590</v>
      </c>
      <c r="I438" s="293" t="s">
        <v>260</v>
      </c>
      <c r="J438" s="294">
        <v>10228</v>
      </c>
      <c r="K438" s="295">
        <v>7.7</v>
      </c>
      <c r="L438" s="296">
        <v>7.7</v>
      </c>
      <c r="M438" s="297">
        <v>7.7</v>
      </c>
      <c r="N438" s="297">
        <v>7.7</v>
      </c>
      <c r="O438" s="298">
        <v>7.7</v>
      </c>
      <c r="P438" s="299">
        <v>7.7</v>
      </c>
      <c r="Q438" s="296">
        <v>7.7</v>
      </c>
      <c r="R438" s="297">
        <v>7.7</v>
      </c>
      <c r="S438" s="297">
        <v>7.7</v>
      </c>
      <c r="T438" s="297">
        <v>7.7</v>
      </c>
      <c r="U438" s="300">
        <v>7.7</v>
      </c>
      <c r="V438" s="296">
        <v>7.7</v>
      </c>
      <c r="W438" s="297">
        <v>7.7</v>
      </c>
      <c r="X438" s="297">
        <v>7.7</v>
      </c>
      <c r="Y438" s="297">
        <v>7.7</v>
      </c>
      <c r="Z438" s="300">
        <v>7.7</v>
      </c>
      <c r="AA438" s="296">
        <v>7.7</v>
      </c>
      <c r="AB438" s="297">
        <v>7.7</v>
      </c>
      <c r="AC438" s="297">
        <v>7.7</v>
      </c>
      <c r="AD438" s="297">
        <v>7.7</v>
      </c>
      <c r="AE438" s="300">
        <v>7.7</v>
      </c>
    </row>
    <row r="439" spans="1:31" x14ac:dyDescent="0.2">
      <c r="A439" s="293" t="s">
        <v>1180</v>
      </c>
      <c r="B439" s="293"/>
      <c r="C439" s="293" t="s">
        <v>1181</v>
      </c>
      <c r="D439" s="122" t="s">
        <v>1123</v>
      </c>
      <c r="E439" s="293" t="s">
        <v>1124</v>
      </c>
      <c r="F439" s="293" t="s">
        <v>243</v>
      </c>
      <c r="G439" s="122" t="s">
        <v>1108</v>
      </c>
      <c r="H439" s="293" t="s">
        <v>590</v>
      </c>
      <c r="I439" s="293" t="s">
        <v>260</v>
      </c>
      <c r="J439" s="294">
        <v>10228</v>
      </c>
      <c r="K439" s="295">
        <v>3.6</v>
      </c>
      <c r="L439" s="296">
        <v>3.6</v>
      </c>
      <c r="M439" s="297">
        <v>3.6</v>
      </c>
      <c r="N439" s="297">
        <v>3.6</v>
      </c>
      <c r="O439" s="298">
        <v>3.6</v>
      </c>
      <c r="P439" s="299">
        <v>3.6</v>
      </c>
      <c r="Q439" s="296">
        <v>3.6</v>
      </c>
      <c r="R439" s="297">
        <v>3.6</v>
      </c>
      <c r="S439" s="297">
        <v>3.6</v>
      </c>
      <c r="T439" s="297">
        <v>3.6</v>
      </c>
      <c r="U439" s="300">
        <v>3.6</v>
      </c>
      <c r="V439" s="296">
        <v>3.6</v>
      </c>
      <c r="W439" s="297">
        <v>3.6</v>
      </c>
      <c r="X439" s="297">
        <v>3.6</v>
      </c>
      <c r="Y439" s="297">
        <v>3.6</v>
      </c>
      <c r="Z439" s="300">
        <v>3.6</v>
      </c>
      <c r="AA439" s="296">
        <v>3.6</v>
      </c>
      <c r="AB439" s="297">
        <v>3.6</v>
      </c>
      <c r="AC439" s="297">
        <v>3.6</v>
      </c>
      <c r="AD439" s="297">
        <v>3.6</v>
      </c>
      <c r="AE439" s="300">
        <v>3.6</v>
      </c>
    </row>
    <row r="440" spans="1:31" x14ac:dyDescent="0.2">
      <c r="A440" s="293" t="s">
        <v>1182</v>
      </c>
      <c r="B440" s="293"/>
      <c r="C440" s="293" t="s">
        <v>1183</v>
      </c>
      <c r="D440" s="122" t="s">
        <v>485</v>
      </c>
      <c r="E440" s="293" t="s">
        <v>261</v>
      </c>
      <c r="F440" s="293" t="s">
        <v>243</v>
      </c>
      <c r="G440" s="122" t="s">
        <v>1184</v>
      </c>
      <c r="H440" s="293" t="s">
        <v>1185</v>
      </c>
      <c r="I440" s="293" t="s">
        <v>1186</v>
      </c>
      <c r="J440" s="294">
        <v>42461</v>
      </c>
      <c r="K440" s="295">
        <v>56.04</v>
      </c>
      <c r="L440" s="296">
        <v>54</v>
      </c>
      <c r="M440" s="297">
        <v>54</v>
      </c>
      <c r="N440" s="297">
        <v>54</v>
      </c>
      <c r="O440" s="298">
        <v>54</v>
      </c>
      <c r="P440" s="299">
        <v>54</v>
      </c>
      <c r="Q440" s="296">
        <v>56</v>
      </c>
      <c r="R440" s="297">
        <v>56</v>
      </c>
      <c r="S440" s="297">
        <v>56</v>
      </c>
      <c r="T440" s="297">
        <v>56</v>
      </c>
      <c r="U440" s="300">
        <v>56</v>
      </c>
      <c r="V440" s="296">
        <v>56</v>
      </c>
      <c r="W440" s="297">
        <v>56</v>
      </c>
      <c r="X440" s="297">
        <v>56</v>
      </c>
      <c r="Y440" s="297">
        <v>56</v>
      </c>
      <c r="Z440" s="300">
        <v>56</v>
      </c>
      <c r="AA440" s="296">
        <v>56</v>
      </c>
      <c r="AB440" s="297">
        <v>56</v>
      </c>
      <c r="AC440" s="297">
        <v>56</v>
      </c>
      <c r="AD440" s="297">
        <v>56</v>
      </c>
      <c r="AE440" s="300">
        <v>56</v>
      </c>
    </row>
    <row r="441" spans="1:31" x14ac:dyDescent="0.2">
      <c r="A441" s="293" t="s">
        <v>1187</v>
      </c>
      <c r="B441" s="293"/>
      <c r="C441" s="293" t="s">
        <v>1188</v>
      </c>
      <c r="D441" s="122" t="s">
        <v>485</v>
      </c>
      <c r="E441" s="293" t="s">
        <v>261</v>
      </c>
      <c r="F441" s="293" t="s">
        <v>243</v>
      </c>
      <c r="G441" s="122" t="s">
        <v>1184</v>
      </c>
      <c r="H441" s="293" t="s">
        <v>1185</v>
      </c>
      <c r="I441" s="293" t="s">
        <v>1186</v>
      </c>
      <c r="J441" s="294">
        <v>42461</v>
      </c>
      <c r="K441" s="295">
        <v>56.04</v>
      </c>
      <c r="L441" s="296">
        <v>54</v>
      </c>
      <c r="M441" s="297">
        <v>54</v>
      </c>
      <c r="N441" s="297">
        <v>54</v>
      </c>
      <c r="O441" s="298">
        <v>54</v>
      </c>
      <c r="P441" s="299">
        <v>54</v>
      </c>
      <c r="Q441" s="296">
        <v>56</v>
      </c>
      <c r="R441" s="297">
        <v>56</v>
      </c>
      <c r="S441" s="297">
        <v>56</v>
      </c>
      <c r="T441" s="297">
        <v>56</v>
      </c>
      <c r="U441" s="300">
        <v>56</v>
      </c>
      <c r="V441" s="296">
        <v>56</v>
      </c>
      <c r="W441" s="297">
        <v>56</v>
      </c>
      <c r="X441" s="297">
        <v>56</v>
      </c>
      <c r="Y441" s="297">
        <v>56</v>
      </c>
      <c r="Z441" s="300">
        <v>56</v>
      </c>
      <c r="AA441" s="296">
        <v>56</v>
      </c>
      <c r="AB441" s="297">
        <v>56</v>
      </c>
      <c r="AC441" s="297">
        <v>56</v>
      </c>
      <c r="AD441" s="297">
        <v>56</v>
      </c>
      <c r="AE441" s="300">
        <v>56</v>
      </c>
    </row>
    <row r="442" spans="1:31" x14ac:dyDescent="0.2">
      <c r="A442" s="293" t="s">
        <v>1189</v>
      </c>
      <c r="B442" s="293"/>
      <c r="C442" s="293" t="s">
        <v>1190</v>
      </c>
      <c r="D442" s="122" t="s">
        <v>485</v>
      </c>
      <c r="E442" s="293" t="s">
        <v>261</v>
      </c>
      <c r="F442" s="293" t="s">
        <v>243</v>
      </c>
      <c r="G442" s="122" t="s">
        <v>1184</v>
      </c>
      <c r="H442" s="293" t="s">
        <v>1185</v>
      </c>
      <c r="I442" s="293" t="s">
        <v>1186</v>
      </c>
      <c r="J442" s="294">
        <v>42461</v>
      </c>
      <c r="K442" s="295">
        <v>56.04</v>
      </c>
      <c r="L442" s="296">
        <v>54</v>
      </c>
      <c r="M442" s="297">
        <v>54</v>
      </c>
      <c r="N442" s="297">
        <v>54</v>
      </c>
      <c r="O442" s="298">
        <v>54</v>
      </c>
      <c r="P442" s="299">
        <v>54</v>
      </c>
      <c r="Q442" s="296">
        <v>56</v>
      </c>
      <c r="R442" s="297">
        <v>56</v>
      </c>
      <c r="S442" s="297">
        <v>56</v>
      </c>
      <c r="T442" s="297">
        <v>56</v>
      </c>
      <c r="U442" s="300">
        <v>56</v>
      </c>
      <c r="V442" s="296">
        <v>56</v>
      </c>
      <c r="W442" s="297">
        <v>56</v>
      </c>
      <c r="X442" s="297">
        <v>56</v>
      </c>
      <c r="Y442" s="297">
        <v>56</v>
      </c>
      <c r="Z442" s="300">
        <v>56</v>
      </c>
      <c r="AA442" s="296">
        <v>56</v>
      </c>
      <c r="AB442" s="297">
        <v>56</v>
      </c>
      <c r="AC442" s="297">
        <v>56</v>
      </c>
      <c r="AD442" s="297">
        <v>56</v>
      </c>
      <c r="AE442" s="300">
        <v>56</v>
      </c>
    </row>
    <row r="443" spans="1:31" x14ac:dyDescent="0.2">
      <c r="A443" s="293" t="s">
        <v>1191</v>
      </c>
      <c r="B443" s="293"/>
      <c r="C443" s="293" t="s">
        <v>1192</v>
      </c>
      <c r="D443" s="122" t="s">
        <v>321</v>
      </c>
      <c r="E443" s="293" t="s">
        <v>261</v>
      </c>
      <c r="F443" s="293" t="s">
        <v>243</v>
      </c>
      <c r="G443" s="122" t="s">
        <v>1184</v>
      </c>
      <c r="H443" s="293" t="s">
        <v>1185</v>
      </c>
      <c r="I443" s="293" t="s">
        <v>1186</v>
      </c>
      <c r="J443" s="294">
        <v>42461</v>
      </c>
      <c r="K443" s="295">
        <v>202</v>
      </c>
      <c r="L443" s="296">
        <v>190</v>
      </c>
      <c r="M443" s="297">
        <v>190</v>
      </c>
      <c r="N443" s="297">
        <v>190</v>
      </c>
      <c r="O443" s="298">
        <v>190</v>
      </c>
      <c r="P443" s="299">
        <v>190</v>
      </c>
      <c r="Q443" s="296">
        <v>200</v>
      </c>
      <c r="R443" s="297">
        <v>200</v>
      </c>
      <c r="S443" s="297">
        <v>200</v>
      </c>
      <c r="T443" s="297">
        <v>200</v>
      </c>
      <c r="U443" s="300">
        <v>200</v>
      </c>
      <c r="V443" s="296">
        <v>195</v>
      </c>
      <c r="W443" s="297">
        <v>195</v>
      </c>
      <c r="X443" s="297">
        <v>195</v>
      </c>
      <c r="Y443" s="297">
        <v>195</v>
      </c>
      <c r="Z443" s="300">
        <v>195</v>
      </c>
      <c r="AA443" s="296">
        <v>195</v>
      </c>
      <c r="AB443" s="297">
        <v>195</v>
      </c>
      <c r="AC443" s="297">
        <v>195</v>
      </c>
      <c r="AD443" s="297">
        <v>195</v>
      </c>
      <c r="AE443" s="300">
        <v>195</v>
      </c>
    </row>
    <row r="444" spans="1:31" x14ac:dyDescent="0.2">
      <c r="A444" s="293" t="s">
        <v>1193</v>
      </c>
      <c r="B444" s="293"/>
      <c r="C444" s="293" t="s">
        <v>1194</v>
      </c>
      <c r="D444" s="122" t="s">
        <v>321</v>
      </c>
      <c r="E444" s="293" t="s">
        <v>261</v>
      </c>
      <c r="F444" s="293" t="s">
        <v>243</v>
      </c>
      <c r="G444" s="122" t="s">
        <v>1184</v>
      </c>
      <c r="H444" s="293" t="s">
        <v>1185</v>
      </c>
      <c r="I444" s="293" t="s">
        <v>1186</v>
      </c>
      <c r="J444" s="294">
        <v>42461</v>
      </c>
      <c r="K444" s="295">
        <v>202</v>
      </c>
      <c r="L444" s="296">
        <v>190</v>
      </c>
      <c r="M444" s="297">
        <v>190</v>
      </c>
      <c r="N444" s="297">
        <v>190</v>
      </c>
      <c r="O444" s="298">
        <v>190</v>
      </c>
      <c r="P444" s="299">
        <v>190</v>
      </c>
      <c r="Q444" s="296">
        <v>200</v>
      </c>
      <c r="R444" s="297">
        <v>200</v>
      </c>
      <c r="S444" s="297">
        <v>200</v>
      </c>
      <c r="T444" s="297">
        <v>200</v>
      </c>
      <c r="U444" s="300">
        <v>200</v>
      </c>
      <c r="V444" s="296">
        <v>195</v>
      </c>
      <c r="W444" s="297">
        <v>195</v>
      </c>
      <c r="X444" s="297">
        <v>195</v>
      </c>
      <c r="Y444" s="297">
        <v>195</v>
      </c>
      <c r="Z444" s="300">
        <v>195</v>
      </c>
      <c r="AA444" s="296">
        <v>195</v>
      </c>
      <c r="AB444" s="297">
        <v>195</v>
      </c>
      <c r="AC444" s="297">
        <v>195</v>
      </c>
      <c r="AD444" s="297">
        <v>195</v>
      </c>
      <c r="AE444" s="300">
        <v>195</v>
      </c>
    </row>
    <row r="445" spans="1:31" x14ac:dyDescent="0.2">
      <c r="A445" s="293" t="s">
        <v>1195</v>
      </c>
      <c r="B445" s="293"/>
      <c r="C445" s="293" t="s">
        <v>1196</v>
      </c>
      <c r="D445" s="122" t="s">
        <v>321</v>
      </c>
      <c r="E445" s="293" t="s">
        <v>261</v>
      </c>
      <c r="F445" s="293" t="s">
        <v>243</v>
      </c>
      <c r="G445" s="122" t="s">
        <v>1184</v>
      </c>
      <c r="H445" s="293" t="s">
        <v>1185</v>
      </c>
      <c r="I445" s="293" t="s">
        <v>1186</v>
      </c>
      <c r="J445" s="294">
        <v>42461</v>
      </c>
      <c r="K445" s="295">
        <v>202</v>
      </c>
      <c r="L445" s="296">
        <v>190</v>
      </c>
      <c r="M445" s="297">
        <v>190</v>
      </c>
      <c r="N445" s="297">
        <v>190</v>
      </c>
      <c r="O445" s="298">
        <v>190</v>
      </c>
      <c r="P445" s="299">
        <v>190</v>
      </c>
      <c r="Q445" s="296">
        <v>200</v>
      </c>
      <c r="R445" s="297">
        <v>200</v>
      </c>
      <c r="S445" s="297">
        <v>200</v>
      </c>
      <c r="T445" s="297">
        <v>200</v>
      </c>
      <c r="U445" s="300">
        <v>200</v>
      </c>
      <c r="V445" s="296">
        <v>195</v>
      </c>
      <c r="W445" s="297">
        <v>195</v>
      </c>
      <c r="X445" s="297">
        <v>195</v>
      </c>
      <c r="Y445" s="297">
        <v>195</v>
      </c>
      <c r="Z445" s="300">
        <v>195</v>
      </c>
      <c r="AA445" s="296">
        <v>195</v>
      </c>
      <c r="AB445" s="297">
        <v>195</v>
      </c>
      <c r="AC445" s="297">
        <v>195</v>
      </c>
      <c r="AD445" s="297">
        <v>195</v>
      </c>
      <c r="AE445" s="300">
        <v>195</v>
      </c>
    </row>
    <row r="446" spans="1:31" x14ac:dyDescent="0.2">
      <c r="A446" s="293" t="s">
        <v>1197</v>
      </c>
      <c r="B446" s="293"/>
      <c r="C446" s="293" t="s">
        <v>1198</v>
      </c>
      <c r="D446" s="122" t="s">
        <v>314</v>
      </c>
      <c r="E446" s="293" t="s">
        <v>261</v>
      </c>
      <c r="F446" s="293" t="s">
        <v>243</v>
      </c>
      <c r="G446" s="122" t="s">
        <v>1184</v>
      </c>
      <c r="H446" s="293" t="s">
        <v>1199</v>
      </c>
      <c r="I446" s="293" t="s">
        <v>246</v>
      </c>
      <c r="J446" s="294">
        <v>36786</v>
      </c>
      <c r="K446" s="295">
        <v>185</v>
      </c>
      <c r="L446" s="296">
        <v>160</v>
      </c>
      <c r="M446" s="297">
        <v>160</v>
      </c>
      <c r="N446" s="297">
        <v>160</v>
      </c>
      <c r="O446" s="298">
        <v>160</v>
      </c>
      <c r="P446" s="299">
        <v>160</v>
      </c>
      <c r="Q446" s="296">
        <v>180</v>
      </c>
      <c r="R446" s="297">
        <v>180</v>
      </c>
      <c r="S446" s="297">
        <v>180</v>
      </c>
      <c r="T446" s="297">
        <v>180</v>
      </c>
      <c r="U446" s="300">
        <v>180</v>
      </c>
      <c r="V446" s="296">
        <v>180</v>
      </c>
      <c r="W446" s="297">
        <v>180</v>
      </c>
      <c r="X446" s="297">
        <v>180</v>
      </c>
      <c r="Y446" s="297">
        <v>180</v>
      </c>
      <c r="Z446" s="300">
        <v>180</v>
      </c>
      <c r="AA446" s="296">
        <v>180</v>
      </c>
      <c r="AB446" s="297">
        <v>180</v>
      </c>
      <c r="AC446" s="297">
        <v>180</v>
      </c>
      <c r="AD446" s="297">
        <v>180</v>
      </c>
      <c r="AE446" s="300">
        <v>180</v>
      </c>
    </row>
    <row r="447" spans="1:31" x14ac:dyDescent="0.2">
      <c r="A447" s="293" t="s">
        <v>1200</v>
      </c>
      <c r="B447" s="293"/>
      <c r="C447" s="293" t="s">
        <v>1201</v>
      </c>
      <c r="D447" s="122" t="s">
        <v>314</v>
      </c>
      <c r="E447" s="293" t="s">
        <v>261</v>
      </c>
      <c r="F447" s="293" t="s">
        <v>243</v>
      </c>
      <c r="G447" s="122" t="s">
        <v>1184</v>
      </c>
      <c r="H447" s="293" t="s">
        <v>1199</v>
      </c>
      <c r="I447" s="293" t="s">
        <v>246</v>
      </c>
      <c r="J447" s="294">
        <v>36786</v>
      </c>
      <c r="K447" s="295">
        <v>185</v>
      </c>
      <c r="L447" s="296">
        <v>160</v>
      </c>
      <c r="M447" s="297">
        <v>160</v>
      </c>
      <c r="N447" s="297">
        <v>160</v>
      </c>
      <c r="O447" s="298">
        <v>160</v>
      </c>
      <c r="P447" s="299">
        <v>160</v>
      </c>
      <c r="Q447" s="296">
        <v>180</v>
      </c>
      <c r="R447" s="297">
        <v>180</v>
      </c>
      <c r="S447" s="297">
        <v>180</v>
      </c>
      <c r="T447" s="297">
        <v>180</v>
      </c>
      <c r="U447" s="300">
        <v>180</v>
      </c>
      <c r="V447" s="296">
        <v>180</v>
      </c>
      <c r="W447" s="297">
        <v>180</v>
      </c>
      <c r="X447" s="297">
        <v>180</v>
      </c>
      <c r="Y447" s="297">
        <v>180</v>
      </c>
      <c r="Z447" s="300">
        <v>180</v>
      </c>
      <c r="AA447" s="296">
        <v>180</v>
      </c>
      <c r="AB447" s="297">
        <v>180</v>
      </c>
      <c r="AC447" s="297">
        <v>180</v>
      </c>
      <c r="AD447" s="297">
        <v>180</v>
      </c>
      <c r="AE447" s="300">
        <v>180</v>
      </c>
    </row>
    <row r="448" spans="1:31" x14ac:dyDescent="0.2">
      <c r="A448" s="293" t="s">
        <v>1202</v>
      </c>
      <c r="B448" s="293"/>
      <c r="C448" s="293" t="s">
        <v>1203</v>
      </c>
      <c r="D448" s="122" t="s">
        <v>314</v>
      </c>
      <c r="E448" s="293" t="s">
        <v>261</v>
      </c>
      <c r="F448" s="293" t="s">
        <v>243</v>
      </c>
      <c r="G448" s="122" t="s">
        <v>1184</v>
      </c>
      <c r="H448" s="293" t="s">
        <v>1199</v>
      </c>
      <c r="I448" s="293" t="s">
        <v>246</v>
      </c>
      <c r="J448" s="294">
        <v>36786</v>
      </c>
      <c r="K448" s="295">
        <v>185</v>
      </c>
      <c r="L448" s="296">
        <v>160</v>
      </c>
      <c r="M448" s="297">
        <v>160</v>
      </c>
      <c r="N448" s="297">
        <v>160</v>
      </c>
      <c r="O448" s="298">
        <v>160</v>
      </c>
      <c r="P448" s="299">
        <v>160</v>
      </c>
      <c r="Q448" s="296">
        <v>180</v>
      </c>
      <c r="R448" s="297">
        <v>180</v>
      </c>
      <c r="S448" s="297">
        <v>180</v>
      </c>
      <c r="T448" s="297">
        <v>180</v>
      </c>
      <c r="U448" s="300">
        <v>180</v>
      </c>
      <c r="V448" s="296">
        <v>180</v>
      </c>
      <c r="W448" s="297">
        <v>180</v>
      </c>
      <c r="X448" s="297">
        <v>180</v>
      </c>
      <c r="Y448" s="297">
        <v>180</v>
      </c>
      <c r="Z448" s="300">
        <v>180</v>
      </c>
      <c r="AA448" s="296">
        <v>180</v>
      </c>
      <c r="AB448" s="297">
        <v>180</v>
      </c>
      <c r="AC448" s="297">
        <v>180</v>
      </c>
      <c r="AD448" s="297">
        <v>180</v>
      </c>
      <c r="AE448" s="300">
        <v>180</v>
      </c>
    </row>
    <row r="449" spans="1:31" x14ac:dyDescent="0.2">
      <c r="A449" s="293" t="s">
        <v>1204</v>
      </c>
      <c r="B449" s="293"/>
      <c r="C449" s="293" t="s">
        <v>1205</v>
      </c>
      <c r="D449" s="122" t="s">
        <v>314</v>
      </c>
      <c r="E449" s="293" t="s">
        <v>261</v>
      </c>
      <c r="F449" s="293" t="s">
        <v>243</v>
      </c>
      <c r="G449" s="122" t="s">
        <v>1184</v>
      </c>
      <c r="H449" s="293" t="s">
        <v>1199</v>
      </c>
      <c r="I449" s="293" t="s">
        <v>246</v>
      </c>
      <c r="J449" s="294">
        <v>36786</v>
      </c>
      <c r="K449" s="295">
        <v>400</v>
      </c>
      <c r="L449" s="296">
        <v>400</v>
      </c>
      <c r="M449" s="297">
        <v>400</v>
      </c>
      <c r="N449" s="297">
        <v>400</v>
      </c>
      <c r="O449" s="298">
        <v>400</v>
      </c>
      <c r="P449" s="299">
        <v>400</v>
      </c>
      <c r="Q449" s="296">
        <v>400</v>
      </c>
      <c r="R449" s="297">
        <v>400</v>
      </c>
      <c r="S449" s="297">
        <v>400</v>
      </c>
      <c r="T449" s="297">
        <v>400</v>
      </c>
      <c r="U449" s="300">
        <v>400</v>
      </c>
      <c r="V449" s="296">
        <v>400</v>
      </c>
      <c r="W449" s="297">
        <v>400</v>
      </c>
      <c r="X449" s="297">
        <v>400</v>
      </c>
      <c r="Y449" s="297">
        <v>400</v>
      </c>
      <c r="Z449" s="300">
        <v>400</v>
      </c>
      <c r="AA449" s="296">
        <v>400</v>
      </c>
      <c r="AB449" s="297">
        <v>400</v>
      </c>
      <c r="AC449" s="297">
        <v>400</v>
      </c>
      <c r="AD449" s="297">
        <v>400</v>
      </c>
      <c r="AE449" s="300">
        <v>400</v>
      </c>
    </row>
    <row r="450" spans="1:31" x14ac:dyDescent="0.2">
      <c r="A450" s="293" t="s">
        <v>1206</v>
      </c>
      <c r="B450" s="293"/>
      <c r="C450" s="293" t="s">
        <v>1207</v>
      </c>
      <c r="D450" s="122" t="s">
        <v>314</v>
      </c>
      <c r="E450" s="293" t="s">
        <v>261</v>
      </c>
      <c r="F450" s="293" t="s">
        <v>243</v>
      </c>
      <c r="G450" s="122" t="s">
        <v>1184</v>
      </c>
      <c r="H450" s="293" t="s">
        <v>282</v>
      </c>
      <c r="I450" s="293" t="s">
        <v>246</v>
      </c>
      <c r="J450" s="294">
        <v>37093</v>
      </c>
      <c r="K450" s="295">
        <v>179</v>
      </c>
      <c r="L450" s="296">
        <v>156</v>
      </c>
      <c r="M450" s="297">
        <v>156</v>
      </c>
      <c r="N450" s="297">
        <v>156</v>
      </c>
      <c r="O450" s="298">
        <v>156</v>
      </c>
      <c r="P450" s="299">
        <v>156</v>
      </c>
      <c r="Q450" s="296">
        <v>162</v>
      </c>
      <c r="R450" s="297">
        <v>162</v>
      </c>
      <c r="S450" s="297">
        <v>162</v>
      </c>
      <c r="T450" s="297">
        <v>162</v>
      </c>
      <c r="U450" s="300">
        <v>162</v>
      </c>
      <c r="V450" s="296">
        <v>162</v>
      </c>
      <c r="W450" s="297">
        <v>162</v>
      </c>
      <c r="X450" s="297">
        <v>162</v>
      </c>
      <c r="Y450" s="297">
        <v>162</v>
      </c>
      <c r="Z450" s="300">
        <v>162</v>
      </c>
      <c r="AA450" s="296">
        <v>162</v>
      </c>
      <c r="AB450" s="297">
        <v>162</v>
      </c>
      <c r="AC450" s="297">
        <v>162</v>
      </c>
      <c r="AD450" s="297">
        <v>162</v>
      </c>
      <c r="AE450" s="300">
        <v>162</v>
      </c>
    </row>
    <row r="451" spans="1:31" x14ac:dyDescent="0.2">
      <c r="A451" s="293" t="s">
        <v>1208</v>
      </c>
      <c r="B451" s="293"/>
      <c r="C451" s="293" t="s">
        <v>1209</v>
      </c>
      <c r="D451" s="122" t="s">
        <v>314</v>
      </c>
      <c r="E451" s="293" t="s">
        <v>261</v>
      </c>
      <c r="F451" s="293" t="s">
        <v>243</v>
      </c>
      <c r="G451" s="122" t="s">
        <v>1184</v>
      </c>
      <c r="H451" s="293" t="s">
        <v>282</v>
      </c>
      <c r="I451" s="293" t="s">
        <v>246</v>
      </c>
      <c r="J451" s="294">
        <v>37093</v>
      </c>
      <c r="K451" s="295">
        <v>179</v>
      </c>
      <c r="L451" s="296">
        <v>135</v>
      </c>
      <c r="M451" s="297">
        <v>135</v>
      </c>
      <c r="N451" s="297">
        <v>135</v>
      </c>
      <c r="O451" s="298">
        <v>135</v>
      </c>
      <c r="P451" s="299">
        <v>135</v>
      </c>
      <c r="Q451" s="296">
        <v>179</v>
      </c>
      <c r="R451" s="297">
        <v>179</v>
      </c>
      <c r="S451" s="297">
        <v>179</v>
      </c>
      <c r="T451" s="297">
        <v>179</v>
      </c>
      <c r="U451" s="300">
        <v>179</v>
      </c>
      <c r="V451" s="296">
        <v>179</v>
      </c>
      <c r="W451" s="297">
        <v>179</v>
      </c>
      <c r="X451" s="297">
        <v>179</v>
      </c>
      <c r="Y451" s="297">
        <v>179</v>
      </c>
      <c r="Z451" s="300">
        <v>179</v>
      </c>
      <c r="AA451" s="296">
        <v>179</v>
      </c>
      <c r="AB451" s="297">
        <v>179</v>
      </c>
      <c r="AC451" s="297">
        <v>179</v>
      </c>
      <c r="AD451" s="297">
        <v>179</v>
      </c>
      <c r="AE451" s="300">
        <v>179</v>
      </c>
    </row>
    <row r="452" spans="1:31" x14ac:dyDescent="0.2">
      <c r="A452" s="293" t="s">
        <v>1210</v>
      </c>
      <c r="B452" s="293"/>
      <c r="C452" s="293" t="s">
        <v>1211</v>
      </c>
      <c r="D452" s="122" t="s">
        <v>314</v>
      </c>
      <c r="E452" s="293" t="s">
        <v>261</v>
      </c>
      <c r="F452" s="293" t="s">
        <v>243</v>
      </c>
      <c r="G452" s="122" t="s">
        <v>1184</v>
      </c>
      <c r="H452" s="293" t="s">
        <v>282</v>
      </c>
      <c r="I452" s="293" t="s">
        <v>246</v>
      </c>
      <c r="J452" s="294">
        <v>37093</v>
      </c>
      <c r="K452" s="295">
        <v>179</v>
      </c>
      <c r="L452" s="296">
        <v>153</v>
      </c>
      <c r="M452" s="297">
        <v>153</v>
      </c>
      <c r="N452" s="297">
        <v>153</v>
      </c>
      <c r="O452" s="298">
        <v>153</v>
      </c>
      <c r="P452" s="299">
        <v>153</v>
      </c>
      <c r="Q452" s="296">
        <v>178</v>
      </c>
      <c r="R452" s="297">
        <v>178</v>
      </c>
      <c r="S452" s="297">
        <v>178</v>
      </c>
      <c r="T452" s="297">
        <v>178</v>
      </c>
      <c r="U452" s="300">
        <v>178</v>
      </c>
      <c r="V452" s="296">
        <v>178</v>
      </c>
      <c r="W452" s="297">
        <v>178</v>
      </c>
      <c r="X452" s="297">
        <v>178</v>
      </c>
      <c r="Y452" s="297">
        <v>178</v>
      </c>
      <c r="Z452" s="300">
        <v>178</v>
      </c>
      <c r="AA452" s="296">
        <v>178</v>
      </c>
      <c r="AB452" s="297">
        <v>178</v>
      </c>
      <c r="AC452" s="297">
        <v>178</v>
      </c>
      <c r="AD452" s="297">
        <v>178</v>
      </c>
      <c r="AE452" s="300">
        <v>178</v>
      </c>
    </row>
    <row r="453" spans="1:31" x14ac:dyDescent="0.2">
      <c r="A453" s="293" t="s">
        <v>1212</v>
      </c>
      <c r="B453" s="293"/>
      <c r="C453" s="293" t="s">
        <v>1213</v>
      </c>
      <c r="D453" s="122" t="s">
        <v>314</v>
      </c>
      <c r="E453" s="293" t="s">
        <v>261</v>
      </c>
      <c r="F453" s="293" t="s">
        <v>243</v>
      </c>
      <c r="G453" s="122" t="s">
        <v>1184</v>
      </c>
      <c r="H453" s="293" t="s">
        <v>282</v>
      </c>
      <c r="I453" s="293" t="s">
        <v>246</v>
      </c>
      <c r="J453" s="294">
        <v>37093</v>
      </c>
      <c r="K453" s="295">
        <v>400</v>
      </c>
      <c r="L453" s="296">
        <v>400</v>
      </c>
      <c r="M453" s="297">
        <v>400</v>
      </c>
      <c r="N453" s="297">
        <v>400</v>
      </c>
      <c r="O453" s="298">
        <v>400</v>
      </c>
      <c r="P453" s="299">
        <v>400</v>
      </c>
      <c r="Q453" s="296">
        <v>389</v>
      </c>
      <c r="R453" s="297">
        <v>389</v>
      </c>
      <c r="S453" s="297">
        <v>389</v>
      </c>
      <c r="T453" s="297">
        <v>389</v>
      </c>
      <c r="U453" s="300">
        <v>389</v>
      </c>
      <c r="V453" s="296">
        <v>389</v>
      </c>
      <c r="W453" s="297">
        <v>389</v>
      </c>
      <c r="X453" s="297">
        <v>389</v>
      </c>
      <c r="Y453" s="297">
        <v>389</v>
      </c>
      <c r="Z453" s="300">
        <v>389</v>
      </c>
      <c r="AA453" s="296">
        <v>389</v>
      </c>
      <c r="AB453" s="297">
        <v>389</v>
      </c>
      <c r="AC453" s="297">
        <v>389</v>
      </c>
      <c r="AD453" s="297">
        <v>389</v>
      </c>
      <c r="AE453" s="300">
        <v>389</v>
      </c>
    </row>
    <row r="454" spans="1:31" x14ac:dyDescent="0.2">
      <c r="A454" s="293" t="s">
        <v>1214</v>
      </c>
      <c r="B454" s="293"/>
      <c r="C454" s="293" t="s">
        <v>1215</v>
      </c>
      <c r="D454" s="122" t="s">
        <v>314</v>
      </c>
      <c r="E454" s="293" t="s">
        <v>261</v>
      </c>
      <c r="F454" s="293" t="s">
        <v>243</v>
      </c>
      <c r="G454" s="122" t="s">
        <v>1184</v>
      </c>
      <c r="H454" s="293" t="s">
        <v>1216</v>
      </c>
      <c r="I454" s="293" t="s">
        <v>246</v>
      </c>
      <c r="J454" s="294">
        <v>37712</v>
      </c>
      <c r="K454" s="295">
        <v>185</v>
      </c>
      <c r="L454" s="296">
        <v>151</v>
      </c>
      <c r="M454" s="297">
        <v>151</v>
      </c>
      <c r="N454" s="297">
        <v>151</v>
      </c>
      <c r="O454" s="298">
        <v>151</v>
      </c>
      <c r="P454" s="299">
        <v>151</v>
      </c>
      <c r="Q454" s="296">
        <v>185</v>
      </c>
      <c r="R454" s="297">
        <v>185</v>
      </c>
      <c r="S454" s="297">
        <v>185</v>
      </c>
      <c r="T454" s="297">
        <v>185</v>
      </c>
      <c r="U454" s="300">
        <v>185</v>
      </c>
      <c r="V454" s="296">
        <v>162</v>
      </c>
      <c r="W454" s="297">
        <v>162</v>
      </c>
      <c r="X454" s="297">
        <v>162</v>
      </c>
      <c r="Y454" s="297">
        <v>162</v>
      </c>
      <c r="Z454" s="300">
        <v>162</v>
      </c>
      <c r="AA454" s="296">
        <v>154</v>
      </c>
      <c r="AB454" s="297">
        <v>154</v>
      </c>
      <c r="AC454" s="297">
        <v>154</v>
      </c>
      <c r="AD454" s="297">
        <v>154</v>
      </c>
      <c r="AE454" s="300">
        <v>154</v>
      </c>
    </row>
    <row r="455" spans="1:31" x14ac:dyDescent="0.2">
      <c r="A455" s="293" t="s">
        <v>1217</v>
      </c>
      <c r="B455" s="293"/>
      <c r="C455" s="293" t="s">
        <v>1218</v>
      </c>
      <c r="D455" s="122" t="s">
        <v>314</v>
      </c>
      <c r="E455" s="293" t="s">
        <v>261</v>
      </c>
      <c r="F455" s="293" t="s">
        <v>243</v>
      </c>
      <c r="G455" s="122" t="s">
        <v>1184</v>
      </c>
      <c r="H455" s="293" t="s">
        <v>1216</v>
      </c>
      <c r="I455" s="293" t="s">
        <v>246</v>
      </c>
      <c r="J455" s="294">
        <v>37712</v>
      </c>
      <c r="K455" s="295">
        <v>185</v>
      </c>
      <c r="L455" s="296">
        <v>148</v>
      </c>
      <c r="M455" s="297">
        <v>148</v>
      </c>
      <c r="N455" s="297">
        <v>148</v>
      </c>
      <c r="O455" s="298">
        <v>148</v>
      </c>
      <c r="P455" s="299">
        <v>148</v>
      </c>
      <c r="Q455" s="296">
        <v>185</v>
      </c>
      <c r="R455" s="297">
        <v>185</v>
      </c>
      <c r="S455" s="297">
        <v>185</v>
      </c>
      <c r="T455" s="297">
        <v>185</v>
      </c>
      <c r="U455" s="300">
        <v>185</v>
      </c>
      <c r="V455" s="296">
        <v>158</v>
      </c>
      <c r="W455" s="297">
        <v>158</v>
      </c>
      <c r="X455" s="297">
        <v>158</v>
      </c>
      <c r="Y455" s="297">
        <v>158</v>
      </c>
      <c r="Z455" s="300">
        <v>158</v>
      </c>
      <c r="AA455" s="296">
        <v>151</v>
      </c>
      <c r="AB455" s="297">
        <v>151</v>
      </c>
      <c r="AC455" s="297">
        <v>151</v>
      </c>
      <c r="AD455" s="297">
        <v>151</v>
      </c>
      <c r="AE455" s="300">
        <v>151</v>
      </c>
    </row>
    <row r="456" spans="1:31" x14ac:dyDescent="0.2">
      <c r="A456" s="293" t="s">
        <v>1219</v>
      </c>
      <c r="B456" s="293"/>
      <c r="C456" s="293" t="s">
        <v>1220</v>
      </c>
      <c r="D456" s="122" t="s">
        <v>314</v>
      </c>
      <c r="E456" s="293" t="s">
        <v>261</v>
      </c>
      <c r="F456" s="293" t="s">
        <v>243</v>
      </c>
      <c r="G456" s="122" t="s">
        <v>1184</v>
      </c>
      <c r="H456" s="293" t="s">
        <v>1216</v>
      </c>
      <c r="I456" s="293" t="s">
        <v>246</v>
      </c>
      <c r="J456" s="294">
        <v>37712</v>
      </c>
      <c r="K456" s="295">
        <v>330</v>
      </c>
      <c r="L456" s="296">
        <v>310</v>
      </c>
      <c r="M456" s="297">
        <v>310</v>
      </c>
      <c r="N456" s="297">
        <v>310</v>
      </c>
      <c r="O456" s="298">
        <v>310</v>
      </c>
      <c r="P456" s="299">
        <v>310</v>
      </c>
      <c r="Q456" s="296">
        <v>330</v>
      </c>
      <c r="R456" s="297">
        <v>330</v>
      </c>
      <c r="S456" s="297">
        <v>330</v>
      </c>
      <c r="T456" s="297">
        <v>330</v>
      </c>
      <c r="U456" s="300">
        <v>330</v>
      </c>
      <c r="V456" s="296">
        <v>322</v>
      </c>
      <c r="W456" s="297">
        <v>322</v>
      </c>
      <c r="X456" s="297">
        <v>322</v>
      </c>
      <c r="Y456" s="297">
        <v>322</v>
      </c>
      <c r="Z456" s="300">
        <v>322</v>
      </c>
      <c r="AA456" s="296">
        <v>312</v>
      </c>
      <c r="AB456" s="297">
        <v>312</v>
      </c>
      <c r="AC456" s="297">
        <v>312</v>
      </c>
      <c r="AD456" s="297">
        <v>312</v>
      </c>
      <c r="AE456" s="300">
        <v>312</v>
      </c>
    </row>
    <row r="457" spans="1:31" x14ac:dyDescent="0.2">
      <c r="A457" s="293" t="s">
        <v>1221</v>
      </c>
      <c r="B457" s="293"/>
      <c r="C457" s="293" t="s">
        <v>1222</v>
      </c>
      <c r="D457" s="122" t="s">
        <v>314</v>
      </c>
      <c r="E457" s="293" t="s">
        <v>261</v>
      </c>
      <c r="F457" s="293" t="s">
        <v>243</v>
      </c>
      <c r="G457" s="122" t="s">
        <v>1184</v>
      </c>
      <c r="H457" s="293" t="s">
        <v>1216</v>
      </c>
      <c r="I457" s="293" t="s">
        <v>246</v>
      </c>
      <c r="J457" s="294">
        <v>37712</v>
      </c>
      <c r="K457" s="295">
        <v>185</v>
      </c>
      <c r="L457" s="296">
        <v>150</v>
      </c>
      <c r="M457" s="297">
        <v>150</v>
      </c>
      <c r="N457" s="297">
        <v>150</v>
      </c>
      <c r="O457" s="298">
        <v>150</v>
      </c>
      <c r="P457" s="299">
        <v>150</v>
      </c>
      <c r="Q457" s="296">
        <v>185</v>
      </c>
      <c r="R457" s="297">
        <v>185</v>
      </c>
      <c r="S457" s="297">
        <v>185</v>
      </c>
      <c r="T457" s="297">
        <v>185</v>
      </c>
      <c r="U457" s="300">
        <v>185</v>
      </c>
      <c r="V457" s="296">
        <v>159</v>
      </c>
      <c r="W457" s="297">
        <v>159</v>
      </c>
      <c r="X457" s="297">
        <v>159</v>
      </c>
      <c r="Y457" s="297">
        <v>159</v>
      </c>
      <c r="Z457" s="300">
        <v>159</v>
      </c>
      <c r="AA457" s="296">
        <v>149</v>
      </c>
      <c r="AB457" s="297">
        <v>149</v>
      </c>
      <c r="AC457" s="297">
        <v>149</v>
      </c>
      <c r="AD457" s="297">
        <v>149</v>
      </c>
      <c r="AE457" s="300">
        <v>149</v>
      </c>
    </row>
    <row r="458" spans="1:31" x14ac:dyDescent="0.2">
      <c r="A458" s="293" t="s">
        <v>1223</v>
      </c>
      <c r="B458" s="293"/>
      <c r="C458" s="293" t="s">
        <v>1224</v>
      </c>
      <c r="D458" s="122" t="s">
        <v>314</v>
      </c>
      <c r="E458" s="293" t="s">
        <v>261</v>
      </c>
      <c r="F458" s="293" t="s">
        <v>243</v>
      </c>
      <c r="G458" s="122" t="s">
        <v>1184</v>
      </c>
      <c r="H458" s="293" t="s">
        <v>1216</v>
      </c>
      <c r="I458" s="293" t="s">
        <v>246</v>
      </c>
      <c r="J458" s="294">
        <v>37712</v>
      </c>
      <c r="K458" s="295">
        <v>185</v>
      </c>
      <c r="L458" s="296">
        <v>152</v>
      </c>
      <c r="M458" s="297">
        <v>152</v>
      </c>
      <c r="N458" s="297">
        <v>152</v>
      </c>
      <c r="O458" s="298">
        <v>152</v>
      </c>
      <c r="P458" s="299">
        <v>152</v>
      </c>
      <c r="Q458" s="296">
        <v>185</v>
      </c>
      <c r="R458" s="297">
        <v>185</v>
      </c>
      <c r="S458" s="297">
        <v>185</v>
      </c>
      <c r="T458" s="297">
        <v>185</v>
      </c>
      <c r="U458" s="300">
        <v>185</v>
      </c>
      <c r="V458" s="296">
        <v>161</v>
      </c>
      <c r="W458" s="297">
        <v>161</v>
      </c>
      <c r="X458" s="297">
        <v>161</v>
      </c>
      <c r="Y458" s="297">
        <v>161</v>
      </c>
      <c r="Z458" s="300">
        <v>161</v>
      </c>
      <c r="AA458" s="296">
        <v>150</v>
      </c>
      <c r="AB458" s="297">
        <v>150</v>
      </c>
      <c r="AC458" s="297">
        <v>150</v>
      </c>
      <c r="AD458" s="297">
        <v>150</v>
      </c>
      <c r="AE458" s="300">
        <v>150</v>
      </c>
    </row>
    <row r="459" spans="1:31" x14ac:dyDescent="0.2">
      <c r="A459" s="293" t="s">
        <v>1225</v>
      </c>
      <c r="B459" s="293"/>
      <c r="C459" s="293" t="s">
        <v>1226</v>
      </c>
      <c r="D459" s="122" t="s">
        <v>314</v>
      </c>
      <c r="E459" s="293" t="s">
        <v>261</v>
      </c>
      <c r="F459" s="293" t="s">
        <v>243</v>
      </c>
      <c r="G459" s="122" t="s">
        <v>1184</v>
      </c>
      <c r="H459" s="293" t="s">
        <v>1216</v>
      </c>
      <c r="I459" s="293" t="s">
        <v>246</v>
      </c>
      <c r="J459" s="294">
        <v>37712</v>
      </c>
      <c r="K459" s="295">
        <v>330</v>
      </c>
      <c r="L459" s="296">
        <v>311</v>
      </c>
      <c r="M459" s="297">
        <v>311</v>
      </c>
      <c r="N459" s="297">
        <v>311</v>
      </c>
      <c r="O459" s="298">
        <v>311</v>
      </c>
      <c r="P459" s="299">
        <v>311</v>
      </c>
      <c r="Q459" s="296">
        <v>330</v>
      </c>
      <c r="R459" s="297">
        <v>330</v>
      </c>
      <c r="S459" s="297">
        <v>330</v>
      </c>
      <c r="T459" s="297">
        <v>330</v>
      </c>
      <c r="U459" s="300">
        <v>330</v>
      </c>
      <c r="V459" s="296">
        <v>323</v>
      </c>
      <c r="W459" s="297">
        <v>323</v>
      </c>
      <c r="X459" s="297">
        <v>323</v>
      </c>
      <c r="Y459" s="297">
        <v>323</v>
      </c>
      <c r="Z459" s="300">
        <v>323</v>
      </c>
      <c r="AA459" s="296">
        <v>317</v>
      </c>
      <c r="AB459" s="297">
        <v>317</v>
      </c>
      <c r="AC459" s="297">
        <v>317</v>
      </c>
      <c r="AD459" s="297">
        <v>317</v>
      </c>
      <c r="AE459" s="300">
        <v>317</v>
      </c>
    </row>
    <row r="460" spans="1:31" x14ac:dyDescent="0.2">
      <c r="A460" s="293" t="s">
        <v>1182</v>
      </c>
      <c r="B460" s="293"/>
      <c r="C460" s="293" t="s">
        <v>1227</v>
      </c>
      <c r="D460" s="122" t="s">
        <v>485</v>
      </c>
      <c r="E460" s="293" t="s">
        <v>261</v>
      </c>
      <c r="F460" s="293" t="s">
        <v>243</v>
      </c>
      <c r="G460" s="122" t="s">
        <v>1228</v>
      </c>
      <c r="H460" s="293" t="s">
        <v>1185</v>
      </c>
      <c r="I460" s="293" t="s">
        <v>1186</v>
      </c>
      <c r="J460" s="294">
        <v>42461</v>
      </c>
      <c r="K460" s="301">
        <v>-56</v>
      </c>
      <c r="L460" s="296">
        <v>-54</v>
      </c>
      <c r="M460" s="297">
        <v>-54</v>
      </c>
      <c r="N460" s="297">
        <v>-54</v>
      </c>
      <c r="O460" s="298">
        <v>-54</v>
      </c>
      <c r="P460" s="299">
        <v>-54</v>
      </c>
      <c r="Q460" s="296">
        <v>-56</v>
      </c>
      <c r="R460" s="297">
        <v>-56</v>
      </c>
      <c r="S460" s="297">
        <v>-56</v>
      </c>
      <c r="T460" s="297">
        <v>-56</v>
      </c>
      <c r="U460" s="300">
        <v>-56</v>
      </c>
      <c r="V460" s="296">
        <v>-56</v>
      </c>
      <c r="W460" s="297">
        <v>-56</v>
      </c>
      <c r="X460" s="297">
        <v>-56</v>
      </c>
      <c r="Y460" s="297">
        <v>-56</v>
      </c>
      <c r="Z460" s="300">
        <v>-56</v>
      </c>
      <c r="AA460" s="296">
        <v>-56</v>
      </c>
      <c r="AB460" s="297">
        <v>-56</v>
      </c>
      <c r="AC460" s="297">
        <v>-56</v>
      </c>
      <c r="AD460" s="297">
        <v>-56</v>
      </c>
      <c r="AE460" s="300">
        <v>-56</v>
      </c>
    </row>
    <row r="461" spans="1:31" x14ac:dyDescent="0.2">
      <c r="A461" s="293" t="s">
        <v>1187</v>
      </c>
      <c r="B461" s="293"/>
      <c r="C461" s="293" t="s">
        <v>1229</v>
      </c>
      <c r="D461" s="122" t="s">
        <v>485</v>
      </c>
      <c r="E461" s="293" t="s">
        <v>261</v>
      </c>
      <c r="F461" s="293" t="s">
        <v>243</v>
      </c>
      <c r="G461" s="122" t="s">
        <v>1228</v>
      </c>
      <c r="H461" s="293" t="s">
        <v>1185</v>
      </c>
      <c r="I461" s="293" t="s">
        <v>1186</v>
      </c>
      <c r="J461" s="294">
        <v>42461</v>
      </c>
      <c r="K461" s="301">
        <v>-56</v>
      </c>
      <c r="L461" s="296">
        <v>-54</v>
      </c>
      <c r="M461" s="297">
        <v>-54</v>
      </c>
      <c r="N461" s="297">
        <v>-54</v>
      </c>
      <c r="O461" s="298">
        <v>-54</v>
      </c>
      <c r="P461" s="299">
        <v>-54</v>
      </c>
      <c r="Q461" s="296">
        <v>0</v>
      </c>
      <c r="R461" s="297">
        <v>0</v>
      </c>
      <c r="S461" s="297">
        <v>0</v>
      </c>
      <c r="T461" s="297">
        <v>-56</v>
      </c>
      <c r="U461" s="300">
        <v>-56</v>
      </c>
      <c r="V461" s="296">
        <v>-56</v>
      </c>
      <c r="W461" s="297">
        <v>0</v>
      </c>
      <c r="X461" s="297">
        <v>0</v>
      </c>
      <c r="Y461" s="297">
        <v>0</v>
      </c>
      <c r="Z461" s="300">
        <v>-56</v>
      </c>
      <c r="AA461" s="296">
        <v>-56</v>
      </c>
      <c r="AB461" s="297">
        <v>-56</v>
      </c>
      <c r="AC461" s="297">
        <v>-56</v>
      </c>
      <c r="AD461" s="297">
        <v>-56</v>
      </c>
      <c r="AE461" s="300">
        <v>-56</v>
      </c>
    </row>
    <row r="462" spans="1:31" x14ac:dyDescent="0.2">
      <c r="A462" s="293" t="s">
        <v>1189</v>
      </c>
      <c r="B462" s="293"/>
      <c r="C462" s="293" t="s">
        <v>1230</v>
      </c>
      <c r="D462" s="122" t="s">
        <v>485</v>
      </c>
      <c r="E462" s="293" t="s">
        <v>261</v>
      </c>
      <c r="F462" s="293" t="s">
        <v>243</v>
      </c>
      <c r="G462" s="122" t="s">
        <v>1228</v>
      </c>
      <c r="H462" s="293" t="s">
        <v>1185</v>
      </c>
      <c r="I462" s="293" t="s">
        <v>1186</v>
      </c>
      <c r="J462" s="294">
        <v>42461</v>
      </c>
      <c r="K462" s="301">
        <v>-56</v>
      </c>
      <c r="L462" s="296">
        <v>-54</v>
      </c>
      <c r="M462" s="297">
        <v>-54</v>
      </c>
      <c r="N462" s="297">
        <v>-54</v>
      </c>
      <c r="O462" s="298">
        <v>-54</v>
      </c>
      <c r="P462" s="299">
        <v>-54</v>
      </c>
      <c r="Q462" s="296">
        <v>0</v>
      </c>
      <c r="R462" s="297">
        <v>0</v>
      </c>
      <c r="S462" s="297">
        <v>0</v>
      </c>
      <c r="T462" s="297">
        <v>0</v>
      </c>
      <c r="U462" s="300">
        <v>0</v>
      </c>
      <c r="V462" s="296">
        <v>0</v>
      </c>
      <c r="W462" s="297">
        <v>0</v>
      </c>
      <c r="X462" s="297">
        <v>0</v>
      </c>
      <c r="Y462" s="297">
        <v>0</v>
      </c>
      <c r="Z462" s="300">
        <v>0</v>
      </c>
      <c r="AA462" s="296">
        <v>-56</v>
      </c>
      <c r="AB462" s="297">
        <v>-56</v>
      </c>
      <c r="AC462" s="297">
        <v>-56</v>
      </c>
      <c r="AD462" s="297">
        <v>-56</v>
      </c>
      <c r="AE462" s="300">
        <v>-56</v>
      </c>
    </row>
    <row r="463" spans="1:31" x14ac:dyDescent="0.2">
      <c r="A463" s="293" t="s">
        <v>1191</v>
      </c>
      <c r="B463" s="293"/>
      <c r="C463" s="293" t="s">
        <v>1231</v>
      </c>
      <c r="D463" s="122" t="s">
        <v>321</v>
      </c>
      <c r="E463" s="293" t="s">
        <v>261</v>
      </c>
      <c r="F463" s="293" t="s">
        <v>243</v>
      </c>
      <c r="G463" s="122" t="s">
        <v>1228</v>
      </c>
      <c r="H463" s="293" t="s">
        <v>1185</v>
      </c>
      <c r="I463" s="293" t="s">
        <v>1186</v>
      </c>
      <c r="J463" s="294">
        <v>42461</v>
      </c>
      <c r="K463" s="301">
        <v>-202</v>
      </c>
      <c r="L463" s="296">
        <v>-190</v>
      </c>
      <c r="M463" s="297">
        <v>-190</v>
      </c>
      <c r="N463" s="297">
        <v>-190</v>
      </c>
      <c r="O463" s="298">
        <v>-190</v>
      </c>
      <c r="P463" s="299">
        <v>-190</v>
      </c>
      <c r="Q463" s="296">
        <v>-200</v>
      </c>
      <c r="R463" s="297">
        <v>-200</v>
      </c>
      <c r="S463" s="297">
        <v>-200</v>
      </c>
      <c r="T463" s="297">
        <v>-200</v>
      </c>
      <c r="U463" s="300">
        <v>-200</v>
      </c>
      <c r="V463" s="296">
        <v>0</v>
      </c>
      <c r="W463" s="297">
        <v>-195</v>
      </c>
      <c r="X463" s="297">
        <v>-195</v>
      </c>
      <c r="Y463" s="297">
        <v>-195</v>
      </c>
      <c r="Z463" s="300">
        <v>-195</v>
      </c>
      <c r="AA463" s="296">
        <v>-195</v>
      </c>
      <c r="AB463" s="297">
        <v>-195</v>
      </c>
      <c r="AC463" s="297">
        <v>-195</v>
      </c>
      <c r="AD463" s="297">
        <v>-195</v>
      </c>
      <c r="AE463" s="300">
        <v>-195</v>
      </c>
    </row>
    <row r="464" spans="1:31" x14ac:dyDescent="0.2">
      <c r="A464" s="293" t="s">
        <v>1193</v>
      </c>
      <c r="B464" s="293"/>
      <c r="C464" s="293" t="s">
        <v>1232</v>
      </c>
      <c r="D464" s="122" t="s">
        <v>321</v>
      </c>
      <c r="E464" s="293" t="s">
        <v>261</v>
      </c>
      <c r="F464" s="293" t="s">
        <v>243</v>
      </c>
      <c r="G464" s="122" t="s">
        <v>1228</v>
      </c>
      <c r="H464" s="293" t="s">
        <v>1185</v>
      </c>
      <c r="I464" s="293" t="s">
        <v>1186</v>
      </c>
      <c r="J464" s="294">
        <v>42461</v>
      </c>
      <c r="K464" s="301">
        <v>-202</v>
      </c>
      <c r="L464" s="296">
        <v>-190</v>
      </c>
      <c r="M464" s="297">
        <v>-190</v>
      </c>
      <c r="N464" s="297">
        <v>-190</v>
      </c>
      <c r="O464" s="298">
        <v>-190</v>
      </c>
      <c r="P464" s="299">
        <v>-190</v>
      </c>
      <c r="Q464" s="296">
        <v>-200</v>
      </c>
      <c r="R464" s="297">
        <v>-200</v>
      </c>
      <c r="S464" s="297">
        <v>-200</v>
      </c>
      <c r="T464" s="297">
        <v>-200</v>
      </c>
      <c r="U464" s="300">
        <v>-200</v>
      </c>
      <c r="V464" s="296">
        <v>0</v>
      </c>
      <c r="W464" s="297">
        <v>-195</v>
      </c>
      <c r="X464" s="297">
        <v>-195</v>
      </c>
      <c r="Y464" s="297">
        <v>-195</v>
      </c>
      <c r="Z464" s="300">
        <v>-195</v>
      </c>
      <c r="AA464" s="296">
        <v>-195</v>
      </c>
      <c r="AB464" s="297">
        <v>-195</v>
      </c>
      <c r="AC464" s="297">
        <v>-195</v>
      </c>
      <c r="AD464" s="297">
        <v>-195</v>
      </c>
      <c r="AE464" s="300">
        <v>-195</v>
      </c>
    </row>
    <row r="465" spans="1:32" x14ac:dyDescent="0.2">
      <c r="A465" s="293" t="s">
        <v>1195</v>
      </c>
      <c r="B465" s="293"/>
      <c r="C465" s="293" t="s">
        <v>1233</v>
      </c>
      <c r="D465" s="122" t="s">
        <v>321</v>
      </c>
      <c r="E465" s="293" t="s">
        <v>261</v>
      </c>
      <c r="F465" s="293" t="s">
        <v>243</v>
      </c>
      <c r="G465" s="122" t="s">
        <v>1228</v>
      </c>
      <c r="H465" s="293" t="s">
        <v>1185</v>
      </c>
      <c r="I465" s="293" t="s">
        <v>1186</v>
      </c>
      <c r="J465" s="294">
        <v>42461</v>
      </c>
      <c r="K465" s="301">
        <v>-202</v>
      </c>
      <c r="L465" s="296">
        <v>-190</v>
      </c>
      <c r="M465" s="297">
        <v>-190</v>
      </c>
      <c r="N465" s="297">
        <v>-190</v>
      </c>
      <c r="O465" s="298">
        <v>-190</v>
      </c>
      <c r="P465" s="299">
        <v>-190</v>
      </c>
      <c r="Q465" s="296">
        <v>0</v>
      </c>
      <c r="R465" s="297">
        <v>0</v>
      </c>
      <c r="S465" s="297">
        <v>0</v>
      </c>
      <c r="T465" s="297">
        <v>0</v>
      </c>
      <c r="U465" s="300">
        <v>0</v>
      </c>
      <c r="V465" s="296">
        <v>0</v>
      </c>
      <c r="W465" s="297">
        <v>0</v>
      </c>
      <c r="X465" s="297">
        <v>0</v>
      </c>
      <c r="Y465" s="297">
        <v>0</v>
      </c>
      <c r="Z465" s="300">
        <v>0</v>
      </c>
      <c r="AA465" s="296">
        <v>-195</v>
      </c>
      <c r="AB465" s="297">
        <v>-195</v>
      </c>
      <c r="AC465" s="297">
        <v>-195</v>
      </c>
      <c r="AD465" s="297">
        <v>-195</v>
      </c>
      <c r="AE465" s="300">
        <v>-195</v>
      </c>
    </row>
    <row r="466" spans="1:32" x14ac:dyDescent="0.2">
      <c r="A466" s="293" t="s">
        <v>1208</v>
      </c>
      <c r="B466" s="293"/>
      <c r="C466" s="293" t="s">
        <v>1234</v>
      </c>
      <c r="D466" s="122" t="s">
        <v>314</v>
      </c>
      <c r="E466" s="293" t="s">
        <v>261</v>
      </c>
      <c r="F466" s="293" t="s">
        <v>243</v>
      </c>
      <c r="G466" s="122" t="s">
        <v>1228</v>
      </c>
      <c r="H466" s="293" t="s">
        <v>282</v>
      </c>
      <c r="I466" s="293" t="s">
        <v>246</v>
      </c>
      <c r="J466" s="294">
        <v>37093</v>
      </c>
      <c r="K466" s="301">
        <v>-179</v>
      </c>
      <c r="L466" s="296">
        <v>-135</v>
      </c>
      <c r="M466" s="297">
        <v>-135</v>
      </c>
      <c r="N466" s="297">
        <v>-135</v>
      </c>
      <c r="O466" s="298">
        <v>-135</v>
      </c>
      <c r="P466" s="299">
        <v>0</v>
      </c>
      <c r="Q466" s="296">
        <v>-179</v>
      </c>
      <c r="R466" s="297">
        <v>-179</v>
      </c>
      <c r="S466" s="297">
        <v>-179</v>
      </c>
      <c r="T466" s="297">
        <v>-179</v>
      </c>
      <c r="U466" s="300">
        <v>0</v>
      </c>
      <c r="V466" s="296">
        <v>0</v>
      </c>
      <c r="W466" s="297">
        <v>0</v>
      </c>
      <c r="X466" s="297">
        <v>0</v>
      </c>
      <c r="Y466" s="297">
        <v>0</v>
      </c>
      <c r="Z466" s="300">
        <v>0</v>
      </c>
      <c r="AA466" s="296">
        <v>0</v>
      </c>
      <c r="AB466" s="297">
        <v>0</v>
      </c>
      <c r="AC466" s="297">
        <v>0</v>
      </c>
      <c r="AD466" s="297">
        <v>0</v>
      </c>
      <c r="AE466" s="300">
        <v>0</v>
      </c>
    </row>
    <row r="467" spans="1:32" x14ac:dyDescent="0.2">
      <c r="A467" s="293" t="s">
        <v>1210</v>
      </c>
      <c r="B467" s="293"/>
      <c r="C467" s="293" t="s">
        <v>1235</v>
      </c>
      <c r="D467" s="122" t="s">
        <v>314</v>
      </c>
      <c r="E467" s="293" t="s">
        <v>261</v>
      </c>
      <c r="F467" s="293" t="s">
        <v>243</v>
      </c>
      <c r="G467" s="122" t="s">
        <v>1228</v>
      </c>
      <c r="H467" s="293" t="s">
        <v>282</v>
      </c>
      <c r="I467" s="293" t="s">
        <v>246</v>
      </c>
      <c r="J467" s="294">
        <v>37093</v>
      </c>
      <c r="K467" s="301">
        <v>-179</v>
      </c>
      <c r="L467" s="296">
        <v>0</v>
      </c>
      <c r="M467" s="297">
        <v>-153</v>
      </c>
      <c r="N467" s="297">
        <v>-153</v>
      </c>
      <c r="O467" s="298">
        <v>-153</v>
      </c>
      <c r="P467" s="299">
        <v>0</v>
      </c>
      <c r="Q467" s="297">
        <v>0</v>
      </c>
      <c r="R467" s="297">
        <v>-178</v>
      </c>
      <c r="S467" s="297">
        <v>-178</v>
      </c>
      <c r="T467" s="297">
        <v>-178</v>
      </c>
      <c r="U467" s="300">
        <v>0</v>
      </c>
      <c r="V467" s="296">
        <v>0</v>
      </c>
      <c r="W467" s="297">
        <v>0</v>
      </c>
      <c r="X467" s="297">
        <v>0</v>
      </c>
      <c r="Y467" s="297">
        <v>0</v>
      </c>
      <c r="Z467" s="300">
        <v>0</v>
      </c>
      <c r="AA467" s="296">
        <v>0</v>
      </c>
      <c r="AB467" s="297">
        <v>0</v>
      </c>
      <c r="AC467" s="297">
        <v>0</v>
      </c>
      <c r="AD467" s="297">
        <v>0</v>
      </c>
      <c r="AE467" s="300">
        <v>0</v>
      </c>
    </row>
    <row r="468" spans="1:32" x14ac:dyDescent="0.2">
      <c r="A468" s="293" t="s">
        <v>1212</v>
      </c>
      <c r="B468" s="293"/>
      <c r="C468" s="293" t="s">
        <v>4440</v>
      </c>
      <c r="D468" s="122" t="s">
        <v>314</v>
      </c>
      <c r="E468" s="293" t="s">
        <v>261</v>
      </c>
      <c r="F468" s="293" t="s">
        <v>243</v>
      </c>
      <c r="G468" s="122" t="s">
        <v>1228</v>
      </c>
      <c r="H468" s="293" t="s">
        <v>282</v>
      </c>
      <c r="I468" s="293" t="s">
        <v>246</v>
      </c>
      <c r="J468" s="294">
        <v>37093</v>
      </c>
      <c r="K468" s="301">
        <v>-400</v>
      </c>
      <c r="L468" s="296">
        <v>-400</v>
      </c>
      <c r="M468" s="297">
        <v>-400</v>
      </c>
      <c r="N468" s="297">
        <v>-400</v>
      </c>
      <c r="O468" s="298">
        <v>-400</v>
      </c>
      <c r="P468" s="299">
        <v>-400</v>
      </c>
      <c r="Q468" s="296">
        <v>-389</v>
      </c>
      <c r="R468" s="297">
        <v>-389</v>
      </c>
      <c r="S468" s="297">
        <v>-389</v>
      </c>
      <c r="T468" s="297">
        <v>-389</v>
      </c>
      <c r="U468" s="300">
        <v>-389</v>
      </c>
      <c r="V468" s="296">
        <v>0</v>
      </c>
      <c r="W468" s="297">
        <v>0</v>
      </c>
      <c r="X468" s="297">
        <v>0</v>
      </c>
      <c r="Y468" s="297">
        <v>0</v>
      </c>
      <c r="Z468" s="300">
        <v>0</v>
      </c>
      <c r="AA468" s="296">
        <v>0</v>
      </c>
      <c r="AB468" s="297">
        <v>0</v>
      </c>
      <c r="AC468" s="297">
        <v>0</v>
      </c>
      <c r="AD468" s="297">
        <v>0</v>
      </c>
      <c r="AE468" s="300">
        <v>0</v>
      </c>
      <c r="AF468" s="302"/>
    </row>
    <row r="469" spans="1:32" x14ac:dyDescent="0.2">
      <c r="A469" s="293" t="s">
        <v>1221</v>
      </c>
      <c r="B469" s="293"/>
      <c r="C469" s="293" t="s">
        <v>1236</v>
      </c>
      <c r="D469" s="122" t="s">
        <v>314</v>
      </c>
      <c r="E469" s="293" t="s">
        <v>261</v>
      </c>
      <c r="F469" s="293" t="s">
        <v>243</v>
      </c>
      <c r="G469" s="122" t="s">
        <v>1228</v>
      </c>
      <c r="H469" s="293" t="s">
        <v>1216</v>
      </c>
      <c r="I469" s="293" t="s">
        <v>246</v>
      </c>
      <c r="J469" s="294">
        <v>37712</v>
      </c>
      <c r="K469" s="301">
        <v>-185</v>
      </c>
      <c r="L469" s="296">
        <v>-150</v>
      </c>
      <c r="M469" s="297">
        <v>-150</v>
      </c>
      <c r="N469" s="297">
        <v>-150</v>
      </c>
      <c r="O469" s="298">
        <v>-150</v>
      </c>
      <c r="P469" s="299">
        <v>-150</v>
      </c>
      <c r="Q469" s="296">
        <v>-185</v>
      </c>
      <c r="R469" s="297">
        <v>0</v>
      </c>
      <c r="S469" s="297">
        <v>-185</v>
      </c>
      <c r="T469" s="297">
        <v>-185</v>
      </c>
      <c r="U469" s="300">
        <v>-185</v>
      </c>
      <c r="V469" s="296">
        <v>-159</v>
      </c>
      <c r="W469" s="297">
        <v>-159</v>
      </c>
      <c r="X469" s="297">
        <v>0</v>
      </c>
      <c r="Y469" s="297">
        <v>-159</v>
      </c>
      <c r="Z469" s="300">
        <v>-159</v>
      </c>
      <c r="AA469" s="296">
        <v>-149</v>
      </c>
      <c r="AB469" s="297">
        <v>0</v>
      </c>
      <c r="AC469" s="297">
        <v>-149</v>
      </c>
      <c r="AD469" s="297">
        <v>-149</v>
      </c>
      <c r="AE469" s="300">
        <v>-149</v>
      </c>
    </row>
    <row r="470" spans="1:32" x14ac:dyDescent="0.2">
      <c r="A470" s="293" t="s">
        <v>1223</v>
      </c>
      <c r="B470" s="293"/>
      <c r="C470" s="293" t="s">
        <v>1237</v>
      </c>
      <c r="D470" s="122" t="s">
        <v>314</v>
      </c>
      <c r="E470" s="293" t="s">
        <v>261</v>
      </c>
      <c r="F470" s="293" t="s">
        <v>243</v>
      </c>
      <c r="G470" s="122" t="s">
        <v>1228</v>
      </c>
      <c r="H470" s="293" t="s">
        <v>1216</v>
      </c>
      <c r="I470" s="293" t="s">
        <v>246</v>
      </c>
      <c r="J470" s="294">
        <v>37712</v>
      </c>
      <c r="K470" s="301">
        <v>-185</v>
      </c>
      <c r="L470" s="296">
        <v>-152</v>
      </c>
      <c r="M470" s="297">
        <v>-152</v>
      </c>
      <c r="N470" s="297">
        <v>0</v>
      </c>
      <c r="O470" s="298">
        <v>0</v>
      </c>
      <c r="P470" s="299">
        <v>0</v>
      </c>
      <c r="Q470" s="296">
        <v>0</v>
      </c>
      <c r="R470" s="297">
        <v>0</v>
      </c>
      <c r="S470" s="297">
        <v>0</v>
      </c>
      <c r="T470" s="297">
        <v>0</v>
      </c>
      <c r="U470" s="300">
        <v>0</v>
      </c>
      <c r="V470" s="296">
        <v>0</v>
      </c>
      <c r="W470" s="297">
        <v>0</v>
      </c>
      <c r="X470" s="297">
        <v>0</v>
      </c>
      <c r="Y470" s="297">
        <v>0</v>
      </c>
      <c r="Z470" s="300">
        <v>0</v>
      </c>
      <c r="AA470" s="296">
        <v>0</v>
      </c>
      <c r="AB470" s="297">
        <v>0</v>
      </c>
      <c r="AC470" s="297">
        <v>0</v>
      </c>
      <c r="AD470" s="297">
        <v>0</v>
      </c>
      <c r="AE470" s="300">
        <v>0</v>
      </c>
    </row>
    <row r="471" spans="1:32" x14ac:dyDescent="0.2">
      <c r="A471" s="293" t="s">
        <v>1225</v>
      </c>
      <c r="B471" s="293"/>
      <c r="C471" s="293" t="s">
        <v>1238</v>
      </c>
      <c r="D471" s="122" t="s">
        <v>314</v>
      </c>
      <c r="E471" s="293" t="s">
        <v>261</v>
      </c>
      <c r="F471" s="293" t="s">
        <v>243</v>
      </c>
      <c r="G471" s="122" t="s">
        <v>1228</v>
      </c>
      <c r="H471" s="293" t="s">
        <v>1216</v>
      </c>
      <c r="I471" s="293" t="s">
        <v>246</v>
      </c>
      <c r="J471" s="294">
        <v>37712</v>
      </c>
      <c r="K471" s="301">
        <v>-330</v>
      </c>
      <c r="L471" s="296">
        <v>-311</v>
      </c>
      <c r="M471" s="297">
        <v>-311</v>
      </c>
      <c r="N471" s="297">
        <v>0</v>
      </c>
      <c r="O471" s="298">
        <v>0</v>
      </c>
      <c r="P471" s="299">
        <v>0</v>
      </c>
      <c r="Q471" s="296">
        <v>0</v>
      </c>
      <c r="R471" s="297">
        <v>0</v>
      </c>
      <c r="S471" s="297">
        <v>0</v>
      </c>
      <c r="T471" s="297">
        <v>0</v>
      </c>
      <c r="U471" s="300">
        <v>0</v>
      </c>
      <c r="V471" s="296">
        <v>0</v>
      </c>
      <c r="W471" s="297">
        <v>0</v>
      </c>
      <c r="X471" s="297">
        <v>0</v>
      </c>
      <c r="Y471" s="297">
        <v>0</v>
      </c>
      <c r="Z471" s="300">
        <v>0</v>
      </c>
      <c r="AA471" s="296">
        <v>0</v>
      </c>
      <c r="AB471" s="297">
        <v>0</v>
      </c>
      <c r="AC471" s="297">
        <v>0</v>
      </c>
      <c r="AD471" s="297">
        <v>0</v>
      </c>
      <c r="AE471" s="300">
        <v>0</v>
      </c>
    </row>
    <row r="472" spans="1:32" x14ac:dyDescent="0.2">
      <c r="A472" s="293" t="s">
        <v>1214</v>
      </c>
      <c r="B472" s="293"/>
      <c r="C472" s="293" t="s">
        <v>1239</v>
      </c>
      <c r="D472" s="122" t="s">
        <v>314</v>
      </c>
      <c r="E472" s="293" t="s">
        <v>261</v>
      </c>
      <c r="F472" s="293" t="s">
        <v>243</v>
      </c>
      <c r="G472" s="122" t="s">
        <v>1228</v>
      </c>
      <c r="H472" s="293" t="s">
        <v>1216</v>
      </c>
      <c r="I472" s="293" t="s">
        <v>246</v>
      </c>
      <c r="J472" s="294">
        <v>37712</v>
      </c>
      <c r="K472" s="301">
        <v>-185</v>
      </c>
      <c r="L472" s="296">
        <v>-151</v>
      </c>
      <c r="M472" s="297">
        <v>0</v>
      </c>
      <c r="N472" s="297">
        <v>0</v>
      </c>
      <c r="O472" s="298">
        <v>0</v>
      </c>
      <c r="P472" s="299">
        <v>0</v>
      </c>
      <c r="Q472" s="296">
        <v>0</v>
      </c>
      <c r="R472" s="297">
        <v>0</v>
      </c>
      <c r="S472" s="297">
        <v>0</v>
      </c>
      <c r="T472" s="297">
        <v>0</v>
      </c>
      <c r="U472" s="300">
        <v>0</v>
      </c>
      <c r="V472" s="296">
        <v>0</v>
      </c>
      <c r="W472" s="297">
        <v>0</v>
      </c>
      <c r="X472" s="297">
        <v>0</v>
      </c>
      <c r="Y472" s="297">
        <v>0</v>
      </c>
      <c r="Z472" s="300">
        <v>0</v>
      </c>
      <c r="AA472" s="296">
        <v>0</v>
      </c>
      <c r="AB472" s="297">
        <v>0</v>
      </c>
      <c r="AC472" s="297">
        <v>0</v>
      </c>
      <c r="AD472" s="297">
        <v>0</v>
      </c>
      <c r="AE472" s="300">
        <v>0</v>
      </c>
    </row>
    <row r="473" spans="1:32" x14ac:dyDescent="0.2">
      <c r="A473" s="293" t="s">
        <v>1240</v>
      </c>
      <c r="B473" s="293"/>
      <c r="C473" s="293" t="s">
        <v>1241</v>
      </c>
      <c r="D473" s="122" t="s">
        <v>1242</v>
      </c>
      <c r="E473" s="293" t="s">
        <v>1243</v>
      </c>
      <c r="F473" s="293" t="s">
        <v>243</v>
      </c>
      <c r="G473" s="122" t="s">
        <v>244</v>
      </c>
      <c r="H473" s="293" t="s">
        <v>1244</v>
      </c>
      <c r="I473" s="293" t="s">
        <v>246</v>
      </c>
      <c r="J473" s="294">
        <v>45216</v>
      </c>
      <c r="K473" s="295">
        <v>193.5</v>
      </c>
      <c r="L473" s="296">
        <v>192.9</v>
      </c>
      <c r="M473" s="297">
        <v>192.9</v>
      </c>
      <c r="N473" s="297">
        <v>192.9</v>
      </c>
      <c r="O473" s="298">
        <v>192.9</v>
      </c>
      <c r="P473" s="299">
        <v>192.9</v>
      </c>
      <c r="Q473" s="296">
        <v>192.9</v>
      </c>
      <c r="R473" s="297">
        <v>192.9</v>
      </c>
      <c r="S473" s="297">
        <v>192.9</v>
      </c>
      <c r="T473" s="297">
        <v>192.9</v>
      </c>
      <c r="U473" s="300">
        <v>192.9</v>
      </c>
      <c r="V473" s="296">
        <v>192.9</v>
      </c>
      <c r="W473" s="297">
        <v>192.9</v>
      </c>
      <c r="X473" s="297">
        <v>192.9</v>
      </c>
      <c r="Y473" s="297">
        <v>192.9</v>
      </c>
      <c r="Z473" s="300">
        <v>192.9</v>
      </c>
      <c r="AA473" s="296">
        <v>192.9</v>
      </c>
      <c r="AB473" s="297">
        <v>192.9</v>
      </c>
      <c r="AC473" s="297">
        <v>192.9</v>
      </c>
      <c r="AD473" s="297">
        <v>192.9</v>
      </c>
      <c r="AE473" s="300">
        <v>192.9</v>
      </c>
    </row>
    <row r="474" spans="1:32" x14ac:dyDescent="0.2">
      <c r="A474" s="293" t="s">
        <v>1245</v>
      </c>
      <c r="B474" s="293"/>
      <c r="C474" s="293" t="s">
        <v>1246</v>
      </c>
      <c r="D474" s="122" t="s">
        <v>1242</v>
      </c>
      <c r="E474" s="293" t="s">
        <v>1243</v>
      </c>
      <c r="F474" s="293" t="s">
        <v>243</v>
      </c>
      <c r="G474" s="122" t="s">
        <v>244</v>
      </c>
      <c r="H474" s="293" t="s">
        <v>1247</v>
      </c>
      <c r="I474" s="293" t="s">
        <v>392</v>
      </c>
      <c r="J474" s="294">
        <v>44291</v>
      </c>
      <c r="K474" s="295">
        <v>36.700000000000003</v>
      </c>
      <c r="L474" s="296">
        <v>36.700000000000003</v>
      </c>
      <c r="M474" s="297">
        <v>36.700000000000003</v>
      </c>
      <c r="N474" s="297">
        <v>36.700000000000003</v>
      </c>
      <c r="O474" s="298">
        <v>36.700000000000003</v>
      </c>
      <c r="P474" s="299">
        <v>36.700000000000003</v>
      </c>
      <c r="Q474" s="296">
        <v>36.700000000000003</v>
      </c>
      <c r="R474" s="297">
        <v>36.700000000000003</v>
      </c>
      <c r="S474" s="297">
        <v>36.700000000000003</v>
      </c>
      <c r="T474" s="297">
        <v>36.700000000000003</v>
      </c>
      <c r="U474" s="300">
        <v>36.700000000000003</v>
      </c>
      <c r="V474" s="296">
        <v>36.700000000000003</v>
      </c>
      <c r="W474" s="297">
        <v>36.700000000000003</v>
      </c>
      <c r="X474" s="297">
        <v>36.700000000000003</v>
      </c>
      <c r="Y474" s="297">
        <v>36.700000000000003</v>
      </c>
      <c r="Z474" s="300">
        <v>36.700000000000003</v>
      </c>
      <c r="AA474" s="296">
        <v>36.700000000000003</v>
      </c>
      <c r="AB474" s="297">
        <v>36.700000000000003</v>
      </c>
      <c r="AC474" s="297">
        <v>36.700000000000003</v>
      </c>
      <c r="AD474" s="297">
        <v>36.700000000000003</v>
      </c>
      <c r="AE474" s="300">
        <v>36.700000000000003</v>
      </c>
    </row>
    <row r="475" spans="1:32" x14ac:dyDescent="0.2">
      <c r="A475" s="293" t="s">
        <v>1248</v>
      </c>
      <c r="B475" s="293"/>
      <c r="C475" s="293" t="s">
        <v>1249</v>
      </c>
      <c r="D475" s="122" t="s">
        <v>1242</v>
      </c>
      <c r="E475" s="293" t="s">
        <v>1243</v>
      </c>
      <c r="F475" s="293" t="s">
        <v>243</v>
      </c>
      <c r="G475" s="122" t="s">
        <v>244</v>
      </c>
      <c r="H475" s="293" t="s">
        <v>1247</v>
      </c>
      <c r="I475" s="293" t="s">
        <v>392</v>
      </c>
      <c r="J475" s="294">
        <v>44291</v>
      </c>
      <c r="K475" s="295">
        <v>35.799999999999997</v>
      </c>
      <c r="L475" s="296">
        <v>35.799999999999997</v>
      </c>
      <c r="M475" s="297">
        <v>35.799999999999997</v>
      </c>
      <c r="N475" s="297">
        <v>35.799999999999997</v>
      </c>
      <c r="O475" s="298">
        <v>35.799999999999997</v>
      </c>
      <c r="P475" s="299">
        <v>35.799999999999997</v>
      </c>
      <c r="Q475" s="296">
        <v>35.799999999999997</v>
      </c>
      <c r="R475" s="297">
        <v>35.799999999999997</v>
      </c>
      <c r="S475" s="297">
        <v>35.799999999999997</v>
      </c>
      <c r="T475" s="297">
        <v>35.799999999999997</v>
      </c>
      <c r="U475" s="300">
        <v>35.799999999999997</v>
      </c>
      <c r="V475" s="296">
        <v>35.799999999999997</v>
      </c>
      <c r="W475" s="297">
        <v>35.799999999999997</v>
      </c>
      <c r="X475" s="297">
        <v>35.799999999999997</v>
      </c>
      <c r="Y475" s="297">
        <v>35.799999999999997</v>
      </c>
      <c r="Z475" s="300">
        <v>35.799999999999997</v>
      </c>
      <c r="AA475" s="296">
        <v>35.799999999999997</v>
      </c>
      <c r="AB475" s="297">
        <v>35.799999999999997</v>
      </c>
      <c r="AC475" s="297">
        <v>35.799999999999997</v>
      </c>
      <c r="AD475" s="297">
        <v>35.799999999999997</v>
      </c>
      <c r="AE475" s="300">
        <v>35.799999999999997</v>
      </c>
    </row>
    <row r="476" spans="1:32" x14ac:dyDescent="0.2">
      <c r="A476" s="293" t="s">
        <v>1250</v>
      </c>
      <c r="B476" s="293"/>
      <c r="C476" s="293" t="s">
        <v>1251</v>
      </c>
      <c r="D476" s="122" t="s">
        <v>1242</v>
      </c>
      <c r="E476" s="293" t="s">
        <v>1243</v>
      </c>
      <c r="F476" s="293" t="s">
        <v>243</v>
      </c>
      <c r="G476" s="122" t="s">
        <v>244</v>
      </c>
      <c r="H476" s="293" t="s">
        <v>1247</v>
      </c>
      <c r="I476" s="293" t="s">
        <v>392</v>
      </c>
      <c r="J476" s="294">
        <v>44291</v>
      </c>
      <c r="K476" s="295">
        <v>177.7</v>
      </c>
      <c r="L476" s="296">
        <v>177.7</v>
      </c>
      <c r="M476" s="297">
        <v>177.7</v>
      </c>
      <c r="N476" s="297">
        <v>177.7</v>
      </c>
      <c r="O476" s="298">
        <v>177.7</v>
      </c>
      <c r="P476" s="299">
        <v>177.7</v>
      </c>
      <c r="Q476" s="296">
        <v>177.7</v>
      </c>
      <c r="R476" s="297">
        <v>177.7</v>
      </c>
      <c r="S476" s="297">
        <v>177.7</v>
      </c>
      <c r="T476" s="297">
        <v>177.7</v>
      </c>
      <c r="U476" s="300">
        <v>177.7</v>
      </c>
      <c r="V476" s="296">
        <v>177.7</v>
      </c>
      <c r="W476" s="297">
        <v>177.7</v>
      </c>
      <c r="X476" s="297">
        <v>177.7</v>
      </c>
      <c r="Y476" s="297">
        <v>177.7</v>
      </c>
      <c r="Z476" s="300">
        <v>177.7</v>
      </c>
      <c r="AA476" s="296">
        <v>177.7</v>
      </c>
      <c r="AB476" s="297">
        <v>177.7</v>
      </c>
      <c r="AC476" s="297">
        <v>177.7</v>
      </c>
      <c r="AD476" s="297">
        <v>177.7</v>
      </c>
      <c r="AE476" s="300">
        <v>177.7</v>
      </c>
    </row>
    <row r="477" spans="1:32" x14ac:dyDescent="0.2">
      <c r="A477" s="293" t="s">
        <v>1252</v>
      </c>
      <c r="B477" s="293"/>
      <c r="C477" s="293" t="s">
        <v>1253</v>
      </c>
      <c r="D477" s="122" t="s">
        <v>1242</v>
      </c>
      <c r="E477" s="293" t="s">
        <v>1243</v>
      </c>
      <c r="F477" s="293" t="s">
        <v>243</v>
      </c>
      <c r="G477" s="122" t="s">
        <v>244</v>
      </c>
      <c r="H477" s="293" t="s">
        <v>1254</v>
      </c>
      <c r="I477" s="293" t="s">
        <v>260</v>
      </c>
      <c r="J477" s="294">
        <v>41270</v>
      </c>
      <c r="K477" s="295">
        <v>99.83</v>
      </c>
      <c r="L477" s="296">
        <v>99.8</v>
      </c>
      <c r="M477" s="297">
        <v>99.8</v>
      </c>
      <c r="N477" s="297">
        <v>99.8</v>
      </c>
      <c r="O477" s="298">
        <v>99.8</v>
      </c>
      <c r="P477" s="299">
        <v>99.8</v>
      </c>
      <c r="Q477" s="296">
        <v>99.8</v>
      </c>
      <c r="R477" s="297">
        <v>99.8</v>
      </c>
      <c r="S477" s="297">
        <v>99.8</v>
      </c>
      <c r="T477" s="297">
        <v>99.8</v>
      </c>
      <c r="U477" s="300">
        <v>99.8</v>
      </c>
      <c r="V477" s="296">
        <v>99.8</v>
      </c>
      <c r="W477" s="297">
        <v>99.8</v>
      </c>
      <c r="X477" s="297">
        <v>99.8</v>
      </c>
      <c r="Y477" s="297">
        <v>99.8</v>
      </c>
      <c r="Z477" s="300">
        <v>99.8</v>
      </c>
      <c r="AA477" s="296">
        <v>99.8</v>
      </c>
      <c r="AB477" s="297">
        <v>99.8</v>
      </c>
      <c r="AC477" s="297">
        <v>99.8</v>
      </c>
      <c r="AD477" s="297">
        <v>99.8</v>
      </c>
      <c r="AE477" s="300">
        <v>99.8</v>
      </c>
    </row>
    <row r="478" spans="1:32" x14ac:dyDescent="0.2">
      <c r="A478" s="293" t="s">
        <v>1255</v>
      </c>
      <c r="B478" s="293"/>
      <c r="C478" s="293" t="s">
        <v>1256</v>
      </c>
      <c r="D478" s="122" t="s">
        <v>1242</v>
      </c>
      <c r="E478" s="293" t="s">
        <v>1243</v>
      </c>
      <c r="F478" s="293" t="s">
        <v>243</v>
      </c>
      <c r="G478" s="122" t="s">
        <v>244</v>
      </c>
      <c r="H478" s="293" t="s">
        <v>1257</v>
      </c>
      <c r="I478" s="293" t="s">
        <v>392</v>
      </c>
      <c r="J478" s="294">
        <v>45397</v>
      </c>
      <c r="K478" s="295">
        <v>98.9</v>
      </c>
      <c r="L478" s="296">
        <v>98.9</v>
      </c>
      <c r="M478" s="297">
        <v>98.9</v>
      </c>
      <c r="N478" s="297">
        <v>98.9</v>
      </c>
      <c r="O478" s="298">
        <v>98.9</v>
      </c>
      <c r="P478" s="299">
        <v>98.9</v>
      </c>
      <c r="Q478" s="296">
        <v>98.9</v>
      </c>
      <c r="R478" s="297">
        <v>98.9</v>
      </c>
      <c r="S478" s="297">
        <v>98.9</v>
      </c>
      <c r="T478" s="297">
        <v>98.9</v>
      </c>
      <c r="U478" s="300">
        <v>98.9</v>
      </c>
      <c r="V478" s="296">
        <v>98.9</v>
      </c>
      <c r="W478" s="297">
        <v>98.9</v>
      </c>
      <c r="X478" s="297">
        <v>98.9</v>
      </c>
      <c r="Y478" s="297">
        <v>98.9</v>
      </c>
      <c r="Z478" s="300">
        <v>98.9</v>
      </c>
      <c r="AA478" s="296">
        <v>98.9</v>
      </c>
      <c r="AB478" s="297">
        <v>98.9</v>
      </c>
      <c r="AC478" s="297">
        <v>98.9</v>
      </c>
      <c r="AD478" s="297">
        <v>98.9</v>
      </c>
      <c r="AE478" s="300">
        <v>98.9</v>
      </c>
    </row>
    <row r="479" spans="1:32" x14ac:dyDescent="0.2">
      <c r="A479" s="293" t="s">
        <v>1258</v>
      </c>
      <c r="B479" s="293"/>
      <c r="C479" s="293" t="s">
        <v>1259</v>
      </c>
      <c r="D479" s="122" t="s">
        <v>1242</v>
      </c>
      <c r="E479" s="293" t="s">
        <v>1243</v>
      </c>
      <c r="F479" s="293" t="s">
        <v>243</v>
      </c>
      <c r="G479" s="122" t="s">
        <v>244</v>
      </c>
      <c r="H479" s="293" t="s">
        <v>1257</v>
      </c>
      <c r="I479" s="293" t="s">
        <v>392</v>
      </c>
      <c r="J479" s="294">
        <v>45397</v>
      </c>
      <c r="K479" s="295">
        <v>90</v>
      </c>
      <c r="L479" s="296">
        <v>90</v>
      </c>
      <c r="M479" s="297">
        <v>90</v>
      </c>
      <c r="N479" s="297">
        <v>90</v>
      </c>
      <c r="O479" s="298">
        <v>90</v>
      </c>
      <c r="P479" s="299">
        <v>90</v>
      </c>
      <c r="Q479" s="296">
        <v>90</v>
      </c>
      <c r="R479" s="297">
        <v>90</v>
      </c>
      <c r="S479" s="297">
        <v>90</v>
      </c>
      <c r="T479" s="297">
        <v>90</v>
      </c>
      <c r="U479" s="300">
        <v>90</v>
      </c>
      <c r="V479" s="296">
        <v>90</v>
      </c>
      <c r="W479" s="297">
        <v>90</v>
      </c>
      <c r="X479" s="297">
        <v>90</v>
      </c>
      <c r="Y479" s="297">
        <v>90</v>
      </c>
      <c r="Z479" s="300">
        <v>90</v>
      </c>
      <c r="AA479" s="296">
        <v>90</v>
      </c>
      <c r="AB479" s="297">
        <v>90</v>
      </c>
      <c r="AC479" s="297">
        <v>90</v>
      </c>
      <c r="AD479" s="297">
        <v>90</v>
      </c>
      <c r="AE479" s="300">
        <v>90</v>
      </c>
    </row>
    <row r="480" spans="1:32" x14ac:dyDescent="0.2">
      <c r="A480" s="293" t="s">
        <v>1260</v>
      </c>
      <c r="B480" s="293"/>
      <c r="C480" s="293" t="s">
        <v>1261</v>
      </c>
      <c r="D480" s="122" t="s">
        <v>1242</v>
      </c>
      <c r="E480" s="293" t="s">
        <v>1243</v>
      </c>
      <c r="F480" s="293" t="s">
        <v>243</v>
      </c>
      <c r="G480" s="122" t="s">
        <v>244</v>
      </c>
      <c r="H480" s="293" t="s">
        <v>1257</v>
      </c>
      <c r="I480" s="293" t="s">
        <v>392</v>
      </c>
      <c r="J480" s="294">
        <v>45397</v>
      </c>
      <c r="K480" s="295">
        <v>38.700000000000003</v>
      </c>
      <c r="L480" s="296">
        <v>38.700000000000003</v>
      </c>
      <c r="M480" s="297">
        <v>38.700000000000003</v>
      </c>
      <c r="N480" s="297">
        <v>38.700000000000003</v>
      </c>
      <c r="O480" s="298">
        <v>38.700000000000003</v>
      </c>
      <c r="P480" s="299">
        <v>38.700000000000003</v>
      </c>
      <c r="Q480" s="296">
        <v>38.700000000000003</v>
      </c>
      <c r="R480" s="297">
        <v>38.700000000000003</v>
      </c>
      <c r="S480" s="297">
        <v>38.700000000000003</v>
      </c>
      <c r="T480" s="297">
        <v>38.700000000000003</v>
      </c>
      <c r="U480" s="300">
        <v>38.700000000000003</v>
      </c>
      <c r="V480" s="296">
        <v>38.700000000000003</v>
      </c>
      <c r="W480" s="297">
        <v>38.700000000000003</v>
      </c>
      <c r="X480" s="297">
        <v>38.700000000000003</v>
      </c>
      <c r="Y480" s="297">
        <v>38.700000000000003</v>
      </c>
      <c r="Z480" s="300">
        <v>38.700000000000003</v>
      </c>
      <c r="AA480" s="296">
        <v>38.700000000000003</v>
      </c>
      <c r="AB480" s="297">
        <v>38.700000000000003</v>
      </c>
      <c r="AC480" s="297">
        <v>38.700000000000003</v>
      </c>
      <c r="AD480" s="297">
        <v>38.700000000000003</v>
      </c>
      <c r="AE480" s="300">
        <v>38.700000000000003</v>
      </c>
    </row>
    <row r="481" spans="1:31" x14ac:dyDescent="0.2">
      <c r="A481" s="293" t="s">
        <v>1262</v>
      </c>
      <c r="B481" s="293"/>
      <c r="C481" s="293" t="s">
        <v>1263</v>
      </c>
      <c r="D481" s="122" t="s">
        <v>1242</v>
      </c>
      <c r="E481" s="293" t="s">
        <v>1243</v>
      </c>
      <c r="F481" s="293" t="s">
        <v>243</v>
      </c>
      <c r="G481" s="122" t="s">
        <v>244</v>
      </c>
      <c r="H481" s="293" t="s">
        <v>1257</v>
      </c>
      <c r="I481" s="293" t="s">
        <v>392</v>
      </c>
      <c r="J481" s="294">
        <v>45397</v>
      </c>
      <c r="K481" s="295">
        <v>19.3</v>
      </c>
      <c r="L481" s="296">
        <v>19.3</v>
      </c>
      <c r="M481" s="297">
        <v>19.3</v>
      </c>
      <c r="N481" s="297">
        <v>19.3</v>
      </c>
      <c r="O481" s="298">
        <v>19.3</v>
      </c>
      <c r="P481" s="299">
        <v>19.3</v>
      </c>
      <c r="Q481" s="296">
        <v>19.3</v>
      </c>
      <c r="R481" s="297">
        <v>19.3</v>
      </c>
      <c r="S481" s="297">
        <v>19.3</v>
      </c>
      <c r="T481" s="297">
        <v>19.3</v>
      </c>
      <c r="U481" s="300">
        <v>19.3</v>
      </c>
      <c r="V481" s="296">
        <v>19.3</v>
      </c>
      <c r="W481" s="297">
        <v>19.3</v>
      </c>
      <c r="X481" s="297">
        <v>19.3</v>
      </c>
      <c r="Y481" s="297">
        <v>19.3</v>
      </c>
      <c r="Z481" s="300">
        <v>19.3</v>
      </c>
      <c r="AA481" s="296">
        <v>19.3</v>
      </c>
      <c r="AB481" s="297">
        <v>19.3</v>
      </c>
      <c r="AC481" s="297">
        <v>19.3</v>
      </c>
      <c r="AD481" s="297">
        <v>19.3</v>
      </c>
      <c r="AE481" s="300">
        <v>19.3</v>
      </c>
    </row>
    <row r="482" spans="1:31" x14ac:dyDescent="0.2">
      <c r="A482" s="293" t="s">
        <v>1264</v>
      </c>
      <c r="B482" s="293"/>
      <c r="C482" s="293" t="s">
        <v>1265</v>
      </c>
      <c r="D482" s="122" t="s">
        <v>1242</v>
      </c>
      <c r="E482" s="293" t="s">
        <v>1243</v>
      </c>
      <c r="F482" s="293" t="s">
        <v>243</v>
      </c>
      <c r="G482" s="122" t="s">
        <v>244</v>
      </c>
      <c r="H482" s="293" t="s">
        <v>1266</v>
      </c>
      <c r="I482" s="293" t="s">
        <v>392</v>
      </c>
      <c r="J482" s="294">
        <v>45401</v>
      </c>
      <c r="K482" s="295">
        <v>25</v>
      </c>
      <c r="L482" s="296">
        <v>25</v>
      </c>
      <c r="M482" s="297">
        <v>25</v>
      </c>
      <c r="N482" s="297">
        <v>25</v>
      </c>
      <c r="O482" s="298">
        <v>25</v>
      </c>
      <c r="P482" s="299">
        <v>25</v>
      </c>
      <c r="Q482" s="296">
        <v>25</v>
      </c>
      <c r="R482" s="297">
        <v>25</v>
      </c>
      <c r="S482" s="297">
        <v>25</v>
      </c>
      <c r="T482" s="297">
        <v>25</v>
      </c>
      <c r="U482" s="300">
        <v>25</v>
      </c>
      <c r="V482" s="296">
        <v>25</v>
      </c>
      <c r="W482" s="297">
        <v>25</v>
      </c>
      <c r="X482" s="297">
        <v>25</v>
      </c>
      <c r="Y482" s="297">
        <v>25</v>
      </c>
      <c r="Z482" s="300">
        <v>25</v>
      </c>
      <c r="AA482" s="296">
        <v>25</v>
      </c>
      <c r="AB482" s="297">
        <v>25</v>
      </c>
      <c r="AC482" s="297">
        <v>25</v>
      </c>
      <c r="AD482" s="297">
        <v>25</v>
      </c>
      <c r="AE482" s="300">
        <v>25</v>
      </c>
    </row>
    <row r="483" spans="1:31" x14ac:dyDescent="0.2">
      <c r="A483" s="293" t="s">
        <v>1267</v>
      </c>
      <c r="B483" s="293"/>
      <c r="C483" s="293" t="s">
        <v>1268</v>
      </c>
      <c r="D483" s="122" t="s">
        <v>1242</v>
      </c>
      <c r="E483" s="293" t="s">
        <v>1243</v>
      </c>
      <c r="F483" s="293" t="s">
        <v>243</v>
      </c>
      <c r="G483" s="122" t="s">
        <v>244</v>
      </c>
      <c r="H483" s="293" t="s">
        <v>1266</v>
      </c>
      <c r="I483" s="293" t="s">
        <v>392</v>
      </c>
      <c r="J483" s="294">
        <v>45401</v>
      </c>
      <c r="K483" s="295">
        <v>14</v>
      </c>
      <c r="L483" s="296">
        <v>14</v>
      </c>
      <c r="M483" s="297">
        <v>14</v>
      </c>
      <c r="N483" s="297">
        <v>14</v>
      </c>
      <c r="O483" s="298">
        <v>14</v>
      </c>
      <c r="P483" s="299">
        <v>14</v>
      </c>
      <c r="Q483" s="296">
        <v>14</v>
      </c>
      <c r="R483" s="297">
        <v>14</v>
      </c>
      <c r="S483" s="297">
        <v>14</v>
      </c>
      <c r="T483" s="297">
        <v>14</v>
      </c>
      <c r="U483" s="300">
        <v>14</v>
      </c>
      <c r="V483" s="296">
        <v>14</v>
      </c>
      <c r="W483" s="297">
        <v>14</v>
      </c>
      <c r="X483" s="297">
        <v>14</v>
      </c>
      <c r="Y483" s="297">
        <v>14</v>
      </c>
      <c r="Z483" s="300">
        <v>14</v>
      </c>
      <c r="AA483" s="296">
        <v>14</v>
      </c>
      <c r="AB483" s="297">
        <v>14</v>
      </c>
      <c r="AC483" s="297">
        <v>14</v>
      </c>
      <c r="AD483" s="297">
        <v>14</v>
      </c>
      <c r="AE483" s="300">
        <v>14</v>
      </c>
    </row>
    <row r="484" spans="1:31" x14ac:dyDescent="0.2">
      <c r="A484" s="293" t="s">
        <v>1269</v>
      </c>
      <c r="B484" s="293"/>
      <c r="C484" s="293" t="s">
        <v>1270</v>
      </c>
      <c r="D484" s="122" t="s">
        <v>1242</v>
      </c>
      <c r="E484" s="293" t="s">
        <v>1243</v>
      </c>
      <c r="F484" s="293" t="s">
        <v>243</v>
      </c>
      <c r="G484" s="122" t="s">
        <v>244</v>
      </c>
      <c r="H484" s="293" t="s">
        <v>1266</v>
      </c>
      <c r="I484" s="293" t="s">
        <v>392</v>
      </c>
      <c r="J484" s="294">
        <v>45401</v>
      </c>
      <c r="K484" s="295">
        <v>30.2</v>
      </c>
      <c r="L484" s="296">
        <v>30.2</v>
      </c>
      <c r="M484" s="297">
        <v>30.2</v>
      </c>
      <c r="N484" s="297">
        <v>30.2</v>
      </c>
      <c r="O484" s="298">
        <v>30.2</v>
      </c>
      <c r="P484" s="299">
        <v>30.2</v>
      </c>
      <c r="Q484" s="296">
        <v>30.2</v>
      </c>
      <c r="R484" s="297">
        <v>30.2</v>
      </c>
      <c r="S484" s="297">
        <v>30.2</v>
      </c>
      <c r="T484" s="297">
        <v>30.2</v>
      </c>
      <c r="U484" s="300">
        <v>30.2</v>
      </c>
      <c r="V484" s="296">
        <v>30.2</v>
      </c>
      <c r="W484" s="297">
        <v>30.2</v>
      </c>
      <c r="X484" s="297">
        <v>30.2</v>
      </c>
      <c r="Y484" s="297">
        <v>30.2</v>
      </c>
      <c r="Z484" s="300">
        <v>30.2</v>
      </c>
      <c r="AA484" s="296">
        <v>30.2</v>
      </c>
      <c r="AB484" s="297">
        <v>30.2</v>
      </c>
      <c r="AC484" s="297">
        <v>30.2</v>
      </c>
      <c r="AD484" s="297">
        <v>30.2</v>
      </c>
      <c r="AE484" s="300">
        <v>30.2</v>
      </c>
    </row>
    <row r="485" spans="1:31" x14ac:dyDescent="0.2">
      <c r="A485" s="293" t="s">
        <v>1271</v>
      </c>
      <c r="B485" s="293"/>
      <c r="C485" s="293" t="s">
        <v>1272</v>
      </c>
      <c r="D485" s="122" t="s">
        <v>1242</v>
      </c>
      <c r="E485" s="293" t="s">
        <v>1243</v>
      </c>
      <c r="F485" s="293" t="s">
        <v>243</v>
      </c>
      <c r="G485" s="122" t="s">
        <v>244</v>
      </c>
      <c r="H485" s="293" t="s">
        <v>1266</v>
      </c>
      <c r="I485" s="293" t="s">
        <v>392</v>
      </c>
      <c r="J485" s="294">
        <v>45401</v>
      </c>
      <c r="K485" s="295">
        <v>115</v>
      </c>
      <c r="L485" s="296">
        <v>115</v>
      </c>
      <c r="M485" s="297">
        <v>115</v>
      </c>
      <c r="N485" s="297">
        <v>115</v>
      </c>
      <c r="O485" s="298">
        <v>115</v>
      </c>
      <c r="P485" s="299">
        <v>115</v>
      </c>
      <c r="Q485" s="296">
        <v>115</v>
      </c>
      <c r="R485" s="297">
        <v>115</v>
      </c>
      <c r="S485" s="297">
        <v>115</v>
      </c>
      <c r="T485" s="297">
        <v>115</v>
      </c>
      <c r="U485" s="300">
        <v>115</v>
      </c>
      <c r="V485" s="296">
        <v>115</v>
      </c>
      <c r="W485" s="297">
        <v>115</v>
      </c>
      <c r="X485" s="297">
        <v>115</v>
      </c>
      <c r="Y485" s="297">
        <v>115</v>
      </c>
      <c r="Z485" s="300">
        <v>115</v>
      </c>
      <c r="AA485" s="296">
        <v>115</v>
      </c>
      <c r="AB485" s="297">
        <v>115</v>
      </c>
      <c r="AC485" s="297">
        <v>115</v>
      </c>
      <c r="AD485" s="297">
        <v>115</v>
      </c>
      <c r="AE485" s="300">
        <v>115</v>
      </c>
    </row>
    <row r="486" spans="1:31" x14ac:dyDescent="0.2">
      <c r="A486" s="293" t="s">
        <v>1273</v>
      </c>
      <c r="B486" s="293"/>
      <c r="C486" s="293" t="s">
        <v>1274</v>
      </c>
      <c r="D486" s="122" t="s">
        <v>1242</v>
      </c>
      <c r="E486" s="293" t="s">
        <v>1243</v>
      </c>
      <c r="F486" s="293" t="s">
        <v>243</v>
      </c>
      <c r="G486" s="122" t="s">
        <v>244</v>
      </c>
      <c r="H486" s="293" t="s">
        <v>1266</v>
      </c>
      <c r="I486" s="293" t="s">
        <v>392</v>
      </c>
      <c r="J486" s="294">
        <v>45401</v>
      </c>
      <c r="K486" s="295">
        <v>110</v>
      </c>
      <c r="L486" s="296">
        <v>110</v>
      </c>
      <c r="M486" s="297">
        <v>110</v>
      </c>
      <c r="N486" s="297">
        <v>110</v>
      </c>
      <c r="O486" s="298">
        <v>110</v>
      </c>
      <c r="P486" s="299">
        <v>110</v>
      </c>
      <c r="Q486" s="296">
        <v>110</v>
      </c>
      <c r="R486" s="297">
        <v>110</v>
      </c>
      <c r="S486" s="297">
        <v>110</v>
      </c>
      <c r="T486" s="297">
        <v>110</v>
      </c>
      <c r="U486" s="300">
        <v>110</v>
      </c>
      <c r="V486" s="296">
        <v>110</v>
      </c>
      <c r="W486" s="297">
        <v>110</v>
      </c>
      <c r="X486" s="297">
        <v>110</v>
      </c>
      <c r="Y486" s="297">
        <v>110</v>
      </c>
      <c r="Z486" s="300">
        <v>110</v>
      </c>
      <c r="AA486" s="296">
        <v>110</v>
      </c>
      <c r="AB486" s="297">
        <v>110</v>
      </c>
      <c r="AC486" s="297">
        <v>110</v>
      </c>
      <c r="AD486" s="297">
        <v>110</v>
      </c>
      <c r="AE486" s="300">
        <v>110</v>
      </c>
    </row>
    <row r="487" spans="1:31" x14ac:dyDescent="0.2">
      <c r="A487" s="293" t="s">
        <v>1275</v>
      </c>
      <c r="B487" s="293"/>
      <c r="C487" s="293" t="s">
        <v>1276</v>
      </c>
      <c r="D487" s="122" t="s">
        <v>1242</v>
      </c>
      <c r="E487" s="293" t="s">
        <v>1243</v>
      </c>
      <c r="F487" s="293" t="s">
        <v>243</v>
      </c>
      <c r="G487" s="122" t="s">
        <v>244</v>
      </c>
      <c r="H487" s="293" t="s">
        <v>1266</v>
      </c>
      <c r="I487" s="293" t="s">
        <v>392</v>
      </c>
      <c r="J487" s="294">
        <v>45401</v>
      </c>
      <c r="K487" s="295">
        <v>24</v>
      </c>
      <c r="L487" s="296">
        <v>24</v>
      </c>
      <c r="M487" s="297">
        <v>24</v>
      </c>
      <c r="N487" s="297">
        <v>24</v>
      </c>
      <c r="O487" s="298">
        <v>24</v>
      </c>
      <c r="P487" s="299">
        <v>24</v>
      </c>
      <c r="Q487" s="296">
        <v>24</v>
      </c>
      <c r="R487" s="297">
        <v>24</v>
      </c>
      <c r="S487" s="297">
        <v>24</v>
      </c>
      <c r="T487" s="297">
        <v>24</v>
      </c>
      <c r="U487" s="300">
        <v>24</v>
      </c>
      <c r="V487" s="296">
        <v>24</v>
      </c>
      <c r="W487" s="297">
        <v>24</v>
      </c>
      <c r="X487" s="297">
        <v>24</v>
      </c>
      <c r="Y487" s="297">
        <v>24</v>
      </c>
      <c r="Z487" s="300">
        <v>24</v>
      </c>
      <c r="AA487" s="296">
        <v>24</v>
      </c>
      <c r="AB487" s="297">
        <v>24</v>
      </c>
      <c r="AC487" s="297">
        <v>24</v>
      </c>
      <c r="AD487" s="297">
        <v>24</v>
      </c>
      <c r="AE487" s="300">
        <v>24</v>
      </c>
    </row>
    <row r="488" spans="1:31" x14ac:dyDescent="0.2">
      <c r="A488" s="293" t="s">
        <v>1277</v>
      </c>
      <c r="B488" s="293"/>
      <c r="C488" s="293" t="s">
        <v>1278</v>
      </c>
      <c r="D488" s="122" t="s">
        <v>1242</v>
      </c>
      <c r="E488" s="293" t="s">
        <v>1243</v>
      </c>
      <c r="F488" s="293" t="s">
        <v>243</v>
      </c>
      <c r="G488" s="122" t="s">
        <v>244</v>
      </c>
      <c r="H488" s="293" t="s">
        <v>1266</v>
      </c>
      <c r="I488" s="293" t="s">
        <v>392</v>
      </c>
      <c r="J488" s="294">
        <v>45401</v>
      </c>
      <c r="K488" s="295">
        <v>75</v>
      </c>
      <c r="L488" s="296">
        <v>75</v>
      </c>
      <c r="M488" s="297">
        <v>75</v>
      </c>
      <c r="N488" s="297">
        <v>75</v>
      </c>
      <c r="O488" s="298">
        <v>75</v>
      </c>
      <c r="P488" s="299">
        <v>75</v>
      </c>
      <c r="Q488" s="296">
        <v>75</v>
      </c>
      <c r="R488" s="297">
        <v>75</v>
      </c>
      <c r="S488" s="297">
        <v>75</v>
      </c>
      <c r="T488" s="297">
        <v>75</v>
      </c>
      <c r="U488" s="300">
        <v>75</v>
      </c>
      <c r="V488" s="296">
        <v>75</v>
      </c>
      <c r="W488" s="297">
        <v>75</v>
      </c>
      <c r="X488" s="297">
        <v>75</v>
      </c>
      <c r="Y488" s="297">
        <v>75</v>
      </c>
      <c r="Z488" s="300">
        <v>75</v>
      </c>
      <c r="AA488" s="296">
        <v>75</v>
      </c>
      <c r="AB488" s="297">
        <v>75</v>
      </c>
      <c r="AC488" s="297">
        <v>75</v>
      </c>
      <c r="AD488" s="297">
        <v>75</v>
      </c>
      <c r="AE488" s="300">
        <v>75</v>
      </c>
    </row>
    <row r="489" spans="1:31" x14ac:dyDescent="0.2">
      <c r="A489" s="293" t="s">
        <v>1279</v>
      </c>
      <c r="B489" s="293"/>
      <c r="C489" s="293" t="s">
        <v>1280</v>
      </c>
      <c r="D489" s="122" t="s">
        <v>1242</v>
      </c>
      <c r="E489" s="293" t="s">
        <v>1243</v>
      </c>
      <c r="F489" s="293" t="s">
        <v>243</v>
      </c>
      <c r="G489" s="122" t="s">
        <v>244</v>
      </c>
      <c r="H489" s="293" t="s">
        <v>1281</v>
      </c>
      <c r="I489" s="293" t="s">
        <v>392</v>
      </c>
      <c r="J489" s="294">
        <v>45357</v>
      </c>
      <c r="K489" s="295">
        <v>157.9</v>
      </c>
      <c r="L489" s="296">
        <v>157.9</v>
      </c>
      <c r="M489" s="297">
        <v>157.9</v>
      </c>
      <c r="N489" s="297">
        <v>157.9</v>
      </c>
      <c r="O489" s="298">
        <v>157.9</v>
      </c>
      <c r="P489" s="299">
        <v>157.9</v>
      </c>
      <c r="Q489" s="296">
        <v>157.9</v>
      </c>
      <c r="R489" s="297">
        <v>157.9</v>
      </c>
      <c r="S489" s="297">
        <v>157.9</v>
      </c>
      <c r="T489" s="297">
        <v>157.9</v>
      </c>
      <c r="U489" s="300">
        <v>157.9</v>
      </c>
      <c r="V489" s="296">
        <v>157.9</v>
      </c>
      <c r="W489" s="297">
        <v>157.9</v>
      </c>
      <c r="X489" s="297">
        <v>157.9</v>
      </c>
      <c r="Y489" s="297">
        <v>157.9</v>
      </c>
      <c r="Z489" s="300">
        <v>157.9</v>
      </c>
      <c r="AA489" s="296">
        <v>157.9</v>
      </c>
      <c r="AB489" s="297">
        <v>157.9</v>
      </c>
      <c r="AC489" s="297">
        <v>157.9</v>
      </c>
      <c r="AD489" s="297">
        <v>157.9</v>
      </c>
      <c r="AE489" s="300">
        <v>157.9</v>
      </c>
    </row>
    <row r="490" spans="1:31" x14ac:dyDescent="0.2">
      <c r="A490" s="293" t="s">
        <v>1282</v>
      </c>
      <c r="B490" s="293"/>
      <c r="C490" s="293" t="s">
        <v>1283</v>
      </c>
      <c r="D490" s="122" t="s">
        <v>1242</v>
      </c>
      <c r="E490" s="293" t="s">
        <v>1243</v>
      </c>
      <c r="F490" s="293" t="s">
        <v>243</v>
      </c>
      <c r="G490" s="122" t="s">
        <v>244</v>
      </c>
      <c r="H490" s="293" t="s">
        <v>1281</v>
      </c>
      <c r="I490" s="293" t="s">
        <v>392</v>
      </c>
      <c r="J490" s="294">
        <v>45357</v>
      </c>
      <c r="K490" s="295">
        <v>13.9</v>
      </c>
      <c r="L490" s="296">
        <v>13.9</v>
      </c>
      <c r="M490" s="297">
        <v>13.9</v>
      </c>
      <c r="N490" s="297">
        <v>13.9</v>
      </c>
      <c r="O490" s="298">
        <v>13.9</v>
      </c>
      <c r="P490" s="299">
        <v>13.9</v>
      </c>
      <c r="Q490" s="296">
        <v>13.9</v>
      </c>
      <c r="R490" s="297">
        <v>13.9</v>
      </c>
      <c r="S490" s="297">
        <v>13.9</v>
      </c>
      <c r="T490" s="297">
        <v>13.9</v>
      </c>
      <c r="U490" s="300">
        <v>13.9</v>
      </c>
      <c r="V490" s="296">
        <v>13.9</v>
      </c>
      <c r="W490" s="297">
        <v>13.9</v>
      </c>
      <c r="X490" s="297">
        <v>13.9</v>
      </c>
      <c r="Y490" s="297">
        <v>13.9</v>
      </c>
      <c r="Z490" s="300">
        <v>13.9</v>
      </c>
      <c r="AA490" s="296">
        <v>13.9</v>
      </c>
      <c r="AB490" s="297">
        <v>13.9</v>
      </c>
      <c r="AC490" s="297">
        <v>13.9</v>
      </c>
      <c r="AD490" s="297">
        <v>13.9</v>
      </c>
      <c r="AE490" s="300">
        <v>13.9</v>
      </c>
    </row>
    <row r="491" spans="1:31" x14ac:dyDescent="0.2">
      <c r="A491" s="293" t="s">
        <v>1284</v>
      </c>
      <c r="B491" s="293"/>
      <c r="C491" s="293" t="s">
        <v>1285</v>
      </c>
      <c r="D491" s="122" t="s">
        <v>1242</v>
      </c>
      <c r="E491" s="293" t="s">
        <v>1243</v>
      </c>
      <c r="F491" s="293" t="s">
        <v>243</v>
      </c>
      <c r="G491" s="122" t="s">
        <v>244</v>
      </c>
      <c r="H491" s="293" t="s">
        <v>1286</v>
      </c>
      <c r="I491" s="293" t="s">
        <v>246</v>
      </c>
      <c r="J491" s="294">
        <v>44957</v>
      </c>
      <c r="K491" s="295">
        <v>13.9</v>
      </c>
      <c r="L491" s="296">
        <v>13.9</v>
      </c>
      <c r="M491" s="297">
        <v>13.9</v>
      </c>
      <c r="N491" s="297">
        <v>13.9</v>
      </c>
      <c r="O491" s="298">
        <v>13.9</v>
      </c>
      <c r="P491" s="299">
        <v>13.9</v>
      </c>
      <c r="Q491" s="296">
        <v>13.9</v>
      </c>
      <c r="R491" s="297">
        <v>13.9</v>
      </c>
      <c r="S491" s="297">
        <v>13.9</v>
      </c>
      <c r="T491" s="297">
        <v>13.9</v>
      </c>
      <c r="U491" s="300">
        <v>13.9</v>
      </c>
      <c r="V491" s="296">
        <v>13.9</v>
      </c>
      <c r="W491" s="297">
        <v>13.9</v>
      </c>
      <c r="X491" s="297">
        <v>13.9</v>
      </c>
      <c r="Y491" s="297">
        <v>13.9</v>
      </c>
      <c r="Z491" s="300">
        <v>13.9</v>
      </c>
      <c r="AA491" s="296">
        <v>13.9</v>
      </c>
      <c r="AB491" s="297">
        <v>13.9</v>
      </c>
      <c r="AC491" s="297">
        <v>13.9</v>
      </c>
      <c r="AD491" s="297">
        <v>13.9</v>
      </c>
      <c r="AE491" s="300">
        <v>13.9</v>
      </c>
    </row>
    <row r="492" spans="1:31" x14ac:dyDescent="0.2">
      <c r="A492" s="293" t="s">
        <v>1287</v>
      </c>
      <c r="B492" s="293"/>
      <c r="C492" s="293" t="s">
        <v>1288</v>
      </c>
      <c r="D492" s="122" t="s">
        <v>1242</v>
      </c>
      <c r="E492" s="293" t="s">
        <v>1243</v>
      </c>
      <c r="F492" s="293" t="s">
        <v>243</v>
      </c>
      <c r="G492" s="122" t="s">
        <v>244</v>
      </c>
      <c r="H492" s="293" t="s">
        <v>1286</v>
      </c>
      <c r="I492" s="293" t="s">
        <v>246</v>
      </c>
      <c r="J492" s="294">
        <v>44957</v>
      </c>
      <c r="K492" s="295">
        <v>135.4</v>
      </c>
      <c r="L492" s="296">
        <v>135.4</v>
      </c>
      <c r="M492" s="297">
        <v>135.4</v>
      </c>
      <c r="N492" s="297">
        <v>135.4</v>
      </c>
      <c r="O492" s="298">
        <v>135.4</v>
      </c>
      <c r="P492" s="299">
        <v>135.4</v>
      </c>
      <c r="Q492" s="296">
        <v>135.4</v>
      </c>
      <c r="R492" s="297">
        <v>135.4</v>
      </c>
      <c r="S492" s="297">
        <v>135.4</v>
      </c>
      <c r="T492" s="297">
        <v>135.4</v>
      </c>
      <c r="U492" s="300">
        <v>135.4</v>
      </c>
      <c r="V492" s="296">
        <v>135.4</v>
      </c>
      <c r="W492" s="297">
        <v>135.4</v>
      </c>
      <c r="X492" s="297">
        <v>135.4</v>
      </c>
      <c r="Y492" s="297">
        <v>135.4</v>
      </c>
      <c r="Z492" s="300">
        <v>135.4</v>
      </c>
      <c r="AA492" s="296">
        <v>135.4</v>
      </c>
      <c r="AB492" s="297">
        <v>135.4</v>
      </c>
      <c r="AC492" s="297">
        <v>135.4</v>
      </c>
      <c r="AD492" s="297">
        <v>135.4</v>
      </c>
      <c r="AE492" s="300">
        <v>135.4</v>
      </c>
    </row>
    <row r="493" spans="1:31" x14ac:dyDescent="0.2">
      <c r="A493" s="293" t="s">
        <v>1289</v>
      </c>
      <c r="B493" s="293"/>
      <c r="C493" s="293" t="s">
        <v>1290</v>
      </c>
      <c r="D493" s="122" t="s">
        <v>1242</v>
      </c>
      <c r="E493" s="293" t="s">
        <v>1243</v>
      </c>
      <c r="F493" s="293" t="s">
        <v>243</v>
      </c>
      <c r="G493" s="122" t="s">
        <v>244</v>
      </c>
      <c r="H493" s="293" t="s">
        <v>1286</v>
      </c>
      <c r="I493" s="293" t="s">
        <v>246</v>
      </c>
      <c r="J493" s="294">
        <v>44957</v>
      </c>
      <c r="K493" s="295">
        <v>7</v>
      </c>
      <c r="L493" s="296">
        <v>7</v>
      </c>
      <c r="M493" s="297">
        <v>7</v>
      </c>
      <c r="N493" s="297">
        <v>7</v>
      </c>
      <c r="O493" s="298">
        <v>7</v>
      </c>
      <c r="P493" s="299">
        <v>7</v>
      </c>
      <c r="Q493" s="296">
        <v>7</v>
      </c>
      <c r="R493" s="297">
        <v>7</v>
      </c>
      <c r="S493" s="297">
        <v>7</v>
      </c>
      <c r="T493" s="297">
        <v>7</v>
      </c>
      <c r="U493" s="300">
        <v>7</v>
      </c>
      <c r="V493" s="296">
        <v>7</v>
      </c>
      <c r="W493" s="297">
        <v>7</v>
      </c>
      <c r="X493" s="297">
        <v>7</v>
      </c>
      <c r="Y493" s="297">
        <v>7</v>
      </c>
      <c r="Z493" s="300">
        <v>7</v>
      </c>
      <c r="AA493" s="296">
        <v>7</v>
      </c>
      <c r="AB493" s="297">
        <v>7</v>
      </c>
      <c r="AC493" s="297">
        <v>7</v>
      </c>
      <c r="AD493" s="297">
        <v>7</v>
      </c>
      <c r="AE493" s="300">
        <v>7</v>
      </c>
    </row>
    <row r="494" spans="1:31" x14ac:dyDescent="0.2">
      <c r="A494" s="293" t="s">
        <v>1291</v>
      </c>
      <c r="B494" s="293"/>
      <c r="C494" s="293" t="s">
        <v>1292</v>
      </c>
      <c r="D494" s="122" t="s">
        <v>1242</v>
      </c>
      <c r="E494" s="293" t="s">
        <v>1243</v>
      </c>
      <c r="F494" s="293" t="s">
        <v>243</v>
      </c>
      <c r="G494" s="122" t="s">
        <v>244</v>
      </c>
      <c r="H494" s="293" t="s">
        <v>1286</v>
      </c>
      <c r="I494" s="293" t="s">
        <v>246</v>
      </c>
      <c r="J494" s="294">
        <v>44957</v>
      </c>
      <c r="K494" s="295">
        <v>143.80000000000001</v>
      </c>
      <c r="L494" s="296">
        <v>143.80000000000001</v>
      </c>
      <c r="M494" s="297">
        <v>143.80000000000001</v>
      </c>
      <c r="N494" s="297">
        <v>143.80000000000001</v>
      </c>
      <c r="O494" s="298">
        <v>143.80000000000001</v>
      </c>
      <c r="P494" s="299">
        <v>143.80000000000001</v>
      </c>
      <c r="Q494" s="296">
        <v>143.80000000000001</v>
      </c>
      <c r="R494" s="297">
        <v>143.80000000000001</v>
      </c>
      <c r="S494" s="297">
        <v>143.80000000000001</v>
      </c>
      <c r="T494" s="297">
        <v>143.80000000000001</v>
      </c>
      <c r="U494" s="300">
        <v>143.80000000000001</v>
      </c>
      <c r="V494" s="296">
        <v>143.80000000000001</v>
      </c>
      <c r="W494" s="297">
        <v>143.80000000000001</v>
      </c>
      <c r="X494" s="297">
        <v>143.80000000000001</v>
      </c>
      <c r="Y494" s="297">
        <v>143.80000000000001</v>
      </c>
      <c r="Z494" s="300">
        <v>143.80000000000001</v>
      </c>
      <c r="AA494" s="296">
        <v>143.80000000000001</v>
      </c>
      <c r="AB494" s="297">
        <v>143.80000000000001</v>
      </c>
      <c r="AC494" s="297">
        <v>143.80000000000001</v>
      </c>
      <c r="AD494" s="297">
        <v>143.80000000000001</v>
      </c>
      <c r="AE494" s="300">
        <v>143.80000000000001</v>
      </c>
    </row>
    <row r="495" spans="1:31" x14ac:dyDescent="0.2">
      <c r="A495" s="293" t="s">
        <v>1293</v>
      </c>
      <c r="B495" s="293"/>
      <c r="C495" s="293" t="s">
        <v>1294</v>
      </c>
      <c r="D495" s="122" t="s">
        <v>1242</v>
      </c>
      <c r="E495" s="293" t="s">
        <v>1243</v>
      </c>
      <c r="F495" s="293" t="s">
        <v>243</v>
      </c>
      <c r="G495" s="122" t="s">
        <v>244</v>
      </c>
      <c r="H495" s="293" t="s">
        <v>1295</v>
      </c>
      <c r="I495" s="293" t="s">
        <v>392</v>
      </c>
      <c r="J495" s="294">
        <v>44369</v>
      </c>
      <c r="K495" s="295">
        <v>180.12</v>
      </c>
      <c r="L495" s="296">
        <v>180.1</v>
      </c>
      <c r="M495" s="297">
        <v>180.1</v>
      </c>
      <c r="N495" s="297">
        <v>180.1</v>
      </c>
      <c r="O495" s="298">
        <v>180.1</v>
      </c>
      <c r="P495" s="299">
        <v>180.1</v>
      </c>
      <c r="Q495" s="296">
        <v>180.1</v>
      </c>
      <c r="R495" s="297">
        <v>180.1</v>
      </c>
      <c r="S495" s="297">
        <v>180.1</v>
      </c>
      <c r="T495" s="297">
        <v>180.1</v>
      </c>
      <c r="U495" s="300">
        <v>180.1</v>
      </c>
      <c r="V495" s="296">
        <v>180.1</v>
      </c>
      <c r="W495" s="297">
        <v>180.1</v>
      </c>
      <c r="X495" s="297">
        <v>180.1</v>
      </c>
      <c r="Y495" s="297">
        <v>180.1</v>
      </c>
      <c r="Z495" s="300">
        <v>180.1</v>
      </c>
      <c r="AA495" s="296">
        <v>180.1</v>
      </c>
      <c r="AB495" s="297">
        <v>180.1</v>
      </c>
      <c r="AC495" s="297">
        <v>180.1</v>
      </c>
      <c r="AD495" s="297">
        <v>180.1</v>
      </c>
      <c r="AE495" s="300">
        <v>180.1</v>
      </c>
    </row>
    <row r="496" spans="1:31" x14ac:dyDescent="0.2">
      <c r="A496" s="293" t="s">
        <v>1296</v>
      </c>
      <c r="B496" s="293"/>
      <c r="C496" s="293" t="s">
        <v>1297</v>
      </c>
      <c r="D496" s="122" t="s">
        <v>1242</v>
      </c>
      <c r="E496" s="293" t="s">
        <v>1243</v>
      </c>
      <c r="F496" s="293" t="s">
        <v>243</v>
      </c>
      <c r="G496" s="122" t="s">
        <v>244</v>
      </c>
      <c r="H496" s="293" t="s">
        <v>1295</v>
      </c>
      <c r="I496" s="293" t="s">
        <v>392</v>
      </c>
      <c r="J496" s="294">
        <v>44369</v>
      </c>
      <c r="K496" s="295">
        <v>145.63999999999999</v>
      </c>
      <c r="L496" s="296">
        <v>145.6</v>
      </c>
      <c r="M496" s="297">
        <v>145.6</v>
      </c>
      <c r="N496" s="297">
        <v>145.6</v>
      </c>
      <c r="O496" s="298">
        <v>145.6</v>
      </c>
      <c r="P496" s="299">
        <v>145.6</v>
      </c>
      <c r="Q496" s="296">
        <v>145.6</v>
      </c>
      <c r="R496" s="297">
        <v>145.6</v>
      </c>
      <c r="S496" s="297">
        <v>145.6</v>
      </c>
      <c r="T496" s="297">
        <v>145.6</v>
      </c>
      <c r="U496" s="300">
        <v>145.6</v>
      </c>
      <c r="V496" s="296">
        <v>145.6</v>
      </c>
      <c r="W496" s="297">
        <v>145.6</v>
      </c>
      <c r="X496" s="297">
        <v>145.6</v>
      </c>
      <c r="Y496" s="297">
        <v>145.6</v>
      </c>
      <c r="Z496" s="300">
        <v>145.6</v>
      </c>
      <c r="AA496" s="296">
        <v>145.6</v>
      </c>
      <c r="AB496" s="297">
        <v>145.6</v>
      </c>
      <c r="AC496" s="297">
        <v>145.6</v>
      </c>
      <c r="AD496" s="297">
        <v>145.6</v>
      </c>
      <c r="AE496" s="300">
        <v>145.6</v>
      </c>
    </row>
    <row r="497" spans="1:31" x14ac:dyDescent="0.2">
      <c r="A497" s="293" t="s">
        <v>1298</v>
      </c>
      <c r="B497" s="293"/>
      <c r="C497" s="293" t="s">
        <v>1299</v>
      </c>
      <c r="D497" s="122" t="s">
        <v>1242</v>
      </c>
      <c r="E497" s="293" t="s">
        <v>1243</v>
      </c>
      <c r="F497" s="293" t="s">
        <v>243</v>
      </c>
      <c r="G497" s="122" t="s">
        <v>244</v>
      </c>
      <c r="H497" s="293" t="s">
        <v>1295</v>
      </c>
      <c r="I497" s="293" t="s">
        <v>392</v>
      </c>
      <c r="J497" s="294">
        <v>44369</v>
      </c>
      <c r="K497" s="295">
        <v>199.26</v>
      </c>
      <c r="L497" s="296">
        <v>199.3</v>
      </c>
      <c r="M497" s="297">
        <v>199.3</v>
      </c>
      <c r="N497" s="297">
        <v>199.3</v>
      </c>
      <c r="O497" s="298">
        <v>199.3</v>
      </c>
      <c r="P497" s="299">
        <v>199.3</v>
      </c>
      <c r="Q497" s="296">
        <v>199.3</v>
      </c>
      <c r="R497" s="297">
        <v>199.3</v>
      </c>
      <c r="S497" s="297">
        <v>199.3</v>
      </c>
      <c r="T497" s="297">
        <v>199.3</v>
      </c>
      <c r="U497" s="300">
        <v>199.3</v>
      </c>
      <c r="V497" s="296">
        <v>199.3</v>
      </c>
      <c r="W497" s="297">
        <v>199.3</v>
      </c>
      <c r="X497" s="297">
        <v>199.3</v>
      </c>
      <c r="Y497" s="297">
        <v>199.3</v>
      </c>
      <c r="Z497" s="300">
        <v>199.3</v>
      </c>
      <c r="AA497" s="296">
        <v>199.3</v>
      </c>
      <c r="AB497" s="297">
        <v>199.3</v>
      </c>
      <c r="AC497" s="297">
        <v>199.3</v>
      </c>
      <c r="AD497" s="297">
        <v>199.3</v>
      </c>
      <c r="AE497" s="300">
        <v>199.3</v>
      </c>
    </row>
    <row r="498" spans="1:31" x14ac:dyDescent="0.2">
      <c r="A498" s="293" t="s">
        <v>1300</v>
      </c>
      <c r="B498" s="293"/>
      <c r="C498" s="293" t="s">
        <v>1301</v>
      </c>
      <c r="D498" s="122" t="s">
        <v>1242</v>
      </c>
      <c r="E498" s="293" t="s">
        <v>1243</v>
      </c>
      <c r="F498" s="293" t="s">
        <v>243</v>
      </c>
      <c r="G498" s="122" t="s">
        <v>244</v>
      </c>
      <c r="H498" s="293" t="s">
        <v>1302</v>
      </c>
      <c r="I498" s="293" t="s">
        <v>260</v>
      </c>
      <c r="J498" s="294">
        <v>45058</v>
      </c>
      <c r="K498" s="295">
        <v>120</v>
      </c>
      <c r="L498" s="296">
        <v>120</v>
      </c>
      <c r="M498" s="297">
        <v>120</v>
      </c>
      <c r="N498" s="297">
        <v>120</v>
      </c>
      <c r="O498" s="298">
        <v>120</v>
      </c>
      <c r="P498" s="299">
        <v>120</v>
      </c>
      <c r="Q498" s="296">
        <v>120</v>
      </c>
      <c r="R498" s="297">
        <v>120</v>
      </c>
      <c r="S498" s="297">
        <v>120</v>
      </c>
      <c r="T498" s="297">
        <v>120</v>
      </c>
      <c r="U498" s="300">
        <v>120</v>
      </c>
      <c r="V498" s="296">
        <v>120</v>
      </c>
      <c r="W498" s="297">
        <v>120</v>
      </c>
      <c r="X498" s="297">
        <v>120</v>
      </c>
      <c r="Y498" s="297">
        <v>120</v>
      </c>
      <c r="Z498" s="300">
        <v>120</v>
      </c>
      <c r="AA498" s="296">
        <v>120</v>
      </c>
      <c r="AB498" s="297">
        <v>120</v>
      </c>
      <c r="AC498" s="297">
        <v>120</v>
      </c>
      <c r="AD498" s="297">
        <v>120</v>
      </c>
      <c r="AE498" s="300">
        <v>120</v>
      </c>
    </row>
    <row r="499" spans="1:31" x14ac:dyDescent="0.2">
      <c r="A499" s="293" t="s">
        <v>1303</v>
      </c>
      <c r="B499" s="293"/>
      <c r="C499" s="293" t="s">
        <v>1304</v>
      </c>
      <c r="D499" s="122" t="s">
        <v>1242</v>
      </c>
      <c r="E499" s="293" t="s">
        <v>1243</v>
      </c>
      <c r="F499" s="293" t="s">
        <v>243</v>
      </c>
      <c r="G499" s="122" t="s">
        <v>244</v>
      </c>
      <c r="H499" s="293" t="s">
        <v>1302</v>
      </c>
      <c r="I499" s="293" t="s">
        <v>260</v>
      </c>
      <c r="J499" s="294">
        <v>45058</v>
      </c>
      <c r="K499" s="295">
        <v>120</v>
      </c>
      <c r="L499" s="296">
        <v>120</v>
      </c>
      <c r="M499" s="297">
        <v>120</v>
      </c>
      <c r="N499" s="297">
        <v>120</v>
      </c>
      <c r="O499" s="298">
        <v>120</v>
      </c>
      <c r="P499" s="299">
        <v>120</v>
      </c>
      <c r="Q499" s="296">
        <v>120</v>
      </c>
      <c r="R499" s="297">
        <v>120</v>
      </c>
      <c r="S499" s="297">
        <v>120</v>
      </c>
      <c r="T499" s="297">
        <v>120</v>
      </c>
      <c r="U499" s="300">
        <v>120</v>
      </c>
      <c r="V499" s="296">
        <v>120</v>
      </c>
      <c r="W499" s="297">
        <v>120</v>
      </c>
      <c r="X499" s="297">
        <v>120</v>
      </c>
      <c r="Y499" s="297">
        <v>120</v>
      </c>
      <c r="Z499" s="300">
        <v>120</v>
      </c>
      <c r="AA499" s="296">
        <v>120</v>
      </c>
      <c r="AB499" s="297">
        <v>120</v>
      </c>
      <c r="AC499" s="297">
        <v>120</v>
      </c>
      <c r="AD499" s="297">
        <v>120</v>
      </c>
      <c r="AE499" s="300">
        <v>120</v>
      </c>
    </row>
    <row r="500" spans="1:31" x14ac:dyDescent="0.2">
      <c r="A500" s="293" t="s">
        <v>1305</v>
      </c>
      <c r="B500" s="293"/>
      <c r="C500" s="293" t="s">
        <v>1306</v>
      </c>
      <c r="D500" s="122" t="s">
        <v>1242</v>
      </c>
      <c r="E500" s="293" t="s">
        <v>1307</v>
      </c>
      <c r="F500" s="293" t="s">
        <v>243</v>
      </c>
      <c r="G500" s="122" t="s">
        <v>244</v>
      </c>
      <c r="H500" s="293" t="s">
        <v>1308</v>
      </c>
      <c r="I500" s="293" t="s">
        <v>252</v>
      </c>
      <c r="J500" s="294">
        <v>42545</v>
      </c>
      <c r="K500" s="295">
        <v>100</v>
      </c>
      <c r="L500" s="296">
        <v>100</v>
      </c>
      <c r="M500" s="297">
        <v>100</v>
      </c>
      <c r="N500" s="297">
        <v>100</v>
      </c>
      <c r="O500" s="298">
        <v>100</v>
      </c>
      <c r="P500" s="299">
        <v>100</v>
      </c>
      <c r="Q500" s="296">
        <v>100</v>
      </c>
      <c r="R500" s="297">
        <v>100</v>
      </c>
      <c r="S500" s="297">
        <v>100</v>
      </c>
      <c r="T500" s="297">
        <v>100</v>
      </c>
      <c r="U500" s="300">
        <v>100</v>
      </c>
      <c r="V500" s="296">
        <v>100</v>
      </c>
      <c r="W500" s="297">
        <v>100</v>
      </c>
      <c r="X500" s="297">
        <v>100</v>
      </c>
      <c r="Y500" s="297">
        <v>100</v>
      </c>
      <c r="Z500" s="300">
        <v>100</v>
      </c>
      <c r="AA500" s="296">
        <v>100</v>
      </c>
      <c r="AB500" s="297">
        <v>100</v>
      </c>
      <c r="AC500" s="297">
        <v>100</v>
      </c>
      <c r="AD500" s="297">
        <v>100</v>
      </c>
      <c r="AE500" s="300">
        <v>100</v>
      </c>
    </row>
    <row r="501" spans="1:31" x14ac:dyDescent="0.2">
      <c r="A501" s="293" t="s">
        <v>1309</v>
      </c>
      <c r="B501" s="293"/>
      <c r="C501" s="293" t="s">
        <v>1310</v>
      </c>
      <c r="D501" s="122" t="s">
        <v>1242</v>
      </c>
      <c r="E501" s="293" t="s">
        <v>1307</v>
      </c>
      <c r="F501" s="293" t="s">
        <v>243</v>
      </c>
      <c r="G501" s="122" t="s">
        <v>244</v>
      </c>
      <c r="H501" s="293" t="s">
        <v>1308</v>
      </c>
      <c r="I501" s="293" t="s">
        <v>252</v>
      </c>
      <c r="J501" s="294">
        <v>42545</v>
      </c>
      <c r="K501" s="295">
        <v>102</v>
      </c>
      <c r="L501" s="296">
        <v>102</v>
      </c>
      <c r="M501" s="297">
        <v>102</v>
      </c>
      <c r="N501" s="297">
        <v>102</v>
      </c>
      <c r="O501" s="298">
        <v>102</v>
      </c>
      <c r="P501" s="299">
        <v>102</v>
      </c>
      <c r="Q501" s="296">
        <v>102</v>
      </c>
      <c r="R501" s="297">
        <v>102</v>
      </c>
      <c r="S501" s="297">
        <v>102</v>
      </c>
      <c r="T501" s="297">
        <v>102</v>
      </c>
      <c r="U501" s="300">
        <v>102</v>
      </c>
      <c r="V501" s="296">
        <v>102</v>
      </c>
      <c r="W501" s="297">
        <v>102</v>
      </c>
      <c r="X501" s="297">
        <v>102</v>
      </c>
      <c r="Y501" s="297">
        <v>102</v>
      </c>
      <c r="Z501" s="300">
        <v>102</v>
      </c>
      <c r="AA501" s="296">
        <v>102</v>
      </c>
      <c r="AB501" s="297">
        <v>102</v>
      </c>
      <c r="AC501" s="297">
        <v>102</v>
      </c>
      <c r="AD501" s="297">
        <v>102</v>
      </c>
      <c r="AE501" s="300">
        <v>102</v>
      </c>
    </row>
    <row r="502" spans="1:31" x14ac:dyDescent="0.2">
      <c r="A502" s="293" t="s">
        <v>1311</v>
      </c>
      <c r="B502" s="293"/>
      <c r="C502" s="293" t="s">
        <v>1312</v>
      </c>
      <c r="D502" s="122" t="s">
        <v>1242</v>
      </c>
      <c r="E502" s="293" t="s">
        <v>1243</v>
      </c>
      <c r="F502" s="293" t="s">
        <v>243</v>
      </c>
      <c r="G502" s="122" t="s">
        <v>244</v>
      </c>
      <c r="H502" s="293" t="s">
        <v>1313</v>
      </c>
      <c r="I502" s="293" t="s">
        <v>392</v>
      </c>
      <c r="J502" s="294">
        <v>44446</v>
      </c>
      <c r="K502" s="295">
        <v>90.2</v>
      </c>
      <c r="L502" s="296">
        <v>90.2</v>
      </c>
      <c r="M502" s="297">
        <v>90.2</v>
      </c>
      <c r="N502" s="297">
        <v>90.2</v>
      </c>
      <c r="O502" s="298">
        <v>90.2</v>
      </c>
      <c r="P502" s="299">
        <v>90.2</v>
      </c>
      <c r="Q502" s="296">
        <v>90.2</v>
      </c>
      <c r="R502" s="297">
        <v>90.2</v>
      </c>
      <c r="S502" s="297">
        <v>90.2</v>
      </c>
      <c r="T502" s="297">
        <v>90.2</v>
      </c>
      <c r="U502" s="300">
        <v>90.2</v>
      </c>
      <c r="V502" s="296">
        <v>90.2</v>
      </c>
      <c r="W502" s="297">
        <v>90.2</v>
      </c>
      <c r="X502" s="297">
        <v>90.2</v>
      </c>
      <c r="Y502" s="297">
        <v>90.2</v>
      </c>
      <c r="Z502" s="300">
        <v>90.2</v>
      </c>
      <c r="AA502" s="296">
        <v>90.2</v>
      </c>
      <c r="AB502" s="297">
        <v>90.2</v>
      </c>
      <c r="AC502" s="297">
        <v>90.2</v>
      </c>
      <c r="AD502" s="297">
        <v>90.2</v>
      </c>
      <c r="AE502" s="300">
        <v>90.2</v>
      </c>
    </row>
    <row r="503" spans="1:31" x14ac:dyDescent="0.2">
      <c r="A503" s="293" t="s">
        <v>1314</v>
      </c>
      <c r="B503" s="293"/>
      <c r="C503" s="293" t="s">
        <v>1315</v>
      </c>
      <c r="D503" s="122" t="s">
        <v>1242</v>
      </c>
      <c r="E503" s="293" t="s">
        <v>1243</v>
      </c>
      <c r="F503" s="293" t="s">
        <v>243</v>
      </c>
      <c r="G503" s="122" t="s">
        <v>244</v>
      </c>
      <c r="H503" s="293" t="s">
        <v>1313</v>
      </c>
      <c r="I503" s="293" t="s">
        <v>392</v>
      </c>
      <c r="J503" s="294">
        <v>44446</v>
      </c>
      <c r="K503" s="295">
        <v>70.5</v>
      </c>
      <c r="L503" s="296">
        <v>70.5</v>
      </c>
      <c r="M503" s="297">
        <v>70.5</v>
      </c>
      <c r="N503" s="297">
        <v>70.5</v>
      </c>
      <c r="O503" s="298">
        <v>70.5</v>
      </c>
      <c r="P503" s="299">
        <v>70.5</v>
      </c>
      <c r="Q503" s="296">
        <v>70.5</v>
      </c>
      <c r="R503" s="297">
        <v>70.5</v>
      </c>
      <c r="S503" s="297">
        <v>70.5</v>
      </c>
      <c r="T503" s="297">
        <v>70.5</v>
      </c>
      <c r="U503" s="300">
        <v>70.5</v>
      </c>
      <c r="V503" s="296">
        <v>70.5</v>
      </c>
      <c r="W503" s="297">
        <v>70.5</v>
      </c>
      <c r="X503" s="297">
        <v>70.5</v>
      </c>
      <c r="Y503" s="297">
        <v>70.5</v>
      </c>
      <c r="Z503" s="300">
        <v>70.5</v>
      </c>
      <c r="AA503" s="296">
        <v>70.5</v>
      </c>
      <c r="AB503" s="297">
        <v>70.5</v>
      </c>
      <c r="AC503" s="297">
        <v>70.5</v>
      </c>
      <c r="AD503" s="297">
        <v>70.5</v>
      </c>
      <c r="AE503" s="300">
        <v>70.5</v>
      </c>
    </row>
    <row r="504" spans="1:31" x14ac:dyDescent="0.2">
      <c r="A504" s="293" t="s">
        <v>1316</v>
      </c>
      <c r="B504" s="293"/>
      <c r="C504" s="293" t="s">
        <v>1317</v>
      </c>
      <c r="D504" s="122" t="s">
        <v>1242</v>
      </c>
      <c r="E504" s="293" t="s">
        <v>1243</v>
      </c>
      <c r="F504" s="293" t="s">
        <v>243</v>
      </c>
      <c r="G504" s="122" t="s">
        <v>244</v>
      </c>
      <c r="H504" s="293" t="s">
        <v>625</v>
      </c>
      <c r="I504" s="293" t="s">
        <v>246</v>
      </c>
      <c r="J504" s="294">
        <v>39417</v>
      </c>
      <c r="K504" s="295">
        <v>120</v>
      </c>
      <c r="L504" s="296">
        <v>120</v>
      </c>
      <c r="M504" s="297">
        <v>120</v>
      </c>
      <c r="N504" s="297">
        <v>120</v>
      </c>
      <c r="O504" s="298">
        <v>120</v>
      </c>
      <c r="P504" s="299">
        <v>120</v>
      </c>
      <c r="Q504" s="296">
        <v>120</v>
      </c>
      <c r="R504" s="297">
        <v>120</v>
      </c>
      <c r="S504" s="297">
        <v>120</v>
      </c>
      <c r="T504" s="297">
        <v>120</v>
      </c>
      <c r="U504" s="300">
        <v>120</v>
      </c>
      <c r="V504" s="296">
        <v>120</v>
      </c>
      <c r="W504" s="297">
        <v>120</v>
      </c>
      <c r="X504" s="297">
        <v>120</v>
      </c>
      <c r="Y504" s="297">
        <v>120</v>
      </c>
      <c r="Z504" s="300">
        <v>120</v>
      </c>
      <c r="AA504" s="296">
        <v>120</v>
      </c>
      <c r="AB504" s="297">
        <v>120</v>
      </c>
      <c r="AC504" s="297">
        <v>120</v>
      </c>
      <c r="AD504" s="297">
        <v>120</v>
      </c>
      <c r="AE504" s="300">
        <v>120</v>
      </c>
    </row>
    <row r="505" spans="1:31" x14ac:dyDescent="0.2">
      <c r="A505" s="293" t="s">
        <v>1318</v>
      </c>
      <c r="B505" s="293"/>
      <c r="C505" s="293" t="s">
        <v>1319</v>
      </c>
      <c r="D505" s="122" t="s">
        <v>1242</v>
      </c>
      <c r="E505" s="293" t="s">
        <v>1243</v>
      </c>
      <c r="F505" s="293" t="s">
        <v>243</v>
      </c>
      <c r="G505" s="122" t="s">
        <v>244</v>
      </c>
      <c r="H505" s="293" t="s">
        <v>1320</v>
      </c>
      <c r="I505" s="293" t="s">
        <v>392</v>
      </c>
      <c r="J505" s="294">
        <v>41624</v>
      </c>
      <c r="K505" s="295">
        <v>132.84</v>
      </c>
      <c r="L505" s="296">
        <v>132.80000000000001</v>
      </c>
      <c r="M505" s="297">
        <v>132.80000000000001</v>
      </c>
      <c r="N505" s="297">
        <v>132.80000000000001</v>
      </c>
      <c r="O505" s="298">
        <v>132.80000000000001</v>
      </c>
      <c r="P505" s="299">
        <v>132.80000000000001</v>
      </c>
      <c r="Q505" s="296">
        <v>132.80000000000001</v>
      </c>
      <c r="R505" s="297">
        <v>132.80000000000001</v>
      </c>
      <c r="S505" s="297">
        <v>132.80000000000001</v>
      </c>
      <c r="T505" s="297">
        <v>132.80000000000001</v>
      </c>
      <c r="U505" s="300">
        <v>132.80000000000001</v>
      </c>
      <c r="V505" s="296">
        <v>132.80000000000001</v>
      </c>
      <c r="W505" s="297">
        <v>132.80000000000001</v>
      </c>
      <c r="X505" s="297">
        <v>132.80000000000001</v>
      </c>
      <c r="Y505" s="297">
        <v>132.80000000000001</v>
      </c>
      <c r="Z505" s="300">
        <v>132.80000000000001</v>
      </c>
      <c r="AA505" s="296">
        <v>132.80000000000001</v>
      </c>
      <c r="AB505" s="297">
        <v>132.80000000000001</v>
      </c>
      <c r="AC505" s="297">
        <v>132.80000000000001</v>
      </c>
      <c r="AD505" s="297">
        <v>132.80000000000001</v>
      </c>
      <c r="AE505" s="300">
        <v>132.80000000000001</v>
      </c>
    </row>
    <row r="506" spans="1:31" x14ac:dyDescent="0.2">
      <c r="A506" s="293" t="s">
        <v>1321</v>
      </c>
      <c r="B506" s="293"/>
      <c r="C506" s="293" t="s">
        <v>1322</v>
      </c>
      <c r="D506" s="122" t="s">
        <v>1242</v>
      </c>
      <c r="E506" s="293" t="s">
        <v>1243</v>
      </c>
      <c r="F506" s="293" t="s">
        <v>243</v>
      </c>
      <c r="G506" s="122" t="s">
        <v>244</v>
      </c>
      <c r="H506" s="293" t="s">
        <v>1320</v>
      </c>
      <c r="I506" s="293" t="s">
        <v>392</v>
      </c>
      <c r="J506" s="294">
        <v>41624</v>
      </c>
      <c r="K506" s="295">
        <v>6.96</v>
      </c>
      <c r="L506" s="296">
        <v>6.9</v>
      </c>
      <c r="M506" s="297">
        <v>6.9</v>
      </c>
      <c r="N506" s="297">
        <v>6.9</v>
      </c>
      <c r="O506" s="298">
        <v>6.9</v>
      </c>
      <c r="P506" s="299">
        <v>6.9</v>
      </c>
      <c r="Q506" s="296">
        <v>6.9</v>
      </c>
      <c r="R506" s="297">
        <v>6.9</v>
      </c>
      <c r="S506" s="297">
        <v>6.9</v>
      </c>
      <c r="T506" s="297">
        <v>6.9</v>
      </c>
      <c r="U506" s="300">
        <v>6.9</v>
      </c>
      <c r="V506" s="296">
        <v>6.9</v>
      </c>
      <c r="W506" s="297">
        <v>6.9</v>
      </c>
      <c r="X506" s="297">
        <v>6.9</v>
      </c>
      <c r="Y506" s="297">
        <v>6.9</v>
      </c>
      <c r="Z506" s="300">
        <v>6.9</v>
      </c>
      <c r="AA506" s="296">
        <v>6.9</v>
      </c>
      <c r="AB506" s="297">
        <v>6.9</v>
      </c>
      <c r="AC506" s="297">
        <v>6.9</v>
      </c>
      <c r="AD506" s="297">
        <v>6.9</v>
      </c>
      <c r="AE506" s="300">
        <v>6.9</v>
      </c>
    </row>
    <row r="507" spans="1:31" x14ac:dyDescent="0.2">
      <c r="A507" s="293" t="s">
        <v>1323</v>
      </c>
      <c r="B507" s="293"/>
      <c r="C507" s="293" t="s">
        <v>1324</v>
      </c>
      <c r="D507" s="122" t="s">
        <v>1242</v>
      </c>
      <c r="E507" s="293" t="s">
        <v>1243</v>
      </c>
      <c r="F507" s="293" t="s">
        <v>243</v>
      </c>
      <c r="G507" s="122" t="s">
        <v>244</v>
      </c>
      <c r="H507" s="293" t="s">
        <v>1320</v>
      </c>
      <c r="I507" s="293" t="s">
        <v>392</v>
      </c>
      <c r="J507" s="294">
        <v>43927</v>
      </c>
      <c r="K507" s="295">
        <v>92.5</v>
      </c>
      <c r="L507" s="296">
        <v>92.5</v>
      </c>
      <c r="M507" s="297">
        <v>92.5</v>
      </c>
      <c r="N507" s="297">
        <v>92.5</v>
      </c>
      <c r="O507" s="298">
        <v>92.5</v>
      </c>
      <c r="P507" s="299">
        <v>92.5</v>
      </c>
      <c r="Q507" s="296">
        <v>92.5</v>
      </c>
      <c r="R507" s="297">
        <v>92.5</v>
      </c>
      <c r="S507" s="297">
        <v>92.5</v>
      </c>
      <c r="T507" s="297">
        <v>92.5</v>
      </c>
      <c r="U507" s="300">
        <v>92.5</v>
      </c>
      <c r="V507" s="296">
        <v>92.5</v>
      </c>
      <c r="W507" s="297">
        <v>92.5</v>
      </c>
      <c r="X507" s="297">
        <v>92.5</v>
      </c>
      <c r="Y507" s="297">
        <v>92.5</v>
      </c>
      <c r="Z507" s="300">
        <v>92.5</v>
      </c>
      <c r="AA507" s="296">
        <v>92.5</v>
      </c>
      <c r="AB507" s="297">
        <v>92.5</v>
      </c>
      <c r="AC507" s="297">
        <v>92.5</v>
      </c>
      <c r="AD507" s="297">
        <v>92.5</v>
      </c>
      <c r="AE507" s="300">
        <v>92.5</v>
      </c>
    </row>
    <row r="508" spans="1:31" x14ac:dyDescent="0.2">
      <c r="A508" s="293" t="s">
        <v>1325</v>
      </c>
      <c r="B508" s="293"/>
      <c r="C508" s="293" t="s">
        <v>1326</v>
      </c>
      <c r="D508" s="122" t="s">
        <v>1242</v>
      </c>
      <c r="E508" s="293" t="s">
        <v>1243</v>
      </c>
      <c r="F508" s="293" t="s">
        <v>243</v>
      </c>
      <c r="G508" s="122" t="s">
        <v>244</v>
      </c>
      <c r="H508" s="293" t="s">
        <v>1320</v>
      </c>
      <c r="I508" s="293" t="s">
        <v>392</v>
      </c>
      <c r="J508" s="294">
        <v>43927</v>
      </c>
      <c r="K508" s="295">
        <v>6.9</v>
      </c>
      <c r="L508" s="296">
        <v>6.9</v>
      </c>
      <c r="M508" s="297">
        <v>6.9</v>
      </c>
      <c r="N508" s="297">
        <v>6.9</v>
      </c>
      <c r="O508" s="298">
        <v>6.9</v>
      </c>
      <c r="P508" s="299">
        <v>6.9</v>
      </c>
      <c r="Q508" s="296">
        <v>6.9</v>
      </c>
      <c r="R508" s="297">
        <v>6.9</v>
      </c>
      <c r="S508" s="297">
        <v>6.9</v>
      </c>
      <c r="T508" s="297">
        <v>6.9</v>
      </c>
      <c r="U508" s="300">
        <v>6.9</v>
      </c>
      <c r="V508" s="296">
        <v>6.9</v>
      </c>
      <c r="W508" s="297">
        <v>6.9</v>
      </c>
      <c r="X508" s="297">
        <v>6.9</v>
      </c>
      <c r="Y508" s="297">
        <v>6.9</v>
      </c>
      <c r="Z508" s="300">
        <v>6.9</v>
      </c>
      <c r="AA508" s="296">
        <v>6.9</v>
      </c>
      <c r="AB508" s="297">
        <v>6.9</v>
      </c>
      <c r="AC508" s="297">
        <v>6.9</v>
      </c>
      <c r="AD508" s="297">
        <v>6.9</v>
      </c>
      <c r="AE508" s="300">
        <v>6.9</v>
      </c>
    </row>
    <row r="509" spans="1:31" x14ac:dyDescent="0.2">
      <c r="A509" s="293" t="s">
        <v>1327</v>
      </c>
      <c r="B509" s="293"/>
      <c r="C509" s="293" t="s">
        <v>1328</v>
      </c>
      <c r="D509" s="122" t="s">
        <v>1242</v>
      </c>
      <c r="E509" s="293" t="s">
        <v>1243</v>
      </c>
      <c r="F509" s="293" t="s">
        <v>243</v>
      </c>
      <c r="G509" s="122" t="s">
        <v>244</v>
      </c>
      <c r="H509" s="293" t="s">
        <v>1320</v>
      </c>
      <c r="I509" s="293" t="s">
        <v>392</v>
      </c>
      <c r="J509" s="294">
        <v>43970</v>
      </c>
      <c r="K509" s="295">
        <v>13.7</v>
      </c>
      <c r="L509" s="296">
        <v>13.4</v>
      </c>
      <c r="M509" s="297">
        <v>13.4</v>
      </c>
      <c r="N509" s="297">
        <v>13.4</v>
      </c>
      <c r="O509" s="298">
        <v>13.4</v>
      </c>
      <c r="P509" s="299">
        <v>13.4</v>
      </c>
      <c r="Q509" s="296">
        <v>13.4</v>
      </c>
      <c r="R509" s="297">
        <v>13.4</v>
      </c>
      <c r="S509" s="297">
        <v>13.4</v>
      </c>
      <c r="T509" s="297">
        <v>13.4</v>
      </c>
      <c r="U509" s="300">
        <v>13.4</v>
      </c>
      <c r="V509" s="296">
        <v>13.4</v>
      </c>
      <c r="W509" s="297">
        <v>13.4</v>
      </c>
      <c r="X509" s="297">
        <v>13.4</v>
      </c>
      <c r="Y509" s="297">
        <v>13.4</v>
      </c>
      <c r="Z509" s="300">
        <v>13.4</v>
      </c>
      <c r="AA509" s="296">
        <v>13.4</v>
      </c>
      <c r="AB509" s="297">
        <v>13.4</v>
      </c>
      <c r="AC509" s="297">
        <v>13.4</v>
      </c>
      <c r="AD509" s="297">
        <v>13.4</v>
      </c>
      <c r="AE509" s="300">
        <v>13.4</v>
      </c>
    </row>
    <row r="510" spans="1:31" x14ac:dyDescent="0.2">
      <c r="A510" s="293" t="s">
        <v>1329</v>
      </c>
      <c r="B510" s="293"/>
      <c r="C510" s="293" t="s">
        <v>1330</v>
      </c>
      <c r="D510" s="122" t="s">
        <v>1242</v>
      </c>
      <c r="E510" s="293" t="s">
        <v>1243</v>
      </c>
      <c r="F510" s="293" t="s">
        <v>243</v>
      </c>
      <c r="G510" s="122" t="s">
        <v>244</v>
      </c>
      <c r="H510" s="293" t="s">
        <v>1320</v>
      </c>
      <c r="I510" s="293" t="s">
        <v>392</v>
      </c>
      <c r="J510" s="294">
        <v>43970</v>
      </c>
      <c r="K510" s="295">
        <v>186.5</v>
      </c>
      <c r="L510" s="296">
        <v>182.4</v>
      </c>
      <c r="M510" s="297">
        <v>182.4</v>
      </c>
      <c r="N510" s="297">
        <v>182.4</v>
      </c>
      <c r="O510" s="298">
        <v>182.4</v>
      </c>
      <c r="P510" s="299">
        <v>182.4</v>
      </c>
      <c r="Q510" s="296">
        <v>182.4</v>
      </c>
      <c r="R510" s="297">
        <v>182.4</v>
      </c>
      <c r="S510" s="297">
        <v>182.4</v>
      </c>
      <c r="T510" s="297">
        <v>182.4</v>
      </c>
      <c r="U510" s="300">
        <v>182.4</v>
      </c>
      <c r="V510" s="296">
        <v>182.4</v>
      </c>
      <c r="W510" s="297">
        <v>182.4</v>
      </c>
      <c r="X510" s="297">
        <v>182.4</v>
      </c>
      <c r="Y510" s="297">
        <v>182.4</v>
      </c>
      <c r="Z510" s="300">
        <v>182.4</v>
      </c>
      <c r="AA510" s="296">
        <v>182.4</v>
      </c>
      <c r="AB510" s="297">
        <v>182.4</v>
      </c>
      <c r="AC510" s="297">
        <v>182.4</v>
      </c>
      <c r="AD510" s="297">
        <v>182.4</v>
      </c>
      <c r="AE510" s="300">
        <v>182.4</v>
      </c>
    </row>
    <row r="511" spans="1:31" x14ac:dyDescent="0.2">
      <c r="A511" s="293" t="s">
        <v>1331</v>
      </c>
      <c r="B511" s="293"/>
      <c r="C511" s="293" t="s">
        <v>1332</v>
      </c>
      <c r="D511" s="122" t="s">
        <v>1242</v>
      </c>
      <c r="E511" s="293" t="s">
        <v>1243</v>
      </c>
      <c r="F511" s="293" t="s">
        <v>243</v>
      </c>
      <c r="G511" s="122" t="s">
        <v>244</v>
      </c>
      <c r="H511" s="293" t="s">
        <v>1333</v>
      </c>
      <c r="I511" s="293" t="s">
        <v>392</v>
      </c>
      <c r="J511" s="294">
        <v>43938</v>
      </c>
      <c r="K511" s="295">
        <v>162</v>
      </c>
      <c r="L511" s="296">
        <v>162</v>
      </c>
      <c r="M511" s="297">
        <v>162</v>
      </c>
      <c r="N511" s="297">
        <v>162</v>
      </c>
      <c r="O511" s="298">
        <v>162</v>
      </c>
      <c r="P511" s="299">
        <v>162</v>
      </c>
      <c r="Q511" s="296">
        <v>162</v>
      </c>
      <c r="R511" s="297">
        <v>162</v>
      </c>
      <c r="S511" s="297">
        <v>162</v>
      </c>
      <c r="T511" s="297">
        <v>162</v>
      </c>
      <c r="U511" s="300">
        <v>162</v>
      </c>
      <c r="V511" s="296">
        <v>162</v>
      </c>
      <c r="W511" s="297">
        <v>162</v>
      </c>
      <c r="X511" s="297">
        <v>162</v>
      </c>
      <c r="Y511" s="297">
        <v>162</v>
      </c>
      <c r="Z511" s="300">
        <v>162</v>
      </c>
      <c r="AA511" s="296">
        <v>162</v>
      </c>
      <c r="AB511" s="297">
        <v>162</v>
      </c>
      <c r="AC511" s="297">
        <v>162</v>
      </c>
      <c r="AD511" s="297">
        <v>162</v>
      </c>
      <c r="AE511" s="300">
        <v>162</v>
      </c>
    </row>
    <row r="512" spans="1:31" x14ac:dyDescent="0.2">
      <c r="A512" s="293" t="s">
        <v>1334</v>
      </c>
      <c r="B512" s="293"/>
      <c r="C512" s="293" t="s">
        <v>1335</v>
      </c>
      <c r="D512" s="122" t="s">
        <v>1242</v>
      </c>
      <c r="E512" s="293" t="s">
        <v>1336</v>
      </c>
      <c r="F512" s="293" t="s">
        <v>243</v>
      </c>
      <c r="G512" s="122" t="s">
        <v>244</v>
      </c>
      <c r="H512" s="293" t="s">
        <v>1337</v>
      </c>
      <c r="I512" s="293" t="s">
        <v>1186</v>
      </c>
      <c r="J512" s="294">
        <v>42321</v>
      </c>
      <c r="K512" s="295">
        <v>149.85</v>
      </c>
      <c r="L512" s="296">
        <v>149.80000000000001</v>
      </c>
      <c r="M512" s="297">
        <v>149.80000000000001</v>
      </c>
      <c r="N512" s="297">
        <v>149.80000000000001</v>
      </c>
      <c r="O512" s="298">
        <v>149.80000000000001</v>
      </c>
      <c r="P512" s="299">
        <v>149.80000000000001</v>
      </c>
      <c r="Q512" s="296">
        <v>149.80000000000001</v>
      </c>
      <c r="R512" s="297">
        <v>149.80000000000001</v>
      </c>
      <c r="S512" s="297">
        <v>149.80000000000001</v>
      </c>
      <c r="T512" s="297">
        <v>149.80000000000001</v>
      </c>
      <c r="U512" s="300">
        <v>149.80000000000001</v>
      </c>
      <c r="V512" s="296">
        <v>149.80000000000001</v>
      </c>
      <c r="W512" s="297">
        <v>149.80000000000001</v>
      </c>
      <c r="X512" s="297">
        <v>149.80000000000001</v>
      </c>
      <c r="Y512" s="297">
        <v>149.80000000000001</v>
      </c>
      <c r="Z512" s="300">
        <v>149.80000000000001</v>
      </c>
      <c r="AA512" s="296">
        <v>149.80000000000001</v>
      </c>
      <c r="AB512" s="297">
        <v>149.80000000000001</v>
      </c>
      <c r="AC512" s="297">
        <v>149.80000000000001</v>
      </c>
      <c r="AD512" s="297">
        <v>149.80000000000001</v>
      </c>
      <c r="AE512" s="300">
        <v>149.80000000000001</v>
      </c>
    </row>
    <row r="513" spans="1:31" x14ac:dyDescent="0.2">
      <c r="A513" s="293" t="s">
        <v>1338</v>
      </c>
      <c r="B513" s="293"/>
      <c r="C513" s="293" t="s">
        <v>1339</v>
      </c>
      <c r="D513" s="122" t="s">
        <v>1242</v>
      </c>
      <c r="E513" s="293" t="s">
        <v>1307</v>
      </c>
      <c r="F513" s="293" t="s">
        <v>243</v>
      </c>
      <c r="G513" s="122" t="s">
        <v>244</v>
      </c>
      <c r="H513" s="293" t="s">
        <v>1340</v>
      </c>
      <c r="I513" s="293" t="s">
        <v>252</v>
      </c>
      <c r="J513" s="294">
        <v>43100</v>
      </c>
      <c r="K513" s="295">
        <v>120</v>
      </c>
      <c r="L513" s="296">
        <v>120</v>
      </c>
      <c r="M513" s="297">
        <v>120</v>
      </c>
      <c r="N513" s="297">
        <v>120</v>
      </c>
      <c r="O513" s="298">
        <v>120</v>
      </c>
      <c r="P513" s="299">
        <v>120</v>
      </c>
      <c r="Q513" s="296">
        <v>120</v>
      </c>
      <c r="R513" s="297">
        <v>120</v>
      </c>
      <c r="S513" s="297">
        <v>120</v>
      </c>
      <c r="T513" s="297">
        <v>120</v>
      </c>
      <c r="U513" s="300">
        <v>120</v>
      </c>
      <c r="V513" s="296">
        <v>120</v>
      </c>
      <c r="W513" s="297">
        <v>120</v>
      </c>
      <c r="X513" s="297">
        <v>120</v>
      </c>
      <c r="Y513" s="297">
        <v>120</v>
      </c>
      <c r="Z513" s="300">
        <v>120</v>
      </c>
      <c r="AA513" s="296">
        <v>120</v>
      </c>
      <c r="AB513" s="297">
        <v>120</v>
      </c>
      <c r="AC513" s="297">
        <v>120</v>
      </c>
      <c r="AD513" s="297">
        <v>120</v>
      </c>
      <c r="AE513" s="300">
        <v>120</v>
      </c>
    </row>
    <row r="514" spans="1:31" x14ac:dyDescent="0.2">
      <c r="A514" s="293" t="s">
        <v>1341</v>
      </c>
      <c r="B514" s="293"/>
      <c r="C514" s="293" t="s">
        <v>1342</v>
      </c>
      <c r="D514" s="122" t="s">
        <v>1242</v>
      </c>
      <c r="E514" s="293" t="s">
        <v>1307</v>
      </c>
      <c r="F514" s="293" t="s">
        <v>243</v>
      </c>
      <c r="G514" s="122" t="s">
        <v>244</v>
      </c>
      <c r="H514" s="293" t="s">
        <v>1340</v>
      </c>
      <c r="I514" s="293" t="s">
        <v>252</v>
      </c>
      <c r="J514" s="294">
        <v>43100</v>
      </c>
      <c r="K514" s="295">
        <v>108</v>
      </c>
      <c r="L514" s="296">
        <v>108</v>
      </c>
      <c r="M514" s="297">
        <v>108</v>
      </c>
      <c r="N514" s="297">
        <v>108</v>
      </c>
      <c r="O514" s="298">
        <v>108</v>
      </c>
      <c r="P514" s="299">
        <v>108</v>
      </c>
      <c r="Q514" s="296">
        <v>108</v>
      </c>
      <c r="R514" s="297">
        <v>108</v>
      </c>
      <c r="S514" s="297">
        <v>108</v>
      </c>
      <c r="T514" s="297">
        <v>108</v>
      </c>
      <c r="U514" s="300">
        <v>108</v>
      </c>
      <c r="V514" s="296">
        <v>108</v>
      </c>
      <c r="W514" s="297">
        <v>108</v>
      </c>
      <c r="X514" s="297">
        <v>108</v>
      </c>
      <c r="Y514" s="297">
        <v>108</v>
      </c>
      <c r="Z514" s="300">
        <v>108</v>
      </c>
      <c r="AA514" s="296">
        <v>108</v>
      </c>
      <c r="AB514" s="297">
        <v>108</v>
      </c>
      <c r="AC514" s="297">
        <v>108</v>
      </c>
      <c r="AD514" s="297">
        <v>108</v>
      </c>
      <c r="AE514" s="300">
        <v>108</v>
      </c>
    </row>
    <row r="515" spans="1:31" x14ac:dyDescent="0.2">
      <c r="A515" s="293" t="s">
        <v>1343</v>
      </c>
      <c r="B515" s="293"/>
      <c r="C515" s="293" t="s">
        <v>1344</v>
      </c>
      <c r="D515" s="122" t="s">
        <v>1242</v>
      </c>
      <c r="E515" s="293" t="s">
        <v>1243</v>
      </c>
      <c r="F515" s="293" t="s">
        <v>243</v>
      </c>
      <c r="G515" s="122" t="s">
        <v>244</v>
      </c>
      <c r="H515" s="293" t="s">
        <v>1345</v>
      </c>
      <c r="I515" s="293" t="s">
        <v>246</v>
      </c>
      <c r="J515" s="294">
        <v>43081</v>
      </c>
      <c r="K515" s="295">
        <v>44.9</v>
      </c>
      <c r="L515" s="296">
        <v>44.9</v>
      </c>
      <c r="M515" s="297">
        <v>44.9</v>
      </c>
      <c r="N515" s="297">
        <v>44.9</v>
      </c>
      <c r="O515" s="298">
        <v>44.9</v>
      </c>
      <c r="P515" s="299">
        <v>44.9</v>
      </c>
      <c r="Q515" s="296">
        <v>44.9</v>
      </c>
      <c r="R515" s="297">
        <v>44.9</v>
      </c>
      <c r="S515" s="297">
        <v>44.9</v>
      </c>
      <c r="T515" s="297">
        <v>44.9</v>
      </c>
      <c r="U515" s="300">
        <v>44.9</v>
      </c>
      <c r="V515" s="296">
        <v>44.9</v>
      </c>
      <c r="W515" s="297">
        <v>44.9</v>
      </c>
      <c r="X515" s="297">
        <v>44.9</v>
      </c>
      <c r="Y515" s="297">
        <v>44.9</v>
      </c>
      <c r="Z515" s="300">
        <v>44.9</v>
      </c>
      <c r="AA515" s="296">
        <v>44.9</v>
      </c>
      <c r="AB515" s="297">
        <v>44.9</v>
      </c>
      <c r="AC515" s="297">
        <v>44.9</v>
      </c>
      <c r="AD515" s="297">
        <v>44.9</v>
      </c>
      <c r="AE515" s="300">
        <v>44.9</v>
      </c>
    </row>
    <row r="516" spans="1:31" x14ac:dyDescent="0.2">
      <c r="A516" s="293" t="s">
        <v>1346</v>
      </c>
      <c r="B516" s="293"/>
      <c r="C516" s="293" t="s">
        <v>1347</v>
      </c>
      <c r="D516" s="122" t="s">
        <v>1242</v>
      </c>
      <c r="E516" s="293" t="s">
        <v>1243</v>
      </c>
      <c r="F516" s="293" t="s">
        <v>243</v>
      </c>
      <c r="G516" s="122" t="s">
        <v>244</v>
      </c>
      <c r="H516" s="293" t="s">
        <v>1345</v>
      </c>
      <c r="I516" s="293" t="s">
        <v>246</v>
      </c>
      <c r="J516" s="294">
        <v>43081</v>
      </c>
      <c r="K516" s="295">
        <v>55.7</v>
      </c>
      <c r="L516" s="296">
        <v>55.7</v>
      </c>
      <c r="M516" s="297">
        <v>55.7</v>
      </c>
      <c r="N516" s="297">
        <v>55.7</v>
      </c>
      <c r="O516" s="298">
        <v>55.7</v>
      </c>
      <c r="P516" s="299">
        <v>55.7</v>
      </c>
      <c r="Q516" s="296">
        <v>55.7</v>
      </c>
      <c r="R516" s="297">
        <v>55.7</v>
      </c>
      <c r="S516" s="297">
        <v>55.7</v>
      </c>
      <c r="T516" s="297">
        <v>55.7</v>
      </c>
      <c r="U516" s="300">
        <v>55.7</v>
      </c>
      <c r="V516" s="296">
        <v>55.7</v>
      </c>
      <c r="W516" s="297">
        <v>55.7</v>
      </c>
      <c r="X516" s="297">
        <v>55.7</v>
      </c>
      <c r="Y516" s="297">
        <v>55.7</v>
      </c>
      <c r="Z516" s="300">
        <v>55.7</v>
      </c>
      <c r="AA516" s="296">
        <v>55.7</v>
      </c>
      <c r="AB516" s="297">
        <v>55.7</v>
      </c>
      <c r="AC516" s="297">
        <v>55.7</v>
      </c>
      <c r="AD516" s="297">
        <v>55.7</v>
      </c>
      <c r="AE516" s="300">
        <v>55.7</v>
      </c>
    </row>
    <row r="517" spans="1:31" x14ac:dyDescent="0.2">
      <c r="A517" s="293" t="s">
        <v>1348</v>
      </c>
      <c r="B517" s="293"/>
      <c r="C517" s="293" t="s">
        <v>1349</v>
      </c>
      <c r="D517" s="122" t="s">
        <v>1242</v>
      </c>
      <c r="E517" s="293" t="s">
        <v>1243</v>
      </c>
      <c r="F517" s="293" t="s">
        <v>243</v>
      </c>
      <c r="G517" s="122" t="s">
        <v>244</v>
      </c>
      <c r="H517" s="293" t="s">
        <v>1350</v>
      </c>
      <c r="I517" s="293" t="s">
        <v>392</v>
      </c>
      <c r="J517" s="294">
        <v>38828</v>
      </c>
      <c r="K517" s="295">
        <v>120.6</v>
      </c>
      <c r="L517" s="296">
        <v>120.6</v>
      </c>
      <c r="M517" s="297">
        <v>120.6</v>
      </c>
      <c r="N517" s="297">
        <v>120.6</v>
      </c>
      <c r="O517" s="298">
        <v>120.6</v>
      </c>
      <c r="P517" s="299">
        <v>120.6</v>
      </c>
      <c r="Q517" s="296">
        <v>120.6</v>
      </c>
      <c r="R517" s="297">
        <v>120.6</v>
      </c>
      <c r="S517" s="297">
        <v>120.6</v>
      </c>
      <c r="T517" s="297">
        <v>120.6</v>
      </c>
      <c r="U517" s="300">
        <v>120.6</v>
      </c>
      <c r="V517" s="296">
        <v>120.6</v>
      </c>
      <c r="W517" s="297">
        <v>120.6</v>
      </c>
      <c r="X517" s="297">
        <v>120.6</v>
      </c>
      <c r="Y517" s="297">
        <v>120.6</v>
      </c>
      <c r="Z517" s="300">
        <v>120.6</v>
      </c>
      <c r="AA517" s="296">
        <v>120.6</v>
      </c>
      <c r="AB517" s="297">
        <v>120.6</v>
      </c>
      <c r="AC517" s="297">
        <v>120.6</v>
      </c>
      <c r="AD517" s="297">
        <v>120.6</v>
      </c>
      <c r="AE517" s="300">
        <v>120.6</v>
      </c>
    </row>
    <row r="518" spans="1:31" x14ac:dyDescent="0.2">
      <c r="A518" s="293" t="s">
        <v>1351</v>
      </c>
      <c r="B518" s="293"/>
      <c r="C518" s="293" t="s">
        <v>1352</v>
      </c>
      <c r="D518" s="122" t="s">
        <v>1242</v>
      </c>
      <c r="E518" s="293" t="s">
        <v>1243</v>
      </c>
      <c r="F518" s="293" t="s">
        <v>243</v>
      </c>
      <c r="G518" s="122" t="s">
        <v>244</v>
      </c>
      <c r="H518" s="293" t="s">
        <v>1350</v>
      </c>
      <c r="I518" s="293" t="s">
        <v>392</v>
      </c>
      <c r="J518" s="294">
        <v>39264</v>
      </c>
      <c r="K518" s="295">
        <v>115.5</v>
      </c>
      <c r="L518" s="296">
        <v>115.5</v>
      </c>
      <c r="M518" s="297">
        <v>115.5</v>
      </c>
      <c r="N518" s="297">
        <v>115.5</v>
      </c>
      <c r="O518" s="298">
        <v>115.5</v>
      </c>
      <c r="P518" s="299">
        <v>115.5</v>
      </c>
      <c r="Q518" s="296">
        <v>115.5</v>
      </c>
      <c r="R518" s="297">
        <v>115.5</v>
      </c>
      <c r="S518" s="297">
        <v>115.5</v>
      </c>
      <c r="T518" s="297">
        <v>115.5</v>
      </c>
      <c r="U518" s="300">
        <v>115.5</v>
      </c>
      <c r="V518" s="296">
        <v>115.5</v>
      </c>
      <c r="W518" s="297">
        <v>115.5</v>
      </c>
      <c r="X518" s="297">
        <v>115.5</v>
      </c>
      <c r="Y518" s="297">
        <v>115.5</v>
      </c>
      <c r="Z518" s="300">
        <v>115.5</v>
      </c>
      <c r="AA518" s="296">
        <v>115.5</v>
      </c>
      <c r="AB518" s="297">
        <v>115.5</v>
      </c>
      <c r="AC518" s="297">
        <v>115.5</v>
      </c>
      <c r="AD518" s="297">
        <v>115.5</v>
      </c>
      <c r="AE518" s="300">
        <v>115.5</v>
      </c>
    </row>
    <row r="519" spans="1:31" x14ac:dyDescent="0.2">
      <c r="A519" s="293" t="s">
        <v>1353</v>
      </c>
      <c r="B519" s="293"/>
      <c r="C519" s="293" t="s">
        <v>1354</v>
      </c>
      <c r="D519" s="122" t="s">
        <v>1242</v>
      </c>
      <c r="E519" s="293" t="s">
        <v>1243</v>
      </c>
      <c r="F519" s="293" t="s">
        <v>243</v>
      </c>
      <c r="G519" s="122" t="s">
        <v>244</v>
      </c>
      <c r="H519" s="293" t="s">
        <v>1350</v>
      </c>
      <c r="I519" s="293" t="s">
        <v>392</v>
      </c>
      <c r="J519" s="294">
        <v>39264</v>
      </c>
      <c r="K519" s="295">
        <v>117</v>
      </c>
      <c r="L519" s="296">
        <v>117</v>
      </c>
      <c r="M519" s="297">
        <v>117</v>
      </c>
      <c r="N519" s="297">
        <v>117</v>
      </c>
      <c r="O519" s="298">
        <v>117</v>
      </c>
      <c r="P519" s="299">
        <v>117</v>
      </c>
      <c r="Q519" s="296">
        <v>117</v>
      </c>
      <c r="R519" s="297">
        <v>117</v>
      </c>
      <c r="S519" s="297">
        <v>117</v>
      </c>
      <c r="T519" s="297">
        <v>117</v>
      </c>
      <c r="U519" s="300">
        <v>117</v>
      </c>
      <c r="V519" s="296">
        <v>117</v>
      </c>
      <c r="W519" s="297">
        <v>117</v>
      </c>
      <c r="X519" s="297">
        <v>117</v>
      </c>
      <c r="Y519" s="297">
        <v>117</v>
      </c>
      <c r="Z519" s="300">
        <v>117</v>
      </c>
      <c r="AA519" s="296">
        <v>117</v>
      </c>
      <c r="AB519" s="297">
        <v>117</v>
      </c>
      <c r="AC519" s="297">
        <v>117</v>
      </c>
      <c r="AD519" s="297">
        <v>117</v>
      </c>
      <c r="AE519" s="300">
        <v>117</v>
      </c>
    </row>
    <row r="520" spans="1:31" x14ac:dyDescent="0.2">
      <c r="A520" s="293" t="s">
        <v>1355</v>
      </c>
      <c r="B520" s="293"/>
      <c r="C520" s="293" t="s">
        <v>1356</v>
      </c>
      <c r="D520" s="122" t="s">
        <v>1242</v>
      </c>
      <c r="E520" s="293" t="s">
        <v>1243</v>
      </c>
      <c r="F520" s="293" t="s">
        <v>243</v>
      </c>
      <c r="G520" s="122" t="s">
        <v>244</v>
      </c>
      <c r="H520" s="293" t="s">
        <v>1350</v>
      </c>
      <c r="I520" s="293" t="s">
        <v>392</v>
      </c>
      <c r="J520" s="294">
        <v>39659</v>
      </c>
      <c r="K520" s="295">
        <v>170.2</v>
      </c>
      <c r="L520" s="296">
        <v>170.2</v>
      </c>
      <c r="M520" s="297">
        <v>170.2</v>
      </c>
      <c r="N520" s="297">
        <v>170.2</v>
      </c>
      <c r="O520" s="298">
        <v>170.2</v>
      </c>
      <c r="P520" s="299">
        <v>170.2</v>
      </c>
      <c r="Q520" s="296">
        <v>170.2</v>
      </c>
      <c r="R520" s="297">
        <v>170.2</v>
      </c>
      <c r="S520" s="297">
        <v>170.2</v>
      </c>
      <c r="T520" s="297">
        <v>170.2</v>
      </c>
      <c r="U520" s="300">
        <v>170.2</v>
      </c>
      <c r="V520" s="296">
        <v>170.2</v>
      </c>
      <c r="W520" s="297">
        <v>170.2</v>
      </c>
      <c r="X520" s="297">
        <v>170.2</v>
      </c>
      <c r="Y520" s="297">
        <v>170.2</v>
      </c>
      <c r="Z520" s="300">
        <v>170.2</v>
      </c>
      <c r="AA520" s="296">
        <v>170.2</v>
      </c>
      <c r="AB520" s="297">
        <v>170.2</v>
      </c>
      <c r="AC520" s="297">
        <v>170.2</v>
      </c>
      <c r="AD520" s="297">
        <v>170.2</v>
      </c>
      <c r="AE520" s="300">
        <v>170.2</v>
      </c>
    </row>
    <row r="521" spans="1:31" x14ac:dyDescent="0.2">
      <c r="A521" s="293" t="s">
        <v>1357</v>
      </c>
      <c r="B521" s="293"/>
      <c r="C521" s="293" t="s">
        <v>1358</v>
      </c>
      <c r="D521" s="122" t="s">
        <v>1242</v>
      </c>
      <c r="E521" s="293" t="s">
        <v>1243</v>
      </c>
      <c r="F521" s="293" t="s">
        <v>243</v>
      </c>
      <c r="G521" s="122" t="s">
        <v>244</v>
      </c>
      <c r="H521" s="293" t="s">
        <v>1359</v>
      </c>
      <c r="I521" s="293" t="s">
        <v>392</v>
      </c>
      <c r="J521" s="294">
        <v>39947</v>
      </c>
      <c r="K521" s="295">
        <v>89</v>
      </c>
      <c r="L521" s="296">
        <v>88</v>
      </c>
      <c r="M521" s="297">
        <v>88</v>
      </c>
      <c r="N521" s="297">
        <v>88</v>
      </c>
      <c r="O521" s="298">
        <v>88</v>
      </c>
      <c r="P521" s="299">
        <v>88</v>
      </c>
      <c r="Q521" s="296">
        <v>88</v>
      </c>
      <c r="R521" s="297">
        <v>88</v>
      </c>
      <c r="S521" s="297">
        <v>88</v>
      </c>
      <c r="T521" s="297">
        <v>88</v>
      </c>
      <c r="U521" s="300">
        <v>88</v>
      </c>
      <c r="V521" s="296">
        <v>88</v>
      </c>
      <c r="W521" s="297">
        <v>88</v>
      </c>
      <c r="X521" s="297">
        <v>88</v>
      </c>
      <c r="Y521" s="297">
        <v>88</v>
      </c>
      <c r="Z521" s="300">
        <v>88</v>
      </c>
      <c r="AA521" s="296">
        <v>88</v>
      </c>
      <c r="AB521" s="297">
        <v>88</v>
      </c>
      <c r="AC521" s="297">
        <v>88</v>
      </c>
      <c r="AD521" s="297">
        <v>88</v>
      </c>
      <c r="AE521" s="300">
        <v>88</v>
      </c>
    </row>
    <row r="522" spans="1:31" x14ac:dyDescent="0.2">
      <c r="A522" s="293" t="s">
        <v>1360</v>
      </c>
      <c r="B522" s="293"/>
      <c r="C522" s="293" t="s">
        <v>1361</v>
      </c>
      <c r="D522" s="122" t="s">
        <v>1242</v>
      </c>
      <c r="E522" s="293" t="s">
        <v>1243</v>
      </c>
      <c r="F522" s="293" t="s">
        <v>243</v>
      </c>
      <c r="G522" s="122" t="s">
        <v>244</v>
      </c>
      <c r="H522" s="293" t="s">
        <v>1359</v>
      </c>
      <c r="I522" s="293" t="s">
        <v>392</v>
      </c>
      <c r="J522" s="294">
        <v>39947</v>
      </c>
      <c r="K522" s="295">
        <v>91</v>
      </c>
      <c r="L522" s="296">
        <v>90</v>
      </c>
      <c r="M522" s="297">
        <v>90</v>
      </c>
      <c r="N522" s="297">
        <v>90</v>
      </c>
      <c r="O522" s="298">
        <v>90</v>
      </c>
      <c r="P522" s="299">
        <v>90</v>
      </c>
      <c r="Q522" s="296">
        <v>90</v>
      </c>
      <c r="R522" s="297">
        <v>90</v>
      </c>
      <c r="S522" s="297">
        <v>90</v>
      </c>
      <c r="T522" s="297">
        <v>90</v>
      </c>
      <c r="U522" s="300">
        <v>90</v>
      </c>
      <c r="V522" s="296">
        <v>90</v>
      </c>
      <c r="W522" s="297">
        <v>90</v>
      </c>
      <c r="X522" s="297">
        <v>90</v>
      </c>
      <c r="Y522" s="297">
        <v>90</v>
      </c>
      <c r="Z522" s="300">
        <v>90</v>
      </c>
      <c r="AA522" s="296">
        <v>90</v>
      </c>
      <c r="AB522" s="297">
        <v>90</v>
      </c>
      <c r="AC522" s="297">
        <v>90</v>
      </c>
      <c r="AD522" s="297">
        <v>90</v>
      </c>
      <c r="AE522" s="300">
        <v>90</v>
      </c>
    </row>
    <row r="523" spans="1:31" x14ac:dyDescent="0.2">
      <c r="A523" s="293" t="s">
        <v>1362</v>
      </c>
      <c r="B523" s="293"/>
      <c r="C523" s="293" t="s">
        <v>1363</v>
      </c>
      <c r="D523" s="122" t="s">
        <v>1242</v>
      </c>
      <c r="E523" s="293" t="s">
        <v>1243</v>
      </c>
      <c r="F523" s="293" t="s">
        <v>243</v>
      </c>
      <c r="G523" s="122" t="s">
        <v>244</v>
      </c>
      <c r="H523" s="293" t="s">
        <v>1148</v>
      </c>
      <c r="I523" s="293" t="s">
        <v>260</v>
      </c>
      <c r="J523" s="294">
        <v>43816</v>
      </c>
      <c r="K523" s="295">
        <v>115.2</v>
      </c>
      <c r="L523" s="296">
        <v>115.2</v>
      </c>
      <c r="M523" s="297">
        <v>115.2</v>
      </c>
      <c r="N523" s="297">
        <v>115.2</v>
      </c>
      <c r="O523" s="298">
        <v>115.2</v>
      </c>
      <c r="P523" s="299">
        <v>115.2</v>
      </c>
      <c r="Q523" s="296">
        <v>115.2</v>
      </c>
      <c r="R523" s="297">
        <v>115.2</v>
      </c>
      <c r="S523" s="297">
        <v>115.2</v>
      </c>
      <c r="T523" s="297">
        <v>115.2</v>
      </c>
      <c r="U523" s="300">
        <v>115.2</v>
      </c>
      <c r="V523" s="296">
        <v>115.2</v>
      </c>
      <c r="W523" s="297">
        <v>115.2</v>
      </c>
      <c r="X523" s="297">
        <v>115.2</v>
      </c>
      <c r="Y523" s="297">
        <v>115.2</v>
      </c>
      <c r="Z523" s="300">
        <v>115.2</v>
      </c>
      <c r="AA523" s="296">
        <v>115.2</v>
      </c>
      <c r="AB523" s="297">
        <v>115.2</v>
      </c>
      <c r="AC523" s="297">
        <v>115.2</v>
      </c>
      <c r="AD523" s="297">
        <v>115.2</v>
      </c>
      <c r="AE523" s="300">
        <v>115.2</v>
      </c>
    </row>
    <row r="524" spans="1:31" x14ac:dyDescent="0.2">
      <c r="A524" s="293" t="s">
        <v>1364</v>
      </c>
      <c r="B524" s="293"/>
      <c r="C524" s="293" t="s">
        <v>1365</v>
      </c>
      <c r="D524" s="122" t="s">
        <v>1242</v>
      </c>
      <c r="E524" s="293" t="s">
        <v>1243</v>
      </c>
      <c r="F524" s="293" t="s">
        <v>243</v>
      </c>
      <c r="G524" s="122" t="s">
        <v>244</v>
      </c>
      <c r="H524" s="293" t="s">
        <v>1148</v>
      </c>
      <c r="I524" s="293" t="s">
        <v>260</v>
      </c>
      <c r="J524" s="294">
        <v>43816</v>
      </c>
      <c r="K524" s="295">
        <v>122.4</v>
      </c>
      <c r="L524" s="296">
        <v>122.4</v>
      </c>
      <c r="M524" s="297">
        <v>122.4</v>
      </c>
      <c r="N524" s="297">
        <v>122.4</v>
      </c>
      <c r="O524" s="298">
        <v>122.4</v>
      </c>
      <c r="P524" s="299">
        <v>122.4</v>
      </c>
      <c r="Q524" s="296">
        <v>122.4</v>
      </c>
      <c r="R524" s="297">
        <v>122.4</v>
      </c>
      <c r="S524" s="297">
        <v>122.4</v>
      </c>
      <c r="T524" s="297">
        <v>122.4</v>
      </c>
      <c r="U524" s="300">
        <v>122.4</v>
      </c>
      <c r="V524" s="296">
        <v>122.4</v>
      </c>
      <c r="W524" s="297">
        <v>122.4</v>
      </c>
      <c r="X524" s="297">
        <v>122.4</v>
      </c>
      <c r="Y524" s="297">
        <v>122.4</v>
      </c>
      <c r="Z524" s="300">
        <v>122.4</v>
      </c>
      <c r="AA524" s="296">
        <v>122.4</v>
      </c>
      <c r="AB524" s="297">
        <v>122.4</v>
      </c>
      <c r="AC524" s="297">
        <v>122.4</v>
      </c>
      <c r="AD524" s="297">
        <v>122.4</v>
      </c>
      <c r="AE524" s="300">
        <v>122.4</v>
      </c>
    </row>
    <row r="525" spans="1:31" x14ac:dyDescent="0.2">
      <c r="A525" s="293" t="s">
        <v>1366</v>
      </c>
      <c r="B525" s="293"/>
      <c r="C525" s="293" t="s">
        <v>1367</v>
      </c>
      <c r="D525" s="122" t="s">
        <v>1242</v>
      </c>
      <c r="E525" s="293" t="s">
        <v>1243</v>
      </c>
      <c r="F525" s="293" t="s">
        <v>243</v>
      </c>
      <c r="G525" s="122" t="s">
        <v>244</v>
      </c>
      <c r="H525" s="293" t="s">
        <v>1368</v>
      </c>
      <c r="I525" s="293" t="s">
        <v>392</v>
      </c>
      <c r="J525" s="294">
        <v>44725</v>
      </c>
      <c r="K525" s="295">
        <v>148.4</v>
      </c>
      <c r="L525" s="296">
        <v>148.4</v>
      </c>
      <c r="M525" s="297">
        <v>148.4</v>
      </c>
      <c r="N525" s="297">
        <v>148.4</v>
      </c>
      <c r="O525" s="298">
        <v>148.4</v>
      </c>
      <c r="P525" s="299">
        <v>148.4</v>
      </c>
      <c r="Q525" s="296">
        <v>148.4</v>
      </c>
      <c r="R525" s="297">
        <v>148.4</v>
      </c>
      <c r="S525" s="297">
        <v>148.4</v>
      </c>
      <c r="T525" s="297">
        <v>148.4</v>
      </c>
      <c r="U525" s="300">
        <v>148.4</v>
      </c>
      <c r="V525" s="296">
        <v>148.4</v>
      </c>
      <c r="W525" s="297">
        <v>148.4</v>
      </c>
      <c r="X525" s="297">
        <v>148.4</v>
      </c>
      <c r="Y525" s="297">
        <v>148.4</v>
      </c>
      <c r="Z525" s="300">
        <v>148.4</v>
      </c>
      <c r="AA525" s="296">
        <v>148.4</v>
      </c>
      <c r="AB525" s="297">
        <v>148.4</v>
      </c>
      <c r="AC525" s="297">
        <v>148.4</v>
      </c>
      <c r="AD525" s="297">
        <v>148.4</v>
      </c>
      <c r="AE525" s="300">
        <v>148.4</v>
      </c>
    </row>
    <row r="526" spans="1:31" x14ac:dyDescent="0.2">
      <c r="A526" s="293" t="s">
        <v>1369</v>
      </c>
      <c r="B526" s="293"/>
      <c r="C526" s="293" t="s">
        <v>1370</v>
      </c>
      <c r="D526" s="122" t="s">
        <v>1242</v>
      </c>
      <c r="E526" s="293" t="s">
        <v>1243</v>
      </c>
      <c r="F526" s="293" t="s">
        <v>243</v>
      </c>
      <c r="G526" s="122" t="s">
        <v>244</v>
      </c>
      <c r="H526" s="293" t="s">
        <v>1257</v>
      </c>
      <c r="I526" s="293" t="s">
        <v>392</v>
      </c>
      <c r="J526" s="294">
        <v>38336</v>
      </c>
      <c r="K526" s="295">
        <v>123.1</v>
      </c>
      <c r="L526" s="296">
        <v>123.1</v>
      </c>
      <c r="M526" s="297">
        <v>123.1</v>
      </c>
      <c r="N526" s="297">
        <v>123.1</v>
      </c>
      <c r="O526" s="298">
        <v>123.1</v>
      </c>
      <c r="P526" s="299">
        <v>123.1</v>
      </c>
      <c r="Q526" s="296">
        <v>123.1</v>
      </c>
      <c r="R526" s="297">
        <v>123.1</v>
      </c>
      <c r="S526" s="297">
        <v>123.1</v>
      </c>
      <c r="T526" s="297">
        <v>123.1</v>
      </c>
      <c r="U526" s="300">
        <v>123.1</v>
      </c>
      <c r="V526" s="296">
        <v>123.1</v>
      </c>
      <c r="W526" s="297">
        <v>123.1</v>
      </c>
      <c r="X526" s="297">
        <v>123.1</v>
      </c>
      <c r="Y526" s="297">
        <v>123.1</v>
      </c>
      <c r="Z526" s="300">
        <v>123.1</v>
      </c>
      <c r="AA526" s="296">
        <v>123.1</v>
      </c>
      <c r="AB526" s="297">
        <v>123.1</v>
      </c>
      <c r="AC526" s="297">
        <v>123.1</v>
      </c>
      <c r="AD526" s="297">
        <v>123.1</v>
      </c>
      <c r="AE526" s="300">
        <v>123.1</v>
      </c>
    </row>
    <row r="527" spans="1:31" x14ac:dyDescent="0.2">
      <c r="A527" s="293" t="s">
        <v>1371</v>
      </c>
      <c r="B527" s="293"/>
      <c r="C527" s="293" t="s">
        <v>1372</v>
      </c>
      <c r="D527" s="122" t="s">
        <v>1242</v>
      </c>
      <c r="E527" s="293" t="s">
        <v>1307</v>
      </c>
      <c r="F527" s="293" t="s">
        <v>243</v>
      </c>
      <c r="G527" s="122" t="s">
        <v>244</v>
      </c>
      <c r="H527" s="293" t="s">
        <v>943</v>
      </c>
      <c r="I527" s="293" t="s">
        <v>252</v>
      </c>
      <c r="J527" s="294">
        <v>42396</v>
      </c>
      <c r="K527" s="295">
        <v>165</v>
      </c>
      <c r="L527" s="296">
        <v>165</v>
      </c>
      <c r="M527" s="297">
        <v>165</v>
      </c>
      <c r="N527" s="297">
        <v>165</v>
      </c>
      <c r="O527" s="298">
        <v>165</v>
      </c>
      <c r="P527" s="299">
        <v>165</v>
      </c>
      <c r="Q527" s="296">
        <v>165</v>
      </c>
      <c r="R527" s="297">
        <v>165</v>
      </c>
      <c r="S527" s="297">
        <v>165</v>
      </c>
      <c r="T527" s="297">
        <v>165</v>
      </c>
      <c r="U527" s="300">
        <v>165</v>
      </c>
      <c r="V527" s="296">
        <v>165</v>
      </c>
      <c r="W527" s="297">
        <v>165</v>
      </c>
      <c r="X527" s="297">
        <v>165</v>
      </c>
      <c r="Y527" s="297">
        <v>165</v>
      </c>
      <c r="Z527" s="300">
        <v>165</v>
      </c>
      <c r="AA527" s="296">
        <v>165</v>
      </c>
      <c r="AB527" s="297">
        <v>165</v>
      </c>
      <c r="AC527" s="297">
        <v>165</v>
      </c>
      <c r="AD527" s="297">
        <v>165</v>
      </c>
      <c r="AE527" s="300">
        <v>165</v>
      </c>
    </row>
    <row r="528" spans="1:31" x14ac:dyDescent="0.2">
      <c r="A528" s="293" t="s">
        <v>1373</v>
      </c>
      <c r="B528" s="293"/>
      <c r="C528" s="293" t="s">
        <v>1374</v>
      </c>
      <c r="D528" s="122" t="s">
        <v>1242</v>
      </c>
      <c r="E528" s="293" t="s">
        <v>1243</v>
      </c>
      <c r="F528" s="293" t="s">
        <v>243</v>
      </c>
      <c r="G528" s="122" t="s">
        <v>244</v>
      </c>
      <c r="H528" s="293" t="s">
        <v>1375</v>
      </c>
      <c r="I528" s="293" t="s">
        <v>392</v>
      </c>
      <c r="J528" s="294">
        <v>39228</v>
      </c>
      <c r="K528" s="295">
        <v>134.41999999999999</v>
      </c>
      <c r="L528" s="296">
        <v>130.5</v>
      </c>
      <c r="M528" s="297">
        <v>130.5</v>
      </c>
      <c r="N528" s="297">
        <v>130.5</v>
      </c>
      <c r="O528" s="298">
        <v>130.5</v>
      </c>
      <c r="P528" s="299">
        <v>130.5</v>
      </c>
      <c r="Q528" s="296">
        <v>130.5</v>
      </c>
      <c r="R528" s="297">
        <v>130.5</v>
      </c>
      <c r="S528" s="297">
        <v>130.5</v>
      </c>
      <c r="T528" s="297">
        <v>130.5</v>
      </c>
      <c r="U528" s="300">
        <v>130.5</v>
      </c>
      <c r="V528" s="296">
        <v>130.5</v>
      </c>
      <c r="W528" s="297">
        <v>130.5</v>
      </c>
      <c r="X528" s="297">
        <v>130.5</v>
      </c>
      <c r="Y528" s="297">
        <v>130.5</v>
      </c>
      <c r="Z528" s="300">
        <v>130.5</v>
      </c>
      <c r="AA528" s="296">
        <v>130.5</v>
      </c>
      <c r="AB528" s="297">
        <v>130.5</v>
      </c>
      <c r="AC528" s="297">
        <v>130.5</v>
      </c>
      <c r="AD528" s="297">
        <v>130.5</v>
      </c>
      <c r="AE528" s="300">
        <v>130.5</v>
      </c>
    </row>
    <row r="529" spans="1:31" x14ac:dyDescent="0.2">
      <c r="A529" s="293" t="s">
        <v>1376</v>
      </c>
      <c r="B529" s="293"/>
      <c r="C529" s="293" t="s">
        <v>1377</v>
      </c>
      <c r="D529" s="122" t="s">
        <v>1242</v>
      </c>
      <c r="E529" s="293" t="s">
        <v>1243</v>
      </c>
      <c r="F529" s="293" t="s">
        <v>243</v>
      </c>
      <c r="G529" s="122" t="s">
        <v>244</v>
      </c>
      <c r="H529" s="293" t="s">
        <v>1375</v>
      </c>
      <c r="I529" s="293" t="s">
        <v>392</v>
      </c>
      <c r="J529" s="294">
        <v>39401</v>
      </c>
      <c r="K529" s="295">
        <v>123.6</v>
      </c>
      <c r="L529" s="296">
        <v>120</v>
      </c>
      <c r="M529" s="297">
        <v>120</v>
      </c>
      <c r="N529" s="297">
        <v>120</v>
      </c>
      <c r="O529" s="298">
        <v>120</v>
      </c>
      <c r="P529" s="299">
        <v>120</v>
      </c>
      <c r="Q529" s="296">
        <v>120</v>
      </c>
      <c r="R529" s="297">
        <v>120</v>
      </c>
      <c r="S529" s="297">
        <v>120</v>
      </c>
      <c r="T529" s="297">
        <v>120</v>
      </c>
      <c r="U529" s="300">
        <v>120</v>
      </c>
      <c r="V529" s="296">
        <v>120</v>
      </c>
      <c r="W529" s="297">
        <v>120</v>
      </c>
      <c r="X529" s="297">
        <v>120</v>
      </c>
      <c r="Y529" s="297">
        <v>120</v>
      </c>
      <c r="Z529" s="300">
        <v>120</v>
      </c>
      <c r="AA529" s="296">
        <v>120</v>
      </c>
      <c r="AB529" s="297">
        <v>120</v>
      </c>
      <c r="AC529" s="297">
        <v>120</v>
      </c>
      <c r="AD529" s="297">
        <v>120</v>
      </c>
      <c r="AE529" s="300">
        <v>120</v>
      </c>
    </row>
    <row r="530" spans="1:31" x14ac:dyDescent="0.2">
      <c r="A530" s="293" t="s">
        <v>1378</v>
      </c>
      <c r="B530" s="293"/>
      <c r="C530" s="293" t="s">
        <v>1379</v>
      </c>
      <c r="D530" s="122" t="s">
        <v>1242</v>
      </c>
      <c r="E530" s="293" t="s">
        <v>1336</v>
      </c>
      <c r="F530" s="293" t="s">
        <v>243</v>
      </c>
      <c r="G530" s="122" t="s">
        <v>244</v>
      </c>
      <c r="H530" s="293" t="s">
        <v>1380</v>
      </c>
      <c r="I530" s="293" t="s">
        <v>1186</v>
      </c>
      <c r="J530" s="294">
        <v>43816</v>
      </c>
      <c r="K530" s="295">
        <v>210.1</v>
      </c>
      <c r="L530" s="296">
        <v>210.1</v>
      </c>
      <c r="M530" s="297">
        <v>210.1</v>
      </c>
      <c r="N530" s="297">
        <v>210.1</v>
      </c>
      <c r="O530" s="298">
        <v>210.1</v>
      </c>
      <c r="P530" s="299">
        <v>210.1</v>
      </c>
      <c r="Q530" s="296">
        <v>210.1</v>
      </c>
      <c r="R530" s="297">
        <v>210.1</v>
      </c>
      <c r="S530" s="297">
        <v>210.1</v>
      </c>
      <c r="T530" s="297">
        <v>210.1</v>
      </c>
      <c r="U530" s="300">
        <v>210.1</v>
      </c>
      <c r="V530" s="296">
        <v>210.1</v>
      </c>
      <c r="W530" s="297">
        <v>210.1</v>
      </c>
      <c r="X530" s="297">
        <v>210.1</v>
      </c>
      <c r="Y530" s="297">
        <v>210.1</v>
      </c>
      <c r="Z530" s="300">
        <v>210.1</v>
      </c>
      <c r="AA530" s="296">
        <v>210.1</v>
      </c>
      <c r="AB530" s="297">
        <v>210.1</v>
      </c>
      <c r="AC530" s="297">
        <v>210.1</v>
      </c>
      <c r="AD530" s="297">
        <v>210.1</v>
      </c>
      <c r="AE530" s="300">
        <v>210.1</v>
      </c>
    </row>
    <row r="531" spans="1:31" x14ac:dyDescent="0.2">
      <c r="A531" s="293" t="s">
        <v>1381</v>
      </c>
      <c r="B531" s="293"/>
      <c r="C531" s="293" t="s">
        <v>1382</v>
      </c>
      <c r="D531" s="122" t="s">
        <v>1242</v>
      </c>
      <c r="E531" s="293" t="s">
        <v>1243</v>
      </c>
      <c r="F531" s="293" t="s">
        <v>243</v>
      </c>
      <c r="G531" s="122" t="s">
        <v>244</v>
      </c>
      <c r="H531" s="293" t="s">
        <v>1383</v>
      </c>
      <c r="I531" s="293" t="s">
        <v>392</v>
      </c>
      <c r="J531" s="294">
        <v>39295</v>
      </c>
      <c r="K531" s="295">
        <v>231.7</v>
      </c>
      <c r="L531" s="296">
        <v>231.7</v>
      </c>
      <c r="M531" s="297">
        <v>231.7</v>
      </c>
      <c r="N531" s="297">
        <v>231.7</v>
      </c>
      <c r="O531" s="298">
        <v>231.7</v>
      </c>
      <c r="P531" s="299">
        <v>231.7</v>
      </c>
      <c r="Q531" s="296">
        <v>231.7</v>
      </c>
      <c r="R531" s="297">
        <v>231.7</v>
      </c>
      <c r="S531" s="297">
        <v>231.7</v>
      </c>
      <c r="T531" s="297">
        <v>231.7</v>
      </c>
      <c r="U531" s="300">
        <v>231.7</v>
      </c>
      <c r="V531" s="296">
        <v>231.7</v>
      </c>
      <c r="W531" s="297">
        <v>231.7</v>
      </c>
      <c r="X531" s="297">
        <v>231.7</v>
      </c>
      <c r="Y531" s="297">
        <v>231.7</v>
      </c>
      <c r="Z531" s="300">
        <v>231.7</v>
      </c>
      <c r="AA531" s="296">
        <v>231.7</v>
      </c>
      <c r="AB531" s="297">
        <v>231.7</v>
      </c>
      <c r="AC531" s="297">
        <v>231.7</v>
      </c>
      <c r="AD531" s="297">
        <v>231.7</v>
      </c>
      <c r="AE531" s="300">
        <v>231.7</v>
      </c>
    </row>
    <row r="532" spans="1:31" x14ac:dyDescent="0.2">
      <c r="A532" s="293" t="s">
        <v>1384</v>
      </c>
      <c r="B532" s="293"/>
      <c r="C532" s="293" t="s">
        <v>1385</v>
      </c>
      <c r="D532" s="122" t="s">
        <v>1242</v>
      </c>
      <c r="E532" s="293" t="s">
        <v>1243</v>
      </c>
      <c r="F532" s="293" t="s">
        <v>243</v>
      </c>
      <c r="G532" s="122" t="s">
        <v>244</v>
      </c>
      <c r="H532" s="293" t="s">
        <v>1383</v>
      </c>
      <c r="I532" s="293" t="s">
        <v>392</v>
      </c>
      <c r="J532" s="294">
        <v>39295</v>
      </c>
      <c r="K532" s="295">
        <v>149.5</v>
      </c>
      <c r="L532" s="296">
        <v>149.5</v>
      </c>
      <c r="M532" s="297">
        <v>149.5</v>
      </c>
      <c r="N532" s="297">
        <v>149.5</v>
      </c>
      <c r="O532" s="298">
        <v>149.5</v>
      </c>
      <c r="P532" s="299">
        <v>149.5</v>
      </c>
      <c r="Q532" s="296">
        <v>149.5</v>
      </c>
      <c r="R532" s="297">
        <v>149.5</v>
      </c>
      <c r="S532" s="297">
        <v>149.5</v>
      </c>
      <c r="T532" s="297">
        <v>149.5</v>
      </c>
      <c r="U532" s="300">
        <v>149.5</v>
      </c>
      <c r="V532" s="296">
        <v>149.5</v>
      </c>
      <c r="W532" s="297">
        <v>149.5</v>
      </c>
      <c r="X532" s="297">
        <v>149.5</v>
      </c>
      <c r="Y532" s="297">
        <v>149.5</v>
      </c>
      <c r="Z532" s="300">
        <v>149.5</v>
      </c>
      <c r="AA532" s="296">
        <v>149.5</v>
      </c>
      <c r="AB532" s="297">
        <v>149.5</v>
      </c>
      <c r="AC532" s="297">
        <v>149.5</v>
      </c>
      <c r="AD532" s="297">
        <v>149.5</v>
      </c>
      <c r="AE532" s="300">
        <v>149.5</v>
      </c>
    </row>
    <row r="533" spans="1:31" x14ac:dyDescent="0.2">
      <c r="A533" s="293" t="s">
        <v>1386</v>
      </c>
      <c r="B533" s="293"/>
      <c r="C533" s="293" t="s">
        <v>1387</v>
      </c>
      <c r="D533" s="122" t="s">
        <v>1242</v>
      </c>
      <c r="E533" s="293" t="s">
        <v>1243</v>
      </c>
      <c r="F533" s="293" t="s">
        <v>243</v>
      </c>
      <c r="G533" s="122" t="s">
        <v>244</v>
      </c>
      <c r="H533" s="293" t="s">
        <v>1383</v>
      </c>
      <c r="I533" s="293" t="s">
        <v>392</v>
      </c>
      <c r="J533" s="294">
        <v>39493</v>
      </c>
      <c r="K533" s="295">
        <v>200.9</v>
      </c>
      <c r="L533" s="296">
        <v>200.9</v>
      </c>
      <c r="M533" s="297">
        <v>200.9</v>
      </c>
      <c r="N533" s="297">
        <v>200.9</v>
      </c>
      <c r="O533" s="298">
        <v>200.9</v>
      </c>
      <c r="P533" s="299">
        <v>200.9</v>
      </c>
      <c r="Q533" s="296">
        <v>200.9</v>
      </c>
      <c r="R533" s="297">
        <v>200.9</v>
      </c>
      <c r="S533" s="297">
        <v>200.9</v>
      </c>
      <c r="T533" s="297">
        <v>200.9</v>
      </c>
      <c r="U533" s="300">
        <v>200.9</v>
      </c>
      <c r="V533" s="296">
        <v>200.9</v>
      </c>
      <c r="W533" s="297">
        <v>200.9</v>
      </c>
      <c r="X533" s="297">
        <v>200.9</v>
      </c>
      <c r="Y533" s="297">
        <v>200.9</v>
      </c>
      <c r="Z533" s="300">
        <v>200.9</v>
      </c>
      <c r="AA533" s="296">
        <v>200.9</v>
      </c>
      <c r="AB533" s="297">
        <v>200.9</v>
      </c>
      <c r="AC533" s="297">
        <v>200.9</v>
      </c>
      <c r="AD533" s="297">
        <v>200.9</v>
      </c>
      <c r="AE533" s="300">
        <v>200.9</v>
      </c>
    </row>
    <row r="534" spans="1:31" x14ac:dyDescent="0.2">
      <c r="A534" s="293" t="s">
        <v>1388</v>
      </c>
      <c r="B534" s="293"/>
      <c r="C534" s="293" t="s">
        <v>1389</v>
      </c>
      <c r="D534" s="122" t="s">
        <v>1242</v>
      </c>
      <c r="E534" s="293" t="s">
        <v>1243</v>
      </c>
      <c r="F534" s="293" t="s">
        <v>243</v>
      </c>
      <c r="G534" s="122" t="s">
        <v>244</v>
      </c>
      <c r="H534" s="293" t="s">
        <v>1383</v>
      </c>
      <c r="I534" s="293" t="s">
        <v>392</v>
      </c>
      <c r="J534" s="294">
        <v>39590</v>
      </c>
      <c r="K534" s="295">
        <v>121.5</v>
      </c>
      <c r="L534" s="296">
        <v>121.5</v>
      </c>
      <c r="M534" s="297">
        <v>121.5</v>
      </c>
      <c r="N534" s="297">
        <v>121.5</v>
      </c>
      <c r="O534" s="298">
        <v>121.5</v>
      </c>
      <c r="P534" s="299">
        <v>121.5</v>
      </c>
      <c r="Q534" s="296">
        <v>121.5</v>
      </c>
      <c r="R534" s="297">
        <v>121.5</v>
      </c>
      <c r="S534" s="297">
        <v>121.5</v>
      </c>
      <c r="T534" s="297">
        <v>121.5</v>
      </c>
      <c r="U534" s="300">
        <v>121.5</v>
      </c>
      <c r="V534" s="296">
        <v>121.5</v>
      </c>
      <c r="W534" s="297">
        <v>121.5</v>
      </c>
      <c r="X534" s="297">
        <v>121.5</v>
      </c>
      <c r="Y534" s="297">
        <v>121.5</v>
      </c>
      <c r="Z534" s="300">
        <v>121.5</v>
      </c>
      <c r="AA534" s="296">
        <v>121.5</v>
      </c>
      <c r="AB534" s="297">
        <v>121.5</v>
      </c>
      <c r="AC534" s="297">
        <v>121.5</v>
      </c>
      <c r="AD534" s="297">
        <v>121.5</v>
      </c>
      <c r="AE534" s="300">
        <v>121.5</v>
      </c>
    </row>
    <row r="535" spans="1:31" x14ac:dyDescent="0.2">
      <c r="A535" s="293" t="s">
        <v>1390</v>
      </c>
      <c r="B535" s="293"/>
      <c r="C535" s="293" t="s">
        <v>1391</v>
      </c>
      <c r="D535" s="122" t="s">
        <v>1242</v>
      </c>
      <c r="E535" s="293" t="s">
        <v>1243</v>
      </c>
      <c r="F535" s="293" t="s">
        <v>243</v>
      </c>
      <c r="G535" s="122" t="s">
        <v>244</v>
      </c>
      <c r="H535" s="293" t="s">
        <v>661</v>
      </c>
      <c r="I535" s="293" t="s">
        <v>260</v>
      </c>
      <c r="J535" s="294">
        <v>40505</v>
      </c>
      <c r="K535" s="295">
        <v>79.42</v>
      </c>
      <c r="L535" s="296">
        <v>77.7</v>
      </c>
      <c r="M535" s="297">
        <v>77.7</v>
      </c>
      <c r="N535" s="297">
        <v>77.7</v>
      </c>
      <c r="O535" s="298">
        <v>77.7</v>
      </c>
      <c r="P535" s="299">
        <v>77.7</v>
      </c>
      <c r="Q535" s="296">
        <v>77.7</v>
      </c>
      <c r="R535" s="297">
        <v>77.7</v>
      </c>
      <c r="S535" s="297">
        <v>77.7</v>
      </c>
      <c r="T535" s="297">
        <v>77.7</v>
      </c>
      <c r="U535" s="300">
        <v>77.7</v>
      </c>
      <c r="V535" s="296">
        <v>77.7</v>
      </c>
      <c r="W535" s="297">
        <v>77.7</v>
      </c>
      <c r="X535" s="297">
        <v>77.7</v>
      </c>
      <c r="Y535" s="297">
        <v>77.7</v>
      </c>
      <c r="Z535" s="300">
        <v>77.7</v>
      </c>
      <c r="AA535" s="296">
        <v>77.7</v>
      </c>
      <c r="AB535" s="297">
        <v>77.7</v>
      </c>
      <c r="AC535" s="297">
        <v>77.7</v>
      </c>
      <c r="AD535" s="297">
        <v>77.7</v>
      </c>
      <c r="AE535" s="300">
        <v>77.7</v>
      </c>
    </row>
    <row r="536" spans="1:31" x14ac:dyDescent="0.2">
      <c r="A536" s="293" t="s">
        <v>1392</v>
      </c>
      <c r="B536" s="293"/>
      <c r="C536" s="293" t="s">
        <v>1393</v>
      </c>
      <c r="D536" s="122" t="s">
        <v>1242</v>
      </c>
      <c r="E536" s="293" t="s">
        <v>1243</v>
      </c>
      <c r="F536" s="293" t="s">
        <v>243</v>
      </c>
      <c r="G536" s="122" t="s">
        <v>244</v>
      </c>
      <c r="H536" s="293" t="s">
        <v>661</v>
      </c>
      <c r="I536" s="293" t="s">
        <v>260</v>
      </c>
      <c r="J536" s="294">
        <v>40505</v>
      </c>
      <c r="K536" s="295">
        <v>78.040000000000006</v>
      </c>
      <c r="L536" s="296">
        <v>76.400000000000006</v>
      </c>
      <c r="M536" s="297">
        <v>76.400000000000006</v>
      </c>
      <c r="N536" s="297">
        <v>76.400000000000006</v>
      </c>
      <c r="O536" s="298">
        <v>76.400000000000006</v>
      </c>
      <c r="P536" s="299">
        <v>76.400000000000006</v>
      </c>
      <c r="Q536" s="296">
        <v>76.400000000000006</v>
      </c>
      <c r="R536" s="297">
        <v>76.400000000000006</v>
      </c>
      <c r="S536" s="297">
        <v>76.400000000000006</v>
      </c>
      <c r="T536" s="297">
        <v>76.400000000000006</v>
      </c>
      <c r="U536" s="300">
        <v>76.400000000000006</v>
      </c>
      <c r="V536" s="296">
        <v>76.400000000000006</v>
      </c>
      <c r="W536" s="297">
        <v>76.400000000000006</v>
      </c>
      <c r="X536" s="297">
        <v>76.400000000000006</v>
      </c>
      <c r="Y536" s="297">
        <v>76.400000000000006</v>
      </c>
      <c r="Z536" s="300">
        <v>76.400000000000006</v>
      </c>
      <c r="AA536" s="296">
        <v>76.400000000000006</v>
      </c>
      <c r="AB536" s="297">
        <v>76.400000000000006</v>
      </c>
      <c r="AC536" s="297">
        <v>76.400000000000006</v>
      </c>
      <c r="AD536" s="297">
        <v>76.400000000000006</v>
      </c>
      <c r="AE536" s="300">
        <v>76.400000000000006</v>
      </c>
    </row>
    <row r="537" spans="1:31" x14ac:dyDescent="0.2">
      <c r="A537" s="293" t="s">
        <v>1394</v>
      </c>
      <c r="B537" s="293"/>
      <c r="C537" s="293" t="s">
        <v>1395</v>
      </c>
      <c r="D537" s="122" t="s">
        <v>1242</v>
      </c>
      <c r="E537" s="293" t="s">
        <v>1307</v>
      </c>
      <c r="F537" s="293" t="s">
        <v>243</v>
      </c>
      <c r="G537" s="122" t="s">
        <v>244</v>
      </c>
      <c r="H537" s="293" t="s">
        <v>943</v>
      </c>
      <c r="I537" s="293" t="s">
        <v>252</v>
      </c>
      <c r="J537" s="294">
        <v>44357</v>
      </c>
      <c r="K537" s="295">
        <v>173.25</v>
      </c>
      <c r="L537" s="296">
        <v>173.3</v>
      </c>
      <c r="M537" s="297">
        <v>173.3</v>
      </c>
      <c r="N537" s="297">
        <v>173.3</v>
      </c>
      <c r="O537" s="298">
        <v>173.3</v>
      </c>
      <c r="P537" s="299">
        <v>173.3</v>
      </c>
      <c r="Q537" s="296">
        <v>173.3</v>
      </c>
      <c r="R537" s="297">
        <v>173.3</v>
      </c>
      <c r="S537" s="297">
        <v>173.3</v>
      </c>
      <c r="T537" s="297">
        <v>173.3</v>
      </c>
      <c r="U537" s="300">
        <v>173.3</v>
      </c>
      <c r="V537" s="296">
        <v>173.3</v>
      </c>
      <c r="W537" s="297">
        <v>173.3</v>
      </c>
      <c r="X537" s="297">
        <v>173.3</v>
      </c>
      <c r="Y537" s="297">
        <v>173.3</v>
      </c>
      <c r="Z537" s="300">
        <v>173.3</v>
      </c>
      <c r="AA537" s="296">
        <v>173.3</v>
      </c>
      <c r="AB537" s="297">
        <v>173.3</v>
      </c>
      <c r="AC537" s="297">
        <v>173.3</v>
      </c>
      <c r="AD537" s="297">
        <v>173.3</v>
      </c>
      <c r="AE537" s="300">
        <v>173.3</v>
      </c>
    </row>
    <row r="538" spans="1:31" x14ac:dyDescent="0.2">
      <c r="A538" s="293" t="s">
        <v>1396</v>
      </c>
      <c r="B538" s="293"/>
      <c r="C538" s="293" t="s">
        <v>1397</v>
      </c>
      <c r="D538" s="122" t="s">
        <v>1242</v>
      </c>
      <c r="E538" s="293" t="s">
        <v>1243</v>
      </c>
      <c r="F538" s="293" t="s">
        <v>243</v>
      </c>
      <c r="G538" s="122" t="s">
        <v>244</v>
      </c>
      <c r="H538" s="293" t="s">
        <v>1398</v>
      </c>
      <c r="I538" s="293" t="s">
        <v>392</v>
      </c>
      <c r="J538" s="294">
        <v>39475</v>
      </c>
      <c r="K538" s="295">
        <v>97.51</v>
      </c>
      <c r="L538" s="296">
        <v>95.4</v>
      </c>
      <c r="M538" s="297">
        <v>95.4</v>
      </c>
      <c r="N538" s="297">
        <v>95.4</v>
      </c>
      <c r="O538" s="298">
        <v>95.4</v>
      </c>
      <c r="P538" s="299">
        <v>95.4</v>
      </c>
      <c r="Q538" s="296">
        <v>95.4</v>
      </c>
      <c r="R538" s="297">
        <v>95.4</v>
      </c>
      <c r="S538" s="297">
        <v>95.4</v>
      </c>
      <c r="T538" s="297">
        <v>95.4</v>
      </c>
      <c r="U538" s="300">
        <v>95.4</v>
      </c>
      <c r="V538" s="296">
        <v>95.4</v>
      </c>
      <c r="W538" s="297">
        <v>95.4</v>
      </c>
      <c r="X538" s="297">
        <v>95.4</v>
      </c>
      <c r="Y538" s="297">
        <v>95.4</v>
      </c>
      <c r="Z538" s="300">
        <v>95.4</v>
      </c>
      <c r="AA538" s="296">
        <v>95.4</v>
      </c>
      <c r="AB538" s="297">
        <v>95.4</v>
      </c>
      <c r="AC538" s="297">
        <v>95.4</v>
      </c>
      <c r="AD538" s="297">
        <v>95.4</v>
      </c>
      <c r="AE538" s="300">
        <v>95.4</v>
      </c>
    </row>
    <row r="539" spans="1:31" x14ac:dyDescent="0.2">
      <c r="A539" s="293" t="s">
        <v>1399</v>
      </c>
      <c r="B539" s="293"/>
      <c r="C539" s="293" t="s">
        <v>1400</v>
      </c>
      <c r="D539" s="122" t="s">
        <v>1242</v>
      </c>
      <c r="E539" s="293" t="s">
        <v>1307</v>
      </c>
      <c r="F539" s="293" t="s">
        <v>243</v>
      </c>
      <c r="G539" s="122" t="s">
        <v>244</v>
      </c>
      <c r="H539" s="293" t="s">
        <v>325</v>
      </c>
      <c r="I539" s="293" t="s">
        <v>252</v>
      </c>
      <c r="J539" s="294">
        <v>42927</v>
      </c>
      <c r="K539" s="295">
        <v>150.6</v>
      </c>
      <c r="L539" s="296">
        <v>150.6</v>
      </c>
      <c r="M539" s="297">
        <v>150.6</v>
      </c>
      <c r="N539" s="297">
        <v>150.6</v>
      </c>
      <c r="O539" s="298">
        <v>150.6</v>
      </c>
      <c r="P539" s="299">
        <v>150.6</v>
      </c>
      <c r="Q539" s="296">
        <v>150.6</v>
      </c>
      <c r="R539" s="297">
        <v>150.6</v>
      </c>
      <c r="S539" s="297">
        <v>150.6</v>
      </c>
      <c r="T539" s="297">
        <v>150.6</v>
      </c>
      <c r="U539" s="300">
        <v>150.6</v>
      </c>
      <c r="V539" s="296">
        <v>150.6</v>
      </c>
      <c r="W539" s="297">
        <v>150.6</v>
      </c>
      <c r="X539" s="297">
        <v>150.6</v>
      </c>
      <c r="Y539" s="297">
        <v>150.6</v>
      </c>
      <c r="Z539" s="300">
        <v>150.6</v>
      </c>
      <c r="AA539" s="296">
        <v>150.6</v>
      </c>
      <c r="AB539" s="297">
        <v>150.6</v>
      </c>
      <c r="AC539" s="297">
        <v>150.6</v>
      </c>
      <c r="AD539" s="297">
        <v>150.6</v>
      </c>
      <c r="AE539" s="300">
        <v>150.6</v>
      </c>
    </row>
    <row r="540" spans="1:31" x14ac:dyDescent="0.2">
      <c r="A540" s="293" t="s">
        <v>1401</v>
      </c>
      <c r="B540" s="293"/>
      <c r="C540" s="293" t="s">
        <v>1402</v>
      </c>
      <c r="D540" s="122" t="s">
        <v>1242</v>
      </c>
      <c r="E540" s="293" t="s">
        <v>1307</v>
      </c>
      <c r="F540" s="293" t="s">
        <v>243</v>
      </c>
      <c r="G540" s="122" t="s">
        <v>244</v>
      </c>
      <c r="H540" s="293" t="s">
        <v>325</v>
      </c>
      <c r="I540" s="293" t="s">
        <v>252</v>
      </c>
      <c r="J540" s="294">
        <v>42927</v>
      </c>
      <c r="K540" s="295">
        <v>98.4</v>
      </c>
      <c r="L540" s="296">
        <v>98.4</v>
      </c>
      <c r="M540" s="297">
        <v>98.4</v>
      </c>
      <c r="N540" s="297">
        <v>98.4</v>
      </c>
      <c r="O540" s="298">
        <v>98.4</v>
      </c>
      <c r="P540" s="299">
        <v>98.4</v>
      </c>
      <c r="Q540" s="296">
        <v>98.4</v>
      </c>
      <c r="R540" s="297">
        <v>98.4</v>
      </c>
      <c r="S540" s="297">
        <v>98.4</v>
      </c>
      <c r="T540" s="297">
        <v>98.4</v>
      </c>
      <c r="U540" s="300">
        <v>98.4</v>
      </c>
      <c r="V540" s="296">
        <v>98.4</v>
      </c>
      <c r="W540" s="297">
        <v>98.4</v>
      </c>
      <c r="X540" s="297">
        <v>98.4</v>
      </c>
      <c r="Y540" s="297">
        <v>98.4</v>
      </c>
      <c r="Z540" s="300">
        <v>98.4</v>
      </c>
      <c r="AA540" s="296">
        <v>98.4</v>
      </c>
      <c r="AB540" s="297">
        <v>98.4</v>
      </c>
      <c r="AC540" s="297">
        <v>98.4</v>
      </c>
      <c r="AD540" s="297">
        <v>98.4</v>
      </c>
      <c r="AE540" s="300">
        <v>98.4</v>
      </c>
    </row>
    <row r="541" spans="1:31" x14ac:dyDescent="0.2">
      <c r="A541" s="293" t="s">
        <v>1403</v>
      </c>
      <c r="B541" s="293"/>
      <c r="C541" s="293" t="s">
        <v>1404</v>
      </c>
      <c r="D541" s="122" t="s">
        <v>1242</v>
      </c>
      <c r="E541" s="293" t="s">
        <v>1336</v>
      </c>
      <c r="F541" s="293" t="s">
        <v>243</v>
      </c>
      <c r="G541" s="122" t="s">
        <v>244</v>
      </c>
      <c r="H541" s="293" t="s">
        <v>1405</v>
      </c>
      <c r="I541" s="293" t="s">
        <v>1186</v>
      </c>
      <c r="J541" s="294">
        <v>42747</v>
      </c>
      <c r="K541" s="295">
        <v>50.4</v>
      </c>
      <c r="L541" s="296">
        <v>50.4</v>
      </c>
      <c r="M541" s="297">
        <v>50.4</v>
      </c>
      <c r="N541" s="297">
        <v>50.4</v>
      </c>
      <c r="O541" s="298">
        <v>50.4</v>
      </c>
      <c r="P541" s="299">
        <v>50.4</v>
      </c>
      <c r="Q541" s="296">
        <v>50.4</v>
      </c>
      <c r="R541" s="297">
        <v>50.4</v>
      </c>
      <c r="S541" s="297">
        <v>50.4</v>
      </c>
      <c r="T541" s="297">
        <v>50.4</v>
      </c>
      <c r="U541" s="300">
        <v>50.4</v>
      </c>
      <c r="V541" s="296">
        <v>50.4</v>
      </c>
      <c r="W541" s="297">
        <v>50.4</v>
      </c>
      <c r="X541" s="297">
        <v>50.4</v>
      </c>
      <c r="Y541" s="297">
        <v>50.4</v>
      </c>
      <c r="Z541" s="300">
        <v>50.4</v>
      </c>
      <c r="AA541" s="296">
        <v>50.4</v>
      </c>
      <c r="AB541" s="297">
        <v>50.4</v>
      </c>
      <c r="AC541" s="297">
        <v>50.4</v>
      </c>
      <c r="AD541" s="297">
        <v>50.4</v>
      </c>
      <c r="AE541" s="300">
        <v>50.4</v>
      </c>
    </row>
    <row r="542" spans="1:31" x14ac:dyDescent="0.2">
      <c r="A542" s="293" t="s">
        <v>1406</v>
      </c>
      <c r="B542" s="293"/>
      <c r="C542" s="293" t="s">
        <v>1407</v>
      </c>
      <c r="D542" s="122" t="s">
        <v>1242</v>
      </c>
      <c r="E542" s="293" t="s">
        <v>1307</v>
      </c>
      <c r="F542" s="293" t="s">
        <v>243</v>
      </c>
      <c r="G542" s="122" t="s">
        <v>244</v>
      </c>
      <c r="H542" s="293" t="s">
        <v>1408</v>
      </c>
      <c r="I542" s="293" t="s">
        <v>252</v>
      </c>
      <c r="J542" s="294">
        <v>44588</v>
      </c>
      <c r="K542" s="295">
        <v>220</v>
      </c>
      <c r="L542" s="296">
        <v>220</v>
      </c>
      <c r="M542" s="297">
        <v>220</v>
      </c>
      <c r="N542" s="297">
        <v>220</v>
      </c>
      <c r="O542" s="298">
        <v>220</v>
      </c>
      <c r="P542" s="299">
        <v>220</v>
      </c>
      <c r="Q542" s="296">
        <v>220</v>
      </c>
      <c r="R542" s="297">
        <v>220</v>
      </c>
      <c r="S542" s="297">
        <v>220</v>
      </c>
      <c r="T542" s="297">
        <v>220</v>
      </c>
      <c r="U542" s="300">
        <v>220</v>
      </c>
      <c r="V542" s="296">
        <v>220</v>
      </c>
      <c r="W542" s="297">
        <v>220</v>
      </c>
      <c r="X542" s="297">
        <v>220</v>
      </c>
      <c r="Y542" s="297">
        <v>220</v>
      </c>
      <c r="Z542" s="300">
        <v>220</v>
      </c>
      <c r="AA542" s="296">
        <v>220</v>
      </c>
      <c r="AB542" s="297">
        <v>220</v>
      </c>
      <c r="AC542" s="297">
        <v>220</v>
      </c>
      <c r="AD542" s="297">
        <v>220</v>
      </c>
      <c r="AE542" s="300">
        <v>220</v>
      </c>
    </row>
    <row r="543" spans="1:31" x14ac:dyDescent="0.2">
      <c r="A543" s="293" t="s">
        <v>1409</v>
      </c>
      <c r="B543" s="293"/>
      <c r="C543" s="293" t="s">
        <v>1410</v>
      </c>
      <c r="D543" s="122" t="s">
        <v>1242</v>
      </c>
      <c r="E543" s="293" t="s">
        <v>1243</v>
      </c>
      <c r="F543" s="293" t="s">
        <v>243</v>
      </c>
      <c r="G543" s="122" t="s">
        <v>244</v>
      </c>
      <c r="H543" s="293" t="s">
        <v>1375</v>
      </c>
      <c r="I543" s="293" t="s">
        <v>392</v>
      </c>
      <c r="J543" s="294">
        <v>42948</v>
      </c>
      <c r="K543" s="295">
        <v>126.5</v>
      </c>
      <c r="L543" s="296">
        <v>126.5</v>
      </c>
      <c r="M543" s="297">
        <v>126.5</v>
      </c>
      <c r="N543" s="297">
        <v>126.5</v>
      </c>
      <c r="O543" s="298">
        <v>126.5</v>
      </c>
      <c r="P543" s="299">
        <v>126.5</v>
      </c>
      <c r="Q543" s="296">
        <v>126.5</v>
      </c>
      <c r="R543" s="297">
        <v>126.5</v>
      </c>
      <c r="S543" s="297">
        <v>126.5</v>
      </c>
      <c r="T543" s="297">
        <v>126.5</v>
      </c>
      <c r="U543" s="300">
        <v>126.5</v>
      </c>
      <c r="V543" s="296">
        <v>126.5</v>
      </c>
      <c r="W543" s="297">
        <v>126.5</v>
      </c>
      <c r="X543" s="297">
        <v>126.5</v>
      </c>
      <c r="Y543" s="297">
        <v>126.5</v>
      </c>
      <c r="Z543" s="300">
        <v>126.5</v>
      </c>
      <c r="AA543" s="296">
        <v>126.5</v>
      </c>
      <c r="AB543" s="297">
        <v>126.5</v>
      </c>
      <c r="AC543" s="297">
        <v>126.5</v>
      </c>
      <c r="AD543" s="297">
        <v>126.5</v>
      </c>
      <c r="AE543" s="300">
        <v>126.5</v>
      </c>
    </row>
    <row r="544" spans="1:31" x14ac:dyDescent="0.2">
      <c r="A544" s="293" t="s">
        <v>1411</v>
      </c>
      <c r="B544" s="293"/>
      <c r="C544" s="293" t="s">
        <v>1412</v>
      </c>
      <c r="D544" s="122" t="s">
        <v>1242</v>
      </c>
      <c r="E544" s="293" t="s">
        <v>1243</v>
      </c>
      <c r="F544" s="293" t="s">
        <v>243</v>
      </c>
      <c r="G544" s="122" t="s">
        <v>244</v>
      </c>
      <c r="H544" s="293" t="s">
        <v>1375</v>
      </c>
      <c r="I544" s="293" t="s">
        <v>392</v>
      </c>
      <c r="J544" s="294">
        <v>42948</v>
      </c>
      <c r="K544" s="295">
        <v>126.5</v>
      </c>
      <c r="L544" s="296">
        <v>126.5</v>
      </c>
      <c r="M544" s="297">
        <v>126.5</v>
      </c>
      <c r="N544" s="297">
        <v>126.5</v>
      </c>
      <c r="O544" s="298">
        <v>126.5</v>
      </c>
      <c r="P544" s="299">
        <v>126.5</v>
      </c>
      <c r="Q544" s="296">
        <v>126.5</v>
      </c>
      <c r="R544" s="297">
        <v>126.5</v>
      </c>
      <c r="S544" s="297">
        <v>126.5</v>
      </c>
      <c r="T544" s="297">
        <v>126.5</v>
      </c>
      <c r="U544" s="300">
        <v>126.5</v>
      </c>
      <c r="V544" s="296">
        <v>126.5</v>
      </c>
      <c r="W544" s="297">
        <v>126.5</v>
      </c>
      <c r="X544" s="297">
        <v>126.5</v>
      </c>
      <c r="Y544" s="297">
        <v>126.5</v>
      </c>
      <c r="Z544" s="300">
        <v>126.5</v>
      </c>
      <c r="AA544" s="296">
        <v>126.5</v>
      </c>
      <c r="AB544" s="297">
        <v>126.5</v>
      </c>
      <c r="AC544" s="297">
        <v>126.5</v>
      </c>
      <c r="AD544" s="297">
        <v>126.5</v>
      </c>
      <c r="AE544" s="300">
        <v>126.5</v>
      </c>
    </row>
    <row r="545" spans="1:31" x14ac:dyDescent="0.2">
      <c r="A545" s="293" t="s">
        <v>1413</v>
      </c>
      <c r="B545" s="293"/>
      <c r="C545" s="293" t="s">
        <v>1414</v>
      </c>
      <c r="D545" s="122" t="s">
        <v>1242</v>
      </c>
      <c r="E545" s="293" t="s">
        <v>1243</v>
      </c>
      <c r="F545" s="293" t="s">
        <v>243</v>
      </c>
      <c r="G545" s="122" t="s">
        <v>244</v>
      </c>
      <c r="H545" s="293" t="s">
        <v>1415</v>
      </c>
      <c r="I545" s="293" t="s">
        <v>392</v>
      </c>
      <c r="J545" s="294">
        <v>44616</v>
      </c>
      <c r="K545" s="295">
        <v>65.790000000000006</v>
      </c>
      <c r="L545" s="296">
        <v>53.1</v>
      </c>
      <c r="M545" s="297">
        <v>53.1</v>
      </c>
      <c r="N545" s="297">
        <v>53.1</v>
      </c>
      <c r="O545" s="298">
        <v>53.1</v>
      </c>
      <c r="P545" s="299">
        <v>53.1</v>
      </c>
      <c r="Q545" s="296">
        <v>53.1</v>
      </c>
      <c r="R545" s="297">
        <v>53.1</v>
      </c>
      <c r="S545" s="297">
        <v>53.1</v>
      </c>
      <c r="T545" s="297">
        <v>53.1</v>
      </c>
      <c r="U545" s="300">
        <v>53.1</v>
      </c>
      <c r="V545" s="296">
        <v>53.1</v>
      </c>
      <c r="W545" s="297">
        <v>53.1</v>
      </c>
      <c r="X545" s="297">
        <v>53.1</v>
      </c>
      <c r="Y545" s="297">
        <v>53.1</v>
      </c>
      <c r="Z545" s="300">
        <v>53.1</v>
      </c>
      <c r="AA545" s="296">
        <v>53.1</v>
      </c>
      <c r="AB545" s="297">
        <v>53.1</v>
      </c>
      <c r="AC545" s="297">
        <v>53.1</v>
      </c>
      <c r="AD545" s="297">
        <v>53.1</v>
      </c>
      <c r="AE545" s="300">
        <v>53.1</v>
      </c>
    </row>
    <row r="546" spans="1:31" x14ac:dyDescent="0.2">
      <c r="A546" s="293" t="s">
        <v>1416</v>
      </c>
      <c r="B546" s="293"/>
      <c r="C546" s="293" t="s">
        <v>1417</v>
      </c>
      <c r="D546" s="122" t="s">
        <v>1242</v>
      </c>
      <c r="E546" s="293" t="s">
        <v>1243</v>
      </c>
      <c r="F546" s="293" t="s">
        <v>243</v>
      </c>
      <c r="G546" s="122" t="s">
        <v>244</v>
      </c>
      <c r="H546" s="293" t="s">
        <v>1415</v>
      </c>
      <c r="I546" s="293" t="s">
        <v>392</v>
      </c>
      <c r="J546" s="294">
        <v>44616</v>
      </c>
      <c r="K546" s="295">
        <v>65.790000000000006</v>
      </c>
      <c r="L546" s="296">
        <v>50.4</v>
      </c>
      <c r="M546" s="297">
        <v>50.4</v>
      </c>
      <c r="N546" s="297">
        <v>50.4</v>
      </c>
      <c r="O546" s="298">
        <v>50.4</v>
      </c>
      <c r="P546" s="299">
        <v>50.4</v>
      </c>
      <c r="Q546" s="296">
        <v>50.4</v>
      </c>
      <c r="R546" s="297">
        <v>50.4</v>
      </c>
      <c r="S546" s="297">
        <v>50.4</v>
      </c>
      <c r="T546" s="297">
        <v>50.4</v>
      </c>
      <c r="U546" s="300">
        <v>50.4</v>
      </c>
      <c r="V546" s="296">
        <v>50.4</v>
      </c>
      <c r="W546" s="297">
        <v>50.4</v>
      </c>
      <c r="X546" s="297">
        <v>50.4</v>
      </c>
      <c r="Y546" s="297">
        <v>50.4</v>
      </c>
      <c r="Z546" s="300">
        <v>50.4</v>
      </c>
      <c r="AA546" s="296">
        <v>50.4</v>
      </c>
      <c r="AB546" s="297">
        <v>50.4</v>
      </c>
      <c r="AC546" s="297">
        <v>50.4</v>
      </c>
      <c r="AD546" s="297">
        <v>50.4</v>
      </c>
      <c r="AE546" s="300">
        <v>50.4</v>
      </c>
    </row>
    <row r="547" spans="1:31" x14ac:dyDescent="0.2">
      <c r="A547" s="293" t="s">
        <v>1418</v>
      </c>
      <c r="B547" s="293"/>
      <c r="C547" s="293" t="s">
        <v>1419</v>
      </c>
      <c r="D547" s="122" t="s">
        <v>1242</v>
      </c>
      <c r="E547" s="293" t="s">
        <v>1243</v>
      </c>
      <c r="F547" s="293" t="s">
        <v>243</v>
      </c>
      <c r="G547" s="122" t="s">
        <v>244</v>
      </c>
      <c r="H547" s="293" t="s">
        <v>1415</v>
      </c>
      <c r="I547" s="293" t="s">
        <v>392</v>
      </c>
      <c r="J547" s="294">
        <v>44616</v>
      </c>
      <c r="K547" s="295">
        <v>23.93</v>
      </c>
      <c r="L547" s="296">
        <v>18.7</v>
      </c>
      <c r="M547" s="297">
        <v>18.7</v>
      </c>
      <c r="N547" s="297">
        <v>18.7</v>
      </c>
      <c r="O547" s="298">
        <v>18.7</v>
      </c>
      <c r="P547" s="299">
        <v>18.7</v>
      </c>
      <c r="Q547" s="296">
        <v>18.7</v>
      </c>
      <c r="R547" s="297">
        <v>18.7</v>
      </c>
      <c r="S547" s="297">
        <v>18.7</v>
      </c>
      <c r="T547" s="297">
        <v>18.7</v>
      </c>
      <c r="U547" s="300">
        <v>18.7</v>
      </c>
      <c r="V547" s="296">
        <v>18.7</v>
      </c>
      <c r="W547" s="297">
        <v>18.7</v>
      </c>
      <c r="X547" s="297">
        <v>18.7</v>
      </c>
      <c r="Y547" s="297">
        <v>18.7</v>
      </c>
      <c r="Z547" s="300">
        <v>18.7</v>
      </c>
      <c r="AA547" s="296">
        <v>18.7</v>
      </c>
      <c r="AB547" s="297">
        <v>18.7</v>
      </c>
      <c r="AC547" s="297">
        <v>18.7</v>
      </c>
      <c r="AD547" s="297">
        <v>18.7</v>
      </c>
      <c r="AE547" s="300">
        <v>18.7</v>
      </c>
    </row>
    <row r="548" spans="1:31" x14ac:dyDescent="0.2">
      <c r="A548" s="293" t="s">
        <v>1420</v>
      </c>
      <c r="B548" s="293"/>
      <c r="C548" s="293" t="s">
        <v>1421</v>
      </c>
      <c r="D548" s="122" t="s">
        <v>1242</v>
      </c>
      <c r="E548" s="293" t="s">
        <v>1243</v>
      </c>
      <c r="F548" s="293" t="s">
        <v>243</v>
      </c>
      <c r="G548" s="122" t="s">
        <v>244</v>
      </c>
      <c r="H548" s="293" t="s">
        <v>1415</v>
      </c>
      <c r="I548" s="293" t="s">
        <v>392</v>
      </c>
      <c r="J548" s="294">
        <v>44616</v>
      </c>
      <c r="K548" s="295">
        <v>14.74</v>
      </c>
      <c r="L548" s="296">
        <v>8</v>
      </c>
      <c r="M548" s="297">
        <v>8</v>
      </c>
      <c r="N548" s="297">
        <v>8</v>
      </c>
      <c r="O548" s="298">
        <v>8</v>
      </c>
      <c r="P548" s="299">
        <v>8</v>
      </c>
      <c r="Q548" s="296">
        <v>8</v>
      </c>
      <c r="R548" s="297">
        <v>8</v>
      </c>
      <c r="S548" s="297">
        <v>8</v>
      </c>
      <c r="T548" s="297">
        <v>8</v>
      </c>
      <c r="U548" s="300">
        <v>8</v>
      </c>
      <c r="V548" s="296">
        <v>8</v>
      </c>
      <c r="W548" s="297">
        <v>8</v>
      </c>
      <c r="X548" s="297">
        <v>8</v>
      </c>
      <c r="Y548" s="297">
        <v>8</v>
      </c>
      <c r="Z548" s="300">
        <v>8</v>
      </c>
      <c r="AA548" s="296">
        <v>8</v>
      </c>
      <c r="AB548" s="297">
        <v>8</v>
      </c>
      <c r="AC548" s="297">
        <v>8</v>
      </c>
      <c r="AD548" s="297">
        <v>8</v>
      </c>
      <c r="AE548" s="300">
        <v>8</v>
      </c>
    </row>
    <row r="549" spans="1:31" x14ac:dyDescent="0.2">
      <c r="A549" s="293" t="s">
        <v>1422</v>
      </c>
      <c r="B549" s="293"/>
      <c r="C549" s="293" t="s">
        <v>1423</v>
      </c>
      <c r="D549" s="122" t="s">
        <v>1242</v>
      </c>
      <c r="E549" s="293" t="s">
        <v>1336</v>
      </c>
      <c r="F549" s="293" t="s">
        <v>243</v>
      </c>
      <c r="G549" s="122" t="s">
        <v>244</v>
      </c>
      <c r="H549" s="293" t="s">
        <v>1424</v>
      </c>
      <c r="I549" s="293" t="s">
        <v>1186</v>
      </c>
      <c r="J549" s="294">
        <v>42444</v>
      </c>
      <c r="K549" s="295">
        <v>100.24</v>
      </c>
      <c r="L549" s="296">
        <v>100.2</v>
      </c>
      <c r="M549" s="297">
        <v>100.2</v>
      </c>
      <c r="N549" s="297">
        <v>100.2</v>
      </c>
      <c r="O549" s="298">
        <v>100.2</v>
      </c>
      <c r="P549" s="299">
        <v>100.2</v>
      </c>
      <c r="Q549" s="296">
        <v>100.2</v>
      </c>
      <c r="R549" s="297">
        <v>100.2</v>
      </c>
      <c r="S549" s="297">
        <v>100.2</v>
      </c>
      <c r="T549" s="297">
        <v>100.2</v>
      </c>
      <c r="U549" s="300">
        <v>100.2</v>
      </c>
      <c r="V549" s="296">
        <v>100.2</v>
      </c>
      <c r="W549" s="297">
        <v>100.2</v>
      </c>
      <c r="X549" s="297">
        <v>100.2</v>
      </c>
      <c r="Y549" s="297">
        <v>100.2</v>
      </c>
      <c r="Z549" s="300">
        <v>100.2</v>
      </c>
      <c r="AA549" s="296">
        <v>100.2</v>
      </c>
      <c r="AB549" s="297">
        <v>100.2</v>
      </c>
      <c r="AC549" s="297">
        <v>100.2</v>
      </c>
      <c r="AD549" s="297">
        <v>100.2</v>
      </c>
      <c r="AE549" s="300">
        <v>100.2</v>
      </c>
    </row>
    <row r="550" spans="1:31" x14ac:dyDescent="0.2">
      <c r="A550" s="293" t="s">
        <v>1425</v>
      </c>
      <c r="B550" s="293"/>
      <c r="C550" s="293" t="s">
        <v>1426</v>
      </c>
      <c r="D550" s="122" t="s">
        <v>1242</v>
      </c>
      <c r="E550" s="293" t="s">
        <v>1336</v>
      </c>
      <c r="F550" s="293" t="s">
        <v>243</v>
      </c>
      <c r="G550" s="122" t="s">
        <v>244</v>
      </c>
      <c r="H550" s="293" t="s">
        <v>1424</v>
      </c>
      <c r="I550" s="293" t="s">
        <v>1186</v>
      </c>
      <c r="J550" s="294">
        <v>42444</v>
      </c>
      <c r="K550" s="295">
        <v>100.24</v>
      </c>
      <c r="L550" s="296">
        <v>100.2</v>
      </c>
      <c r="M550" s="297">
        <v>100.2</v>
      </c>
      <c r="N550" s="297">
        <v>100.2</v>
      </c>
      <c r="O550" s="298">
        <v>100.2</v>
      </c>
      <c r="P550" s="299">
        <v>100.2</v>
      </c>
      <c r="Q550" s="296">
        <v>100.2</v>
      </c>
      <c r="R550" s="297">
        <v>100.2</v>
      </c>
      <c r="S550" s="297">
        <v>100.2</v>
      </c>
      <c r="T550" s="297">
        <v>100.2</v>
      </c>
      <c r="U550" s="300">
        <v>100.2</v>
      </c>
      <c r="V550" s="296">
        <v>100.2</v>
      </c>
      <c r="W550" s="297">
        <v>100.2</v>
      </c>
      <c r="X550" s="297">
        <v>100.2</v>
      </c>
      <c r="Y550" s="297">
        <v>100.2</v>
      </c>
      <c r="Z550" s="300">
        <v>100.2</v>
      </c>
      <c r="AA550" s="296">
        <v>100.2</v>
      </c>
      <c r="AB550" s="297">
        <v>100.2</v>
      </c>
      <c r="AC550" s="297">
        <v>100.2</v>
      </c>
      <c r="AD550" s="297">
        <v>100.2</v>
      </c>
      <c r="AE550" s="300">
        <v>100.2</v>
      </c>
    </row>
    <row r="551" spans="1:31" x14ac:dyDescent="0.2">
      <c r="A551" s="293" t="s">
        <v>1427</v>
      </c>
      <c r="B551" s="293"/>
      <c r="C551" s="293" t="s">
        <v>1428</v>
      </c>
      <c r="D551" s="122" t="s">
        <v>1242</v>
      </c>
      <c r="E551" s="293" t="s">
        <v>1307</v>
      </c>
      <c r="F551" s="293" t="s">
        <v>243</v>
      </c>
      <c r="G551" s="122" t="s">
        <v>244</v>
      </c>
      <c r="H551" s="293" t="s">
        <v>1340</v>
      </c>
      <c r="I551" s="293" t="s">
        <v>252</v>
      </c>
      <c r="J551" s="294">
        <v>44358</v>
      </c>
      <c r="K551" s="295">
        <v>101.2</v>
      </c>
      <c r="L551" s="296">
        <v>98</v>
      </c>
      <c r="M551" s="297">
        <v>98</v>
      </c>
      <c r="N551" s="297">
        <v>98</v>
      </c>
      <c r="O551" s="298">
        <v>98</v>
      </c>
      <c r="P551" s="299">
        <v>98</v>
      </c>
      <c r="Q551" s="296">
        <v>98</v>
      </c>
      <c r="R551" s="297">
        <v>98</v>
      </c>
      <c r="S551" s="297">
        <v>98</v>
      </c>
      <c r="T551" s="297">
        <v>98</v>
      </c>
      <c r="U551" s="300">
        <v>98</v>
      </c>
      <c r="V551" s="296">
        <v>98</v>
      </c>
      <c r="W551" s="297">
        <v>98</v>
      </c>
      <c r="X551" s="297">
        <v>98</v>
      </c>
      <c r="Y551" s="297">
        <v>98</v>
      </c>
      <c r="Z551" s="300">
        <v>98</v>
      </c>
      <c r="AA551" s="296">
        <v>98</v>
      </c>
      <c r="AB551" s="297">
        <v>98</v>
      </c>
      <c r="AC551" s="297">
        <v>98</v>
      </c>
      <c r="AD551" s="297">
        <v>98</v>
      </c>
      <c r="AE551" s="300">
        <v>98</v>
      </c>
    </row>
    <row r="552" spans="1:31" x14ac:dyDescent="0.2">
      <c r="A552" s="293" t="s">
        <v>1429</v>
      </c>
      <c r="B552" s="293"/>
      <c r="C552" s="293" t="s">
        <v>1430</v>
      </c>
      <c r="D552" s="122" t="s">
        <v>1242</v>
      </c>
      <c r="E552" s="293" t="s">
        <v>1307</v>
      </c>
      <c r="F552" s="293" t="s">
        <v>243</v>
      </c>
      <c r="G552" s="122" t="s">
        <v>244</v>
      </c>
      <c r="H552" s="293" t="s">
        <v>1340</v>
      </c>
      <c r="I552" s="293" t="s">
        <v>252</v>
      </c>
      <c r="J552" s="294">
        <v>44358</v>
      </c>
      <c r="K552" s="295">
        <v>99</v>
      </c>
      <c r="L552" s="296">
        <v>96</v>
      </c>
      <c r="M552" s="297">
        <v>96</v>
      </c>
      <c r="N552" s="297">
        <v>96</v>
      </c>
      <c r="O552" s="298">
        <v>96</v>
      </c>
      <c r="P552" s="299">
        <v>96</v>
      </c>
      <c r="Q552" s="296">
        <v>96</v>
      </c>
      <c r="R552" s="297">
        <v>96</v>
      </c>
      <c r="S552" s="297">
        <v>96</v>
      </c>
      <c r="T552" s="297">
        <v>96</v>
      </c>
      <c r="U552" s="300">
        <v>96</v>
      </c>
      <c r="V552" s="296">
        <v>96</v>
      </c>
      <c r="W552" s="297">
        <v>96</v>
      </c>
      <c r="X552" s="297">
        <v>96</v>
      </c>
      <c r="Y552" s="297">
        <v>96</v>
      </c>
      <c r="Z552" s="300">
        <v>96</v>
      </c>
      <c r="AA552" s="296">
        <v>96</v>
      </c>
      <c r="AB552" s="297">
        <v>96</v>
      </c>
      <c r="AC552" s="297">
        <v>96</v>
      </c>
      <c r="AD552" s="297">
        <v>96</v>
      </c>
      <c r="AE552" s="300">
        <v>96</v>
      </c>
    </row>
    <row r="553" spans="1:31" x14ac:dyDescent="0.2">
      <c r="A553" s="293" t="s">
        <v>1431</v>
      </c>
      <c r="B553" s="293"/>
      <c r="C553" s="293" t="s">
        <v>1432</v>
      </c>
      <c r="D553" s="122" t="s">
        <v>1242</v>
      </c>
      <c r="E553" s="293" t="s">
        <v>1243</v>
      </c>
      <c r="F553" s="293" t="s">
        <v>243</v>
      </c>
      <c r="G553" s="122" t="s">
        <v>244</v>
      </c>
      <c r="H553" s="293" t="s">
        <v>391</v>
      </c>
      <c r="I553" s="293" t="s">
        <v>392</v>
      </c>
      <c r="J553" s="294">
        <v>39773</v>
      </c>
      <c r="K553" s="295">
        <v>121.9</v>
      </c>
      <c r="L553" s="296">
        <v>121.9</v>
      </c>
      <c r="M553" s="297">
        <v>121.9</v>
      </c>
      <c r="N553" s="297">
        <v>121.9</v>
      </c>
      <c r="O553" s="298">
        <v>121.9</v>
      </c>
      <c r="P553" s="299">
        <v>121.9</v>
      </c>
      <c r="Q553" s="296">
        <v>121.9</v>
      </c>
      <c r="R553" s="297">
        <v>121.9</v>
      </c>
      <c r="S553" s="297">
        <v>121.9</v>
      </c>
      <c r="T553" s="297">
        <v>121.9</v>
      </c>
      <c r="U553" s="300">
        <v>121.9</v>
      </c>
      <c r="V553" s="296">
        <v>121.9</v>
      </c>
      <c r="W553" s="297">
        <v>121.9</v>
      </c>
      <c r="X553" s="297">
        <v>121.9</v>
      </c>
      <c r="Y553" s="297">
        <v>121.9</v>
      </c>
      <c r="Z553" s="300">
        <v>121.9</v>
      </c>
      <c r="AA553" s="296">
        <v>121.9</v>
      </c>
      <c r="AB553" s="297">
        <v>121.9</v>
      </c>
      <c r="AC553" s="297">
        <v>121.9</v>
      </c>
      <c r="AD553" s="297">
        <v>121.9</v>
      </c>
      <c r="AE553" s="300">
        <v>121.9</v>
      </c>
    </row>
    <row r="554" spans="1:31" x14ac:dyDescent="0.2">
      <c r="A554" s="293" t="s">
        <v>1433</v>
      </c>
      <c r="B554" s="293"/>
      <c r="C554" s="293" t="s">
        <v>1434</v>
      </c>
      <c r="D554" s="122" t="s">
        <v>1242</v>
      </c>
      <c r="E554" s="293" t="s">
        <v>1243</v>
      </c>
      <c r="F554" s="293" t="s">
        <v>243</v>
      </c>
      <c r="G554" s="122" t="s">
        <v>244</v>
      </c>
      <c r="H554" s="293" t="s">
        <v>1320</v>
      </c>
      <c r="I554" s="293" t="s">
        <v>392</v>
      </c>
      <c r="J554" s="294">
        <v>42660</v>
      </c>
      <c r="K554" s="295">
        <v>101.31</v>
      </c>
      <c r="L554" s="296">
        <v>98.9</v>
      </c>
      <c r="M554" s="297">
        <v>98.9</v>
      </c>
      <c r="N554" s="297">
        <v>98.9</v>
      </c>
      <c r="O554" s="298">
        <v>98.9</v>
      </c>
      <c r="P554" s="299">
        <v>98.9</v>
      </c>
      <c r="Q554" s="296">
        <v>98.9</v>
      </c>
      <c r="R554" s="297">
        <v>98.9</v>
      </c>
      <c r="S554" s="297">
        <v>98.9</v>
      </c>
      <c r="T554" s="297">
        <v>98.9</v>
      </c>
      <c r="U554" s="300">
        <v>98.9</v>
      </c>
      <c r="V554" s="296">
        <v>98.9</v>
      </c>
      <c r="W554" s="297">
        <v>98.9</v>
      </c>
      <c r="X554" s="297">
        <v>98.9</v>
      </c>
      <c r="Y554" s="297">
        <v>98.9</v>
      </c>
      <c r="Z554" s="300">
        <v>98.9</v>
      </c>
      <c r="AA554" s="296">
        <v>98.9</v>
      </c>
      <c r="AB554" s="297">
        <v>98.9</v>
      </c>
      <c r="AC554" s="297">
        <v>98.9</v>
      </c>
      <c r="AD554" s="297">
        <v>98.9</v>
      </c>
      <c r="AE554" s="300">
        <v>98.9</v>
      </c>
    </row>
    <row r="555" spans="1:31" x14ac:dyDescent="0.2">
      <c r="A555" s="293" t="s">
        <v>1435</v>
      </c>
      <c r="B555" s="293"/>
      <c r="C555" s="293" t="s">
        <v>1436</v>
      </c>
      <c r="D555" s="122" t="s">
        <v>1242</v>
      </c>
      <c r="E555" s="293" t="s">
        <v>1243</v>
      </c>
      <c r="F555" s="293" t="s">
        <v>243</v>
      </c>
      <c r="G555" s="122" t="s">
        <v>244</v>
      </c>
      <c r="H555" s="293" t="s">
        <v>1320</v>
      </c>
      <c r="I555" s="293" t="s">
        <v>392</v>
      </c>
      <c r="J555" s="294">
        <v>42660</v>
      </c>
      <c r="K555" s="295">
        <v>134.29</v>
      </c>
      <c r="L555" s="296">
        <v>131.1</v>
      </c>
      <c r="M555" s="297">
        <v>131.1</v>
      </c>
      <c r="N555" s="297">
        <v>131.1</v>
      </c>
      <c r="O555" s="298">
        <v>131.1</v>
      </c>
      <c r="P555" s="299">
        <v>131.1</v>
      </c>
      <c r="Q555" s="296">
        <v>131.1</v>
      </c>
      <c r="R555" s="297">
        <v>131.1</v>
      </c>
      <c r="S555" s="297">
        <v>131.1</v>
      </c>
      <c r="T555" s="297">
        <v>131.1</v>
      </c>
      <c r="U555" s="300">
        <v>131.1</v>
      </c>
      <c r="V555" s="296">
        <v>131.1</v>
      </c>
      <c r="W555" s="297">
        <v>131.1</v>
      </c>
      <c r="X555" s="297">
        <v>131.1</v>
      </c>
      <c r="Y555" s="297">
        <v>131.1</v>
      </c>
      <c r="Z555" s="300">
        <v>131.1</v>
      </c>
      <c r="AA555" s="296">
        <v>131.1</v>
      </c>
      <c r="AB555" s="297">
        <v>131.1</v>
      </c>
      <c r="AC555" s="297">
        <v>131.1</v>
      </c>
      <c r="AD555" s="297">
        <v>131.1</v>
      </c>
      <c r="AE555" s="300">
        <v>131.1</v>
      </c>
    </row>
    <row r="556" spans="1:31" x14ac:dyDescent="0.2">
      <c r="A556" s="293" t="s">
        <v>1437</v>
      </c>
      <c r="B556" s="293"/>
      <c r="C556" s="293" t="s">
        <v>1438</v>
      </c>
      <c r="D556" s="122" t="s">
        <v>1242</v>
      </c>
      <c r="E556" s="293" t="s">
        <v>1307</v>
      </c>
      <c r="F556" s="293" t="s">
        <v>243</v>
      </c>
      <c r="G556" s="122" t="s">
        <v>244</v>
      </c>
      <c r="H556" s="293" t="s">
        <v>1340</v>
      </c>
      <c r="I556" s="293" t="s">
        <v>252</v>
      </c>
      <c r="J556" s="294">
        <v>44692</v>
      </c>
      <c r="K556" s="295">
        <v>171.6</v>
      </c>
      <c r="L556" s="296">
        <v>171.6</v>
      </c>
      <c r="M556" s="297">
        <v>171.6</v>
      </c>
      <c r="N556" s="297">
        <v>171.6</v>
      </c>
      <c r="O556" s="298">
        <v>171.6</v>
      </c>
      <c r="P556" s="299">
        <v>171.6</v>
      </c>
      <c r="Q556" s="296">
        <v>171.6</v>
      </c>
      <c r="R556" s="297">
        <v>171.6</v>
      </c>
      <c r="S556" s="297">
        <v>171.6</v>
      </c>
      <c r="T556" s="297">
        <v>171.6</v>
      </c>
      <c r="U556" s="300">
        <v>171.6</v>
      </c>
      <c r="V556" s="296">
        <v>171.6</v>
      </c>
      <c r="W556" s="297">
        <v>171.6</v>
      </c>
      <c r="X556" s="297">
        <v>171.6</v>
      </c>
      <c r="Y556" s="297">
        <v>171.6</v>
      </c>
      <c r="Z556" s="300">
        <v>171.6</v>
      </c>
      <c r="AA556" s="296">
        <v>171.6</v>
      </c>
      <c r="AB556" s="297">
        <v>171.6</v>
      </c>
      <c r="AC556" s="297">
        <v>171.6</v>
      </c>
      <c r="AD556" s="297">
        <v>171.6</v>
      </c>
      <c r="AE556" s="300">
        <v>171.6</v>
      </c>
    </row>
    <row r="557" spans="1:31" x14ac:dyDescent="0.2">
      <c r="A557" s="293" t="s">
        <v>1439</v>
      </c>
      <c r="B557" s="293"/>
      <c r="C557" s="293" t="s">
        <v>1440</v>
      </c>
      <c r="D557" s="122" t="s">
        <v>1242</v>
      </c>
      <c r="E557" s="293" t="s">
        <v>1307</v>
      </c>
      <c r="F557" s="293" t="s">
        <v>243</v>
      </c>
      <c r="G557" s="122" t="s">
        <v>244</v>
      </c>
      <c r="H557" s="293" t="s">
        <v>1340</v>
      </c>
      <c r="I557" s="293" t="s">
        <v>252</v>
      </c>
      <c r="J557" s="294">
        <v>44692</v>
      </c>
      <c r="K557" s="295">
        <v>28.6</v>
      </c>
      <c r="L557" s="296">
        <v>28.6</v>
      </c>
      <c r="M557" s="297">
        <v>28.6</v>
      </c>
      <c r="N557" s="297">
        <v>28.6</v>
      </c>
      <c r="O557" s="298">
        <v>28.6</v>
      </c>
      <c r="P557" s="299">
        <v>28.6</v>
      </c>
      <c r="Q557" s="296">
        <v>28.6</v>
      </c>
      <c r="R557" s="297">
        <v>28.6</v>
      </c>
      <c r="S557" s="297">
        <v>28.6</v>
      </c>
      <c r="T557" s="297">
        <v>28.6</v>
      </c>
      <c r="U557" s="300">
        <v>28.6</v>
      </c>
      <c r="V557" s="296">
        <v>28.6</v>
      </c>
      <c r="W557" s="297">
        <v>28.6</v>
      </c>
      <c r="X557" s="297">
        <v>28.6</v>
      </c>
      <c r="Y557" s="297">
        <v>28.6</v>
      </c>
      <c r="Z557" s="300">
        <v>28.6</v>
      </c>
      <c r="AA557" s="296">
        <v>28.6</v>
      </c>
      <c r="AB557" s="297">
        <v>28.6</v>
      </c>
      <c r="AC557" s="297">
        <v>28.6</v>
      </c>
      <c r="AD557" s="297">
        <v>28.6</v>
      </c>
      <c r="AE557" s="300">
        <v>28.6</v>
      </c>
    </row>
    <row r="558" spans="1:31" x14ac:dyDescent="0.2">
      <c r="A558" s="293" t="s">
        <v>1441</v>
      </c>
      <c r="B558" s="293"/>
      <c r="C558" s="293" t="s">
        <v>1442</v>
      </c>
      <c r="D558" s="122" t="s">
        <v>1242</v>
      </c>
      <c r="E558" s="293" t="s">
        <v>1307</v>
      </c>
      <c r="F558" s="293" t="s">
        <v>243</v>
      </c>
      <c r="G558" s="122" t="s">
        <v>244</v>
      </c>
      <c r="H558" s="293" t="s">
        <v>943</v>
      </c>
      <c r="I558" s="293" t="s">
        <v>252</v>
      </c>
      <c r="J558" s="294">
        <v>44357</v>
      </c>
      <c r="K558" s="295">
        <v>25.2</v>
      </c>
      <c r="L558" s="296">
        <v>25.2</v>
      </c>
      <c r="M558" s="297">
        <v>25.2</v>
      </c>
      <c r="N558" s="297">
        <v>25.2</v>
      </c>
      <c r="O558" s="298">
        <v>25.2</v>
      </c>
      <c r="P558" s="299">
        <v>25.2</v>
      </c>
      <c r="Q558" s="296">
        <v>25.2</v>
      </c>
      <c r="R558" s="297">
        <v>25.2</v>
      </c>
      <c r="S558" s="297">
        <v>25.2</v>
      </c>
      <c r="T558" s="297">
        <v>25.2</v>
      </c>
      <c r="U558" s="300">
        <v>25.2</v>
      </c>
      <c r="V558" s="296">
        <v>25.2</v>
      </c>
      <c r="W558" s="297">
        <v>25.2</v>
      </c>
      <c r="X558" s="297">
        <v>25.2</v>
      </c>
      <c r="Y558" s="297">
        <v>25.2</v>
      </c>
      <c r="Z558" s="300">
        <v>25.2</v>
      </c>
      <c r="AA558" s="296">
        <v>25.2</v>
      </c>
      <c r="AB558" s="297">
        <v>25.2</v>
      </c>
      <c r="AC558" s="297">
        <v>25.2</v>
      </c>
      <c r="AD558" s="297">
        <v>25.2</v>
      </c>
      <c r="AE558" s="300">
        <v>25.2</v>
      </c>
    </row>
    <row r="559" spans="1:31" x14ac:dyDescent="0.2">
      <c r="A559" s="293" t="s">
        <v>1443</v>
      </c>
      <c r="B559" s="293"/>
      <c r="C559" s="293" t="s">
        <v>1444</v>
      </c>
      <c r="D559" s="122" t="s">
        <v>1242</v>
      </c>
      <c r="E559" s="293" t="s">
        <v>1336</v>
      </c>
      <c r="F559" s="293" t="s">
        <v>243</v>
      </c>
      <c r="G559" s="122" t="s">
        <v>244</v>
      </c>
      <c r="H559" s="293" t="s">
        <v>1445</v>
      </c>
      <c r="I559" s="293" t="s">
        <v>1186</v>
      </c>
      <c r="J559" s="294">
        <v>42879</v>
      </c>
      <c r="K559" s="295">
        <v>163.19999999999999</v>
      </c>
      <c r="L559" s="296">
        <v>163.19999999999999</v>
      </c>
      <c r="M559" s="297">
        <v>163.19999999999999</v>
      </c>
      <c r="N559" s="297">
        <v>163.19999999999999</v>
      </c>
      <c r="O559" s="298">
        <v>163.19999999999999</v>
      </c>
      <c r="P559" s="299">
        <v>163.19999999999999</v>
      </c>
      <c r="Q559" s="296">
        <v>163.19999999999999</v>
      </c>
      <c r="R559" s="297">
        <v>163.19999999999999</v>
      </c>
      <c r="S559" s="297">
        <v>163.19999999999999</v>
      </c>
      <c r="T559" s="297">
        <v>163.19999999999999</v>
      </c>
      <c r="U559" s="300">
        <v>163.19999999999999</v>
      </c>
      <c r="V559" s="296">
        <v>163.19999999999999</v>
      </c>
      <c r="W559" s="297">
        <v>163.19999999999999</v>
      </c>
      <c r="X559" s="297">
        <v>163.19999999999999</v>
      </c>
      <c r="Y559" s="297">
        <v>163.19999999999999</v>
      </c>
      <c r="Z559" s="300">
        <v>163.19999999999999</v>
      </c>
      <c r="AA559" s="296">
        <v>163.19999999999999</v>
      </c>
      <c r="AB559" s="297">
        <v>163.19999999999999</v>
      </c>
      <c r="AC559" s="297">
        <v>163.19999999999999</v>
      </c>
      <c r="AD559" s="297">
        <v>163.19999999999999</v>
      </c>
      <c r="AE559" s="300">
        <v>163.19999999999999</v>
      </c>
    </row>
    <row r="560" spans="1:31" x14ac:dyDescent="0.2">
      <c r="A560" s="293" t="s">
        <v>1446</v>
      </c>
      <c r="B560" s="293"/>
      <c r="C560" s="293" t="s">
        <v>1447</v>
      </c>
      <c r="D560" s="122" t="s">
        <v>1242</v>
      </c>
      <c r="E560" s="293" t="s">
        <v>1243</v>
      </c>
      <c r="F560" s="293" t="s">
        <v>243</v>
      </c>
      <c r="G560" s="122" t="s">
        <v>244</v>
      </c>
      <c r="H560" s="293" t="s">
        <v>1244</v>
      </c>
      <c r="I560" s="293" t="s">
        <v>246</v>
      </c>
      <c r="J560" s="294">
        <v>43350</v>
      </c>
      <c r="K560" s="295">
        <v>200</v>
      </c>
      <c r="L560" s="296">
        <v>200</v>
      </c>
      <c r="M560" s="297">
        <v>200</v>
      </c>
      <c r="N560" s="297">
        <v>200</v>
      </c>
      <c r="O560" s="298">
        <v>200</v>
      </c>
      <c r="P560" s="299">
        <v>200</v>
      </c>
      <c r="Q560" s="296">
        <v>200</v>
      </c>
      <c r="R560" s="297">
        <v>200</v>
      </c>
      <c r="S560" s="297">
        <v>200</v>
      </c>
      <c r="T560" s="297">
        <v>200</v>
      </c>
      <c r="U560" s="300">
        <v>200</v>
      </c>
      <c r="V560" s="296">
        <v>200</v>
      </c>
      <c r="W560" s="297">
        <v>200</v>
      </c>
      <c r="X560" s="297">
        <v>200</v>
      </c>
      <c r="Y560" s="297">
        <v>200</v>
      </c>
      <c r="Z560" s="300">
        <v>200</v>
      </c>
      <c r="AA560" s="296">
        <v>200</v>
      </c>
      <c r="AB560" s="297">
        <v>200</v>
      </c>
      <c r="AC560" s="297">
        <v>200</v>
      </c>
      <c r="AD560" s="297">
        <v>200</v>
      </c>
      <c r="AE560" s="300">
        <v>200</v>
      </c>
    </row>
    <row r="561" spans="1:31" x14ac:dyDescent="0.2">
      <c r="A561" s="293" t="s">
        <v>1448</v>
      </c>
      <c r="B561" s="293"/>
      <c r="C561" s="293" t="s">
        <v>1449</v>
      </c>
      <c r="D561" s="122" t="s">
        <v>1242</v>
      </c>
      <c r="E561" s="293" t="s">
        <v>1243</v>
      </c>
      <c r="F561" s="293" t="s">
        <v>243</v>
      </c>
      <c r="G561" s="122" t="s">
        <v>244</v>
      </c>
      <c r="H561" s="293" t="s">
        <v>1375</v>
      </c>
      <c r="I561" s="293" t="s">
        <v>392</v>
      </c>
      <c r="J561" s="294">
        <v>43059</v>
      </c>
      <c r="K561" s="295">
        <v>79.8</v>
      </c>
      <c r="L561" s="296">
        <v>79.8</v>
      </c>
      <c r="M561" s="297">
        <v>79.8</v>
      </c>
      <c r="N561" s="297">
        <v>79.8</v>
      </c>
      <c r="O561" s="298">
        <v>79.8</v>
      </c>
      <c r="P561" s="299">
        <v>79.8</v>
      </c>
      <c r="Q561" s="296">
        <v>79.8</v>
      </c>
      <c r="R561" s="297">
        <v>79.8</v>
      </c>
      <c r="S561" s="297">
        <v>79.8</v>
      </c>
      <c r="T561" s="297">
        <v>79.8</v>
      </c>
      <c r="U561" s="300">
        <v>79.8</v>
      </c>
      <c r="V561" s="296">
        <v>79.8</v>
      </c>
      <c r="W561" s="297">
        <v>79.8</v>
      </c>
      <c r="X561" s="297">
        <v>79.8</v>
      </c>
      <c r="Y561" s="297">
        <v>79.8</v>
      </c>
      <c r="Z561" s="300">
        <v>79.8</v>
      </c>
      <c r="AA561" s="296">
        <v>79.8</v>
      </c>
      <c r="AB561" s="297">
        <v>79.8</v>
      </c>
      <c r="AC561" s="297">
        <v>79.8</v>
      </c>
      <c r="AD561" s="297">
        <v>79.8</v>
      </c>
      <c r="AE561" s="300">
        <v>79.8</v>
      </c>
    </row>
    <row r="562" spans="1:31" x14ac:dyDescent="0.2">
      <c r="A562" s="293" t="s">
        <v>1450</v>
      </c>
      <c r="B562" s="293"/>
      <c r="C562" s="293" t="s">
        <v>1451</v>
      </c>
      <c r="D562" s="122" t="s">
        <v>1242</v>
      </c>
      <c r="E562" s="293" t="s">
        <v>1243</v>
      </c>
      <c r="F562" s="293" t="s">
        <v>243</v>
      </c>
      <c r="G562" s="122" t="s">
        <v>244</v>
      </c>
      <c r="H562" s="293" t="s">
        <v>1375</v>
      </c>
      <c r="I562" s="293" t="s">
        <v>392</v>
      </c>
      <c r="J562" s="294">
        <v>43059</v>
      </c>
      <c r="K562" s="295">
        <v>75.599999999999994</v>
      </c>
      <c r="L562" s="296">
        <v>75.599999999999994</v>
      </c>
      <c r="M562" s="297">
        <v>75.599999999999994</v>
      </c>
      <c r="N562" s="297">
        <v>75.599999999999994</v>
      </c>
      <c r="O562" s="298">
        <v>75.599999999999994</v>
      </c>
      <c r="P562" s="299">
        <v>75.599999999999994</v>
      </c>
      <c r="Q562" s="296">
        <v>75.599999999999994</v>
      </c>
      <c r="R562" s="297">
        <v>75.599999999999994</v>
      </c>
      <c r="S562" s="297">
        <v>75.599999999999994</v>
      </c>
      <c r="T562" s="297">
        <v>75.599999999999994</v>
      </c>
      <c r="U562" s="300">
        <v>75.599999999999994</v>
      </c>
      <c r="V562" s="296">
        <v>75.599999999999994</v>
      </c>
      <c r="W562" s="297">
        <v>75.599999999999994</v>
      </c>
      <c r="X562" s="297">
        <v>75.599999999999994</v>
      </c>
      <c r="Y562" s="297">
        <v>75.599999999999994</v>
      </c>
      <c r="Z562" s="300">
        <v>75.599999999999994</v>
      </c>
      <c r="AA562" s="296">
        <v>75.599999999999994</v>
      </c>
      <c r="AB562" s="297">
        <v>75.599999999999994</v>
      </c>
      <c r="AC562" s="297">
        <v>75.599999999999994</v>
      </c>
      <c r="AD562" s="297">
        <v>75.599999999999994</v>
      </c>
      <c r="AE562" s="300">
        <v>75.599999999999994</v>
      </c>
    </row>
    <row r="563" spans="1:31" x14ac:dyDescent="0.2">
      <c r="A563" s="293" t="s">
        <v>1452</v>
      </c>
      <c r="B563" s="293"/>
      <c r="C563" s="293" t="s">
        <v>1453</v>
      </c>
      <c r="D563" s="122" t="s">
        <v>1242</v>
      </c>
      <c r="E563" s="293" t="s">
        <v>1243</v>
      </c>
      <c r="F563" s="293" t="s">
        <v>243</v>
      </c>
      <c r="G563" s="122" t="s">
        <v>244</v>
      </c>
      <c r="H563" s="293" t="s">
        <v>1454</v>
      </c>
      <c r="I563" s="293" t="s">
        <v>392</v>
      </c>
      <c r="J563" s="294">
        <v>43804</v>
      </c>
      <c r="K563" s="295">
        <v>186.48</v>
      </c>
      <c r="L563" s="296">
        <v>186.5</v>
      </c>
      <c r="M563" s="297">
        <v>186.5</v>
      </c>
      <c r="N563" s="297">
        <v>186.5</v>
      </c>
      <c r="O563" s="298">
        <v>186.5</v>
      </c>
      <c r="P563" s="299">
        <v>186.5</v>
      </c>
      <c r="Q563" s="296">
        <v>186.5</v>
      </c>
      <c r="R563" s="297">
        <v>186.5</v>
      </c>
      <c r="S563" s="297">
        <v>186.5</v>
      </c>
      <c r="T563" s="297">
        <v>186.5</v>
      </c>
      <c r="U563" s="300">
        <v>186.5</v>
      </c>
      <c r="V563" s="296">
        <v>186.5</v>
      </c>
      <c r="W563" s="297">
        <v>186.5</v>
      </c>
      <c r="X563" s="297">
        <v>186.5</v>
      </c>
      <c r="Y563" s="297">
        <v>186.5</v>
      </c>
      <c r="Z563" s="300">
        <v>186.5</v>
      </c>
      <c r="AA563" s="296">
        <v>186.5</v>
      </c>
      <c r="AB563" s="297">
        <v>186.5</v>
      </c>
      <c r="AC563" s="297">
        <v>186.5</v>
      </c>
      <c r="AD563" s="297">
        <v>186.5</v>
      </c>
      <c r="AE563" s="300">
        <v>186.5</v>
      </c>
    </row>
    <row r="564" spans="1:31" x14ac:dyDescent="0.2">
      <c r="A564" s="293" t="s">
        <v>1455</v>
      </c>
      <c r="B564" s="293"/>
      <c r="C564" s="293" t="s">
        <v>1456</v>
      </c>
      <c r="D564" s="122" t="s">
        <v>1242</v>
      </c>
      <c r="E564" s="293" t="s">
        <v>1243</v>
      </c>
      <c r="F564" s="293" t="s">
        <v>243</v>
      </c>
      <c r="G564" s="122" t="s">
        <v>244</v>
      </c>
      <c r="H564" s="293" t="s">
        <v>1454</v>
      </c>
      <c r="I564" s="293" t="s">
        <v>392</v>
      </c>
      <c r="J564" s="294">
        <v>43804</v>
      </c>
      <c r="K564" s="295">
        <v>163.80000000000001</v>
      </c>
      <c r="L564" s="296">
        <v>163.80000000000001</v>
      </c>
      <c r="M564" s="297">
        <v>163.80000000000001</v>
      </c>
      <c r="N564" s="297">
        <v>163.80000000000001</v>
      </c>
      <c r="O564" s="298">
        <v>163.80000000000001</v>
      </c>
      <c r="P564" s="299">
        <v>163.80000000000001</v>
      </c>
      <c r="Q564" s="296">
        <v>163.80000000000001</v>
      </c>
      <c r="R564" s="297">
        <v>163.80000000000001</v>
      </c>
      <c r="S564" s="297">
        <v>163.80000000000001</v>
      </c>
      <c r="T564" s="297">
        <v>163.80000000000001</v>
      </c>
      <c r="U564" s="300">
        <v>163.80000000000001</v>
      </c>
      <c r="V564" s="296">
        <v>163.80000000000001</v>
      </c>
      <c r="W564" s="297">
        <v>163.80000000000001</v>
      </c>
      <c r="X564" s="297">
        <v>163.80000000000001</v>
      </c>
      <c r="Y564" s="297">
        <v>163.80000000000001</v>
      </c>
      <c r="Z564" s="300">
        <v>163.80000000000001</v>
      </c>
      <c r="AA564" s="296">
        <v>163.80000000000001</v>
      </c>
      <c r="AB564" s="297">
        <v>163.80000000000001</v>
      </c>
      <c r="AC564" s="297">
        <v>163.80000000000001</v>
      </c>
      <c r="AD564" s="297">
        <v>163.80000000000001</v>
      </c>
      <c r="AE564" s="300">
        <v>163.80000000000001</v>
      </c>
    </row>
    <row r="565" spans="1:31" x14ac:dyDescent="0.2">
      <c r="A565" s="293" t="s">
        <v>1457</v>
      </c>
      <c r="B565" s="293"/>
      <c r="C565" s="293" t="s">
        <v>1458</v>
      </c>
      <c r="D565" s="122" t="s">
        <v>1242</v>
      </c>
      <c r="E565" s="293" t="s">
        <v>1243</v>
      </c>
      <c r="F565" s="293" t="s">
        <v>243</v>
      </c>
      <c r="G565" s="122" t="s">
        <v>244</v>
      </c>
      <c r="H565" s="293" t="s">
        <v>1459</v>
      </c>
      <c r="I565" s="293" t="s">
        <v>392</v>
      </c>
      <c r="J565" s="294">
        <v>39142</v>
      </c>
      <c r="K565" s="295">
        <v>124.2</v>
      </c>
      <c r="L565" s="296">
        <v>124.2</v>
      </c>
      <c r="M565" s="297">
        <v>124.2</v>
      </c>
      <c r="N565" s="297">
        <v>124.2</v>
      </c>
      <c r="O565" s="298">
        <v>124.2</v>
      </c>
      <c r="P565" s="299">
        <v>124.2</v>
      </c>
      <c r="Q565" s="296">
        <v>124.2</v>
      </c>
      <c r="R565" s="297">
        <v>124.2</v>
      </c>
      <c r="S565" s="297">
        <v>124.2</v>
      </c>
      <c r="T565" s="297">
        <v>124.2</v>
      </c>
      <c r="U565" s="300">
        <v>124.2</v>
      </c>
      <c r="V565" s="296">
        <v>124.2</v>
      </c>
      <c r="W565" s="297">
        <v>124.2</v>
      </c>
      <c r="X565" s="297">
        <v>124.2</v>
      </c>
      <c r="Y565" s="297">
        <v>124.2</v>
      </c>
      <c r="Z565" s="300">
        <v>124.2</v>
      </c>
      <c r="AA565" s="296">
        <v>124.2</v>
      </c>
      <c r="AB565" s="297">
        <v>124.2</v>
      </c>
      <c r="AC565" s="297">
        <v>124.2</v>
      </c>
      <c r="AD565" s="297">
        <v>124.2</v>
      </c>
      <c r="AE565" s="300">
        <v>124.2</v>
      </c>
    </row>
    <row r="566" spans="1:31" x14ac:dyDescent="0.2">
      <c r="A566" s="293" t="s">
        <v>1460</v>
      </c>
      <c r="B566" s="293"/>
      <c r="C566" s="293" t="s">
        <v>1461</v>
      </c>
      <c r="D566" s="122" t="s">
        <v>1242</v>
      </c>
      <c r="E566" s="293" t="s">
        <v>1243</v>
      </c>
      <c r="F566" s="293" t="s">
        <v>243</v>
      </c>
      <c r="G566" s="122" t="s">
        <v>244</v>
      </c>
      <c r="H566" s="293" t="s">
        <v>1383</v>
      </c>
      <c r="I566" s="293" t="s">
        <v>392</v>
      </c>
      <c r="J566" s="294">
        <v>39499</v>
      </c>
      <c r="K566" s="295">
        <v>80</v>
      </c>
      <c r="L566" s="296">
        <v>80</v>
      </c>
      <c r="M566" s="297">
        <v>80</v>
      </c>
      <c r="N566" s="297">
        <v>80</v>
      </c>
      <c r="O566" s="298">
        <v>80</v>
      </c>
      <c r="P566" s="299">
        <v>80</v>
      </c>
      <c r="Q566" s="296">
        <v>80</v>
      </c>
      <c r="R566" s="297">
        <v>80</v>
      </c>
      <c r="S566" s="297">
        <v>80</v>
      </c>
      <c r="T566" s="297">
        <v>80</v>
      </c>
      <c r="U566" s="300">
        <v>80</v>
      </c>
      <c r="V566" s="296">
        <v>80</v>
      </c>
      <c r="W566" s="297">
        <v>80</v>
      </c>
      <c r="X566" s="297">
        <v>80</v>
      </c>
      <c r="Y566" s="297">
        <v>80</v>
      </c>
      <c r="Z566" s="300">
        <v>80</v>
      </c>
      <c r="AA566" s="296">
        <v>80</v>
      </c>
      <c r="AB566" s="297">
        <v>80</v>
      </c>
      <c r="AC566" s="297">
        <v>80</v>
      </c>
      <c r="AD566" s="297">
        <v>80</v>
      </c>
      <c r="AE566" s="300">
        <v>80</v>
      </c>
    </row>
    <row r="567" spans="1:31" x14ac:dyDescent="0.2">
      <c r="A567" s="293" t="s">
        <v>1462</v>
      </c>
      <c r="B567" s="293"/>
      <c r="C567" s="293" t="s">
        <v>1463</v>
      </c>
      <c r="D567" s="122" t="s">
        <v>1242</v>
      </c>
      <c r="E567" s="293" t="s">
        <v>1243</v>
      </c>
      <c r="F567" s="293" t="s">
        <v>243</v>
      </c>
      <c r="G567" s="122" t="s">
        <v>244</v>
      </c>
      <c r="H567" s="293" t="s">
        <v>1383</v>
      </c>
      <c r="I567" s="293" t="s">
        <v>392</v>
      </c>
      <c r="J567" s="294">
        <v>40282</v>
      </c>
      <c r="K567" s="295">
        <v>69.599999999999994</v>
      </c>
      <c r="L567" s="296">
        <v>69.599999999999994</v>
      </c>
      <c r="M567" s="297">
        <v>69.599999999999994</v>
      </c>
      <c r="N567" s="297">
        <v>69.599999999999994</v>
      </c>
      <c r="O567" s="298">
        <v>69.599999999999994</v>
      </c>
      <c r="P567" s="299">
        <v>69.599999999999994</v>
      </c>
      <c r="Q567" s="296">
        <v>69.599999999999994</v>
      </c>
      <c r="R567" s="297">
        <v>69.599999999999994</v>
      </c>
      <c r="S567" s="297">
        <v>69.599999999999994</v>
      </c>
      <c r="T567" s="297">
        <v>69.599999999999994</v>
      </c>
      <c r="U567" s="300">
        <v>69.599999999999994</v>
      </c>
      <c r="V567" s="296">
        <v>69.599999999999994</v>
      </c>
      <c r="W567" s="297">
        <v>69.599999999999994</v>
      </c>
      <c r="X567" s="297">
        <v>69.599999999999994</v>
      </c>
      <c r="Y567" s="297">
        <v>69.599999999999994</v>
      </c>
      <c r="Z567" s="300">
        <v>69.599999999999994</v>
      </c>
      <c r="AA567" s="296">
        <v>69.599999999999994</v>
      </c>
      <c r="AB567" s="297">
        <v>69.599999999999994</v>
      </c>
      <c r="AC567" s="297">
        <v>69.599999999999994</v>
      </c>
      <c r="AD567" s="297">
        <v>69.599999999999994</v>
      </c>
      <c r="AE567" s="300">
        <v>69.599999999999994</v>
      </c>
    </row>
    <row r="568" spans="1:31" x14ac:dyDescent="0.2">
      <c r="A568" s="293" t="s">
        <v>1464</v>
      </c>
      <c r="B568" s="293"/>
      <c r="C568" s="293" t="s">
        <v>1465</v>
      </c>
      <c r="D568" s="122" t="s">
        <v>1242</v>
      </c>
      <c r="E568" s="293" t="s">
        <v>1243</v>
      </c>
      <c r="F568" s="293" t="s">
        <v>243</v>
      </c>
      <c r="G568" s="122" t="s">
        <v>244</v>
      </c>
      <c r="H568" s="293" t="s">
        <v>1244</v>
      </c>
      <c r="I568" s="293" t="s">
        <v>246</v>
      </c>
      <c r="J568" s="294">
        <v>41788</v>
      </c>
      <c r="K568" s="295">
        <v>148.6</v>
      </c>
      <c r="L568" s="296">
        <v>148.6</v>
      </c>
      <c r="M568" s="297">
        <v>148.6</v>
      </c>
      <c r="N568" s="297">
        <v>148.6</v>
      </c>
      <c r="O568" s="298">
        <v>148.6</v>
      </c>
      <c r="P568" s="299">
        <v>148.6</v>
      </c>
      <c r="Q568" s="296">
        <v>148.6</v>
      </c>
      <c r="R568" s="297">
        <v>148.6</v>
      </c>
      <c r="S568" s="297">
        <v>148.6</v>
      </c>
      <c r="T568" s="297">
        <v>148.6</v>
      </c>
      <c r="U568" s="300">
        <v>148.6</v>
      </c>
      <c r="V568" s="296">
        <v>148.6</v>
      </c>
      <c r="W568" s="297">
        <v>148.6</v>
      </c>
      <c r="X568" s="297">
        <v>148.6</v>
      </c>
      <c r="Y568" s="297">
        <v>148.6</v>
      </c>
      <c r="Z568" s="300">
        <v>148.6</v>
      </c>
      <c r="AA568" s="296">
        <v>148.6</v>
      </c>
      <c r="AB568" s="297">
        <v>148.6</v>
      </c>
      <c r="AC568" s="297">
        <v>148.6</v>
      </c>
      <c r="AD568" s="297">
        <v>148.6</v>
      </c>
      <c r="AE568" s="300">
        <v>148.6</v>
      </c>
    </row>
    <row r="569" spans="1:31" x14ac:dyDescent="0.2">
      <c r="A569" s="293" t="s">
        <v>1466</v>
      </c>
      <c r="B569" s="293"/>
      <c r="C569" s="293" t="s">
        <v>1467</v>
      </c>
      <c r="D569" s="122" t="s">
        <v>1242</v>
      </c>
      <c r="E569" s="293" t="s">
        <v>1336</v>
      </c>
      <c r="F569" s="293" t="s">
        <v>243</v>
      </c>
      <c r="G569" s="122" t="s">
        <v>244</v>
      </c>
      <c r="H569" s="293" t="s">
        <v>1468</v>
      </c>
      <c r="I569" s="293" t="s">
        <v>1186</v>
      </c>
      <c r="J569" s="294">
        <v>45390</v>
      </c>
      <c r="K569" s="295">
        <v>121</v>
      </c>
      <c r="L569" s="296">
        <v>121</v>
      </c>
      <c r="M569" s="297">
        <v>121</v>
      </c>
      <c r="N569" s="297">
        <v>121</v>
      </c>
      <c r="O569" s="298">
        <v>121</v>
      </c>
      <c r="P569" s="299">
        <v>121</v>
      </c>
      <c r="Q569" s="296">
        <v>121</v>
      </c>
      <c r="R569" s="297">
        <v>121</v>
      </c>
      <c r="S569" s="297">
        <v>121</v>
      </c>
      <c r="T569" s="297">
        <v>121</v>
      </c>
      <c r="U569" s="300">
        <v>121</v>
      </c>
      <c r="V569" s="296">
        <v>121</v>
      </c>
      <c r="W569" s="297">
        <v>121</v>
      </c>
      <c r="X569" s="297">
        <v>121</v>
      </c>
      <c r="Y569" s="297">
        <v>121</v>
      </c>
      <c r="Z569" s="300">
        <v>121</v>
      </c>
      <c r="AA569" s="296">
        <v>121</v>
      </c>
      <c r="AB569" s="297">
        <v>121</v>
      </c>
      <c r="AC569" s="297">
        <v>121</v>
      </c>
      <c r="AD569" s="297">
        <v>121</v>
      </c>
      <c r="AE569" s="300">
        <v>121</v>
      </c>
    </row>
    <row r="570" spans="1:31" x14ac:dyDescent="0.2">
      <c r="A570" s="293" t="s">
        <v>1469</v>
      </c>
      <c r="B570" s="293"/>
      <c r="C570" s="293" t="s">
        <v>1470</v>
      </c>
      <c r="D570" s="122" t="s">
        <v>1242</v>
      </c>
      <c r="E570" s="293" t="s">
        <v>1336</v>
      </c>
      <c r="F570" s="293" t="s">
        <v>243</v>
      </c>
      <c r="G570" s="122" t="s">
        <v>244</v>
      </c>
      <c r="H570" s="293" t="s">
        <v>1468</v>
      </c>
      <c r="I570" s="293" t="s">
        <v>1186</v>
      </c>
      <c r="J570" s="294">
        <v>45390</v>
      </c>
      <c r="K570" s="295">
        <v>137.1</v>
      </c>
      <c r="L570" s="296">
        <v>137.1</v>
      </c>
      <c r="M570" s="297">
        <v>137.1</v>
      </c>
      <c r="N570" s="297">
        <v>137.1</v>
      </c>
      <c r="O570" s="298">
        <v>137.1</v>
      </c>
      <c r="P570" s="299">
        <v>137.1</v>
      </c>
      <c r="Q570" s="296">
        <v>137.1</v>
      </c>
      <c r="R570" s="297">
        <v>137.1</v>
      </c>
      <c r="S570" s="297">
        <v>137.1</v>
      </c>
      <c r="T570" s="297">
        <v>137.1</v>
      </c>
      <c r="U570" s="300">
        <v>137.1</v>
      </c>
      <c r="V570" s="296">
        <v>137.1</v>
      </c>
      <c r="W570" s="297">
        <v>137.1</v>
      </c>
      <c r="X570" s="297">
        <v>137.1</v>
      </c>
      <c r="Y570" s="297">
        <v>137.1</v>
      </c>
      <c r="Z570" s="300">
        <v>137.1</v>
      </c>
      <c r="AA570" s="296">
        <v>137.1</v>
      </c>
      <c r="AB570" s="297">
        <v>137.1</v>
      </c>
      <c r="AC570" s="297">
        <v>137.1</v>
      </c>
      <c r="AD570" s="297">
        <v>137.1</v>
      </c>
      <c r="AE570" s="300">
        <v>137.1</v>
      </c>
    </row>
    <row r="571" spans="1:31" x14ac:dyDescent="0.2">
      <c r="A571" s="293" t="s">
        <v>1471</v>
      </c>
      <c r="B571" s="293"/>
      <c r="C571" s="293" t="s">
        <v>1472</v>
      </c>
      <c r="D571" s="122" t="s">
        <v>1242</v>
      </c>
      <c r="E571" s="293" t="s">
        <v>1243</v>
      </c>
      <c r="F571" s="293" t="s">
        <v>243</v>
      </c>
      <c r="G571" s="122" t="s">
        <v>244</v>
      </c>
      <c r="H571" s="293" t="s">
        <v>1359</v>
      </c>
      <c r="I571" s="293" t="s">
        <v>392</v>
      </c>
      <c r="J571" s="294">
        <v>43899</v>
      </c>
      <c r="K571" s="295">
        <v>82</v>
      </c>
      <c r="L571" s="296">
        <v>82</v>
      </c>
      <c r="M571" s="297">
        <v>82</v>
      </c>
      <c r="N571" s="297">
        <v>82</v>
      </c>
      <c r="O571" s="298">
        <v>82</v>
      </c>
      <c r="P571" s="299">
        <v>82</v>
      </c>
      <c r="Q571" s="296">
        <v>82</v>
      </c>
      <c r="R571" s="297">
        <v>82</v>
      </c>
      <c r="S571" s="297">
        <v>82</v>
      </c>
      <c r="T571" s="297">
        <v>82</v>
      </c>
      <c r="U571" s="300">
        <v>82</v>
      </c>
      <c r="V571" s="296">
        <v>82</v>
      </c>
      <c r="W571" s="297">
        <v>82</v>
      </c>
      <c r="X571" s="297">
        <v>82</v>
      </c>
      <c r="Y571" s="297">
        <v>82</v>
      </c>
      <c r="Z571" s="300">
        <v>82</v>
      </c>
      <c r="AA571" s="296">
        <v>82</v>
      </c>
      <c r="AB571" s="297">
        <v>82</v>
      </c>
      <c r="AC571" s="297">
        <v>82</v>
      </c>
      <c r="AD571" s="297">
        <v>82</v>
      </c>
      <c r="AE571" s="300">
        <v>82</v>
      </c>
    </row>
    <row r="572" spans="1:31" x14ac:dyDescent="0.2">
      <c r="A572" s="293" t="s">
        <v>1473</v>
      </c>
      <c r="B572" s="293"/>
      <c r="C572" s="293" t="s">
        <v>1474</v>
      </c>
      <c r="D572" s="122" t="s">
        <v>1242</v>
      </c>
      <c r="E572" s="293" t="s">
        <v>1243</v>
      </c>
      <c r="F572" s="293" t="s">
        <v>243</v>
      </c>
      <c r="G572" s="122" t="s">
        <v>244</v>
      </c>
      <c r="H572" s="293" t="s">
        <v>1359</v>
      </c>
      <c r="I572" s="293" t="s">
        <v>392</v>
      </c>
      <c r="J572" s="294">
        <v>43899</v>
      </c>
      <c r="K572" s="295">
        <v>76</v>
      </c>
      <c r="L572" s="296">
        <v>76</v>
      </c>
      <c r="M572" s="297">
        <v>76</v>
      </c>
      <c r="N572" s="297">
        <v>76</v>
      </c>
      <c r="O572" s="298">
        <v>76</v>
      </c>
      <c r="P572" s="299">
        <v>76</v>
      </c>
      <c r="Q572" s="296">
        <v>76</v>
      </c>
      <c r="R572" s="297">
        <v>76</v>
      </c>
      <c r="S572" s="297">
        <v>76</v>
      </c>
      <c r="T572" s="297">
        <v>76</v>
      </c>
      <c r="U572" s="300">
        <v>76</v>
      </c>
      <c r="V572" s="296">
        <v>76</v>
      </c>
      <c r="W572" s="297">
        <v>76</v>
      </c>
      <c r="X572" s="297">
        <v>76</v>
      </c>
      <c r="Y572" s="297">
        <v>76</v>
      </c>
      <c r="Z572" s="300">
        <v>76</v>
      </c>
      <c r="AA572" s="296">
        <v>76</v>
      </c>
      <c r="AB572" s="297">
        <v>76</v>
      </c>
      <c r="AC572" s="297">
        <v>76</v>
      </c>
      <c r="AD572" s="297">
        <v>76</v>
      </c>
      <c r="AE572" s="300">
        <v>76</v>
      </c>
    </row>
    <row r="573" spans="1:31" x14ac:dyDescent="0.2">
      <c r="A573" s="293" t="s">
        <v>1475</v>
      </c>
      <c r="B573" s="293"/>
      <c r="C573" s="293" t="s">
        <v>1476</v>
      </c>
      <c r="D573" s="122" t="s">
        <v>1242</v>
      </c>
      <c r="E573" s="293" t="s">
        <v>1336</v>
      </c>
      <c r="F573" s="293" t="s">
        <v>243</v>
      </c>
      <c r="G573" s="122" t="s">
        <v>244</v>
      </c>
      <c r="H573" s="293" t="s">
        <v>1424</v>
      </c>
      <c r="I573" s="293" t="s">
        <v>1186</v>
      </c>
      <c r="J573" s="294">
        <v>41944</v>
      </c>
      <c r="K573" s="295">
        <v>107.4</v>
      </c>
      <c r="L573" s="296">
        <v>107.4</v>
      </c>
      <c r="M573" s="297">
        <v>107.4</v>
      </c>
      <c r="N573" s="297">
        <v>107.4</v>
      </c>
      <c r="O573" s="298">
        <v>107.4</v>
      </c>
      <c r="P573" s="299">
        <v>107.4</v>
      </c>
      <c r="Q573" s="296">
        <v>107.4</v>
      </c>
      <c r="R573" s="297">
        <v>107.4</v>
      </c>
      <c r="S573" s="297">
        <v>107.4</v>
      </c>
      <c r="T573" s="297">
        <v>107.4</v>
      </c>
      <c r="U573" s="300">
        <v>107.4</v>
      </c>
      <c r="V573" s="296">
        <v>107.4</v>
      </c>
      <c r="W573" s="297">
        <v>107.4</v>
      </c>
      <c r="X573" s="297">
        <v>107.4</v>
      </c>
      <c r="Y573" s="297">
        <v>107.4</v>
      </c>
      <c r="Z573" s="300">
        <v>107.4</v>
      </c>
      <c r="AA573" s="296">
        <v>107.4</v>
      </c>
      <c r="AB573" s="297">
        <v>107.4</v>
      </c>
      <c r="AC573" s="297">
        <v>107.4</v>
      </c>
      <c r="AD573" s="297">
        <v>107.4</v>
      </c>
      <c r="AE573" s="300">
        <v>107.4</v>
      </c>
    </row>
    <row r="574" spans="1:31" x14ac:dyDescent="0.2">
      <c r="A574" s="293" t="s">
        <v>1477</v>
      </c>
      <c r="B574" s="293"/>
      <c r="C574" s="293" t="s">
        <v>1478</v>
      </c>
      <c r="D574" s="122" t="s">
        <v>1242</v>
      </c>
      <c r="E574" s="293" t="s">
        <v>1336</v>
      </c>
      <c r="F574" s="293" t="s">
        <v>243</v>
      </c>
      <c r="G574" s="122" t="s">
        <v>244</v>
      </c>
      <c r="H574" s="293" t="s">
        <v>1424</v>
      </c>
      <c r="I574" s="293" t="s">
        <v>1186</v>
      </c>
      <c r="J574" s="294">
        <v>41944</v>
      </c>
      <c r="K574" s="295">
        <v>103.8</v>
      </c>
      <c r="L574" s="296">
        <v>103.8</v>
      </c>
      <c r="M574" s="297">
        <v>103.8</v>
      </c>
      <c r="N574" s="297">
        <v>103.8</v>
      </c>
      <c r="O574" s="298">
        <v>103.8</v>
      </c>
      <c r="P574" s="299">
        <v>103.8</v>
      </c>
      <c r="Q574" s="296">
        <v>103.8</v>
      </c>
      <c r="R574" s="297">
        <v>103.8</v>
      </c>
      <c r="S574" s="297">
        <v>103.8</v>
      </c>
      <c r="T574" s="297">
        <v>103.8</v>
      </c>
      <c r="U574" s="300">
        <v>103.8</v>
      </c>
      <c r="V574" s="296">
        <v>103.8</v>
      </c>
      <c r="W574" s="297">
        <v>103.8</v>
      </c>
      <c r="X574" s="297">
        <v>103.8</v>
      </c>
      <c r="Y574" s="297">
        <v>103.8</v>
      </c>
      <c r="Z574" s="300">
        <v>103.8</v>
      </c>
      <c r="AA574" s="296">
        <v>103.8</v>
      </c>
      <c r="AB574" s="297">
        <v>103.8</v>
      </c>
      <c r="AC574" s="297">
        <v>103.8</v>
      </c>
      <c r="AD574" s="297">
        <v>103.8</v>
      </c>
      <c r="AE574" s="300">
        <v>103.8</v>
      </c>
    </row>
    <row r="575" spans="1:31" x14ac:dyDescent="0.2">
      <c r="A575" s="293" t="s">
        <v>1479</v>
      </c>
      <c r="B575" s="293"/>
      <c r="C575" s="293" t="s">
        <v>1480</v>
      </c>
      <c r="D575" s="122" t="s">
        <v>1242</v>
      </c>
      <c r="E575" s="293" t="s">
        <v>1243</v>
      </c>
      <c r="F575" s="293" t="s">
        <v>243</v>
      </c>
      <c r="G575" s="122" t="s">
        <v>244</v>
      </c>
      <c r="H575" s="293" t="s">
        <v>1375</v>
      </c>
      <c r="I575" s="293" t="s">
        <v>392</v>
      </c>
      <c r="J575" s="294">
        <v>45108</v>
      </c>
      <c r="K575" s="295">
        <v>120</v>
      </c>
      <c r="L575" s="296">
        <v>120</v>
      </c>
      <c r="M575" s="297">
        <v>120</v>
      </c>
      <c r="N575" s="297">
        <v>120</v>
      </c>
      <c r="O575" s="298">
        <v>120</v>
      </c>
      <c r="P575" s="299">
        <v>120</v>
      </c>
      <c r="Q575" s="296">
        <v>120</v>
      </c>
      <c r="R575" s="297">
        <v>120</v>
      </c>
      <c r="S575" s="297">
        <v>120</v>
      </c>
      <c r="T575" s="297">
        <v>120</v>
      </c>
      <c r="U575" s="300">
        <v>120</v>
      </c>
      <c r="V575" s="296">
        <v>120</v>
      </c>
      <c r="W575" s="297">
        <v>120</v>
      </c>
      <c r="X575" s="297">
        <v>120</v>
      </c>
      <c r="Y575" s="297">
        <v>120</v>
      </c>
      <c r="Z575" s="300">
        <v>120</v>
      </c>
      <c r="AA575" s="296">
        <v>120</v>
      </c>
      <c r="AB575" s="297">
        <v>120</v>
      </c>
      <c r="AC575" s="297">
        <v>120</v>
      </c>
      <c r="AD575" s="297">
        <v>120</v>
      </c>
      <c r="AE575" s="300">
        <v>120</v>
      </c>
    </row>
    <row r="576" spans="1:31" x14ac:dyDescent="0.2">
      <c r="A576" s="293" t="s">
        <v>1481</v>
      </c>
      <c r="B576" s="293"/>
      <c r="C576" s="293" t="s">
        <v>1482</v>
      </c>
      <c r="D576" s="122" t="s">
        <v>1242</v>
      </c>
      <c r="E576" s="293" t="s">
        <v>1243</v>
      </c>
      <c r="F576" s="293" t="s">
        <v>243</v>
      </c>
      <c r="G576" s="122" t="s">
        <v>244</v>
      </c>
      <c r="H576" s="293" t="s">
        <v>1375</v>
      </c>
      <c r="I576" s="293" t="s">
        <v>392</v>
      </c>
      <c r="J576" s="294">
        <v>45108</v>
      </c>
      <c r="K576" s="295">
        <v>62.4</v>
      </c>
      <c r="L576" s="296">
        <v>62.4</v>
      </c>
      <c r="M576" s="297">
        <v>62.4</v>
      </c>
      <c r="N576" s="297">
        <v>62.4</v>
      </c>
      <c r="O576" s="298">
        <v>62.4</v>
      </c>
      <c r="P576" s="299">
        <v>62.4</v>
      </c>
      <c r="Q576" s="296">
        <v>62.4</v>
      </c>
      <c r="R576" s="297">
        <v>62.4</v>
      </c>
      <c r="S576" s="297">
        <v>62.4</v>
      </c>
      <c r="T576" s="297">
        <v>62.4</v>
      </c>
      <c r="U576" s="300">
        <v>62.4</v>
      </c>
      <c r="V576" s="296">
        <v>62.4</v>
      </c>
      <c r="W576" s="297">
        <v>62.4</v>
      </c>
      <c r="X576" s="297">
        <v>62.4</v>
      </c>
      <c r="Y576" s="297">
        <v>62.4</v>
      </c>
      <c r="Z576" s="300">
        <v>62.4</v>
      </c>
      <c r="AA576" s="296">
        <v>62.4</v>
      </c>
      <c r="AB576" s="297">
        <v>62.4</v>
      </c>
      <c r="AC576" s="297">
        <v>62.4</v>
      </c>
      <c r="AD576" s="297">
        <v>62.4</v>
      </c>
      <c r="AE576" s="300">
        <v>62.4</v>
      </c>
    </row>
    <row r="577" spans="1:31" x14ac:dyDescent="0.2">
      <c r="A577" s="293" t="s">
        <v>1483</v>
      </c>
      <c r="B577" s="293"/>
      <c r="C577" s="293" t="s">
        <v>1484</v>
      </c>
      <c r="D577" s="122" t="s">
        <v>1242</v>
      </c>
      <c r="E577" s="293" t="s">
        <v>1243</v>
      </c>
      <c r="F577" s="293" t="s">
        <v>243</v>
      </c>
      <c r="G577" s="122" t="s">
        <v>244</v>
      </c>
      <c r="H577" s="293" t="s">
        <v>1485</v>
      </c>
      <c r="I577" s="293" t="s">
        <v>392</v>
      </c>
      <c r="J577" s="294">
        <v>42325</v>
      </c>
      <c r="K577" s="295">
        <v>150</v>
      </c>
      <c r="L577" s="296">
        <v>150</v>
      </c>
      <c r="M577" s="297">
        <v>150</v>
      </c>
      <c r="N577" s="297">
        <v>150</v>
      </c>
      <c r="O577" s="298">
        <v>150</v>
      </c>
      <c r="P577" s="299">
        <v>150</v>
      </c>
      <c r="Q577" s="296">
        <v>150</v>
      </c>
      <c r="R577" s="297">
        <v>150</v>
      </c>
      <c r="S577" s="297">
        <v>150</v>
      </c>
      <c r="T577" s="297">
        <v>150</v>
      </c>
      <c r="U577" s="300">
        <v>150</v>
      </c>
      <c r="V577" s="296">
        <v>150</v>
      </c>
      <c r="W577" s="297">
        <v>150</v>
      </c>
      <c r="X577" s="297">
        <v>150</v>
      </c>
      <c r="Y577" s="297">
        <v>150</v>
      </c>
      <c r="Z577" s="300">
        <v>150</v>
      </c>
      <c r="AA577" s="296">
        <v>150</v>
      </c>
      <c r="AB577" s="297">
        <v>150</v>
      </c>
      <c r="AC577" s="297">
        <v>150</v>
      </c>
      <c r="AD577" s="297">
        <v>150</v>
      </c>
      <c r="AE577" s="300">
        <v>150</v>
      </c>
    </row>
    <row r="578" spans="1:31" x14ac:dyDescent="0.2">
      <c r="A578" s="293" t="s">
        <v>1486</v>
      </c>
      <c r="B578" s="293"/>
      <c r="C578" s="293" t="s">
        <v>1487</v>
      </c>
      <c r="D578" s="122" t="s">
        <v>1242</v>
      </c>
      <c r="E578" s="293" t="s">
        <v>1243</v>
      </c>
      <c r="F578" s="293" t="s">
        <v>243</v>
      </c>
      <c r="G578" s="122" t="s">
        <v>244</v>
      </c>
      <c r="H578" s="293" t="s">
        <v>1488</v>
      </c>
      <c r="I578" s="293" t="s">
        <v>392</v>
      </c>
      <c r="J578" s="294">
        <v>44497</v>
      </c>
      <c r="K578" s="295">
        <v>98.7</v>
      </c>
      <c r="L578" s="296">
        <v>98.7</v>
      </c>
      <c r="M578" s="297">
        <v>98.7</v>
      </c>
      <c r="N578" s="297">
        <v>98.7</v>
      </c>
      <c r="O578" s="298">
        <v>98.7</v>
      </c>
      <c r="P578" s="299">
        <v>98.7</v>
      </c>
      <c r="Q578" s="296">
        <v>98.7</v>
      </c>
      <c r="R578" s="297">
        <v>98.7</v>
      </c>
      <c r="S578" s="297">
        <v>98.7</v>
      </c>
      <c r="T578" s="297">
        <v>98.7</v>
      </c>
      <c r="U578" s="300">
        <v>98.7</v>
      </c>
      <c r="V578" s="296">
        <v>98.7</v>
      </c>
      <c r="W578" s="297">
        <v>98.7</v>
      </c>
      <c r="X578" s="297">
        <v>98.7</v>
      </c>
      <c r="Y578" s="297">
        <v>98.7</v>
      </c>
      <c r="Z578" s="300">
        <v>98.7</v>
      </c>
      <c r="AA578" s="296">
        <v>98.7</v>
      </c>
      <c r="AB578" s="297">
        <v>98.7</v>
      </c>
      <c r="AC578" s="297">
        <v>98.7</v>
      </c>
      <c r="AD578" s="297">
        <v>98.7</v>
      </c>
      <c r="AE578" s="300">
        <v>98.7</v>
      </c>
    </row>
    <row r="579" spans="1:31" x14ac:dyDescent="0.2">
      <c r="A579" s="293" t="s">
        <v>1489</v>
      </c>
      <c r="B579" s="293"/>
      <c r="C579" s="293" t="s">
        <v>1490</v>
      </c>
      <c r="D579" s="122" t="s">
        <v>1242</v>
      </c>
      <c r="E579" s="293" t="s">
        <v>1243</v>
      </c>
      <c r="F579" s="293" t="s">
        <v>243</v>
      </c>
      <c r="G579" s="122" t="s">
        <v>244</v>
      </c>
      <c r="H579" s="293" t="s">
        <v>1488</v>
      </c>
      <c r="I579" s="293" t="s">
        <v>392</v>
      </c>
      <c r="J579" s="294">
        <v>44497</v>
      </c>
      <c r="K579" s="295">
        <v>126.9</v>
      </c>
      <c r="L579" s="296">
        <v>126.9</v>
      </c>
      <c r="M579" s="297">
        <v>126.9</v>
      </c>
      <c r="N579" s="297">
        <v>126.9</v>
      </c>
      <c r="O579" s="298">
        <v>126.9</v>
      </c>
      <c r="P579" s="299">
        <v>126.9</v>
      </c>
      <c r="Q579" s="296">
        <v>126.9</v>
      </c>
      <c r="R579" s="297">
        <v>126.9</v>
      </c>
      <c r="S579" s="297">
        <v>126.9</v>
      </c>
      <c r="T579" s="297">
        <v>126.9</v>
      </c>
      <c r="U579" s="300">
        <v>126.9</v>
      </c>
      <c r="V579" s="296">
        <v>126.9</v>
      </c>
      <c r="W579" s="297">
        <v>126.9</v>
      </c>
      <c r="X579" s="297">
        <v>126.9</v>
      </c>
      <c r="Y579" s="297">
        <v>126.9</v>
      </c>
      <c r="Z579" s="300">
        <v>126.9</v>
      </c>
      <c r="AA579" s="296">
        <v>126.9</v>
      </c>
      <c r="AB579" s="297">
        <v>126.9</v>
      </c>
      <c r="AC579" s="297">
        <v>126.9</v>
      </c>
      <c r="AD579" s="297">
        <v>126.9</v>
      </c>
      <c r="AE579" s="300">
        <v>126.9</v>
      </c>
    </row>
    <row r="580" spans="1:31" x14ac:dyDescent="0.2">
      <c r="A580" s="293" t="s">
        <v>1491</v>
      </c>
      <c r="B580" s="293"/>
      <c r="C580" s="293" t="s">
        <v>1492</v>
      </c>
      <c r="D580" s="122" t="s">
        <v>1242</v>
      </c>
      <c r="E580" s="293" t="s">
        <v>1307</v>
      </c>
      <c r="F580" s="293" t="s">
        <v>243</v>
      </c>
      <c r="G580" s="122" t="s">
        <v>244</v>
      </c>
      <c r="H580" s="293" t="s">
        <v>1308</v>
      </c>
      <c r="I580" s="293" t="s">
        <v>252</v>
      </c>
      <c r="J580" s="294">
        <v>44322</v>
      </c>
      <c r="K580" s="295">
        <v>141.6</v>
      </c>
      <c r="L580" s="296">
        <v>141.6</v>
      </c>
      <c r="M580" s="297">
        <v>141.6</v>
      </c>
      <c r="N580" s="297">
        <v>141.6</v>
      </c>
      <c r="O580" s="298">
        <v>141.6</v>
      </c>
      <c r="P580" s="299">
        <v>141.6</v>
      </c>
      <c r="Q580" s="296">
        <v>141.6</v>
      </c>
      <c r="R580" s="297">
        <v>141.6</v>
      </c>
      <c r="S580" s="297">
        <v>141.6</v>
      </c>
      <c r="T580" s="297">
        <v>141.6</v>
      </c>
      <c r="U580" s="300">
        <v>141.6</v>
      </c>
      <c r="V580" s="296">
        <v>141.6</v>
      </c>
      <c r="W580" s="297">
        <v>141.6</v>
      </c>
      <c r="X580" s="297">
        <v>141.6</v>
      </c>
      <c r="Y580" s="297">
        <v>141.6</v>
      </c>
      <c r="Z580" s="300">
        <v>141.6</v>
      </c>
      <c r="AA580" s="296">
        <v>141.6</v>
      </c>
      <c r="AB580" s="297">
        <v>141.6</v>
      </c>
      <c r="AC580" s="297">
        <v>141.6</v>
      </c>
      <c r="AD580" s="297">
        <v>141.6</v>
      </c>
      <c r="AE580" s="300">
        <v>141.6</v>
      </c>
    </row>
    <row r="581" spans="1:31" x14ac:dyDescent="0.2">
      <c r="A581" s="293" t="s">
        <v>1493</v>
      </c>
      <c r="B581" s="293"/>
      <c r="C581" s="293" t="s">
        <v>1494</v>
      </c>
      <c r="D581" s="122" t="s">
        <v>1242</v>
      </c>
      <c r="E581" s="293" t="s">
        <v>1307</v>
      </c>
      <c r="F581" s="293" t="s">
        <v>243</v>
      </c>
      <c r="G581" s="122" t="s">
        <v>244</v>
      </c>
      <c r="H581" s="293" t="s">
        <v>1308</v>
      </c>
      <c r="I581" s="293" t="s">
        <v>252</v>
      </c>
      <c r="J581" s="294">
        <v>44322</v>
      </c>
      <c r="K581" s="295">
        <v>141.6</v>
      </c>
      <c r="L581" s="296">
        <v>141.6</v>
      </c>
      <c r="M581" s="297">
        <v>141.6</v>
      </c>
      <c r="N581" s="297">
        <v>141.6</v>
      </c>
      <c r="O581" s="298">
        <v>141.6</v>
      </c>
      <c r="P581" s="299">
        <v>141.6</v>
      </c>
      <c r="Q581" s="296">
        <v>141.6</v>
      </c>
      <c r="R581" s="297">
        <v>141.6</v>
      </c>
      <c r="S581" s="297">
        <v>141.6</v>
      </c>
      <c r="T581" s="297">
        <v>141.6</v>
      </c>
      <c r="U581" s="300">
        <v>141.6</v>
      </c>
      <c r="V581" s="296">
        <v>141.6</v>
      </c>
      <c r="W581" s="297">
        <v>141.6</v>
      </c>
      <c r="X581" s="297">
        <v>141.6</v>
      </c>
      <c r="Y581" s="297">
        <v>141.6</v>
      </c>
      <c r="Z581" s="300">
        <v>141.6</v>
      </c>
      <c r="AA581" s="296">
        <v>141.6</v>
      </c>
      <c r="AB581" s="297">
        <v>141.6</v>
      </c>
      <c r="AC581" s="297">
        <v>141.6</v>
      </c>
      <c r="AD581" s="297">
        <v>141.6</v>
      </c>
      <c r="AE581" s="300">
        <v>141.6</v>
      </c>
    </row>
    <row r="582" spans="1:31" x14ac:dyDescent="0.2">
      <c r="A582" s="293" t="s">
        <v>1495</v>
      </c>
      <c r="B582" s="293"/>
      <c r="C582" s="293" t="s">
        <v>1496</v>
      </c>
      <c r="D582" s="122" t="s">
        <v>1242</v>
      </c>
      <c r="E582" s="293" t="s">
        <v>1243</v>
      </c>
      <c r="F582" s="293" t="s">
        <v>243</v>
      </c>
      <c r="G582" s="122" t="s">
        <v>244</v>
      </c>
      <c r="H582" s="293" t="s">
        <v>391</v>
      </c>
      <c r="I582" s="293" t="s">
        <v>392</v>
      </c>
      <c r="J582" s="294">
        <v>42641</v>
      </c>
      <c r="K582" s="295">
        <v>119.93</v>
      </c>
      <c r="L582" s="296">
        <v>119.9</v>
      </c>
      <c r="M582" s="297">
        <v>119.9</v>
      </c>
      <c r="N582" s="297">
        <v>119.9</v>
      </c>
      <c r="O582" s="298">
        <v>119.9</v>
      </c>
      <c r="P582" s="299">
        <v>119.9</v>
      </c>
      <c r="Q582" s="296">
        <v>119.9</v>
      </c>
      <c r="R582" s="297">
        <v>119.9</v>
      </c>
      <c r="S582" s="297">
        <v>119.9</v>
      </c>
      <c r="T582" s="297">
        <v>119.9</v>
      </c>
      <c r="U582" s="300">
        <v>119.9</v>
      </c>
      <c r="V582" s="296">
        <v>119.9</v>
      </c>
      <c r="W582" s="297">
        <v>119.9</v>
      </c>
      <c r="X582" s="297">
        <v>119.9</v>
      </c>
      <c r="Y582" s="297">
        <v>119.9</v>
      </c>
      <c r="Z582" s="300">
        <v>119.9</v>
      </c>
      <c r="AA582" s="296">
        <v>119.9</v>
      </c>
      <c r="AB582" s="297">
        <v>119.9</v>
      </c>
      <c r="AC582" s="297">
        <v>119.9</v>
      </c>
      <c r="AD582" s="297">
        <v>119.9</v>
      </c>
      <c r="AE582" s="300">
        <v>119.9</v>
      </c>
    </row>
    <row r="583" spans="1:31" x14ac:dyDescent="0.2">
      <c r="A583" s="293" t="s">
        <v>1497</v>
      </c>
      <c r="B583" s="293"/>
      <c r="C583" s="293" t="s">
        <v>1498</v>
      </c>
      <c r="D583" s="122" t="s">
        <v>1242</v>
      </c>
      <c r="E583" s="293" t="s">
        <v>1243</v>
      </c>
      <c r="F583" s="293" t="s">
        <v>243</v>
      </c>
      <c r="G583" s="122" t="s">
        <v>244</v>
      </c>
      <c r="H583" s="293" t="s">
        <v>1499</v>
      </c>
      <c r="I583" s="293" t="s">
        <v>392</v>
      </c>
      <c r="J583" s="294">
        <v>39803</v>
      </c>
      <c r="K583" s="295">
        <v>165.6</v>
      </c>
      <c r="L583" s="296">
        <v>163.5</v>
      </c>
      <c r="M583" s="297">
        <v>163.5</v>
      </c>
      <c r="N583" s="297">
        <v>163.5</v>
      </c>
      <c r="O583" s="298">
        <v>163.5</v>
      </c>
      <c r="P583" s="299">
        <v>163.5</v>
      </c>
      <c r="Q583" s="296">
        <v>163.5</v>
      </c>
      <c r="R583" s="297">
        <v>163.5</v>
      </c>
      <c r="S583" s="297">
        <v>163.5</v>
      </c>
      <c r="T583" s="297">
        <v>163.5</v>
      </c>
      <c r="U583" s="300">
        <v>163.5</v>
      </c>
      <c r="V583" s="296">
        <v>163.5</v>
      </c>
      <c r="W583" s="297">
        <v>163.5</v>
      </c>
      <c r="X583" s="297">
        <v>163.5</v>
      </c>
      <c r="Y583" s="297">
        <v>163.5</v>
      </c>
      <c r="Z583" s="300">
        <v>163.5</v>
      </c>
      <c r="AA583" s="296">
        <v>163.5</v>
      </c>
      <c r="AB583" s="297">
        <v>163.5</v>
      </c>
      <c r="AC583" s="297">
        <v>163.5</v>
      </c>
      <c r="AD583" s="297">
        <v>163.5</v>
      </c>
      <c r="AE583" s="300">
        <v>163.5</v>
      </c>
    </row>
    <row r="584" spans="1:31" x14ac:dyDescent="0.2">
      <c r="A584" s="293" t="s">
        <v>1500</v>
      </c>
      <c r="B584" s="293"/>
      <c r="C584" s="293" t="s">
        <v>1501</v>
      </c>
      <c r="D584" s="122" t="s">
        <v>1242</v>
      </c>
      <c r="E584" s="293" t="s">
        <v>1336</v>
      </c>
      <c r="F584" s="293" t="s">
        <v>243</v>
      </c>
      <c r="G584" s="122" t="s">
        <v>244</v>
      </c>
      <c r="H584" s="293" t="s">
        <v>1502</v>
      </c>
      <c r="I584" s="293" t="s">
        <v>1186</v>
      </c>
      <c r="J584" s="294">
        <v>41935</v>
      </c>
      <c r="K584" s="295">
        <v>99.9</v>
      </c>
      <c r="L584" s="296">
        <v>99.9</v>
      </c>
      <c r="M584" s="297">
        <v>99.9</v>
      </c>
      <c r="N584" s="297">
        <v>99.9</v>
      </c>
      <c r="O584" s="298">
        <v>99.9</v>
      </c>
      <c r="P584" s="299">
        <v>99.9</v>
      </c>
      <c r="Q584" s="296">
        <v>99.9</v>
      </c>
      <c r="R584" s="297">
        <v>99.9</v>
      </c>
      <c r="S584" s="297">
        <v>99.9</v>
      </c>
      <c r="T584" s="297">
        <v>99.9</v>
      </c>
      <c r="U584" s="300">
        <v>99.9</v>
      </c>
      <c r="V584" s="296">
        <v>99.9</v>
      </c>
      <c r="W584" s="297">
        <v>99.9</v>
      </c>
      <c r="X584" s="297">
        <v>99.9</v>
      </c>
      <c r="Y584" s="297">
        <v>99.9</v>
      </c>
      <c r="Z584" s="300">
        <v>99.9</v>
      </c>
      <c r="AA584" s="296">
        <v>99.9</v>
      </c>
      <c r="AB584" s="297">
        <v>99.9</v>
      </c>
      <c r="AC584" s="297">
        <v>99.9</v>
      </c>
      <c r="AD584" s="297">
        <v>99.9</v>
      </c>
      <c r="AE584" s="300">
        <v>99.9</v>
      </c>
    </row>
    <row r="585" spans="1:31" x14ac:dyDescent="0.2">
      <c r="A585" s="293" t="s">
        <v>1503</v>
      </c>
      <c r="B585" s="293"/>
      <c r="C585" s="293" t="s">
        <v>1504</v>
      </c>
      <c r="D585" s="122" t="s">
        <v>1242</v>
      </c>
      <c r="E585" s="293" t="s">
        <v>1336</v>
      </c>
      <c r="F585" s="293" t="s">
        <v>243</v>
      </c>
      <c r="G585" s="122" t="s">
        <v>244</v>
      </c>
      <c r="H585" s="293" t="s">
        <v>1502</v>
      </c>
      <c r="I585" s="293" t="s">
        <v>1186</v>
      </c>
      <c r="J585" s="294">
        <v>41935</v>
      </c>
      <c r="K585" s="295">
        <v>100</v>
      </c>
      <c r="L585" s="296">
        <v>100</v>
      </c>
      <c r="M585" s="297">
        <v>100</v>
      </c>
      <c r="N585" s="297">
        <v>100</v>
      </c>
      <c r="O585" s="298">
        <v>100</v>
      </c>
      <c r="P585" s="299">
        <v>100</v>
      </c>
      <c r="Q585" s="296">
        <v>100</v>
      </c>
      <c r="R585" s="297">
        <v>100</v>
      </c>
      <c r="S585" s="297">
        <v>100</v>
      </c>
      <c r="T585" s="297">
        <v>100</v>
      </c>
      <c r="U585" s="300">
        <v>100</v>
      </c>
      <c r="V585" s="296">
        <v>100</v>
      </c>
      <c r="W585" s="297">
        <v>100</v>
      </c>
      <c r="X585" s="297">
        <v>100</v>
      </c>
      <c r="Y585" s="297">
        <v>100</v>
      </c>
      <c r="Z585" s="300">
        <v>100</v>
      </c>
      <c r="AA585" s="296">
        <v>100</v>
      </c>
      <c r="AB585" s="297">
        <v>100</v>
      </c>
      <c r="AC585" s="297">
        <v>100</v>
      </c>
      <c r="AD585" s="297">
        <v>100</v>
      </c>
      <c r="AE585" s="300">
        <v>100</v>
      </c>
    </row>
    <row r="586" spans="1:31" x14ac:dyDescent="0.2">
      <c r="A586" s="293" t="s">
        <v>1505</v>
      </c>
      <c r="B586" s="293"/>
      <c r="C586" s="293" t="s">
        <v>1506</v>
      </c>
      <c r="D586" s="122" t="s">
        <v>1242</v>
      </c>
      <c r="E586" s="293" t="s">
        <v>1243</v>
      </c>
      <c r="F586" s="293" t="s">
        <v>243</v>
      </c>
      <c r="G586" s="122" t="s">
        <v>244</v>
      </c>
      <c r="H586" s="293" t="s">
        <v>1507</v>
      </c>
      <c r="I586" s="293" t="s">
        <v>392</v>
      </c>
      <c r="J586" s="294">
        <v>43229</v>
      </c>
      <c r="K586" s="295">
        <v>152.5</v>
      </c>
      <c r="L586" s="296">
        <v>152.5</v>
      </c>
      <c r="M586" s="297">
        <v>152.5</v>
      </c>
      <c r="N586" s="297">
        <v>152.5</v>
      </c>
      <c r="O586" s="298">
        <v>152.5</v>
      </c>
      <c r="P586" s="299">
        <v>152.5</v>
      </c>
      <c r="Q586" s="296">
        <v>152.5</v>
      </c>
      <c r="R586" s="297">
        <v>152.5</v>
      </c>
      <c r="S586" s="297">
        <v>152.5</v>
      </c>
      <c r="T586" s="297">
        <v>152.5</v>
      </c>
      <c r="U586" s="300">
        <v>152.5</v>
      </c>
      <c r="V586" s="296">
        <v>152.5</v>
      </c>
      <c r="W586" s="297">
        <v>152.5</v>
      </c>
      <c r="X586" s="297">
        <v>152.5</v>
      </c>
      <c r="Y586" s="297">
        <v>152.5</v>
      </c>
      <c r="Z586" s="300">
        <v>152.5</v>
      </c>
      <c r="AA586" s="296">
        <v>152.5</v>
      </c>
      <c r="AB586" s="297">
        <v>152.5</v>
      </c>
      <c r="AC586" s="297">
        <v>152.5</v>
      </c>
      <c r="AD586" s="297">
        <v>152.5</v>
      </c>
      <c r="AE586" s="300">
        <v>152.5</v>
      </c>
    </row>
    <row r="587" spans="1:31" x14ac:dyDescent="0.2">
      <c r="A587" s="293" t="s">
        <v>1508</v>
      </c>
      <c r="B587" s="293"/>
      <c r="C587" s="293" t="s">
        <v>1509</v>
      </c>
      <c r="D587" s="122" t="s">
        <v>1242</v>
      </c>
      <c r="E587" s="293" t="s">
        <v>1243</v>
      </c>
      <c r="F587" s="293" t="s">
        <v>243</v>
      </c>
      <c r="G587" s="122" t="s">
        <v>244</v>
      </c>
      <c r="H587" s="293" t="s">
        <v>1507</v>
      </c>
      <c r="I587" s="293" t="s">
        <v>392</v>
      </c>
      <c r="J587" s="294">
        <v>43229</v>
      </c>
      <c r="K587" s="295">
        <v>147.5</v>
      </c>
      <c r="L587" s="296">
        <v>147.5</v>
      </c>
      <c r="M587" s="297">
        <v>147.5</v>
      </c>
      <c r="N587" s="297">
        <v>147.5</v>
      </c>
      <c r="O587" s="298">
        <v>147.5</v>
      </c>
      <c r="P587" s="299">
        <v>147.5</v>
      </c>
      <c r="Q587" s="296">
        <v>147.5</v>
      </c>
      <c r="R587" s="297">
        <v>147.5</v>
      </c>
      <c r="S587" s="297">
        <v>147.5</v>
      </c>
      <c r="T587" s="297">
        <v>147.5</v>
      </c>
      <c r="U587" s="300">
        <v>147.5</v>
      </c>
      <c r="V587" s="296">
        <v>147.5</v>
      </c>
      <c r="W587" s="297">
        <v>147.5</v>
      </c>
      <c r="X587" s="297">
        <v>147.5</v>
      </c>
      <c r="Y587" s="297">
        <v>147.5</v>
      </c>
      <c r="Z587" s="300">
        <v>147.5</v>
      </c>
      <c r="AA587" s="296">
        <v>147.5</v>
      </c>
      <c r="AB587" s="297">
        <v>147.5</v>
      </c>
      <c r="AC587" s="297">
        <v>147.5</v>
      </c>
      <c r="AD587" s="297">
        <v>147.5</v>
      </c>
      <c r="AE587" s="300">
        <v>147.5</v>
      </c>
    </row>
    <row r="588" spans="1:31" x14ac:dyDescent="0.2">
      <c r="A588" s="293" t="s">
        <v>1510</v>
      </c>
      <c r="B588" s="293"/>
      <c r="C588" s="293" t="s">
        <v>1511</v>
      </c>
      <c r="D588" s="122" t="s">
        <v>1242</v>
      </c>
      <c r="E588" s="293" t="s">
        <v>1243</v>
      </c>
      <c r="F588" s="293" t="s">
        <v>243</v>
      </c>
      <c r="G588" s="122" t="s">
        <v>244</v>
      </c>
      <c r="H588" s="293" t="s">
        <v>552</v>
      </c>
      <c r="I588" s="293" t="s">
        <v>260</v>
      </c>
      <c r="J588" s="294">
        <v>42719</v>
      </c>
      <c r="K588" s="295">
        <v>52</v>
      </c>
      <c r="L588" s="296">
        <v>52</v>
      </c>
      <c r="M588" s="297">
        <v>52</v>
      </c>
      <c r="N588" s="297">
        <v>52</v>
      </c>
      <c r="O588" s="298">
        <v>52</v>
      </c>
      <c r="P588" s="299">
        <v>52</v>
      </c>
      <c r="Q588" s="296">
        <v>52</v>
      </c>
      <c r="R588" s="297">
        <v>52</v>
      </c>
      <c r="S588" s="297">
        <v>52</v>
      </c>
      <c r="T588" s="297">
        <v>52</v>
      </c>
      <c r="U588" s="300">
        <v>52</v>
      </c>
      <c r="V588" s="296">
        <v>52</v>
      </c>
      <c r="W588" s="297">
        <v>52</v>
      </c>
      <c r="X588" s="297">
        <v>52</v>
      </c>
      <c r="Y588" s="297">
        <v>52</v>
      </c>
      <c r="Z588" s="300">
        <v>52</v>
      </c>
      <c r="AA588" s="296">
        <v>52</v>
      </c>
      <c r="AB588" s="297">
        <v>52</v>
      </c>
      <c r="AC588" s="297">
        <v>52</v>
      </c>
      <c r="AD588" s="297">
        <v>52</v>
      </c>
      <c r="AE588" s="300">
        <v>52</v>
      </c>
    </row>
    <row r="589" spans="1:31" x14ac:dyDescent="0.2">
      <c r="A589" s="293" t="s">
        <v>1512</v>
      </c>
      <c r="B589" s="293"/>
      <c r="C589" s="293" t="s">
        <v>1513</v>
      </c>
      <c r="D589" s="122" t="s">
        <v>1242</v>
      </c>
      <c r="E589" s="293" t="s">
        <v>1243</v>
      </c>
      <c r="F589" s="293" t="s">
        <v>243</v>
      </c>
      <c r="G589" s="122" t="s">
        <v>244</v>
      </c>
      <c r="H589" s="293" t="s">
        <v>552</v>
      </c>
      <c r="I589" s="293" t="s">
        <v>260</v>
      </c>
      <c r="J589" s="294">
        <v>42719</v>
      </c>
      <c r="K589" s="295">
        <v>98</v>
      </c>
      <c r="L589" s="296">
        <v>98</v>
      </c>
      <c r="M589" s="297">
        <v>98</v>
      </c>
      <c r="N589" s="297">
        <v>98</v>
      </c>
      <c r="O589" s="298">
        <v>98</v>
      </c>
      <c r="P589" s="299">
        <v>98</v>
      </c>
      <c r="Q589" s="296">
        <v>98</v>
      </c>
      <c r="R589" s="297">
        <v>98</v>
      </c>
      <c r="S589" s="297">
        <v>98</v>
      </c>
      <c r="T589" s="297">
        <v>98</v>
      </c>
      <c r="U589" s="300">
        <v>98</v>
      </c>
      <c r="V589" s="296">
        <v>98</v>
      </c>
      <c r="W589" s="297">
        <v>98</v>
      </c>
      <c r="X589" s="297">
        <v>98</v>
      </c>
      <c r="Y589" s="297">
        <v>98</v>
      </c>
      <c r="Z589" s="300">
        <v>98</v>
      </c>
      <c r="AA589" s="296">
        <v>98</v>
      </c>
      <c r="AB589" s="297">
        <v>98</v>
      </c>
      <c r="AC589" s="297">
        <v>98</v>
      </c>
      <c r="AD589" s="297">
        <v>98</v>
      </c>
      <c r="AE589" s="300">
        <v>98</v>
      </c>
    </row>
    <row r="590" spans="1:31" x14ac:dyDescent="0.2">
      <c r="A590" s="293" t="s">
        <v>1514</v>
      </c>
      <c r="B590" s="293"/>
      <c r="C590" s="293" t="s">
        <v>1515</v>
      </c>
      <c r="D590" s="122" t="s">
        <v>1242</v>
      </c>
      <c r="E590" s="293" t="s">
        <v>1243</v>
      </c>
      <c r="F590" s="293" t="s">
        <v>243</v>
      </c>
      <c r="G590" s="122" t="s">
        <v>244</v>
      </c>
      <c r="H590" s="293" t="s">
        <v>552</v>
      </c>
      <c r="I590" s="293" t="s">
        <v>260</v>
      </c>
      <c r="J590" s="294">
        <v>42719</v>
      </c>
      <c r="K590" s="295">
        <v>100</v>
      </c>
      <c r="L590" s="296">
        <v>100</v>
      </c>
      <c r="M590" s="297">
        <v>100</v>
      </c>
      <c r="N590" s="297">
        <v>100</v>
      </c>
      <c r="O590" s="298">
        <v>100</v>
      </c>
      <c r="P590" s="299">
        <v>100</v>
      </c>
      <c r="Q590" s="296">
        <v>100</v>
      </c>
      <c r="R590" s="297">
        <v>100</v>
      </c>
      <c r="S590" s="297">
        <v>100</v>
      </c>
      <c r="T590" s="297">
        <v>100</v>
      </c>
      <c r="U590" s="300">
        <v>100</v>
      </c>
      <c r="V590" s="296">
        <v>100</v>
      </c>
      <c r="W590" s="297">
        <v>100</v>
      </c>
      <c r="X590" s="297">
        <v>100</v>
      </c>
      <c r="Y590" s="297">
        <v>100</v>
      </c>
      <c r="Z590" s="300">
        <v>100</v>
      </c>
      <c r="AA590" s="296">
        <v>100</v>
      </c>
      <c r="AB590" s="297">
        <v>100</v>
      </c>
      <c r="AC590" s="297">
        <v>100</v>
      </c>
      <c r="AD590" s="297">
        <v>100</v>
      </c>
      <c r="AE590" s="300">
        <v>100</v>
      </c>
    </row>
    <row r="591" spans="1:31" x14ac:dyDescent="0.2">
      <c r="A591" s="293" t="s">
        <v>1516</v>
      </c>
      <c r="B591" s="293"/>
      <c r="C591" s="293" t="s">
        <v>1517</v>
      </c>
      <c r="D591" s="122" t="s">
        <v>1242</v>
      </c>
      <c r="E591" s="293" t="s">
        <v>1243</v>
      </c>
      <c r="F591" s="293" t="s">
        <v>243</v>
      </c>
      <c r="G591" s="122" t="s">
        <v>244</v>
      </c>
      <c r="H591" s="293" t="s">
        <v>552</v>
      </c>
      <c r="I591" s="293" t="s">
        <v>260</v>
      </c>
      <c r="J591" s="294">
        <v>44407</v>
      </c>
      <c r="K591" s="295">
        <v>50.4</v>
      </c>
      <c r="L591" s="296">
        <v>50.4</v>
      </c>
      <c r="M591" s="297">
        <v>50.4</v>
      </c>
      <c r="N591" s="297">
        <v>50.4</v>
      </c>
      <c r="O591" s="298">
        <v>50.4</v>
      </c>
      <c r="P591" s="299">
        <v>50.4</v>
      </c>
      <c r="Q591" s="296">
        <v>50.4</v>
      </c>
      <c r="R591" s="297">
        <v>50.4</v>
      </c>
      <c r="S591" s="297">
        <v>50.4</v>
      </c>
      <c r="T591" s="297">
        <v>50.4</v>
      </c>
      <c r="U591" s="300">
        <v>50.4</v>
      </c>
      <c r="V591" s="296">
        <v>50.4</v>
      </c>
      <c r="W591" s="297">
        <v>50.4</v>
      </c>
      <c r="X591" s="297">
        <v>50.4</v>
      </c>
      <c r="Y591" s="297">
        <v>50.4</v>
      </c>
      <c r="Z591" s="300">
        <v>50.4</v>
      </c>
      <c r="AA591" s="296">
        <v>50.4</v>
      </c>
      <c r="AB591" s="297">
        <v>50.4</v>
      </c>
      <c r="AC591" s="297">
        <v>50.4</v>
      </c>
      <c r="AD591" s="297">
        <v>50.4</v>
      </c>
      <c r="AE591" s="300">
        <v>50.4</v>
      </c>
    </row>
    <row r="592" spans="1:31" x14ac:dyDescent="0.2">
      <c r="A592" s="293" t="s">
        <v>1518</v>
      </c>
      <c r="B592" s="293"/>
      <c r="C592" s="293" t="s">
        <v>1519</v>
      </c>
      <c r="D592" s="122" t="s">
        <v>1242</v>
      </c>
      <c r="E592" s="293" t="s">
        <v>1243</v>
      </c>
      <c r="F592" s="293" t="s">
        <v>243</v>
      </c>
      <c r="G592" s="122" t="s">
        <v>244</v>
      </c>
      <c r="H592" s="293" t="s">
        <v>1520</v>
      </c>
      <c r="I592" s="293" t="s">
        <v>392</v>
      </c>
      <c r="J592" s="294">
        <v>44378</v>
      </c>
      <c r="K592" s="295">
        <v>46</v>
      </c>
      <c r="L592" s="296">
        <v>46</v>
      </c>
      <c r="M592" s="297">
        <v>46</v>
      </c>
      <c r="N592" s="297">
        <v>46</v>
      </c>
      <c r="O592" s="298">
        <v>46</v>
      </c>
      <c r="P592" s="299">
        <v>46</v>
      </c>
      <c r="Q592" s="296">
        <v>46</v>
      </c>
      <c r="R592" s="297">
        <v>46</v>
      </c>
      <c r="S592" s="297">
        <v>46</v>
      </c>
      <c r="T592" s="297">
        <v>46</v>
      </c>
      <c r="U592" s="300">
        <v>46</v>
      </c>
      <c r="V592" s="296">
        <v>46</v>
      </c>
      <c r="W592" s="297">
        <v>46</v>
      </c>
      <c r="X592" s="297">
        <v>46</v>
      </c>
      <c r="Y592" s="297">
        <v>46</v>
      </c>
      <c r="Z592" s="300">
        <v>46</v>
      </c>
      <c r="AA592" s="296">
        <v>46</v>
      </c>
      <c r="AB592" s="297">
        <v>46</v>
      </c>
      <c r="AC592" s="297">
        <v>46</v>
      </c>
      <c r="AD592" s="297">
        <v>46</v>
      </c>
      <c r="AE592" s="300">
        <v>46</v>
      </c>
    </row>
    <row r="593" spans="1:31" x14ac:dyDescent="0.2">
      <c r="A593" s="293" t="s">
        <v>1521</v>
      </c>
      <c r="B593" s="293"/>
      <c r="C593" s="293" t="s">
        <v>1522</v>
      </c>
      <c r="D593" s="122" t="s">
        <v>1242</v>
      </c>
      <c r="E593" s="293" t="s">
        <v>1243</v>
      </c>
      <c r="F593" s="293" t="s">
        <v>243</v>
      </c>
      <c r="G593" s="122" t="s">
        <v>244</v>
      </c>
      <c r="H593" s="293" t="s">
        <v>1520</v>
      </c>
      <c r="I593" s="293" t="s">
        <v>392</v>
      </c>
      <c r="J593" s="294">
        <v>44378</v>
      </c>
      <c r="K593" s="295">
        <v>51.9</v>
      </c>
      <c r="L593" s="296">
        <v>52</v>
      </c>
      <c r="M593" s="297">
        <v>52</v>
      </c>
      <c r="N593" s="297">
        <v>52</v>
      </c>
      <c r="O593" s="298">
        <v>52</v>
      </c>
      <c r="P593" s="299">
        <v>52</v>
      </c>
      <c r="Q593" s="296">
        <v>52</v>
      </c>
      <c r="R593" s="297">
        <v>52</v>
      </c>
      <c r="S593" s="297">
        <v>52</v>
      </c>
      <c r="T593" s="297">
        <v>52</v>
      </c>
      <c r="U593" s="300">
        <v>52</v>
      </c>
      <c r="V593" s="296">
        <v>52</v>
      </c>
      <c r="W593" s="297">
        <v>52</v>
      </c>
      <c r="X593" s="297">
        <v>52</v>
      </c>
      <c r="Y593" s="297">
        <v>52</v>
      </c>
      <c r="Z593" s="300">
        <v>52</v>
      </c>
      <c r="AA593" s="296">
        <v>52</v>
      </c>
      <c r="AB593" s="297">
        <v>52</v>
      </c>
      <c r="AC593" s="297">
        <v>52</v>
      </c>
      <c r="AD593" s="297">
        <v>52</v>
      </c>
      <c r="AE593" s="300">
        <v>52</v>
      </c>
    </row>
    <row r="594" spans="1:31" x14ac:dyDescent="0.2">
      <c r="A594" s="293" t="s">
        <v>1523</v>
      </c>
      <c r="B594" s="293"/>
      <c r="C594" s="293" t="s">
        <v>1524</v>
      </c>
      <c r="D594" s="122" t="s">
        <v>1242</v>
      </c>
      <c r="E594" s="293" t="s">
        <v>1243</v>
      </c>
      <c r="F594" s="293" t="s">
        <v>243</v>
      </c>
      <c r="G594" s="122" t="s">
        <v>244</v>
      </c>
      <c r="H594" s="293" t="s">
        <v>1520</v>
      </c>
      <c r="I594" s="293" t="s">
        <v>392</v>
      </c>
      <c r="J594" s="294">
        <v>44378</v>
      </c>
      <c r="K594" s="295">
        <v>25.3</v>
      </c>
      <c r="L594" s="296">
        <v>25.3</v>
      </c>
      <c r="M594" s="297">
        <v>25.3</v>
      </c>
      <c r="N594" s="297">
        <v>25.3</v>
      </c>
      <c r="O594" s="298">
        <v>25.3</v>
      </c>
      <c r="P594" s="299">
        <v>25.3</v>
      </c>
      <c r="Q594" s="296">
        <v>25.3</v>
      </c>
      <c r="R594" s="297">
        <v>25.3</v>
      </c>
      <c r="S594" s="297">
        <v>25.3</v>
      </c>
      <c r="T594" s="297">
        <v>25.3</v>
      </c>
      <c r="U594" s="300">
        <v>25.3</v>
      </c>
      <c r="V594" s="296">
        <v>25.3</v>
      </c>
      <c r="W594" s="297">
        <v>25.3</v>
      </c>
      <c r="X594" s="297">
        <v>25.3</v>
      </c>
      <c r="Y594" s="297">
        <v>25.3</v>
      </c>
      <c r="Z594" s="300">
        <v>25.3</v>
      </c>
      <c r="AA594" s="296">
        <v>25.3</v>
      </c>
      <c r="AB594" s="297">
        <v>25.3</v>
      </c>
      <c r="AC594" s="297">
        <v>25.3</v>
      </c>
      <c r="AD594" s="297">
        <v>25.3</v>
      </c>
      <c r="AE594" s="300">
        <v>25.3</v>
      </c>
    </row>
    <row r="595" spans="1:31" x14ac:dyDescent="0.2">
      <c r="A595" s="293" t="s">
        <v>1525</v>
      </c>
      <c r="B595" s="293"/>
      <c r="C595" s="293" t="s">
        <v>1526</v>
      </c>
      <c r="D595" s="122" t="s">
        <v>1242</v>
      </c>
      <c r="E595" s="293" t="s">
        <v>1243</v>
      </c>
      <c r="F595" s="293" t="s">
        <v>243</v>
      </c>
      <c r="G595" s="122" t="s">
        <v>244</v>
      </c>
      <c r="H595" s="293" t="s">
        <v>1520</v>
      </c>
      <c r="I595" s="293" t="s">
        <v>392</v>
      </c>
      <c r="J595" s="294">
        <v>44378</v>
      </c>
      <c r="K595" s="295">
        <v>122.4</v>
      </c>
      <c r="L595" s="296">
        <v>122.5</v>
      </c>
      <c r="M595" s="297">
        <v>122.5</v>
      </c>
      <c r="N595" s="297">
        <v>122.5</v>
      </c>
      <c r="O595" s="298">
        <v>122.5</v>
      </c>
      <c r="P595" s="299">
        <v>122.5</v>
      </c>
      <c r="Q595" s="296">
        <v>122.5</v>
      </c>
      <c r="R595" s="297">
        <v>122.5</v>
      </c>
      <c r="S595" s="297">
        <v>122.5</v>
      </c>
      <c r="T595" s="297">
        <v>122.5</v>
      </c>
      <c r="U595" s="300">
        <v>122.5</v>
      </c>
      <c r="V595" s="296">
        <v>122.5</v>
      </c>
      <c r="W595" s="297">
        <v>122.5</v>
      </c>
      <c r="X595" s="297">
        <v>122.5</v>
      </c>
      <c r="Y595" s="297">
        <v>122.5</v>
      </c>
      <c r="Z595" s="300">
        <v>122.5</v>
      </c>
      <c r="AA595" s="296">
        <v>122.5</v>
      </c>
      <c r="AB595" s="297">
        <v>122.5</v>
      </c>
      <c r="AC595" s="297">
        <v>122.5</v>
      </c>
      <c r="AD595" s="297">
        <v>122.5</v>
      </c>
      <c r="AE595" s="300">
        <v>122.5</v>
      </c>
    </row>
    <row r="596" spans="1:31" x14ac:dyDescent="0.2">
      <c r="A596" s="293" t="s">
        <v>1527</v>
      </c>
      <c r="B596" s="293"/>
      <c r="C596" s="293" t="s">
        <v>1528</v>
      </c>
      <c r="D596" s="122" t="s">
        <v>1242</v>
      </c>
      <c r="E596" s="293" t="s">
        <v>1243</v>
      </c>
      <c r="F596" s="293" t="s">
        <v>243</v>
      </c>
      <c r="G596" s="122" t="s">
        <v>244</v>
      </c>
      <c r="H596" s="293" t="s">
        <v>1520</v>
      </c>
      <c r="I596" s="293" t="s">
        <v>392</v>
      </c>
      <c r="J596" s="294">
        <v>44378</v>
      </c>
      <c r="K596" s="295">
        <v>25.3</v>
      </c>
      <c r="L596" s="296">
        <v>25.3</v>
      </c>
      <c r="M596" s="297">
        <v>25.3</v>
      </c>
      <c r="N596" s="297">
        <v>25.3</v>
      </c>
      <c r="O596" s="298">
        <v>25.3</v>
      </c>
      <c r="P596" s="299">
        <v>25.3</v>
      </c>
      <c r="Q596" s="296">
        <v>25.3</v>
      </c>
      <c r="R596" s="297">
        <v>25.3</v>
      </c>
      <c r="S596" s="297">
        <v>25.3</v>
      </c>
      <c r="T596" s="297">
        <v>25.3</v>
      </c>
      <c r="U596" s="300">
        <v>25.3</v>
      </c>
      <c r="V596" s="296">
        <v>25.3</v>
      </c>
      <c r="W596" s="297">
        <v>25.3</v>
      </c>
      <c r="X596" s="297">
        <v>25.3</v>
      </c>
      <c r="Y596" s="297">
        <v>25.3</v>
      </c>
      <c r="Z596" s="300">
        <v>25.3</v>
      </c>
      <c r="AA596" s="296">
        <v>25.3</v>
      </c>
      <c r="AB596" s="297">
        <v>25.3</v>
      </c>
      <c r="AC596" s="297">
        <v>25.3</v>
      </c>
      <c r="AD596" s="297">
        <v>25.3</v>
      </c>
      <c r="AE596" s="300">
        <v>25.3</v>
      </c>
    </row>
    <row r="597" spans="1:31" x14ac:dyDescent="0.2">
      <c r="A597" s="293" t="s">
        <v>1529</v>
      </c>
      <c r="B597" s="293"/>
      <c r="C597" s="293" t="s">
        <v>1530</v>
      </c>
      <c r="D597" s="122" t="s">
        <v>1242</v>
      </c>
      <c r="E597" s="293" t="s">
        <v>1243</v>
      </c>
      <c r="F597" s="293" t="s">
        <v>243</v>
      </c>
      <c r="G597" s="122" t="s">
        <v>244</v>
      </c>
      <c r="H597" s="293" t="s">
        <v>1520</v>
      </c>
      <c r="I597" s="293" t="s">
        <v>392</v>
      </c>
      <c r="J597" s="294">
        <v>44378</v>
      </c>
      <c r="K597" s="295">
        <v>127.5</v>
      </c>
      <c r="L597" s="296">
        <v>127.6</v>
      </c>
      <c r="M597" s="297">
        <v>127.6</v>
      </c>
      <c r="N597" s="297">
        <v>127.6</v>
      </c>
      <c r="O597" s="298">
        <v>127.6</v>
      </c>
      <c r="P597" s="299">
        <v>127.6</v>
      </c>
      <c r="Q597" s="296">
        <v>127.6</v>
      </c>
      <c r="R597" s="297">
        <v>127.6</v>
      </c>
      <c r="S597" s="297">
        <v>127.6</v>
      </c>
      <c r="T597" s="297">
        <v>127.6</v>
      </c>
      <c r="U597" s="300">
        <v>127.6</v>
      </c>
      <c r="V597" s="296">
        <v>127.6</v>
      </c>
      <c r="W597" s="297">
        <v>127.6</v>
      </c>
      <c r="X597" s="297">
        <v>127.6</v>
      </c>
      <c r="Y597" s="297">
        <v>127.6</v>
      </c>
      <c r="Z597" s="300">
        <v>127.6</v>
      </c>
      <c r="AA597" s="296">
        <v>127.6</v>
      </c>
      <c r="AB597" s="297">
        <v>127.6</v>
      </c>
      <c r="AC597" s="297">
        <v>127.6</v>
      </c>
      <c r="AD597" s="297">
        <v>127.6</v>
      </c>
      <c r="AE597" s="300">
        <v>127.6</v>
      </c>
    </row>
    <row r="598" spans="1:31" x14ac:dyDescent="0.2">
      <c r="A598" s="293" t="s">
        <v>1531</v>
      </c>
      <c r="B598" s="293"/>
      <c r="C598" s="293" t="s">
        <v>1532</v>
      </c>
      <c r="D598" s="122" t="s">
        <v>1242</v>
      </c>
      <c r="E598" s="293" t="s">
        <v>1243</v>
      </c>
      <c r="F598" s="293" t="s">
        <v>243</v>
      </c>
      <c r="G598" s="122" t="s">
        <v>244</v>
      </c>
      <c r="H598" s="293" t="s">
        <v>1520</v>
      </c>
      <c r="I598" s="293" t="s">
        <v>392</v>
      </c>
      <c r="J598" s="294">
        <v>44378</v>
      </c>
      <c r="K598" s="295">
        <v>101.5</v>
      </c>
      <c r="L598" s="296">
        <v>101.6</v>
      </c>
      <c r="M598" s="297">
        <v>101.6</v>
      </c>
      <c r="N598" s="297">
        <v>101.6</v>
      </c>
      <c r="O598" s="298">
        <v>101.6</v>
      </c>
      <c r="P598" s="299">
        <v>101.6</v>
      </c>
      <c r="Q598" s="296">
        <v>101.6</v>
      </c>
      <c r="R598" s="297">
        <v>101.6</v>
      </c>
      <c r="S598" s="297">
        <v>101.6</v>
      </c>
      <c r="T598" s="297">
        <v>101.6</v>
      </c>
      <c r="U598" s="300">
        <v>101.6</v>
      </c>
      <c r="V598" s="296">
        <v>101.6</v>
      </c>
      <c r="W598" s="297">
        <v>101.6</v>
      </c>
      <c r="X598" s="297">
        <v>101.6</v>
      </c>
      <c r="Y598" s="297">
        <v>101.6</v>
      </c>
      <c r="Z598" s="300">
        <v>101.6</v>
      </c>
      <c r="AA598" s="296">
        <v>101.6</v>
      </c>
      <c r="AB598" s="297">
        <v>101.6</v>
      </c>
      <c r="AC598" s="297">
        <v>101.6</v>
      </c>
      <c r="AD598" s="297">
        <v>101.6</v>
      </c>
      <c r="AE598" s="300">
        <v>101.6</v>
      </c>
    </row>
    <row r="599" spans="1:31" x14ac:dyDescent="0.2">
      <c r="A599" s="293" t="s">
        <v>1533</v>
      </c>
      <c r="B599" s="293"/>
      <c r="C599" s="293" t="s">
        <v>1534</v>
      </c>
      <c r="D599" s="122" t="s">
        <v>1242</v>
      </c>
      <c r="E599" s="293" t="s">
        <v>1243</v>
      </c>
      <c r="F599" s="293" t="s">
        <v>243</v>
      </c>
      <c r="G599" s="122" t="s">
        <v>244</v>
      </c>
      <c r="H599" s="293" t="s">
        <v>1535</v>
      </c>
      <c r="I599" s="293" t="s">
        <v>392</v>
      </c>
      <c r="J599" s="294">
        <v>42758</v>
      </c>
      <c r="K599" s="295">
        <v>134.81</v>
      </c>
      <c r="L599" s="296">
        <v>131.1</v>
      </c>
      <c r="M599" s="297">
        <v>131.1</v>
      </c>
      <c r="N599" s="297">
        <v>131.1</v>
      </c>
      <c r="O599" s="298">
        <v>131.1</v>
      </c>
      <c r="P599" s="299">
        <v>131.1</v>
      </c>
      <c r="Q599" s="296">
        <v>131.1</v>
      </c>
      <c r="R599" s="297">
        <v>131.1</v>
      </c>
      <c r="S599" s="297">
        <v>131.1</v>
      </c>
      <c r="T599" s="297">
        <v>131.1</v>
      </c>
      <c r="U599" s="300">
        <v>131.1</v>
      </c>
      <c r="V599" s="296">
        <v>131.1</v>
      </c>
      <c r="W599" s="297">
        <v>131.1</v>
      </c>
      <c r="X599" s="297">
        <v>131.1</v>
      </c>
      <c r="Y599" s="297">
        <v>131.1</v>
      </c>
      <c r="Z599" s="300">
        <v>131.1</v>
      </c>
      <c r="AA599" s="296">
        <v>131.1</v>
      </c>
      <c r="AB599" s="297">
        <v>131.1</v>
      </c>
      <c r="AC599" s="297">
        <v>131.1</v>
      </c>
      <c r="AD599" s="297">
        <v>131.1</v>
      </c>
      <c r="AE599" s="300">
        <v>131.1</v>
      </c>
    </row>
    <row r="600" spans="1:31" x14ac:dyDescent="0.2">
      <c r="A600" s="293" t="s">
        <v>1536</v>
      </c>
      <c r="B600" s="293"/>
      <c r="C600" s="293" t="s">
        <v>1537</v>
      </c>
      <c r="D600" s="122" t="s">
        <v>1242</v>
      </c>
      <c r="E600" s="293" t="s">
        <v>1243</v>
      </c>
      <c r="F600" s="293" t="s">
        <v>243</v>
      </c>
      <c r="G600" s="122" t="s">
        <v>244</v>
      </c>
      <c r="H600" s="293" t="s">
        <v>1535</v>
      </c>
      <c r="I600" s="293" t="s">
        <v>392</v>
      </c>
      <c r="J600" s="294">
        <v>42758</v>
      </c>
      <c r="K600" s="295">
        <v>101.69</v>
      </c>
      <c r="L600" s="296">
        <v>98.9</v>
      </c>
      <c r="M600" s="297">
        <v>98.9</v>
      </c>
      <c r="N600" s="297">
        <v>98.9</v>
      </c>
      <c r="O600" s="298">
        <v>98.9</v>
      </c>
      <c r="P600" s="299">
        <v>98.9</v>
      </c>
      <c r="Q600" s="296">
        <v>98.9</v>
      </c>
      <c r="R600" s="297">
        <v>98.9</v>
      </c>
      <c r="S600" s="297">
        <v>98.9</v>
      </c>
      <c r="T600" s="297">
        <v>98.9</v>
      </c>
      <c r="U600" s="300">
        <v>98.9</v>
      </c>
      <c r="V600" s="296">
        <v>98.9</v>
      </c>
      <c r="W600" s="297">
        <v>98.9</v>
      </c>
      <c r="X600" s="297">
        <v>98.9</v>
      </c>
      <c r="Y600" s="297">
        <v>98.9</v>
      </c>
      <c r="Z600" s="300">
        <v>98.9</v>
      </c>
      <c r="AA600" s="296">
        <v>98.9</v>
      </c>
      <c r="AB600" s="297">
        <v>98.9</v>
      </c>
      <c r="AC600" s="297">
        <v>98.9</v>
      </c>
      <c r="AD600" s="297">
        <v>98.9</v>
      </c>
      <c r="AE600" s="300">
        <v>98.9</v>
      </c>
    </row>
    <row r="601" spans="1:31" x14ac:dyDescent="0.2">
      <c r="A601" s="293" t="s">
        <v>1538</v>
      </c>
      <c r="B601" s="293"/>
      <c r="C601" s="293" t="s">
        <v>1539</v>
      </c>
      <c r="D601" s="122" t="s">
        <v>1242</v>
      </c>
      <c r="E601" s="293" t="s">
        <v>1243</v>
      </c>
      <c r="F601" s="293" t="s">
        <v>243</v>
      </c>
      <c r="G601" s="122" t="s">
        <v>244</v>
      </c>
      <c r="H601" s="293" t="s">
        <v>1350</v>
      </c>
      <c r="I601" s="293" t="s">
        <v>392</v>
      </c>
      <c r="J601" s="294">
        <v>38504</v>
      </c>
      <c r="K601" s="295">
        <v>230</v>
      </c>
      <c r="L601" s="296">
        <v>230</v>
      </c>
      <c r="M601" s="297">
        <v>230</v>
      </c>
      <c r="N601" s="297">
        <v>230</v>
      </c>
      <c r="O601" s="298">
        <v>230</v>
      </c>
      <c r="P601" s="299">
        <v>230</v>
      </c>
      <c r="Q601" s="296">
        <v>230</v>
      </c>
      <c r="R601" s="297">
        <v>230</v>
      </c>
      <c r="S601" s="297">
        <v>230</v>
      </c>
      <c r="T601" s="297">
        <v>230</v>
      </c>
      <c r="U601" s="300">
        <v>230</v>
      </c>
      <c r="V601" s="296">
        <v>230</v>
      </c>
      <c r="W601" s="297">
        <v>230</v>
      </c>
      <c r="X601" s="297">
        <v>230</v>
      </c>
      <c r="Y601" s="297">
        <v>230</v>
      </c>
      <c r="Z601" s="300">
        <v>230</v>
      </c>
      <c r="AA601" s="296">
        <v>230</v>
      </c>
      <c r="AB601" s="297">
        <v>230</v>
      </c>
      <c r="AC601" s="297">
        <v>230</v>
      </c>
      <c r="AD601" s="297">
        <v>230</v>
      </c>
      <c r="AE601" s="300">
        <v>230</v>
      </c>
    </row>
    <row r="602" spans="1:31" x14ac:dyDescent="0.2">
      <c r="A602" s="293" t="s">
        <v>1540</v>
      </c>
      <c r="B602" s="293"/>
      <c r="C602" s="293" t="s">
        <v>1541</v>
      </c>
      <c r="D602" s="122" t="s">
        <v>1242</v>
      </c>
      <c r="E602" s="293" t="s">
        <v>1243</v>
      </c>
      <c r="F602" s="293" t="s">
        <v>243</v>
      </c>
      <c r="G602" s="122" t="s">
        <v>244</v>
      </c>
      <c r="H602" s="293" t="s">
        <v>1350</v>
      </c>
      <c r="I602" s="293" t="s">
        <v>392</v>
      </c>
      <c r="J602" s="294">
        <v>38869</v>
      </c>
      <c r="K602" s="295">
        <v>184</v>
      </c>
      <c r="L602" s="296">
        <v>184</v>
      </c>
      <c r="M602" s="297">
        <v>184</v>
      </c>
      <c r="N602" s="297">
        <v>184</v>
      </c>
      <c r="O602" s="298">
        <v>184</v>
      </c>
      <c r="P602" s="299">
        <v>184</v>
      </c>
      <c r="Q602" s="296">
        <v>184</v>
      </c>
      <c r="R602" s="297">
        <v>184</v>
      </c>
      <c r="S602" s="297">
        <v>184</v>
      </c>
      <c r="T602" s="297">
        <v>184</v>
      </c>
      <c r="U602" s="300">
        <v>184</v>
      </c>
      <c r="V602" s="296">
        <v>184</v>
      </c>
      <c r="W602" s="297">
        <v>184</v>
      </c>
      <c r="X602" s="297">
        <v>184</v>
      </c>
      <c r="Y602" s="297">
        <v>184</v>
      </c>
      <c r="Z602" s="300">
        <v>184</v>
      </c>
      <c r="AA602" s="296">
        <v>184</v>
      </c>
      <c r="AB602" s="297">
        <v>184</v>
      </c>
      <c r="AC602" s="297">
        <v>184</v>
      </c>
      <c r="AD602" s="297">
        <v>184</v>
      </c>
      <c r="AE602" s="300">
        <v>184</v>
      </c>
    </row>
    <row r="603" spans="1:31" x14ac:dyDescent="0.2">
      <c r="A603" s="293" t="s">
        <v>1542</v>
      </c>
      <c r="B603" s="293"/>
      <c r="C603" s="293" t="s">
        <v>1543</v>
      </c>
      <c r="D603" s="122" t="s">
        <v>1242</v>
      </c>
      <c r="E603" s="293" t="s">
        <v>1243</v>
      </c>
      <c r="F603" s="293" t="s">
        <v>243</v>
      </c>
      <c r="G603" s="122" t="s">
        <v>244</v>
      </c>
      <c r="H603" s="293" t="s">
        <v>1350</v>
      </c>
      <c r="I603" s="293" t="s">
        <v>392</v>
      </c>
      <c r="J603" s="294">
        <v>38869</v>
      </c>
      <c r="K603" s="295">
        <v>241.4</v>
      </c>
      <c r="L603" s="296">
        <v>241.4</v>
      </c>
      <c r="M603" s="297">
        <v>241.4</v>
      </c>
      <c r="N603" s="297">
        <v>241.4</v>
      </c>
      <c r="O603" s="298">
        <v>241.4</v>
      </c>
      <c r="P603" s="299">
        <v>241.4</v>
      </c>
      <c r="Q603" s="296">
        <v>241.4</v>
      </c>
      <c r="R603" s="297">
        <v>241.4</v>
      </c>
      <c r="S603" s="297">
        <v>241.4</v>
      </c>
      <c r="T603" s="297">
        <v>241.4</v>
      </c>
      <c r="U603" s="300">
        <v>241.4</v>
      </c>
      <c r="V603" s="296">
        <v>241.4</v>
      </c>
      <c r="W603" s="297">
        <v>241.4</v>
      </c>
      <c r="X603" s="297">
        <v>241.4</v>
      </c>
      <c r="Y603" s="297">
        <v>241.4</v>
      </c>
      <c r="Z603" s="300">
        <v>241.4</v>
      </c>
      <c r="AA603" s="296">
        <v>241.4</v>
      </c>
      <c r="AB603" s="297">
        <v>241.4</v>
      </c>
      <c r="AC603" s="297">
        <v>241.4</v>
      </c>
      <c r="AD603" s="297">
        <v>241.4</v>
      </c>
      <c r="AE603" s="300">
        <v>241.4</v>
      </c>
    </row>
    <row r="604" spans="1:31" x14ac:dyDescent="0.2">
      <c r="A604" s="293" t="s">
        <v>1544</v>
      </c>
      <c r="B604" s="293"/>
      <c r="C604" s="293" t="s">
        <v>1545</v>
      </c>
      <c r="D604" s="122" t="s">
        <v>1242</v>
      </c>
      <c r="E604" s="293" t="s">
        <v>1243</v>
      </c>
      <c r="F604" s="293" t="s">
        <v>243</v>
      </c>
      <c r="G604" s="122" t="s">
        <v>244</v>
      </c>
      <c r="H604" s="293" t="s">
        <v>1350</v>
      </c>
      <c r="I604" s="293" t="s">
        <v>392</v>
      </c>
      <c r="J604" s="294">
        <v>38869</v>
      </c>
      <c r="K604" s="295">
        <v>115</v>
      </c>
      <c r="L604" s="296">
        <v>115</v>
      </c>
      <c r="M604" s="297">
        <v>115</v>
      </c>
      <c r="N604" s="297">
        <v>115</v>
      </c>
      <c r="O604" s="298">
        <v>115</v>
      </c>
      <c r="P604" s="299">
        <v>115</v>
      </c>
      <c r="Q604" s="296">
        <v>115</v>
      </c>
      <c r="R604" s="297">
        <v>115</v>
      </c>
      <c r="S604" s="297">
        <v>115</v>
      </c>
      <c r="T604" s="297">
        <v>115</v>
      </c>
      <c r="U604" s="300">
        <v>115</v>
      </c>
      <c r="V604" s="296">
        <v>115</v>
      </c>
      <c r="W604" s="297">
        <v>115</v>
      </c>
      <c r="X604" s="297">
        <v>115</v>
      </c>
      <c r="Y604" s="297">
        <v>115</v>
      </c>
      <c r="Z604" s="300">
        <v>115</v>
      </c>
      <c r="AA604" s="296">
        <v>115</v>
      </c>
      <c r="AB604" s="297">
        <v>115</v>
      </c>
      <c r="AC604" s="297">
        <v>115</v>
      </c>
      <c r="AD604" s="297">
        <v>115</v>
      </c>
      <c r="AE604" s="300">
        <v>115</v>
      </c>
    </row>
    <row r="605" spans="1:31" x14ac:dyDescent="0.2">
      <c r="A605" s="293" t="s">
        <v>1546</v>
      </c>
      <c r="B605" s="293"/>
      <c r="C605" s="293" t="s">
        <v>1547</v>
      </c>
      <c r="D605" s="122" t="s">
        <v>1242</v>
      </c>
      <c r="E605" s="293" t="s">
        <v>1243</v>
      </c>
      <c r="F605" s="293" t="s">
        <v>243</v>
      </c>
      <c r="G605" s="122" t="s">
        <v>244</v>
      </c>
      <c r="H605" s="293" t="s">
        <v>1398</v>
      </c>
      <c r="I605" s="293" t="s">
        <v>392</v>
      </c>
      <c r="J605" s="294">
        <v>39800</v>
      </c>
      <c r="K605" s="295">
        <v>95</v>
      </c>
      <c r="L605" s="296">
        <v>95</v>
      </c>
      <c r="M605" s="297">
        <v>95</v>
      </c>
      <c r="N605" s="297">
        <v>95</v>
      </c>
      <c r="O605" s="298">
        <v>95</v>
      </c>
      <c r="P605" s="299">
        <v>95</v>
      </c>
      <c r="Q605" s="296">
        <v>95</v>
      </c>
      <c r="R605" s="297">
        <v>95</v>
      </c>
      <c r="S605" s="297">
        <v>95</v>
      </c>
      <c r="T605" s="297">
        <v>95</v>
      </c>
      <c r="U605" s="300">
        <v>95</v>
      </c>
      <c r="V605" s="296">
        <v>95</v>
      </c>
      <c r="W605" s="297">
        <v>95</v>
      </c>
      <c r="X605" s="297">
        <v>95</v>
      </c>
      <c r="Y605" s="297">
        <v>95</v>
      </c>
      <c r="Z605" s="300">
        <v>95</v>
      </c>
      <c r="AA605" s="296">
        <v>95</v>
      </c>
      <c r="AB605" s="297">
        <v>95</v>
      </c>
      <c r="AC605" s="297">
        <v>95</v>
      </c>
      <c r="AD605" s="297">
        <v>95</v>
      </c>
      <c r="AE605" s="300">
        <v>95</v>
      </c>
    </row>
    <row r="606" spans="1:31" x14ac:dyDescent="0.2">
      <c r="A606" s="293" t="s">
        <v>1548</v>
      </c>
      <c r="B606" s="293"/>
      <c r="C606" s="293" t="s">
        <v>1549</v>
      </c>
      <c r="D606" s="122" t="s">
        <v>1242</v>
      </c>
      <c r="E606" s="293" t="s">
        <v>1243</v>
      </c>
      <c r="F606" s="293" t="s">
        <v>243</v>
      </c>
      <c r="G606" s="122" t="s">
        <v>244</v>
      </c>
      <c r="H606" s="293" t="s">
        <v>1398</v>
      </c>
      <c r="I606" s="293" t="s">
        <v>392</v>
      </c>
      <c r="J606" s="294">
        <v>39800</v>
      </c>
      <c r="K606" s="295">
        <v>102</v>
      </c>
      <c r="L606" s="296">
        <v>102</v>
      </c>
      <c r="M606" s="297">
        <v>102</v>
      </c>
      <c r="N606" s="297">
        <v>102</v>
      </c>
      <c r="O606" s="298">
        <v>102</v>
      </c>
      <c r="P606" s="299">
        <v>102</v>
      </c>
      <c r="Q606" s="296">
        <v>102</v>
      </c>
      <c r="R606" s="297">
        <v>102</v>
      </c>
      <c r="S606" s="297">
        <v>102</v>
      </c>
      <c r="T606" s="297">
        <v>102</v>
      </c>
      <c r="U606" s="300">
        <v>102</v>
      </c>
      <c r="V606" s="296">
        <v>102</v>
      </c>
      <c r="W606" s="297">
        <v>102</v>
      </c>
      <c r="X606" s="297">
        <v>102</v>
      </c>
      <c r="Y606" s="297">
        <v>102</v>
      </c>
      <c r="Z606" s="300">
        <v>102</v>
      </c>
      <c r="AA606" s="296">
        <v>102</v>
      </c>
      <c r="AB606" s="297">
        <v>102</v>
      </c>
      <c r="AC606" s="297">
        <v>102</v>
      </c>
      <c r="AD606" s="297">
        <v>102</v>
      </c>
      <c r="AE606" s="300">
        <v>102</v>
      </c>
    </row>
    <row r="607" spans="1:31" x14ac:dyDescent="0.2">
      <c r="A607" s="293" t="s">
        <v>1550</v>
      </c>
      <c r="B607" s="293"/>
      <c r="C607" s="293" t="s">
        <v>1551</v>
      </c>
      <c r="D607" s="122" t="s">
        <v>1242</v>
      </c>
      <c r="E607" s="293" t="s">
        <v>1243</v>
      </c>
      <c r="F607" s="293" t="s">
        <v>243</v>
      </c>
      <c r="G607" s="122" t="s">
        <v>244</v>
      </c>
      <c r="H607" s="293" t="s">
        <v>1415</v>
      </c>
      <c r="I607" s="293" t="s">
        <v>392</v>
      </c>
      <c r="J607" s="294">
        <v>37043</v>
      </c>
      <c r="K607" s="295">
        <v>91.8</v>
      </c>
      <c r="L607" s="296">
        <v>91.8</v>
      </c>
      <c r="M607" s="297">
        <v>91.8</v>
      </c>
      <c r="N607" s="297">
        <v>91.8</v>
      </c>
      <c r="O607" s="298">
        <v>91.8</v>
      </c>
      <c r="P607" s="299">
        <v>91.8</v>
      </c>
      <c r="Q607" s="296">
        <v>91.8</v>
      </c>
      <c r="R607" s="297">
        <v>91.8</v>
      </c>
      <c r="S607" s="297">
        <v>91.8</v>
      </c>
      <c r="T607" s="297">
        <v>91.8</v>
      </c>
      <c r="U607" s="300">
        <v>91.8</v>
      </c>
      <c r="V607" s="296">
        <v>91.8</v>
      </c>
      <c r="W607" s="297">
        <v>91.8</v>
      </c>
      <c r="X607" s="297">
        <v>91.8</v>
      </c>
      <c r="Y607" s="297">
        <v>91.8</v>
      </c>
      <c r="Z607" s="300">
        <v>91.8</v>
      </c>
      <c r="AA607" s="296">
        <v>91.8</v>
      </c>
      <c r="AB607" s="297">
        <v>91.8</v>
      </c>
      <c r="AC607" s="297">
        <v>91.8</v>
      </c>
      <c r="AD607" s="297">
        <v>91.8</v>
      </c>
      <c r="AE607" s="300">
        <v>91.8</v>
      </c>
    </row>
    <row r="608" spans="1:31" x14ac:dyDescent="0.2">
      <c r="A608" s="293" t="s">
        <v>1552</v>
      </c>
      <c r="B608" s="293"/>
      <c r="C608" s="293" t="s">
        <v>1553</v>
      </c>
      <c r="D608" s="122" t="s">
        <v>1242</v>
      </c>
      <c r="E608" s="293" t="s">
        <v>1243</v>
      </c>
      <c r="F608" s="293" t="s">
        <v>243</v>
      </c>
      <c r="G608" s="122" t="s">
        <v>244</v>
      </c>
      <c r="H608" s="293" t="s">
        <v>1535</v>
      </c>
      <c r="I608" s="293" t="s">
        <v>392</v>
      </c>
      <c r="J608" s="294">
        <v>45231</v>
      </c>
      <c r="K608" s="295">
        <v>67.680000000000007</v>
      </c>
      <c r="L608" s="296">
        <v>67.7</v>
      </c>
      <c r="M608" s="297">
        <v>67.7</v>
      </c>
      <c r="N608" s="297">
        <v>67.7</v>
      </c>
      <c r="O608" s="298">
        <v>67.7</v>
      </c>
      <c r="P608" s="299">
        <v>67.7</v>
      </c>
      <c r="Q608" s="296">
        <v>67.7</v>
      </c>
      <c r="R608" s="297">
        <v>67.7</v>
      </c>
      <c r="S608" s="297">
        <v>67.7</v>
      </c>
      <c r="T608" s="297">
        <v>67.7</v>
      </c>
      <c r="U608" s="300">
        <v>67.7</v>
      </c>
      <c r="V608" s="296">
        <v>67.7</v>
      </c>
      <c r="W608" s="297">
        <v>67.7</v>
      </c>
      <c r="X608" s="297">
        <v>67.7</v>
      </c>
      <c r="Y608" s="297">
        <v>67.7</v>
      </c>
      <c r="Z608" s="300">
        <v>67.7</v>
      </c>
      <c r="AA608" s="296">
        <v>67.7</v>
      </c>
      <c r="AB608" s="297">
        <v>67.7</v>
      </c>
      <c r="AC608" s="297">
        <v>67.7</v>
      </c>
      <c r="AD608" s="297">
        <v>67.7</v>
      </c>
      <c r="AE608" s="300">
        <v>67.7</v>
      </c>
    </row>
    <row r="609" spans="1:31" x14ac:dyDescent="0.2">
      <c r="A609" s="293" t="s">
        <v>1554</v>
      </c>
      <c r="B609" s="293"/>
      <c r="C609" s="293" t="s">
        <v>1555</v>
      </c>
      <c r="D609" s="122" t="s">
        <v>1242</v>
      </c>
      <c r="E609" s="293" t="s">
        <v>1243</v>
      </c>
      <c r="F609" s="293" t="s">
        <v>243</v>
      </c>
      <c r="G609" s="122" t="s">
        <v>244</v>
      </c>
      <c r="H609" s="293" t="s">
        <v>1535</v>
      </c>
      <c r="I609" s="293" t="s">
        <v>392</v>
      </c>
      <c r="J609" s="294">
        <v>45231</v>
      </c>
      <c r="K609" s="295">
        <v>27.72</v>
      </c>
      <c r="L609" s="296">
        <v>27.7</v>
      </c>
      <c r="M609" s="297">
        <v>27.7</v>
      </c>
      <c r="N609" s="297">
        <v>27.7</v>
      </c>
      <c r="O609" s="298">
        <v>27.7</v>
      </c>
      <c r="P609" s="299">
        <v>27.7</v>
      </c>
      <c r="Q609" s="296">
        <v>27.7</v>
      </c>
      <c r="R609" s="297">
        <v>27.7</v>
      </c>
      <c r="S609" s="297">
        <v>27.7</v>
      </c>
      <c r="T609" s="297">
        <v>27.7</v>
      </c>
      <c r="U609" s="300">
        <v>27.7</v>
      </c>
      <c r="V609" s="296">
        <v>27.7</v>
      </c>
      <c r="W609" s="297">
        <v>27.7</v>
      </c>
      <c r="X609" s="297">
        <v>27.7</v>
      </c>
      <c r="Y609" s="297">
        <v>27.7</v>
      </c>
      <c r="Z609" s="300">
        <v>27.7</v>
      </c>
      <c r="AA609" s="296">
        <v>27.7</v>
      </c>
      <c r="AB609" s="297">
        <v>27.7</v>
      </c>
      <c r="AC609" s="297">
        <v>27.7</v>
      </c>
      <c r="AD609" s="297">
        <v>27.7</v>
      </c>
      <c r="AE609" s="300">
        <v>27.7</v>
      </c>
    </row>
    <row r="610" spans="1:31" x14ac:dyDescent="0.2">
      <c r="A610" s="293" t="s">
        <v>1556</v>
      </c>
      <c r="B610" s="293"/>
      <c r="C610" s="293" t="s">
        <v>1557</v>
      </c>
      <c r="D610" s="122" t="s">
        <v>1242</v>
      </c>
      <c r="E610" s="293" t="s">
        <v>1243</v>
      </c>
      <c r="F610" s="293" t="s">
        <v>243</v>
      </c>
      <c r="G610" s="122" t="s">
        <v>244</v>
      </c>
      <c r="H610" s="293" t="s">
        <v>1535</v>
      </c>
      <c r="I610" s="293" t="s">
        <v>392</v>
      </c>
      <c r="J610" s="294">
        <v>45231</v>
      </c>
      <c r="K610" s="295">
        <v>205.86</v>
      </c>
      <c r="L610" s="296">
        <v>205.9</v>
      </c>
      <c r="M610" s="297">
        <v>205.9</v>
      </c>
      <c r="N610" s="297">
        <v>205.9</v>
      </c>
      <c r="O610" s="298">
        <v>205.9</v>
      </c>
      <c r="P610" s="299">
        <v>205.9</v>
      </c>
      <c r="Q610" s="296">
        <v>205.9</v>
      </c>
      <c r="R610" s="297">
        <v>205.9</v>
      </c>
      <c r="S610" s="297">
        <v>205.9</v>
      </c>
      <c r="T610" s="297">
        <v>205.9</v>
      </c>
      <c r="U610" s="300">
        <v>205.9</v>
      </c>
      <c r="V610" s="296">
        <v>205.9</v>
      </c>
      <c r="W610" s="297">
        <v>205.9</v>
      </c>
      <c r="X610" s="297">
        <v>205.9</v>
      </c>
      <c r="Y610" s="297">
        <v>205.9</v>
      </c>
      <c r="Z610" s="300">
        <v>205.9</v>
      </c>
      <c r="AA610" s="296">
        <v>205.9</v>
      </c>
      <c r="AB610" s="297">
        <v>205.9</v>
      </c>
      <c r="AC610" s="297">
        <v>205.9</v>
      </c>
      <c r="AD610" s="297">
        <v>205.9</v>
      </c>
      <c r="AE610" s="300">
        <v>205.9</v>
      </c>
    </row>
    <row r="611" spans="1:31" x14ac:dyDescent="0.2">
      <c r="A611" s="293" t="s">
        <v>1558</v>
      </c>
      <c r="B611" s="293"/>
      <c r="C611" s="293" t="s">
        <v>1559</v>
      </c>
      <c r="D611" s="122" t="s">
        <v>1242</v>
      </c>
      <c r="E611" s="293" t="s">
        <v>1243</v>
      </c>
      <c r="F611" s="293" t="s">
        <v>243</v>
      </c>
      <c r="G611" s="122" t="s">
        <v>244</v>
      </c>
      <c r="H611" s="293" t="s">
        <v>661</v>
      </c>
      <c r="I611" s="293" t="s">
        <v>260</v>
      </c>
      <c r="J611" s="294">
        <v>42361</v>
      </c>
      <c r="K611" s="295">
        <v>19.690000000000001</v>
      </c>
      <c r="L611" s="296">
        <v>19.7</v>
      </c>
      <c r="M611" s="297">
        <v>19.7</v>
      </c>
      <c r="N611" s="297">
        <v>19.7</v>
      </c>
      <c r="O611" s="298">
        <v>19.7</v>
      </c>
      <c r="P611" s="299">
        <v>19.7</v>
      </c>
      <c r="Q611" s="296">
        <v>19.7</v>
      </c>
      <c r="R611" s="297">
        <v>19.7</v>
      </c>
      <c r="S611" s="297">
        <v>19.7</v>
      </c>
      <c r="T611" s="297">
        <v>19.7</v>
      </c>
      <c r="U611" s="300">
        <v>19.7</v>
      </c>
      <c r="V611" s="296">
        <v>19.7</v>
      </c>
      <c r="W611" s="297">
        <v>19.7</v>
      </c>
      <c r="X611" s="297">
        <v>19.7</v>
      </c>
      <c r="Y611" s="297">
        <v>19.7</v>
      </c>
      <c r="Z611" s="300">
        <v>19.7</v>
      </c>
      <c r="AA611" s="296">
        <v>19.7</v>
      </c>
      <c r="AB611" s="297">
        <v>19.7</v>
      </c>
      <c r="AC611" s="297">
        <v>19.7</v>
      </c>
      <c r="AD611" s="297">
        <v>19.7</v>
      </c>
      <c r="AE611" s="300">
        <v>19.7</v>
      </c>
    </row>
    <row r="612" spans="1:31" x14ac:dyDescent="0.2">
      <c r="A612" s="293" t="s">
        <v>1560</v>
      </c>
      <c r="B612" s="293"/>
      <c r="C612" s="293" t="s">
        <v>1561</v>
      </c>
      <c r="D612" s="122" t="s">
        <v>1242</v>
      </c>
      <c r="E612" s="293" t="s">
        <v>1243</v>
      </c>
      <c r="F612" s="293" t="s">
        <v>243</v>
      </c>
      <c r="G612" s="122" t="s">
        <v>244</v>
      </c>
      <c r="H612" s="293" t="s">
        <v>661</v>
      </c>
      <c r="I612" s="293" t="s">
        <v>260</v>
      </c>
      <c r="J612" s="294">
        <v>42361</v>
      </c>
      <c r="K612" s="295">
        <v>230</v>
      </c>
      <c r="L612" s="296">
        <v>230</v>
      </c>
      <c r="M612" s="297">
        <v>230</v>
      </c>
      <c r="N612" s="297">
        <v>230</v>
      </c>
      <c r="O612" s="298">
        <v>230</v>
      </c>
      <c r="P612" s="299">
        <v>230</v>
      </c>
      <c r="Q612" s="296">
        <v>230</v>
      </c>
      <c r="R612" s="297">
        <v>230</v>
      </c>
      <c r="S612" s="297">
        <v>230</v>
      </c>
      <c r="T612" s="297">
        <v>230</v>
      </c>
      <c r="U612" s="300">
        <v>230</v>
      </c>
      <c r="V612" s="296">
        <v>230</v>
      </c>
      <c r="W612" s="297">
        <v>230</v>
      </c>
      <c r="X612" s="297">
        <v>230</v>
      </c>
      <c r="Y612" s="297">
        <v>230</v>
      </c>
      <c r="Z612" s="300">
        <v>230</v>
      </c>
      <c r="AA612" s="296">
        <v>230</v>
      </c>
      <c r="AB612" s="297">
        <v>230</v>
      </c>
      <c r="AC612" s="297">
        <v>230</v>
      </c>
      <c r="AD612" s="297">
        <v>230</v>
      </c>
      <c r="AE612" s="300">
        <v>230</v>
      </c>
    </row>
    <row r="613" spans="1:31" x14ac:dyDescent="0.2">
      <c r="A613" s="293" t="s">
        <v>1562</v>
      </c>
      <c r="B613" s="293"/>
      <c r="C613" s="293" t="s">
        <v>1563</v>
      </c>
      <c r="D613" s="122" t="s">
        <v>1242</v>
      </c>
      <c r="E613" s="293" t="s">
        <v>1243</v>
      </c>
      <c r="F613" s="293" t="s">
        <v>243</v>
      </c>
      <c r="G613" s="122" t="s">
        <v>244</v>
      </c>
      <c r="H613" s="293" t="s">
        <v>661</v>
      </c>
      <c r="I613" s="293" t="s">
        <v>260</v>
      </c>
      <c r="J613" s="294">
        <v>42769</v>
      </c>
      <c r="K613" s="295">
        <v>96</v>
      </c>
      <c r="L613" s="296">
        <v>96</v>
      </c>
      <c r="M613" s="297">
        <v>96</v>
      </c>
      <c r="N613" s="297">
        <v>96</v>
      </c>
      <c r="O613" s="298">
        <v>96</v>
      </c>
      <c r="P613" s="299">
        <v>96</v>
      </c>
      <c r="Q613" s="296">
        <v>96</v>
      </c>
      <c r="R613" s="297">
        <v>96</v>
      </c>
      <c r="S613" s="297">
        <v>96</v>
      </c>
      <c r="T613" s="297">
        <v>96</v>
      </c>
      <c r="U613" s="300">
        <v>96</v>
      </c>
      <c r="V613" s="296">
        <v>96</v>
      </c>
      <c r="W613" s="297">
        <v>96</v>
      </c>
      <c r="X613" s="297">
        <v>96</v>
      </c>
      <c r="Y613" s="297">
        <v>96</v>
      </c>
      <c r="Z613" s="300">
        <v>96</v>
      </c>
      <c r="AA613" s="296">
        <v>96</v>
      </c>
      <c r="AB613" s="297">
        <v>96</v>
      </c>
      <c r="AC613" s="297">
        <v>96</v>
      </c>
      <c r="AD613" s="297">
        <v>96</v>
      </c>
      <c r="AE613" s="300">
        <v>96</v>
      </c>
    </row>
    <row r="614" spans="1:31" x14ac:dyDescent="0.2">
      <c r="A614" s="293" t="s">
        <v>1564</v>
      </c>
      <c r="B614" s="293"/>
      <c r="C614" s="293" t="s">
        <v>1565</v>
      </c>
      <c r="D614" s="122" t="s">
        <v>1242</v>
      </c>
      <c r="E614" s="293" t="s">
        <v>1243</v>
      </c>
      <c r="F614" s="293" t="s">
        <v>243</v>
      </c>
      <c r="G614" s="122" t="s">
        <v>244</v>
      </c>
      <c r="H614" s="293" t="s">
        <v>661</v>
      </c>
      <c r="I614" s="293" t="s">
        <v>260</v>
      </c>
      <c r="J614" s="294">
        <v>42769</v>
      </c>
      <c r="K614" s="295">
        <v>74</v>
      </c>
      <c r="L614" s="296">
        <v>74</v>
      </c>
      <c r="M614" s="297">
        <v>74</v>
      </c>
      <c r="N614" s="297">
        <v>74</v>
      </c>
      <c r="O614" s="298">
        <v>74</v>
      </c>
      <c r="P614" s="299">
        <v>74</v>
      </c>
      <c r="Q614" s="296">
        <v>74</v>
      </c>
      <c r="R614" s="297">
        <v>74</v>
      </c>
      <c r="S614" s="297">
        <v>74</v>
      </c>
      <c r="T614" s="297">
        <v>74</v>
      </c>
      <c r="U614" s="300">
        <v>74</v>
      </c>
      <c r="V614" s="296">
        <v>74</v>
      </c>
      <c r="W614" s="297">
        <v>74</v>
      </c>
      <c r="X614" s="297">
        <v>74</v>
      </c>
      <c r="Y614" s="297">
        <v>74</v>
      </c>
      <c r="Z614" s="300">
        <v>74</v>
      </c>
      <c r="AA614" s="296">
        <v>74</v>
      </c>
      <c r="AB614" s="297">
        <v>74</v>
      </c>
      <c r="AC614" s="297">
        <v>74</v>
      </c>
      <c r="AD614" s="297">
        <v>74</v>
      </c>
      <c r="AE614" s="300">
        <v>74</v>
      </c>
    </row>
    <row r="615" spans="1:31" x14ac:dyDescent="0.2">
      <c r="A615" s="293" t="s">
        <v>1566</v>
      </c>
      <c r="B615" s="293"/>
      <c r="C615" s="293" t="s">
        <v>1567</v>
      </c>
      <c r="D615" s="122" t="s">
        <v>1242</v>
      </c>
      <c r="E615" s="293" t="s">
        <v>1243</v>
      </c>
      <c r="F615" s="293" t="s">
        <v>243</v>
      </c>
      <c r="G615" s="122" t="s">
        <v>244</v>
      </c>
      <c r="H615" s="293" t="s">
        <v>661</v>
      </c>
      <c r="I615" s="293" t="s">
        <v>260</v>
      </c>
      <c r="J615" s="294">
        <v>42769</v>
      </c>
      <c r="K615" s="295">
        <v>30</v>
      </c>
      <c r="L615" s="296">
        <v>30</v>
      </c>
      <c r="M615" s="297">
        <v>30</v>
      </c>
      <c r="N615" s="297">
        <v>30</v>
      </c>
      <c r="O615" s="298">
        <v>30</v>
      </c>
      <c r="P615" s="299">
        <v>30</v>
      </c>
      <c r="Q615" s="296">
        <v>30</v>
      </c>
      <c r="R615" s="297">
        <v>30</v>
      </c>
      <c r="S615" s="297">
        <v>30</v>
      </c>
      <c r="T615" s="297">
        <v>30</v>
      </c>
      <c r="U615" s="300">
        <v>30</v>
      </c>
      <c r="V615" s="296">
        <v>30</v>
      </c>
      <c r="W615" s="297">
        <v>30</v>
      </c>
      <c r="X615" s="297">
        <v>30</v>
      </c>
      <c r="Y615" s="297">
        <v>30</v>
      </c>
      <c r="Z615" s="300">
        <v>30</v>
      </c>
      <c r="AA615" s="296">
        <v>30</v>
      </c>
      <c r="AB615" s="297">
        <v>30</v>
      </c>
      <c r="AC615" s="297">
        <v>30</v>
      </c>
      <c r="AD615" s="297">
        <v>30</v>
      </c>
      <c r="AE615" s="300">
        <v>30</v>
      </c>
    </row>
    <row r="616" spans="1:31" x14ac:dyDescent="0.2">
      <c r="A616" s="293" t="s">
        <v>1568</v>
      </c>
      <c r="B616" s="293"/>
      <c r="C616" s="293" t="s">
        <v>1569</v>
      </c>
      <c r="D616" s="122" t="s">
        <v>1242</v>
      </c>
      <c r="E616" s="293" t="s">
        <v>1336</v>
      </c>
      <c r="F616" s="293" t="s">
        <v>243</v>
      </c>
      <c r="G616" s="122" t="s">
        <v>244</v>
      </c>
      <c r="H616" s="293" t="s">
        <v>1502</v>
      </c>
      <c r="I616" s="293" t="s">
        <v>1186</v>
      </c>
      <c r="J616" s="294">
        <v>42103</v>
      </c>
      <c r="K616" s="295">
        <v>146.15</v>
      </c>
      <c r="L616" s="296">
        <v>146.19999999999999</v>
      </c>
      <c r="M616" s="297">
        <v>146.19999999999999</v>
      </c>
      <c r="N616" s="297">
        <v>146.19999999999999</v>
      </c>
      <c r="O616" s="298">
        <v>146.19999999999999</v>
      </c>
      <c r="P616" s="299">
        <v>146.19999999999999</v>
      </c>
      <c r="Q616" s="296">
        <v>146.19999999999999</v>
      </c>
      <c r="R616" s="297">
        <v>146.19999999999999</v>
      </c>
      <c r="S616" s="297">
        <v>146.19999999999999</v>
      </c>
      <c r="T616" s="297">
        <v>146.19999999999999</v>
      </c>
      <c r="U616" s="300">
        <v>146.19999999999999</v>
      </c>
      <c r="V616" s="296">
        <v>146.19999999999999</v>
      </c>
      <c r="W616" s="297">
        <v>146.19999999999999</v>
      </c>
      <c r="X616" s="297">
        <v>146.19999999999999</v>
      </c>
      <c r="Y616" s="297">
        <v>146.19999999999999</v>
      </c>
      <c r="Z616" s="300">
        <v>146.19999999999999</v>
      </c>
      <c r="AA616" s="296">
        <v>146.19999999999999</v>
      </c>
      <c r="AB616" s="297">
        <v>146.19999999999999</v>
      </c>
      <c r="AC616" s="297">
        <v>146.19999999999999</v>
      </c>
      <c r="AD616" s="297">
        <v>146.19999999999999</v>
      </c>
      <c r="AE616" s="300">
        <v>146.19999999999999</v>
      </c>
    </row>
    <row r="617" spans="1:31" x14ac:dyDescent="0.2">
      <c r="A617" s="293" t="s">
        <v>1570</v>
      </c>
      <c r="B617" s="293"/>
      <c r="C617" s="293" t="s">
        <v>1571</v>
      </c>
      <c r="D617" s="122" t="s">
        <v>1242</v>
      </c>
      <c r="E617" s="293" t="s">
        <v>1336</v>
      </c>
      <c r="F617" s="293" t="s">
        <v>243</v>
      </c>
      <c r="G617" s="122" t="s">
        <v>244</v>
      </c>
      <c r="H617" s="293" t="s">
        <v>1502</v>
      </c>
      <c r="I617" s="293" t="s">
        <v>1186</v>
      </c>
      <c r="J617" s="294">
        <v>42103</v>
      </c>
      <c r="K617" s="295">
        <v>153.55000000000001</v>
      </c>
      <c r="L617" s="296">
        <v>153.6</v>
      </c>
      <c r="M617" s="297">
        <v>153.6</v>
      </c>
      <c r="N617" s="297">
        <v>153.6</v>
      </c>
      <c r="O617" s="298">
        <v>153.6</v>
      </c>
      <c r="P617" s="299">
        <v>153.6</v>
      </c>
      <c r="Q617" s="296">
        <v>153.6</v>
      </c>
      <c r="R617" s="297">
        <v>153.6</v>
      </c>
      <c r="S617" s="297">
        <v>153.6</v>
      </c>
      <c r="T617" s="297">
        <v>153.6</v>
      </c>
      <c r="U617" s="300">
        <v>153.6</v>
      </c>
      <c r="V617" s="296">
        <v>153.6</v>
      </c>
      <c r="W617" s="297">
        <v>153.6</v>
      </c>
      <c r="X617" s="297">
        <v>153.6</v>
      </c>
      <c r="Y617" s="297">
        <v>153.6</v>
      </c>
      <c r="Z617" s="300">
        <v>153.6</v>
      </c>
      <c r="AA617" s="296">
        <v>153.6</v>
      </c>
      <c r="AB617" s="297">
        <v>153.6</v>
      </c>
      <c r="AC617" s="297">
        <v>153.6</v>
      </c>
      <c r="AD617" s="297">
        <v>153.6</v>
      </c>
      <c r="AE617" s="300">
        <v>153.6</v>
      </c>
    </row>
    <row r="618" spans="1:31" x14ac:dyDescent="0.2">
      <c r="A618" s="293" t="s">
        <v>1572</v>
      </c>
      <c r="B618" s="293"/>
      <c r="C618" s="293" t="s">
        <v>1573</v>
      </c>
      <c r="D618" s="122" t="s">
        <v>1242</v>
      </c>
      <c r="E618" s="293" t="s">
        <v>1307</v>
      </c>
      <c r="F618" s="293" t="s">
        <v>243</v>
      </c>
      <c r="G618" s="122" t="s">
        <v>244</v>
      </c>
      <c r="H618" s="293" t="s">
        <v>583</v>
      </c>
      <c r="I618" s="293" t="s">
        <v>252</v>
      </c>
      <c r="J618" s="294">
        <v>43829</v>
      </c>
      <c r="K618" s="295">
        <v>103.32</v>
      </c>
      <c r="L618" s="296">
        <v>103.3</v>
      </c>
      <c r="M618" s="297">
        <v>103.3</v>
      </c>
      <c r="N618" s="297">
        <v>103.3</v>
      </c>
      <c r="O618" s="298">
        <v>103.3</v>
      </c>
      <c r="P618" s="299">
        <v>103.3</v>
      </c>
      <c r="Q618" s="296">
        <v>103.3</v>
      </c>
      <c r="R618" s="297">
        <v>103.3</v>
      </c>
      <c r="S618" s="297">
        <v>103.3</v>
      </c>
      <c r="T618" s="297">
        <v>103.3</v>
      </c>
      <c r="U618" s="300">
        <v>103.3</v>
      </c>
      <c r="V618" s="296">
        <v>103.3</v>
      </c>
      <c r="W618" s="297">
        <v>103.3</v>
      </c>
      <c r="X618" s="297">
        <v>103.3</v>
      </c>
      <c r="Y618" s="297">
        <v>103.3</v>
      </c>
      <c r="Z618" s="300">
        <v>103.3</v>
      </c>
      <c r="AA618" s="296">
        <v>103.3</v>
      </c>
      <c r="AB618" s="297">
        <v>103.3</v>
      </c>
      <c r="AC618" s="297">
        <v>103.3</v>
      </c>
      <c r="AD618" s="297">
        <v>103.3</v>
      </c>
      <c r="AE618" s="300">
        <v>103.3</v>
      </c>
    </row>
    <row r="619" spans="1:31" x14ac:dyDescent="0.2">
      <c r="A619" s="293" t="s">
        <v>1574</v>
      </c>
      <c r="B619" s="293"/>
      <c r="C619" s="293" t="s">
        <v>1575</v>
      </c>
      <c r="D619" s="122" t="s">
        <v>1242</v>
      </c>
      <c r="E619" s="293" t="s">
        <v>1307</v>
      </c>
      <c r="F619" s="293" t="s">
        <v>243</v>
      </c>
      <c r="G619" s="122" t="s">
        <v>244</v>
      </c>
      <c r="H619" s="293" t="s">
        <v>583</v>
      </c>
      <c r="I619" s="293" t="s">
        <v>252</v>
      </c>
      <c r="J619" s="294">
        <v>43829</v>
      </c>
      <c r="K619" s="295">
        <v>103.32</v>
      </c>
      <c r="L619" s="296">
        <v>103.3</v>
      </c>
      <c r="M619" s="297">
        <v>103.3</v>
      </c>
      <c r="N619" s="297">
        <v>103.3</v>
      </c>
      <c r="O619" s="298">
        <v>103.3</v>
      </c>
      <c r="P619" s="299">
        <v>103.3</v>
      </c>
      <c r="Q619" s="296">
        <v>103.3</v>
      </c>
      <c r="R619" s="297">
        <v>103.3</v>
      </c>
      <c r="S619" s="297">
        <v>103.3</v>
      </c>
      <c r="T619" s="297">
        <v>103.3</v>
      </c>
      <c r="U619" s="300">
        <v>103.3</v>
      </c>
      <c r="V619" s="296">
        <v>103.3</v>
      </c>
      <c r="W619" s="297">
        <v>103.3</v>
      </c>
      <c r="X619" s="297">
        <v>103.3</v>
      </c>
      <c r="Y619" s="297">
        <v>103.3</v>
      </c>
      <c r="Z619" s="300">
        <v>103.3</v>
      </c>
      <c r="AA619" s="296">
        <v>103.3</v>
      </c>
      <c r="AB619" s="297">
        <v>103.3</v>
      </c>
      <c r="AC619" s="297">
        <v>103.3</v>
      </c>
      <c r="AD619" s="297">
        <v>103.3</v>
      </c>
      <c r="AE619" s="300">
        <v>103.3</v>
      </c>
    </row>
    <row r="620" spans="1:31" x14ac:dyDescent="0.2">
      <c r="A620" s="293" t="s">
        <v>1576</v>
      </c>
      <c r="B620" s="293"/>
      <c r="C620" s="293" t="s">
        <v>1577</v>
      </c>
      <c r="D620" s="122" t="s">
        <v>1242</v>
      </c>
      <c r="E620" s="293" t="s">
        <v>1307</v>
      </c>
      <c r="F620" s="293" t="s">
        <v>243</v>
      </c>
      <c r="G620" s="122" t="s">
        <v>244</v>
      </c>
      <c r="H620" s="293" t="s">
        <v>583</v>
      </c>
      <c r="I620" s="293" t="s">
        <v>252</v>
      </c>
      <c r="J620" s="294">
        <v>43829</v>
      </c>
      <c r="K620" s="295">
        <v>100.42</v>
      </c>
      <c r="L620" s="296">
        <v>100.4</v>
      </c>
      <c r="M620" s="297">
        <v>100.4</v>
      </c>
      <c r="N620" s="297">
        <v>100.4</v>
      </c>
      <c r="O620" s="298">
        <v>100.4</v>
      </c>
      <c r="P620" s="299">
        <v>100.4</v>
      </c>
      <c r="Q620" s="296">
        <v>100.4</v>
      </c>
      <c r="R620" s="297">
        <v>100.4</v>
      </c>
      <c r="S620" s="297">
        <v>100.4</v>
      </c>
      <c r="T620" s="297">
        <v>100.4</v>
      </c>
      <c r="U620" s="300">
        <v>100.4</v>
      </c>
      <c r="V620" s="296">
        <v>100.4</v>
      </c>
      <c r="W620" s="297">
        <v>100.4</v>
      </c>
      <c r="X620" s="297">
        <v>100.4</v>
      </c>
      <c r="Y620" s="297">
        <v>100.4</v>
      </c>
      <c r="Z620" s="300">
        <v>100.4</v>
      </c>
      <c r="AA620" s="296">
        <v>100.4</v>
      </c>
      <c r="AB620" s="297">
        <v>100.4</v>
      </c>
      <c r="AC620" s="297">
        <v>100.4</v>
      </c>
      <c r="AD620" s="297">
        <v>100.4</v>
      </c>
      <c r="AE620" s="300">
        <v>100.4</v>
      </c>
    </row>
    <row r="621" spans="1:31" x14ac:dyDescent="0.2">
      <c r="A621" s="293" t="s">
        <v>1578</v>
      </c>
      <c r="B621" s="293"/>
      <c r="C621" s="293" t="s">
        <v>1579</v>
      </c>
      <c r="D621" s="122" t="s">
        <v>1242</v>
      </c>
      <c r="E621" s="293" t="s">
        <v>1243</v>
      </c>
      <c r="F621" s="293" t="s">
        <v>243</v>
      </c>
      <c r="G621" s="122" t="s">
        <v>244</v>
      </c>
      <c r="H621" s="293" t="s">
        <v>625</v>
      </c>
      <c r="I621" s="293" t="s">
        <v>246</v>
      </c>
      <c r="J621" s="294">
        <v>41958</v>
      </c>
      <c r="K621" s="295">
        <v>110</v>
      </c>
      <c r="L621" s="296">
        <v>110</v>
      </c>
      <c r="M621" s="297">
        <v>110</v>
      </c>
      <c r="N621" s="297">
        <v>110</v>
      </c>
      <c r="O621" s="298">
        <v>110</v>
      </c>
      <c r="P621" s="299">
        <v>110</v>
      </c>
      <c r="Q621" s="296">
        <v>110</v>
      </c>
      <c r="R621" s="297">
        <v>110</v>
      </c>
      <c r="S621" s="297">
        <v>110</v>
      </c>
      <c r="T621" s="297">
        <v>110</v>
      </c>
      <c r="U621" s="300">
        <v>110</v>
      </c>
      <c r="V621" s="296">
        <v>110</v>
      </c>
      <c r="W621" s="297">
        <v>110</v>
      </c>
      <c r="X621" s="297">
        <v>110</v>
      </c>
      <c r="Y621" s="297">
        <v>110</v>
      </c>
      <c r="Z621" s="300">
        <v>110</v>
      </c>
      <c r="AA621" s="296">
        <v>110</v>
      </c>
      <c r="AB621" s="297">
        <v>110</v>
      </c>
      <c r="AC621" s="297">
        <v>110</v>
      </c>
      <c r="AD621" s="297">
        <v>110</v>
      </c>
      <c r="AE621" s="300">
        <v>110</v>
      </c>
    </row>
    <row r="622" spans="1:31" x14ac:dyDescent="0.2">
      <c r="A622" s="293" t="s">
        <v>1580</v>
      </c>
      <c r="B622" s="293"/>
      <c r="C622" s="293" t="s">
        <v>1581</v>
      </c>
      <c r="D622" s="122" t="s">
        <v>1242</v>
      </c>
      <c r="E622" s="293" t="s">
        <v>1243</v>
      </c>
      <c r="F622" s="293" t="s">
        <v>243</v>
      </c>
      <c r="G622" s="122" t="s">
        <v>244</v>
      </c>
      <c r="H622" s="293" t="s">
        <v>1281</v>
      </c>
      <c r="I622" s="293" t="s">
        <v>392</v>
      </c>
      <c r="J622" s="294">
        <v>37203</v>
      </c>
      <c r="K622" s="295">
        <v>79.7</v>
      </c>
      <c r="L622" s="296">
        <v>79.7</v>
      </c>
      <c r="M622" s="297">
        <v>79.7</v>
      </c>
      <c r="N622" s="297">
        <v>79.7</v>
      </c>
      <c r="O622" s="298">
        <v>79.7</v>
      </c>
      <c r="P622" s="299">
        <v>79.7</v>
      </c>
      <c r="Q622" s="296">
        <v>79.7</v>
      </c>
      <c r="R622" s="297">
        <v>79.7</v>
      </c>
      <c r="S622" s="297">
        <v>79.7</v>
      </c>
      <c r="T622" s="297">
        <v>79.7</v>
      </c>
      <c r="U622" s="300">
        <v>79.7</v>
      </c>
      <c r="V622" s="296">
        <v>79.7</v>
      </c>
      <c r="W622" s="297">
        <v>79.7</v>
      </c>
      <c r="X622" s="297">
        <v>79.7</v>
      </c>
      <c r="Y622" s="297">
        <v>79.7</v>
      </c>
      <c r="Z622" s="300">
        <v>79.7</v>
      </c>
      <c r="AA622" s="296">
        <v>79.7</v>
      </c>
      <c r="AB622" s="297">
        <v>79.7</v>
      </c>
      <c r="AC622" s="297">
        <v>79.7</v>
      </c>
      <c r="AD622" s="297">
        <v>79.7</v>
      </c>
      <c r="AE622" s="300">
        <v>79.7</v>
      </c>
    </row>
    <row r="623" spans="1:31" x14ac:dyDescent="0.2">
      <c r="A623" s="293" t="s">
        <v>1582</v>
      </c>
      <c r="B623" s="293"/>
      <c r="C623" s="293" t="s">
        <v>1583</v>
      </c>
      <c r="D623" s="122" t="s">
        <v>1242</v>
      </c>
      <c r="E623" s="293" t="s">
        <v>1243</v>
      </c>
      <c r="F623" s="293" t="s">
        <v>243</v>
      </c>
      <c r="G623" s="122" t="s">
        <v>244</v>
      </c>
      <c r="H623" s="293" t="s">
        <v>1281</v>
      </c>
      <c r="I623" s="293" t="s">
        <v>392</v>
      </c>
      <c r="J623" s="294">
        <v>37155</v>
      </c>
      <c r="K623" s="295">
        <v>79.7</v>
      </c>
      <c r="L623" s="296">
        <v>79.7</v>
      </c>
      <c r="M623" s="297">
        <v>79.7</v>
      </c>
      <c r="N623" s="297">
        <v>79.7</v>
      </c>
      <c r="O623" s="298">
        <v>79.7</v>
      </c>
      <c r="P623" s="299">
        <v>79.7</v>
      </c>
      <c r="Q623" s="296">
        <v>79.7</v>
      </c>
      <c r="R623" s="297">
        <v>79.7</v>
      </c>
      <c r="S623" s="297">
        <v>79.7</v>
      </c>
      <c r="T623" s="297">
        <v>79.7</v>
      </c>
      <c r="U623" s="300">
        <v>79.7</v>
      </c>
      <c r="V623" s="296">
        <v>79.7</v>
      </c>
      <c r="W623" s="297">
        <v>79.7</v>
      </c>
      <c r="X623" s="297">
        <v>79.7</v>
      </c>
      <c r="Y623" s="297">
        <v>79.7</v>
      </c>
      <c r="Z623" s="300">
        <v>79.7</v>
      </c>
      <c r="AA623" s="296">
        <v>79.7</v>
      </c>
      <c r="AB623" s="297">
        <v>79.7</v>
      </c>
      <c r="AC623" s="297">
        <v>79.7</v>
      </c>
      <c r="AD623" s="297">
        <v>79.7</v>
      </c>
      <c r="AE623" s="300">
        <v>79.7</v>
      </c>
    </row>
    <row r="624" spans="1:31" x14ac:dyDescent="0.2">
      <c r="A624" s="293" t="s">
        <v>1584</v>
      </c>
      <c r="B624" s="293"/>
      <c r="C624" s="293" t="s">
        <v>1585</v>
      </c>
      <c r="D624" s="122" t="s">
        <v>1242</v>
      </c>
      <c r="E624" s="293" t="s">
        <v>1243</v>
      </c>
      <c r="F624" s="293" t="s">
        <v>243</v>
      </c>
      <c r="G624" s="122" t="s">
        <v>244</v>
      </c>
      <c r="H624" s="293" t="s">
        <v>1281</v>
      </c>
      <c r="I624" s="293" t="s">
        <v>392</v>
      </c>
      <c r="J624" s="294">
        <v>37226</v>
      </c>
      <c r="K624" s="295">
        <v>40.5</v>
      </c>
      <c r="L624" s="296">
        <v>40.5</v>
      </c>
      <c r="M624" s="297">
        <v>40.5</v>
      </c>
      <c r="N624" s="297">
        <v>40.5</v>
      </c>
      <c r="O624" s="298">
        <v>40.5</v>
      </c>
      <c r="P624" s="299">
        <v>40.5</v>
      </c>
      <c r="Q624" s="296">
        <v>40.5</v>
      </c>
      <c r="R624" s="297">
        <v>40.5</v>
      </c>
      <c r="S624" s="297">
        <v>40.5</v>
      </c>
      <c r="T624" s="297">
        <v>40.5</v>
      </c>
      <c r="U624" s="300">
        <v>40.5</v>
      </c>
      <c r="V624" s="296">
        <v>40.5</v>
      </c>
      <c r="W624" s="297">
        <v>40.5</v>
      </c>
      <c r="X624" s="297">
        <v>40.5</v>
      </c>
      <c r="Y624" s="297">
        <v>40.5</v>
      </c>
      <c r="Z624" s="300">
        <v>40.5</v>
      </c>
      <c r="AA624" s="296">
        <v>40.5</v>
      </c>
      <c r="AB624" s="297">
        <v>40.5</v>
      </c>
      <c r="AC624" s="297">
        <v>40.5</v>
      </c>
      <c r="AD624" s="297">
        <v>40.5</v>
      </c>
      <c r="AE624" s="300">
        <v>40.5</v>
      </c>
    </row>
    <row r="625" spans="1:31" x14ac:dyDescent="0.2">
      <c r="A625" s="293" t="s">
        <v>1586</v>
      </c>
      <c r="B625" s="293"/>
      <c r="C625" s="293" t="s">
        <v>1587</v>
      </c>
      <c r="D625" s="122" t="s">
        <v>1242</v>
      </c>
      <c r="E625" s="293" t="s">
        <v>1243</v>
      </c>
      <c r="F625" s="293" t="s">
        <v>243</v>
      </c>
      <c r="G625" s="122" t="s">
        <v>244</v>
      </c>
      <c r="H625" s="293" t="s">
        <v>1281</v>
      </c>
      <c r="I625" s="293" t="s">
        <v>392</v>
      </c>
      <c r="J625" s="294">
        <v>37115</v>
      </c>
      <c r="K625" s="295">
        <v>79.7</v>
      </c>
      <c r="L625" s="296">
        <v>79.7</v>
      </c>
      <c r="M625" s="297">
        <v>79.7</v>
      </c>
      <c r="N625" s="297">
        <v>79.7</v>
      </c>
      <c r="O625" s="298">
        <v>79.7</v>
      </c>
      <c r="P625" s="299">
        <v>79.7</v>
      </c>
      <c r="Q625" s="296">
        <v>79.7</v>
      </c>
      <c r="R625" s="297">
        <v>79.7</v>
      </c>
      <c r="S625" s="297">
        <v>79.7</v>
      </c>
      <c r="T625" s="297">
        <v>79.7</v>
      </c>
      <c r="U625" s="300">
        <v>79.7</v>
      </c>
      <c r="V625" s="296">
        <v>79.7</v>
      </c>
      <c r="W625" s="297">
        <v>79.7</v>
      </c>
      <c r="X625" s="297">
        <v>79.7</v>
      </c>
      <c r="Y625" s="297">
        <v>79.7</v>
      </c>
      <c r="Z625" s="300">
        <v>79.7</v>
      </c>
      <c r="AA625" s="296">
        <v>79.7</v>
      </c>
      <c r="AB625" s="297">
        <v>79.7</v>
      </c>
      <c r="AC625" s="297">
        <v>79.7</v>
      </c>
      <c r="AD625" s="297">
        <v>79.7</v>
      </c>
      <c r="AE625" s="300">
        <v>79.7</v>
      </c>
    </row>
    <row r="626" spans="1:31" x14ac:dyDescent="0.2">
      <c r="A626" s="293" t="s">
        <v>1588</v>
      </c>
      <c r="B626" s="293"/>
      <c r="C626" s="293" t="s">
        <v>1589</v>
      </c>
      <c r="D626" s="122" t="s">
        <v>1242</v>
      </c>
      <c r="E626" s="293" t="s">
        <v>1243</v>
      </c>
      <c r="F626" s="293" t="s">
        <v>243</v>
      </c>
      <c r="G626" s="122" t="s">
        <v>244</v>
      </c>
      <c r="H626" s="293" t="s">
        <v>1590</v>
      </c>
      <c r="I626" s="293" t="s">
        <v>392</v>
      </c>
      <c r="J626" s="294">
        <v>40117</v>
      </c>
      <c r="K626" s="295">
        <v>159.96</v>
      </c>
      <c r="L626" s="296">
        <v>160</v>
      </c>
      <c r="M626" s="297">
        <v>160</v>
      </c>
      <c r="N626" s="297">
        <v>160</v>
      </c>
      <c r="O626" s="298">
        <v>160</v>
      </c>
      <c r="P626" s="299">
        <v>160</v>
      </c>
      <c r="Q626" s="296">
        <v>160</v>
      </c>
      <c r="R626" s="297">
        <v>160</v>
      </c>
      <c r="S626" s="297">
        <v>160</v>
      </c>
      <c r="T626" s="297">
        <v>160</v>
      </c>
      <c r="U626" s="300">
        <v>160</v>
      </c>
      <c r="V626" s="296">
        <v>160</v>
      </c>
      <c r="W626" s="297">
        <v>160</v>
      </c>
      <c r="X626" s="297">
        <v>160</v>
      </c>
      <c r="Y626" s="297">
        <v>160</v>
      </c>
      <c r="Z626" s="300">
        <v>160</v>
      </c>
      <c r="AA626" s="296">
        <v>160</v>
      </c>
      <c r="AB626" s="297">
        <v>160</v>
      </c>
      <c r="AC626" s="297">
        <v>160</v>
      </c>
      <c r="AD626" s="297">
        <v>160</v>
      </c>
      <c r="AE626" s="300">
        <v>160</v>
      </c>
    </row>
    <row r="627" spans="1:31" x14ac:dyDescent="0.2">
      <c r="A627" s="293" t="s">
        <v>1591</v>
      </c>
      <c r="B627" s="293"/>
      <c r="C627" s="293" t="s">
        <v>1592</v>
      </c>
      <c r="D627" s="122" t="s">
        <v>1242</v>
      </c>
      <c r="E627" s="293" t="s">
        <v>1243</v>
      </c>
      <c r="F627" s="293" t="s">
        <v>243</v>
      </c>
      <c r="G627" s="122" t="s">
        <v>244</v>
      </c>
      <c r="H627" s="293" t="s">
        <v>1459</v>
      </c>
      <c r="I627" s="293" t="s">
        <v>392</v>
      </c>
      <c r="J627" s="294">
        <v>45384</v>
      </c>
      <c r="K627" s="295">
        <v>135.4</v>
      </c>
      <c r="L627" s="296">
        <v>135.4</v>
      </c>
      <c r="M627" s="297">
        <v>135.4</v>
      </c>
      <c r="N627" s="297">
        <v>135.4</v>
      </c>
      <c r="O627" s="298">
        <v>135.4</v>
      </c>
      <c r="P627" s="299">
        <v>135.4</v>
      </c>
      <c r="Q627" s="296">
        <v>135.4</v>
      </c>
      <c r="R627" s="297">
        <v>135.4</v>
      </c>
      <c r="S627" s="297">
        <v>135.4</v>
      </c>
      <c r="T627" s="297">
        <v>135.4</v>
      </c>
      <c r="U627" s="300">
        <v>135.4</v>
      </c>
      <c r="V627" s="296">
        <v>135.4</v>
      </c>
      <c r="W627" s="297">
        <v>135.4</v>
      </c>
      <c r="X627" s="297">
        <v>135.4</v>
      </c>
      <c r="Y627" s="297">
        <v>135.4</v>
      </c>
      <c r="Z627" s="300">
        <v>135.4</v>
      </c>
      <c r="AA627" s="296">
        <v>135.4</v>
      </c>
      <c r="AB627" s="297">
        <v>135.4</v>
      </c>
      <c r="AC627" s="297">
        <v>135.4</v>
      </c>
      <c r="AD627" s="297">
        <v>135.4</v>
      </c>
      <c r="AE627" s="300">
        <v>135.4</v>
      </c>
    </row>
    <row r="628" spans="1:31" x14ac:dyDescent="0.2">
      <c r="A628" s="293" t="s">
        <v>1593</v>
      </c>
      <c r="B628" s="293"/>
      <c r="C628" s="293" t="s">
        <v>1594</v>
      </c>
      <c r="D628" s="122" t="s">
        <v>1242</v>
      </c>
      <c r="E628" s="293" t="s">
        <v>1243</v>
      </c>
      <c r="F628" s="293" t="s">
        <v>243</v>
      </c>
      <c r="G628" s="122" t="s">
        <v>244</v>
      </c>
      <c r="H628" s="293" t="s">
        <v>1459</v>
      </c>
      <c r="I628" s="293" t="s">
        <v>392</v>
      </c>
      <c r="J628" s="294">
        <v>45384</v>
      </c>
      <c r="K628" s="295">
        <v>15.12</v>
      </c>
      <c r="L628" s="296">
        <v>15.1</v>
      </c>
      <c r="M628" s="297">
        <v>15.1</v>
      </c>
      <c r="N628" s="297">
        <v>15.1</v>
      </c>
      <c r="O628" s="298">
        <v>15.1</v>
      </c>
      <c r="P628" s="299">
        <v>15.1</v>
      </c>
      <c r="Q628" s="296">
        <v>15.1</v>
      </c>
      <c r="R628" s="297">
        <v>15.1</v>
      </c>
      <c r="S628" s="297">
        <v>15.1</v>
      </c>
      <c r="T628" s="297">
        <v>15.1</v>
      </c>
      <c r="U628" s="300">
        <v>15.1</v>
      </c>
      <c r="V628" s="296">
        <v>15.1</v>
      </c>
      <c r="W628" s="297">
        <v>15.1</v>
      </c>
      <c r="X628" s="297">
        <v>15.1</v>
      </c>
      <c r="Y628" s="297">
        <v>15.1</v>
      </c>
      <c r="Z628" s="300">
        <v>15.1</v>
      </c>
      <c r="AA628" s="296">
        <v>15.1</v>
      </c>
      <c r="AB628" s="297">
        <v>15.1</v>
      </c>
      <c r="AC628" s="297">
        <v>15.1</v>
      </c>
      <c r="AD628" s="297">
        <v>15.1</v>
      </c>
      <c r="AE628" s="300">
        <v>15.1</v>
      </c>
    </row>
    <row r="629" spans="1:31" x14ac:dyDescent="0.2">
      <c r="A629" s="293" t="s">
        <v>1595</v>
      </c>
      <c r="B629" s="293"/>
      <c r="C629" s="293" t="s">
        <v>1596</v>
      </c>
      <c r="D629" s="122" t="s">
        <v>1242</v>
      </c>
      <c r="E629" s="293" t="s">
        <v>1243</v>
      </c>
      <c r="F629" s="293" t="s">
        <v>243</v>
      </c>
      <c r="G629" s="122" t="s">
        <v>244</v>
      </c>
      <c r="H629" s="293" t="s">
        <v>1459</v>
      </c>
      <c r="I629" s="293" t="s">
        <v>392</v>
      </c>
      <c r="J629" s="294">
        <v>45384</v>
      </c>
      <c r="K629" s="295">
        <v>138.19999999999999</v>
      </c>
      <c r="L629" s="296">
        <v>138.19999999999999</v>
      </c>
      <c r="M629" s="297">
        <v>138.19999999999999</v>
      </c>
      <c r="N629" s="297">
        <v>138.19999999999999</v>
      </c>
      <c r="O629" s="298">
        <v>138.19999999999999</v>
      </c>
      <c r="P629" s="299">
        <v>138.19999999999999</v>
      </c>
      <c r="Q629" s="296">
        <v>138.19999999999999</v>
      </c>
      <c r="R629" s="297">
        <v>138.19999999999999</v>
      </c>
      <c r="S629" s="297">
        <v>138.19999999999999</v>
      </c>
      <c r="T629" s="297">
        <v>138.19999999999999</v>
      </c>
      <c r="U629" s="300">
        <v>138.19999999999999</v>
      </c>
      <c r="V629" s="296">
        <v>138.19999999999999</v>
      </c>
      <c r="W629" s="297">
        <v>138.19999999999999</v>
      </c>
      <c r="X629" s="297">
        <v>138.19999999999999</v>
      </c>
      <c r="Y629" s="297">
        <v>138.19999999999999</v>
      </c>
      <c r="Z629" s="300">
        <v>138.19999999999999</v>
      </c>
      <c r="AA629" s="296">
        <v>138.19999999999999</v>
      </c>
      <c r="AB629" s="297">
        <v>138.19999999999999</v>
      </c>
      <c r="AC629" s="297">
        <v>138.19999999999999</v>
      </c>
      <c r="AD629" s="297">
        <v>138.19999999999999</v>
      </c>
      <c r="AE629" s="300">
        <v>138.19999999999999</v>
      </c>
    </row>
    <row r="630" spans="1:31" x14ac:dyDescent="0.2">
      <c r="A630" s="293" t="s">
        <v>1597</v>
      </c>
      <c r="B630" s="293"/>
      <c r="C630" s="293" t="s">
        <v>1598</v>
      </c>
      <c r="D630" s="122" t="s">
        <v>1242</v>
      </c>
      <c r="E630" s="293" t="s">
        <v>1243</v>
      </c>
      <c r="F630" s="293" t="s">
        <v>243</v>
      </c>
      <c r="G630" s="122" t="s">
        <v>244</v>
      </c>
      <c r="H630" s="293" t="s">
        <v>1459</v>
      </c>
      <c r="I630" s="293" t="s">
        <v>392</v>
      </c>
      <c r="J630" s="294">
        <v>45384</v>
      </c>
      <c r="K630" s="295">
        <v>12.6</v>
      </c>
      <c r="L630" s="296">
        <v>10.1</v>
      </c>
      <c r="M630" s="297">
        <v>10.1</v>
      </c>
      <c r="N630" s="297">
        <v>10.1</v>
      </c>
      <c r="O630" s="298">
        <v>10.1</v>
      </c>
      <c r="P630" s="299">
        <v>10.1</v>
      </c>
      <c r="Q630" s="296">
        <v>10.1</v>
      </c>
      <c r="R630" s="297">
        <v>10.1</v>
      </c>
      <c r="S630" s="297">
        <v>10.1</v>
      </c>
      <c r="T630" s="297">
        <v>10.1</v>
      </c>
      <c r="U630" s="300">
        <v>10.1</v>
      </c>
      <c r="V630" s="296">
        <v>10.1</v>
      </c>
      <c r="W630" s="297">
        <v>10.1</v>
      </c>
      <c r="X630" s="297">
        <v>10.1</v>
      </c>
      <c r="Y630" s="297">
        <v>10.1</v>
      </c>
      <c r="Z630" s="300">
        <v>10.1</v>
      </c>
      <c r="AA630" s="296">
        <v>10.1</v>
      </c>
      <c r="AB630" s="297">
        <v>10.1</v>
      </c>
      <c r="AC630" s="297">
        <v>10.1</v>
      </c>
      <c r="AD630" s="297">
        <v>10.1</v>
      </c>
      <c r="AE630" s="300">
        <v>10.1</v>
      </c>
    </row>
    <row r="631" spans="1:31" x14ac:dyDescent="0.2">
      <c r="A631" s="293" t="s">
        <v>1599</v>
      </c>
      <c r="B631" s="293"/>
      <c r="C631" s="293" t="s">
        <v>1600</v>
      </c>
      <c r="D631" s="122" t="s">
        <v>1242</v>
      </c>
      <c r="E631" s="293" t="s">
        <v>1307</v>
      </c>
      <c r="F631" s="293" t="s">
        <v>243</v>
      </c>
      <c r="G631" s="122" t="s">
        <v>244</v>
      </c>
      <c r="H631" s="293" t="s">
        <v>1340</v>
      </c>
      <c r="I631" s="293" t="s">
        <v>252</v>
      </c>
      <c r="J631" s="294">
        <v>45120</v>
      </c>
      <c r="K631" s="295">
        <v>110</v>
      </c>
      <c r="L631" s="296">
        <v>110</v>
      </c>
      <c r="M631" s="297">
        <v>110</v>
      </c>
      <c r="N631" s="297">
        <v>110</v>
      </c>
      <c r="O631" s="298">
        <v>110</v>
      </c>
      <c r="P631" s="299">
        <v>110</v>
      </c>
      <c r="Q631" s="296">
        <v>110</v>
      </c>
      <c r="R631" s="297">
        <v>110</v>
      </c>
      <c r="S631" s="297">
        <v>110</v>
      </c>
      <c r="T631" s="297">
        <v>110</v>
      </c>
      <c r="U631" s="300">
        <v>110</v>
      </c>
      <c r="V631" s="296">
        <v>110</v>
      </c>
      <c r="W631" s="297">
        <v>110</v>
      </c>
      <c r="X631" s="297">
        <v>110</v>
      </c>
      <c r="Y631" s="297">
        <v>110</v>
      </c>
      <c r="Z631" s="300">
        <v>110</v>
      </c>
      <c r="AA631" s="296">
        <v>110</v>
      </c>
      <c r="AB631" s="297">
        <v>110</v>
      </c>
      <c r="AC631" s="297">
        <v>110</v>
      </c>
      <c r="AD631" s="297">
        <v>110</v>
      </c>
      <c r="AE631" s="300">
        <v>110</v>
      </c>
    </row>
    <row r="632" spans="1:31" x14ac:dyDescent="0.2">
      <c r="A632" s="293" t="s">
        <v>1601</v>
      </c>
      <c r="B632" s="293"/>
      <c r="C632" s="293" t="s">
        <v>1602</v>
      </c>
      <c r="D632" s="122" t="s">
        <v>1242</v>
      </c>
      <c r="E632" s="293" t="s">
        <v>1307</v>
      </c>
      <c r="F632" s="293" t="s">
        <v>243</v>
      </c>
      <c r="G632" s="122" t="s">
        <v>244</v>
      </c>
      <c r="H632" s="293" t="s">
        <v>1340</v>
      </c>
      <c r="I632" s="293" t="s">
        <v>252</v>
      </c>
      <c r="J632" s="294">
        <v>45120</v>
      </c>
      <c r="K632" s="295">
        <v>24</v>
      </c>
      <c r="L632" s="296">
        <v>24</v>
      </c>
      <c r="M632" s="297">
        <v>24</v>
      </c>
      <c r="N632" s="297">
        <v>24</v>
      </c>
      <c r="O632" s="298">
        <v>24</v>
      </c>
      <c r="P632" s="299">
        <v>24</v>
      </c>
      <c r="Q632" s="296">
        <v>24</v>
      </c>
      <c r="R632" s="297">
        <v>24</v>
      </c>
      <c r="S632" s="297">
        <v>24</v>
      </c>
      <c r="T632" s="297">
        <v>24</v>
      </c>
      <c r="U632" s="300">
        <v>24</v>
      </c>
      <c r="V632" s="296">
        <v>24</v>
      </c>
      <c r="W632" s="297">
        <v>24</v>
      </c>
      <c r="X632" s="297">
        <v>24</v>
      </c>
      <c r="Y632" s="297">
        <v>24</v>
      </c>
      <c r="Z632" s="300">
        <v>24</v>
      </c>
      <c r="AA632" s="296">
        <v>24</v>
      </c>
      <c r="AB632" s="297">
        <v>24</v>
      </c>
      <c r="AC632" s="297">
        <v>24</v>
      </c>
      <c r="AD632" s="297">
        <v>24</v>
      </c>
      <c r="AE632" s="300">
        <v>24</v>
      </c>
    </row>
    <row r="633" spans="1:31" x14ac:dyDescent="0.2">
      <c r="A633" s="293" t="s">
        <v>1603</v>
      </c>
      <c r="B633" s="293"/>
      <c r="C633" s="293" t="s">
        <v>1604</v>
      </c>
      <c r="D633" s="122" t="s">
        <v>1242</v>
      </c>
      <c r="E633" s="293" t="s">
        <v>1307</v>
      </c>
      <c r="F633" s="293" t="s">
        <v>243</v>
      </c>
      <c r="G633" s="122" t="s">
        <v>244</v>
      </c>
      <c r="H633" s="293" t="s">
        <v>1340</v>
      </c>
      <c r="I633" s="293" t="s">
        <v>252</v>
      </c>
      <c r="J633" s="294">
        <v>45120</v>
      </c>
      <c r="K633" s="295">
        <v>138.6</v>
      </c>
      <c r="L633" s="296">
        <v>138.6</v>
      </c>
      <c r="M633" s="297">
        <v>138.6</v>
      </c>
      <c r="N633" s="297">
        <v>138.6</v>
      </c>
      <c r="O633" s="298">
        <v>138.6</v>
      </c>
      <c r="P633" s="299">
        <v>138.6</v>
      </c>
      <c r="Q633" s="296">
        <v>138.6</v>
      </c>
      <c r="R633" s="297">
        <v>138.6</v>
      </c>
      <c r="S633" s="297">
        <v>138.6</v>
      </c>
      <c r="T633" s="297">
        <v>138.6</v>
      </c>
      <c r="U633" s="300">
        <v>138.6</v>
      </c>
      <c r="V633" s="296">
        <v>138.6</v>
      </c>
      <c r="W633" s="297">
        <v>138.6</v>
      </c>
      <c r="X633" s="297">
        <v>138.6</v>
      </c>
      <c r="Y633" s="297">
        <v>138.6</v>
      </c>
      <c r="Z633" s="300">
        <v>138.6</v>
      </c>
      <c r="AA633" s="296">
        <v>138.6</v>
      </c>
      <c r="AB633" s="297">
        <v>138.6</v>
      </c>
      <c r="AC633" s="297">
        <v>138.6</v>
      </c>
      <c r="AD633" s="297">
        <v>138.6</v>
      </c>
      <c r="AE633" s="300">
        <v>138.6</v>
      </c>
    </row>
    <row r="634" spans="1:31" x14ac:dyDescent="0.2">
      <c r="A634" s="293" t="s">
        <v>1605</v>
      </c>
      <c r="B634" s="293"/>
      <c r="C634" s="293" t="s">
        <v>1606</v>
      </c>
      <c r="D634" s="122" t="s">
        <v>1242</v>
      </c>
      <c r="E634" s="293" t="s">
        <v>1243</v>
      </c>
      <c r="F634" s="293" t="s">
        <v>243</v>
      </c>
      <c r="G634" s="122" t="s">
        <v>244</v>
      </c>
      <c r="H634" s="293" t="s">
        <v>1320</v>
      </c>
      <c r="I634" s="293" t="s">
        <v>392</v>
      </c>
      <c r="J634" s="294">
        <v>43727</v>
      </c>
      <c r="K634" s="295">
        <v>183.7</v>
      </c>
      <c r="L634" s="296">
        <v>183.7</v>
      </c>
      <c r="M634" s="297">
        <v>183.7</v>
      </c>
      <c r="N634" s="297">
        <v>183.7</v>
      </c>
      <c r="O634" s="298">
        <v>183.7</v>
      </c>
      <c r="P634" s="299">
        <v>183.7</v>
      </c>
      <c r="Q634" s="296">
        <v>183.7</v>
      </c>
      <c r="R634" s="297">
        <v>183.7</v>
      </c>
      <c r="S634" s="297">
        <v>183.7</v>
      </c>
      <c r="T634" s="297">
        <v>183.7</v>
      </c>
      <c r="U634" s="300">
        <v>183.7</v>
      </c>
      <c r="V634" s="296">
        <v>183.7</v>
      </c>
      <c r="W634" s="297">
        <v>183.7</v>
      </c>
      <c r="X634" s="297">
        <v>183.7</v>
      </c>
      <c r="Y634" s="297">
        <v>183.7</v>
      </c>
      <c r="Z634" s="300">
        <v>183.7</v>
      </c>
      <c r="AA634" s="296">
        <v>183.7</v>
      </c>
      <c r="AB634" s="297">
        <v>183.7</v>
      </c>
      <c r="AC634" s="297">
        <v>183.7</v>
      </c>
      <c r="AD634" s="297">
        <v>183.7</v>
      </c>
      <c r="AE634" s="300">
        <v>183.7</v>
      </c>
    </row>
    <row r="635" spans="1:31" x14ac:dyDescent="0.2">
      <c r="A635" s="293" t="s">
        <v>1607</v>
      </c>
      <c r="B635" s="293"/>
      <c r="C635" s="293" t="s">
        <v>1608</v>
      </c>
      <c r="D635" s="122" t="s">
        <v>1242</v>
      </c>
      <c r="E635" s="293" t="s">
        <v>1243</v>
      </c>
      <c r="F635" s="293" t="s">
        <v>243</v>
      </c>
      <c r="G635" s="122" t="s">
        <v>244</v>
      </c>
      <c r="H635" s="293" t="s">
        <v>1609</v>
      </c>
      <c r="I635" s="293" t="s">
        <v>246</v>
      </c>
      <c r="J635" s="294">
        <v>42277</v>
      </c>
      <c r="K635" s="295">
        <v>106.26</v>
      </c>
      <c r="L635" s="296">
        <v>106.3</v>
      </c>
      <c r="M635" s="297">
        <v>106.3</v>
      </c>
      <c r="N635" s="297">
        <v>106.3</v>
      </c>
      <c r="O635" s="298">
        <v>106.3</v>
      </c>
      <c r="P635" s="299">
        <v>106.3</v>
      </c>
      <c r="Q635" s="296">
        <v>106.3</v>
      </c>
      <c r="R635" s="297">
        <v>106.3</v>
      </c>
      <c r="S635" s="297">
        <v>106.3</v>
      </c>
      <c r="T635" s="297">
        <v>106.3</v>
      </c>
      <c r="U635" s="300">
        <v>106.3</v>
      </c>
      <c r="V635" s="296">
        <v>106.3</v>
      </c>
      <c r="W635" s="297">
        <v>106.3</v>
      </c>
      <c r="X635" s="297">
        <v>106.3</v>
      </c>
      <c r="Y635" s="297">
        <v>106.3</v>
      </c>
      <c r="Z635" s="300">
        <v>106.3</v>
      </c>
      <c r="AA635" s="296">
        <v>106.3</v>
      </c>
      <c r="AB635" s="297">
        <v>106.3</v>
      </c>
      <c r="AC635" s="297">
        <v>106.3</v>
      </c>
      <c r="AD635" s="297">
        <v>106.3</v>
      </c>
      <c r="AE635" s="300">
        <v>106.3</v>
      </c>
    </row>
    <row r="636" spans="1:31" x14ac:dyDescent="0.2">
      <c r="A636" s="293" t="s">
        <v>1610</v>
      </c>
      <c r="B636" s="293"/>
      <c r="C636" s="293" t="s">
        <v>1611</v>
      </c>
      <c r="D636" s="122" t="s">
        <v>1242</v>
      </c>
      <c r="E636" s="293" t="s">
        <v>1243</v>
      </c>
      <c r="F636" s="293" t="s">
        <v>243</v>
      </c>
      <c r="G636" s="122" t="s">
        <v>244</v>
      </c>
      <c r="H636" s="293" t="s">
        <v>1609</v>
      </c>
      <c r="I636" s="293" t="s">
        <v>246</v>
      </c>
      <c r="J636" s="294">
        <v>42277</v>
      </c>
      <c r="K636" s="295">
        <v>103.85</v>
      </c>
      <c r="L636" s="296">
        <v>103.8</v>
      </c>
      <c r="M636" s="297">
        <v>103.8</v>
      </c>
      <c r="N636" s="297">
        <v>103.8</v>
      </c>
      <c r="O636" s="298">
        <v>103.8</v>
      </c>
      <c r="P636" s="299">
        <v>103.8</v>
      </c>
      <c r="Q636" s="296">
        <v>103.8</v>
      </c>
      <c r="R636" s="297">
        <v>103.8</v>
      </c>
      <c r="S636" s="297">
        <v>103.8</v>
      </c>
      <c r="T636" s="297">
        <v>103.8</v>
      </c>
      <c r="U636" s="300">
        <v>103.8</v>
      </c>
      <c r="V636" s="296">
        <v>103.8</v>
      </c>
      <c r="W636" s="297">
        <v>103.8</v>
      </c>
      <c r="X636" s="297">
        <v>103.8</v>
      </c>
      <c r="Y636" s="297">
        <v>103.8</v>
      </c>
      <c r="Z636" s="300">
        <v>103.8</v>
      </c>
      <c r="AA636" s="296">
        <v>103.8</v>
      </c>
      <c r="AB636" s="297">
        <v>103.8</v>
      </c>
      <c r="AC636" s="297">
        <v>103.8</v>
      </c>
      <c r="AD636" s="297">
        <v>103.8</v>
      </c>
      <c r="AE636" s="300">
        <v>103.8</v>
      </c>
    </row>
    <row r="637" spans="1:31" x14ac:dyDescent="0.2">
      <c r="A637" s="293" t="s">
        <v>1612</v>
      </c>
      <c r="B637" s="293"/>
      <c r="C637" s="293" t="s">
        <v>1613</v>
      </c>
      <c r="D637" s="122" t="s">
        <v>1242</v>
      </c>
      <c r="E637" s="293" t="s">
        <v>1243</v>
      </c>
      <c r="F637" s="293" t="s">
        <v>243</v>
      </c>
      <c r="G637" s="122" t="s">
        <v>244</v>
      </c>
      <c r="H637" s="293" t="s">
        <v>1499</v>
      </c>
      <c r="I637" s="293" t="s">
        <v>392</v>
      </c>
      <c r="J637" s="294">
        <v>39042</v>
      </c>
      <c r="K637" s="295">
        <v>194</v>
      </c>
      <c r="L637" s="296">
        <v>194</v>
      </c>
      <c r="M637" s="297">
        <v>194</v>
      </c>
      <c r="N637" s="297">
        <v>194</v>
      </c>
      <c r="O637" s="298">
        <v>194</v>
      </c>
      <c r="P637" s="299">
        <v>194</v>
      </c>
      <c r="Q637" s="296">
        <v>194</v>
      </c>
      <c r="R637" s="297">
        <v>194</v>
      </c>
      <c r="S637" s="297">
        <v>194</v>
      </c>
      <c r="T637" s="297">
        <v>194</v>
      </c>
      <c r="U637" s="300">
        <v>194</v>
      </c>
      <c r="V637" s="296">
        <v>194</v>
      </c>
      <c r="W637" s="297">
        <v>194</v>
      </c>
      <c r="X637" s="297">
        <v>194</v>
      </c>
      <c r="Y637" s="297">
        <v>194</v>
      </c>
      <c r="Z637" s="300">
        <v>194</v>
      </c>
      <c r="AA637" s="296">
        <v>194</v>
      </c>
      <c r="AB637" s="297">
        <v>194</v>
      </c>
      <c r="AC637" s="297">
        <v>194</v>
      </c>
      <c r="AD637" s="297">
        <v>194</v>
      </c>
      <c r="AE637" s="300">
        <v>194</v>
      </c>
    </row>
    <row r="638" spans="1:31" x14ac:dyDescent="0.2">
      <c r="A638" s="293" t="s">
        <v>1614</v>
      </c>
      <c r="B638" s="293"/>
      <c r="C638" s="293" t="s">
        <v>1615</v>
      </c>
      <c r="D638" s="122" t="s">
        <v>1242</v>
      </c>
      <c r="E638" s="293" t="s">
        <v>1243</v>
      </c>
      <c r="F638" s="293" t="s">
        <v>243</v>
      </c>
      <c r="G638" s="122" t="s">
        <v>244</v>
      </c>
      <c r="H638" s="293" t="s">
        <v>1499</v>
      </c>
      <c r="I638" s="293" t="s">
        <v>392</v>
      </c>
      <c r="J638" s="294">
        <v>39340</v>
      </c>
      <c r="K638" s="295">
        <v>98</v>
      </c>
      <c r="L638" s="296">
        <v>98</v>
      </c>
      <c r="M638" s="297">
        <v>98</v>
      </c>
      <c r="N638" s="297">
        <v>98</v>
      </c>
      <c r="O638" s="298">
        <v>98</v>
      </c>
      <c r="P638" s="299">
        <v>98</v>
      </c>
      <c r="Q638" s="296">
        <v>98</v>
      </c>
      <c r="R638" s="297">
        <v>98</v>
      </c>
      <c r="S638" s="297">
        <v>98</v>
      </c>
      <c r="T638" s="297">
        <v>98</v>
      </c>
      <c r="U638" s="300">
        <v>98</v>
      </c>
      <c r="V638" s="296">
        <v>98</v>
      </c>
      <c r="W638" s="297">
        <v>98</v>
      </c>
      <c r="X638" s="297">
        <v>98</v>
      </c>
      <c r="Y638" s="297">
        <v>98</v>
      </c>
      <c r="Z638" s="300">
        <v>98</v>
      </c>
      <c r="AA638" s="296">
        <v>98</v>
      </c>
      <c r="AB638" s="297">
        <v>98</v>
      </c>
      <c r="AC638" s="297">
        <v>98</v>
      </c>
      <c r="AD638" s="297">
        <v>98</v>
      </c>
      <c r="AE638" s="300">
        <v>98</v>
      </c>
    </row>
    <row r="639" spans="1:31" x14ac:dyDescent="0.2">
      <c r="A639" s="293" t="s">
        <v>1616</v>
      </c>
      <c r="B639" s="293"/>
      <c r="C639" s="293" t="s">
        <v>1617</v>
      </c>
      <c r="D639" s="122" t="s">
        <v>1242</v>
      </c>
      <c r="E639" s="293" t="s">
        <v>1243</v>
      </c>
      <c r="F639" s="293" t="s">
        <v>243</v>
      </c>
      <c r="G639" s="122" t="s">
        <v>244</v>
      </c>
      <c r="H639" s="293" t="s">
        <v>1499</v>
      </c>
      <c r="I639" s="293" t="s">
        <v>392</v>
      </c>
      <c r="J639" s="294">
        <v>39340</v>
      </c>
      <c r="K639" s="295">
        <v>100</v>
      </c>
      <c r="L639" s="296">
        <v>100</v>
      </c>
      <c r="M639" s="297">
        <v>100</v>
      </c>
      <c r="N639" s="297">
        <v>100</v>
      </c>
      <c r="O639" s="298">
        <v>100</v>
      </c>
      <c r="P639" s="299">
        <v>100</v>
      </c>
      <c r="Q639" s="296">
        <v>100</v>
      </c>
      <c r="R639" s="297">
        <v>100</v>
      </c>
      <c r="S639" s="297">
        <v>100</v>
      </c>
      <c r="T639" s="297">
        <v>100</v>
      </c>
      <c r="U639" s="300">
        <v>100</v>
      </c>
      <c r="V639" s="296">
        <v>100</v>
      </c>
      <c r="W639" s="297">
        <v>100</v>
      </c>
      <c r="X639" s="297">
        <v>100</v>
      </c>
      <c r="Y639" s="297">
        <v>100</v>
      </c>
      <c r="Z639" s="300">
        <v>100</v>
      </c>
      <c r="AA639" s="296">
        <v>100</v>
      </c>
      <c r="AB639" s="297">
        <v>100</v>
      </c>
      <c r="AC639" s="297">
        <v>100</v>
      </c>
      <c r="AD639" s="297">
        <v>100</v>
      </c>
      <c r="AE639" s="300">
        <v>100</v>
      </c>
    </row>
    <row r="640" spans="1:31" x14ac:dyDescent="0.2">
      <c r="A640" s="293" t="s">
        <v>1618</v>
      </c>
      <c r="B640" s="293"/>
      <c r="C640" s="293" t="s">
        <v>1619</v>
      </c>
      <c r="D640" s="122" t="s">
        <v>1242</v>
      </c>
      <c r="E640" s="293" t="s">
        <v>1336</v>
      </c>
      <c r="F640" s="293" t="s">
        <v>243</v>
      </c>
      <c r="G640" s="122" t="s">
        <v>244</v>
      </c>
      <c r="H640" s="293" t="s">
        <v>1405</v>
      </c>
      <c r="I640" s="293" t="s">
        <v>1186</v>
      </c>
      <c r="J640" s="294">
        <v>42268</v>
      </c>
      <c r="K640" s="295">
        <v>100</v>
      </c>
      <c r="L640" s="296">
        <v>100</v>
      </c>
      <c r="M640" s="297">
        <v>100</v>
      </c>
      <c r="N640" s="297">
        <v>100</v>
      </c>
      <c r="O640" s="298">
        <v>100</v>
      </c>
      <c r="P640" s="299">
        <v>100</v>
      </c>
      <c r="Q640" s="296">
        <v>100</v>
      </c>
      <c r="R640" s="297">
        <v>100</v>
      </c>
      <c r="S640" s="297">
        <v>100</v>
      </c>
      <c r="T640" s="297">
        <v>100</v>
      </c>
      <c r="U640" s="300">
        <v>100</v>
      </c>
      <c r="V640" s="296">
        <v>100</v>
      </c>
      <c r="W640" s="297">
        <v>100</v>
      </c>
      <c r="X640" s="297">
        <v>100</v>
      </c>
      <c r="Y640" s="297">
        <v>100</v>
      </c>
      <c r="Z640" s="300">
        <v>100</v>
      </c>
      <c r="AA640" s="296">
        <v>100</v>
      </c>
      <c r="AB640" s="297">
        <v>100</v>
      </c>
      <c r="AC640" s="297">
        <v>100</v>
      </c>
      <c r="AD640" s="297">
        <v>100</v>
      </c>
      <c r="AE640" s="300">
        <v>100</v>
      </c>
    </row>
    <row r="641" spans="1:31" x14ac:dyDescent="0.2">
      <c r="A641" s="293" t="s">
        <v>1620</v>
      </c>
      <c r="B641" s="293"/>
      <c r="C641" s="293" t="s">
        <v>1621</v>
      </c>
      <c r="D641" s="122" t="s">
        <v>1242</v>
      </c>
      <c r="E641" s="293" t="s">
        <v>1336</v>
      </c>
      <c r="F641" s="293" t="s">
        <v>243</v>
      </c>
      <c r="G641" s="122" t="s">
        <v>244</v>
      </c>
      <c r="H641" s="293" t="s">
        <v>1405</v>
      </c>
      <c r="I641" s="293" t="s">
        <v>1186</v>
      </c>
      <c r="J641" s="294">
        <v>42268</v>
      </c>
      <c r="K641" s="295">
        <v>100</v>
      </c>
      <c r="L641" s="296">
        <v>100</v>
      </c>
      <c r="M641" s="297">
        <v>100</v>
      </c>
      <c r="N641" s="297">
        <v>100</v>
      </c>
      <c r="O641" s="298">
        <v>100</v>
      </c>
      <c r="P641" s="299">
        <v>100</v>
      </c>
      <c r="Q641" s="296">
        <v>100</v>
      </c>
      <c r="R641" s="297">
        <v>100</v>
      </c>
      <c r="S641" s="297">
        <v>100</v>
      </c>
      <c r="T641" s="297">
        <v>100</v>
      </c>
      <c r="U641" s="300">
        <v>100</v>
      </c>
      <c r="V641" s="296">
        <v>100</v>
      </c>
      <c r="W641" s="297">
        <v>100</v>
      </c>
      <c r="X641" s="297">
        <v>100</v>
      </c>
      <c r="Y641" s="297">
        <v>100</v>
      </c>
      <c r="Z641" s="300">
        <v>100</v>
      </c>
      <c r="AA641" s="296">
        <v>100</v>
      </c>
      <c r="AB641" s="297">
        <v>100</v>
      </c>
      <c r="AC641" s="297">
        <v>100</v>
      </c>
      <c r="AD641" s="297">
        <v>100</v>
      </c>
      <c r="AE641" s="300">
        <v>100</v>
      </c>
    </row>
    <row r="642" spans="1:31" x14ac:dyDescent="0.2">
      <c r="A642" s="293" t="s">
        <v>1622</v>
      </c>
      <c r="B642" s="293"/>
      <c r="C642" s="293" t="s">
        <v>1623</v>
      </c>
      <c r="D642" s="122" t="s">
        <v>1242</v>
      </c>
      <c r="E642" s="293" t="s">
        <v>1243</v>
      </c>
      <c r="F642" s="293" t="s">
        <v>243</v>
      </c>
      <c r="G642" s="122" t="s">
        <v>244</v>
      </c>
      <c r="H642" s="293" t="s">
        <v>702</v>
      </c>
      <c r="I642" s="293" t="s">
        <v>392</v>
      </c>
      <c r="J642" s="294">
        <v>40225</v>
      </c>
      <c r="K642" s="295">
        <v>48</v>
      </c>
      <c r="L642" s="296">
        <v>48</v>
      </c>
      <c r="M642" s="297">
        <v>48</v>
      </c>
      <c r="N642" s="297">
        <v>48</v>
      </c>
      <c r="O642" s="298">
        <v>48</v>
      </c>
      <c r="P642" s="299">
        <v>48</v>
      </c>
      <c r="Q642" s="296">
        <v>48</v>
      </c>
      <c r="R642" s="297">
        <v>48</v>
      </c>
      <c r="S642" s="297">
        <v>48</v>
      </c>
      <c r="T642" s="297">
        <v>48</v>
      </c>
      <c r="U642" s="300">
        <v>48</v>
      </c>
      <c r="V642" s="296">
        <v>48</v>
      </c>
      <c r="W642" s="297">
        <v>48</v>
      </c>
      <c r="X642" s="297">
        <v>48</v>
      </c>
      <c r="Y642" s="297">
        <v>48</v>
      </c>
      <c r="Z642" s="300">
        <v>48</v>
      </c>
      <c r="AA642" s="296">
        <v>48</v>
      </c>
      <c r="AB642" s="297">
        <v>48</v>
      </c>
      <c r="AC642" s="297">
        <v>48</v>
      </c>
      <c r="AD642" s="297">
        <v>48</v>
      </c>
      <c r="AE642" s="300">
        <v>48</v>
      </c>
    </row>
    <row r="643" spans="1:31" x14ac:dyDescent="0.2">
      <c r="A643" s="293" t="s">
        <v>1624</v>
      </c>
      <c r="B643" s="293"/>
      <c r="C643" s="293" t="s">
        <v>1625</v>
      </c>
      <c r="D643" s="122" t="s">
        <v>1242</v>
      </c>
      <c r="E643" s="293" t="s">
        <v>1243</v>
      </c>
      <c r="F643" s="293" t="s">
        <v>243</v>
      </c>
      <c r="G643" s="122" t="s">
        <v>244</v>
      </c>
      <c r="H643" s="293" t="s">
        <v>702</v>
      </c>
      <c r="I643" s="293" t="s">
        <v>392</v>
      </c>
      <c r="J643" s="294">
        <v>40225</v>
      </c>
      <c r="K643" s="295">
        <v>51</v>
      </c>
      <c r="L643" s="296">
        <v>51</v>
      </c>
      <c r="M643" s="297">
        <v>51</v>
      </c>
      <c r="N643" s="297">
        <v>51</v>
      </c>
      <c r="O643" s="298">
        <v>51</v>
      </c>
      <c r="P643" s="299">
        <v>51</v>
      </c>
      <c r="Q643" s="296">
        <v>51</v>
      </c>
      <c r="R643" s="297">
        <v>51</v>
      </c>
      <c r="S643" s="297">
        <v>51</v>
      </c>
      <c r="T643" s="297">
        <v>51</v>
      </c>
      <c r="U643" s="300">
        <v>51</v>
      </c>
      <c r="V643" s="296">
        <v>51</v>
      </c>
      <c r="W643" s="297">
        <v>51</v>
      </c>
      <c r="X643" s="297">
        <v>51</v>
      </c>
      <c r="Y643" s="297">
        <v>51</v>
      </c>
      <c r="Z643" s="300">
        <v>51</v>
      </c>
      <c r="AA643" s="296">
        <v>51</v>
      </c>
      <c r="AB643" s="297">
        <v>51</v>
      </c>
      <c r="AC643" s="297">
        <v>51</v>
      </c>
      <c r="AD643" s="297">
        <v>51</v>
      </c>
      <c r="AE643" s="300">
        <v>51</v>
      </c>
    </row>
    <row r="644" spans="1:31" x14ac:dyDescent="0.2">
      <c r="A644" s="293" t="s">
        <v>1626</v>
      </c>
      <c r="B644" s="293"/>
      <c r="C644" s="293" t="s">
        <v>1627</v>
      </c>
      <c r="D644" s="122" t="s">
        <v>1242</v>
      </c>
      <c r="E644" s="293" t="s">
        <v>1243</v>
      </c>
      <c r="F644" s="293" t="s">
        <v>243</v>
      </c>
      <c r="G644" s="122" t="s">
        <v>244</v>
      </c>
      <c r="H644" s="293" t="s">
        <v>702</v>
      </c>
      <c r="I644" s="293" t="s">
        <v>392</v>
      </c>
      <c r="J644" s="294">
        <v>40603</v>
      </c>
      <c r="K644" s="295">
        <v>25.5</v>
      </c>
      <c r="L644" s="296">
        <v>25.5</v>
      </c>
      <c r="M644" s="297">
        <v>25.5</v>
      </c>
      <c r="N644" s="297">
        <v>25.5</v>
      </c>
      <c r="O644" s="298">
        <v>25.5</v>
      </c>
      <c r="P644" s="299">
        <v>25.5</v>
      </c>
      <c r="Q644" s="296">
        <v>25.5</v>
      </c>
      <c r="R644" s="297">
        <v>25.5</v>
      </c>
      <c r="S644" s="297">
        <v>25.5</v>
      </c>
      <c r="T644" s="297">
        <v>25.5</v>
      </c>
      <c r="U644" s="300">
        <v>25.5</v>
      </c>
      <c r="V644" s="296">
        <v>25.5</v>
      </c>
      <c r="W644" s="297">
        <v>25.5</v>
      </c>
      <c r="X644" s="297">
        <v>25.5</v>
      </c>
      <c r="Y644" s="297">
        <v>25.5</v>
      </c>
      <c r="Z644" s="300">
        <v>25.5</v>
      </c>
      <c r="AA644" s="296">
        <v>25.5</v>
      </c>
      <c r="AB644" s="297">
        <v>25.5</v>
      </c>
      <c r="AC644" s="297">
        <v>25.5</v>
      </c>
      <c r="AD644" s="297">
        <v>25.5</v>
      </c>
      <c r="AE644" s="300">
        <v>25.5</v>
      </c>
    </row>
    <row r="645" spans="1:31" x14ac:dyDescent="0.2">
      <c r="A645" s="293" t="s">
        <v>1628</v>
      </c>
      <c r="B645" s="293"/>
      <c r="C645" s="293" t="s">
        <v>1629</v>
      </c>
      <c r="D645" s="122" t="s">
        <v>1242</v>
      </c>
      <c r="E645" s="293" t="s">
        <v>1243</v>
      </c>
      <c r="F645" s="293" t="s">
        <v>243</v>
      </c>
      <c r="G645" s="122" t="s">
        <v>244</v>
      </c>
      <c r="H645" s="293" t="s">
        <v>702</v>
      </c>
      <c r="I645" s="293" t="s">
        <v>392</v>
      </c>
      <c r="J645" s="294">
        <v>40603</v>
      </c>
      <c r="K645" s="295">
        <v>24</v>
      </c>
      <c r="L645" s="296">
        <v>24</v>
      </c>
      <c r="M645" s="297">
        <v>24</v>
      </c>
      <c r="N645" s="297">
        <v>24</v>
      </c>
      <c r="O645" s="298">
        <v>24</v>
      </c>
      <c r="P645" s="299">
        <v>24</v>
      </c>
      <c r="Q645" s="296">
        <v>24</v>
      </c>
      <c r="R645" s="297">
        <v>24</v>
      </c>
      <c r="S645" s="297">
        <v>24</v>
      </c>
      <c r="T645" s="297">
        <v>24</v>
      </c>
      <c r="U645" s="300">
        <v>24</v>
      </c>
      <c r="V645" s="296">
        <v>24</v>
      </c>
      <c r="W645" s="297">
        <v>24</v>
      </c>
      <c r="X645" s="297">
        <v>24</v>
      </c>
      <c r="Y645" s="297">
        <v>24</v>
      </c>
      <c r="Z645" s="300">
        <v>24</v>
      </c>
      <c r="AA645" s="296">
        <v>24</v>
      </c>
      <c r="AB645" s="297">
        <v>24</v>
      </c>
      <c r="AC645" s="297">
        <v>24</v>
      </c>
      <c r="AD645" s="297">
        <v>24</v>
      </c>
      <c r="AE645" s="300">
        <v>24</v>
      </c>
    </row>
    <row r="646" spans="1:31" x14ac:dyDescent="0.2">
      <c r="A646" s="293" t="s">
        <v>1630</v>
      </c>
      <c r="B646" s="293"/>
      <c r="C646" s="293" t="s">
        <v>1631</v>
      </c>
      <c r="D646" s="122" t="s">
        <v>1242</v>
      </c>
      <c r="E646" s="293" t="s">
        <v>1243</v>
      </c>
      <c r="F646" s="293" t="s">
        <v>243</v>
      </c>
      <c r="G646" s="122" t="s">
        <v>244</v>
      </c>
      <c r="H646" s="293" t="s">
        <v>1148</v>
      </c>
      <c r="I646" s="293" t="s">
        <v>260</v>
      </c>
      <c r="J646" s="294">
        <v>42033</v>
      </c>
      <c r="K646" s="295">
        <v>200</v>
      </c>
      <c r="L646" s="296">
        <v>200</v>
      </c>
      <c r="M646" s="297">
        <v>200</v>
      </c>
      <c r="N646" s="297">
        <v>200</v>
      </c>
      <c r="O646" s="298">
        <v>200</v>
      </c>
      <c r="P646" s="299">
        <v>200</v>
      </c>
      <c r="Q646" s="296">
        <v>200</v>
      </c>
      <c r="R646" s="297">
        <v>200</v>
      </c>
      <c r="S646" s="297">
        <v>200</v>
      </c>
      <c r="T646" s="297">
        <v>200</v>
      </c>
      <c r="U646" s="300">
        <v>200</v>
      </c>
      <c r="V646" s="296">
        <v>200</v>
      </c>
      <c r="W646" s="297">
        <v>200</v>
      </c>
      <c r="X646" s="297">
        <v>200</v>
      </c>
      <c r="Y646" s="297">
        <v>200</v>
      </c>
      <c r="Z646" s="300">
        <v>200</v>
      </c>
      <c r="AA646" s="296">
        <v>200</v>
      </c>
      <c r="AB646" s="297">
        <v>200</v>
      </c>
      <c r="AC646" s="297">
        <v>200</v>
      </c>
      <c r="AD646" s="297">
        <v>200</v>
      </c>
      <c r="AE646" s="300">
        <v>200</v>
      </c>
    </row>
    <row r="647" spans="1:31" x14ac:dyDescent="0.2">
      <c r="A647" s="293" t="s">
        <v>1632</v>
      </c>
      <c r="B647" s="293"/>
      <c r="C647" s="293" t="s">
        <v>1633</v>
      </c>
      <c r="D647" s="122" t="s">
        <v>1242</v>
      </c>
      <c r="E647" s="293" t="s">
        <v>1243</v>
      </c>
      <c r="F647" s="293" t="s">
        <v>243</v>
      </c>
      <c r="G647" s="122" t="s">
        <v>244</v>
      </c>
      <c r="H647" s="293" t="s">
        <v>1148</v>
      </c>
      <c r="I647" s="293" t="s">
        <v>260</v>
      </c>
      <c r="J647" s="294">
        <v>42527</v>
      </c>
      <c r="K647" s="295">
        <v>200</v>
      </c>
      <c r="L647" s="296">
        <v>200</v>
      </c>
      <c r="M647" s="297">
        <v>200</v>
      </c>
      <c r="N647" s="297">
        <v>200</v>
      </c>
      <c r="O647" s="298">
        <v>200</v>
      </c>
      <c r="P647" s="299">
        <v>200</v>
      </c>
      <c r="Q647" s="296">
        <v>200</v>
      </c>
      <c r="R647" s="297">
        <v>200</v>
      </c>
      <c r="S647" s="297">
        <v>200</v>
      </c>
      <c r="T647" s="297">
        <v>200</v>
      </c>
      <c r="U647" s="300">
        <v>200</v>
      </c>
      <c r="V647" s="296">
        <v>200</v>
      </c>
      <c r="W647" s="297">
        <v>200</v>
      </c>
      <c r="X647" s="297">
        <v>200</v>
      </c>
      <c r="Y647" s="297">
        <v>200</v>
      </c>
      <c r="Z647" s="300">
        <v>200</v>
      </c>
      <c r="AA647" s="296">
        <v>200</v>
      </c>
      <c r="AB647" s="297">
        <v>200</v>
      </c>
      <c r="AC647" s="297">
        <v>200</v>
      </c>
      <c r="AD647" s="297">
        <v>200</v>
      </c>
      <c r="AE647" s="300">
        <v>200</v>
      </c>
    </row>
    <row r="648" spans="1:31" x14ac:dyDescent="0.2">
      <c r="A648" s="293" t="s">
        <v>1634</v>
      </c>
      <c r="B648" s="293"/>
      <c r="C648" s="293" t="s">
        <v>1635</v>
      </c>
      <c r="D648" s="122" t="s">
        <v>1242</v>
      </c>
      <c r="E648" s="293" t="s">
        <v>1243</v>
      </c>
      <c r="F648" s="293" t="s">
        <v>243</v>
      </c>
      <c r="G648" s="122" t="s">
        <v>244</v>
      </c>
      <c r="H648" s="293" t="s">
        <v>1148</v>
      </c>
      <c r="I648" s="293" t="s">
        <v>260</v>
      </c>
      <c r="J648" s="294">
        <v>42614</v>
      </c>
      <c r="K648" s="295">
        <v>110</v>
      </c>
      <c r="L648" s="296">
        <v>110</v>
      </c>
      <c r="M648" s="297">
        <v>110</v>
      </c>
      <c r="N648" s="297">
        <v>110</v>
      </c>
      <c r="O648" s="298">
        <v>110</v>
      </c>
      <c r="P648" s="299">
        <v>110</v>
      </c>
      <c r="Q648" s="296">
        <v>110</v>
      </c>
      <c r="R648" s="297">
        <v>110</v>
      </c>
      <c r="S648" s="297">
        <v>110</v>
      </c>
      <c r="T648" s="297">
        <v>110</v>
      </c>
      <c r="U648" s="300">
        <v>110</v>
      </c>
      <c r="V648" s="296">
        <v>110</v>
      </c>
      <c r="W648" s="297">
        <v>110</v>
      </c>
      <c r="X648" s="297">
        <v>110</v>
      </c>
      <c r="Y648" s="297">
        <v>110</v>
      </c>
      <c r="Z648" s="300">
        <v>110</v>
      </c>
      <c r="AA648" s="296">
        <v>110</v>
      </c>
      <c r="AB648" s="297">
        <v>110</v>
      </c>
      <c r="AC648" s="297">
        <v>110</v>
      </c>
      <c r="AD648" s="297">
        <v>110</v>
      </c>
      <c r="AE648" s="300">
        <v>110</v>
      </c>
    </row>
    <row r="649" spans="1:31" x14ac:dyDescent="0.2">
      <c r="A649" s="293" t="s">
        <v>1636</v>
      </c>
      <c r="B649" s="293"/>
      <c r="C649" s="293" t="s">
        <v>1637</v>
      </c>
      <c r="D649" s="122" t="s">
        <v>1242</v>
      </c>
      <c r="E649" s="293" t="s">
        <v>1307</v>
      </c>
      <c r="F649" s="293" t="s">
        <v>243</v>
      </c>
      <c r="G649" s="122" t="s">
        <v>244</v>
      </c>
      <c r="H649" s="293" t="s">
        <v>1340</v>
      </c>
      <c r="I649" s="293" t="s">
        <v>252</v>
      </c>
      <c r="J649" s="294">
        <v>41516</v>
      </c>
      <c r="K649" s="295">
        <v>200.1</v>
      </c>
      <c r="L649" s="296">
        <v>200.1</v>
      </c>
      <c r="M649" s="297">
        <v>200.1</v>
      </c>
      <c r="N649" s="297">
        <v>200.1</v>
      </c>
      <c r="O649" s="298">
        <v>200.1</v>
      </c>
      <c r="P649" s="299">
        <v>200.1</v>
      </c>
      <c r="Q649" s="296">
        <v>200.1</v>
      </c>
      <c r="R649" s="297">
        <v>200.1</v>
      </c>
      <c r="S649" s="297">
        <v>200.1</v>
      </c>
      <c r="T649" s="297">
        <v>200.1</v>
      </c>
      <c r="U649" s="300">
        <v>200.1</v>
      </c>
      <c r="V649" s="296">
        <v>200.1</v>
      </c>
      <c r="W649" s="297">
        <v>200.1</v>
      </c>
      <c r="X649" s="297">
        <v>200.1</v>
      </c>
      <c r="Y649" s="297">
        <v>200.1</v>
      </c>
      <c r="Z649" s="300">
        <v>200.1</v>
      </c>
      <c r="AA649" s="296">
        <v>200.1</v>
      </c>
      <c r="AB649" s="297">
        <v>200.1</v>
      </c>
      <c r="AC649" s="297">
        <v>200.1</v>
      </c>
      <c r="AD649" s="297">
        <v>200.1</v>
      </c>
      <c r="AE649" s="300">
        <v>200.1</v>
      </c>
    </row>
    <row r="650" spans="1:31" x14ac:dyDescent="0.2">
      <c r="A650" s="293" t="s">
        <v>1638</v>
      </c>
      <c r="B650" s="293"/>
      <c r="C650" s="293" t="s">
        <v>1639</v>
      </c>
      <c r="D650" s="122" t="s">
        <v>1242</v>
      </c>
      <c r="E650" s="293" t="s">
        <v>1307</v>
      </c>
      <c r="F650" s="293" t="s">
        <v>243</v>
      </c>
      <c r="G650" s="122" t="s">
        <v>244</v>
      </c>
      <c r="H650" s="293" t="s">
        <v>1340</v>
      </c>
      <c r="I650" s="293" t="s">
        <v>252</v>
      </c>
      <c r="J650" s="294">
        <v>41516</v>
      </c>
      <c r="K650" s="295">
        <v>201.6</v>
      </c>
      <c r="L650" s="296">
        <v>201.6</v>
      </c>
      <c r="M650" s="297">
        <v>201.6</v>
      </c>
      <c r="N650" s="297">
        <v>201.6</v>
      </c>
      <c r="O650" s="298">
        <v>201.6</v>
      </c>
      <c r="P650" s="299">
        <v>201.6</v>
      </c>
      <c r="Q650" s="296">
        <v>201.6</v>
      </c>
      <c r="R650" s="297">
        <v>201.6</v>
      </c>
      <c r="S650" s="297">
        <v>201.6</v>
      </c>
      <c r="T650" s="297">
        <v>201.6</v>
      </c>
      <c r="U650" s="300">
        <v>201.6</v>
      </c>
      <c r="V650" s="296">
        <v>201.6</v>
      </c>
      <c r="W650" s="297">
        <v>201.6</v>
      </c>
      <c r="X650" s="297">
        <v>201.6</v>
      </c>
      <c r="Y650" s="297">
        <v>201.6</v>
      </c>
      <c r="Z650" s="300">
        <v>201.6</v>
      </c>
      <c r="AA650" s="296">
        <v>201.6</v>
      </c>
      <c r="AB650" s="297">
        <v>201.6</v>
      </c>
      <c r="AC650" s="297">
        <v>201.6</v>
      </c>
      <c r="AD650" s="297">
        <v>201.6</v>
      </c>
      <c r="AE650" s="300">
        <v>201.6</v>
      </c>
    </row>
    <row r="651" spans="1:31" x14ac:dyDescent="0.2">
      <c r="A651" s="293" t="s">
        <v>1640</v>
      </c>
      <c r="B651" s="293"/>
      <c r="C651" s="293" t="s">
        <v>1641</v>
      </c>
      <c r="D651" s="122" t="s">
        <v>1242</v>
      </c>
      <c r="E651" s="293" t="s">
        <v>1307</v>
      </c>
      <c r="F651" s="293" t="s">
        <v>243</v>
      </c>
      <c r="G651" s="122" t="s">
        <v>244</v>
      </c>
      <c r="H651" s="293" t="s">
        <v>1340</v>
      </c>
      <c r="I651" s="293" t="s">
        <v>252</v>
      </c>
      <c r="J651" s="294">
        <v>41179</v>
      </c>
      <c r="K651" s="295">
        <v>99.83</v>
      </c>
      <c r="L651" s="296">
        <v>99.8</v>
      </c>
      <c r="M651" s="297">
        <v>99.8</v>
      </c>
      <c r="N651" s="297">
        <v>99.8</v>
      </c>
      <c r="O651" s="298">
        <v>99.8</v>
      </c>
      <c r="P651" s="299">
        <v>99.8</v>
      </c>
      <c r="Q651" s="296">
        <v>99.8</v>
      </c>
      <c r="R651" s="297">
        <v>99.8</v>
      </c>
      <c r="S651" s="297">
        <v>99.8</v>
      </c>
      <c r="T651" s="297">
        <v>99.8</v>
      </c>
      <c r="U651" s="300">
        <v>99.8</v>
      </c>
      <c r="V651" s="296">
        <v>99.8</v>
      </c>
      <c r="W651" s="297">
        <v>99.8</v>
      </c>
      <c r="X651" s="297">
        <v>99.8</v>
      </c>
      <c r="Y651" s="297">
        <v>99.8</v>
      </c>
      <c r="Z651" s="300">
        <v>99.8</v>
      </c>
      <c r="AA651" s="296">
        <v>99.8</v>
      </c>
      <c r="AB651" s="297">
        <v>99.8</v>
      </c>
      <c r="AC651" s="297">
        <v>99.8</v>
      </c>
      <c r="AD651" s="297">
        <v>99.8</v>
      </c>
      <c r="AE651" s="300">
        <v>99.8</v>
      </c>
    </row>
    <row r="652" spans="1:31" x14ac:dyDescent="0.2">
      <c r="A652" s="293" t="s">
        <v>1642</v>
      </c>
      <c r="B652" s="293"/>
      <c r="C652" s="293" t="s">
        <v>1643</v>
      </c>
      <c r="D652" s="122" t="s">
        <v>1242</v>
      </c>
      <c r="E652" s="293" t="s">
        <v>1307</v>
      </c>
      <c r="F652" s="293" t="s">
        <v>243</v>
      </c>
      <c r="G652" s="122" t="s">
        <v>244</v>
      </c>
      <c r="H652" s="293" t="s">
        <v>1340</v>
      </c>
      <c r="I652" s="293" t="s">
        <v>252</v>
      </c>
      <c r="J652" s="294">
        <v>41179</v>
      </c>
      <c r="K652" s="295">
        <v>103.46</v>
      </c>
      <c r="L652" s="296">
        <v>103.5</v>
      </c>
      <c r="M652" s="297">
        <v>103.5</v>
      </c>
      <c r="N652" s="297">
        <v>103.5</v>
      </c>
      <c r="O652" s="298">
        <v>103.5</v>
      </c>
      <c r="P652" s="299">
        <v>103.5</v>
      </c>
      <c r="Q652" s="296">
        <v>103.5</v>
      </c>
      <c r="R652" s="297">
        <v>103.5</v>
      </c>
      <c r="S652" s="297">
        <v>103.5</v>
      </c>
      <c r="T652" s="297">
        <v>103.5</v>
      </c>
      <c r="U652" s="300">
        <v>103.5</v>
      </c>
      <c r="V652" s="296">
        <v>103.5</v>
      </c>
      <c r="W652" s="297">
        <v>103.5</v>
      </c>
      <c r="X652" s="297">
        <v>103.5</v>
      </c>
      <c r="Y652" s="297">
        <v>103.5</v>
      </c>
      <c r="Z652" s="300">
        <v>103.5</v>
      </c>
      <c r="AA652" s="296">
        <v>103.5</v>
      </c>
      <c r="AB652" s="297">
        <v>103.5</v>
      </c>
      <c r="AC652" s="297">
        <v>103.5</v>
      </c>
      <c r="AD652" s="297">
        <v>103.5</v>
      </c>
      <c r="AE652" s="300">
        <v>103.5</v>
      </c>
    </row>
    <row r="653" spans="1:31" x14ac:dyDescent="0.2">
      <c r="A653" s="293" t="s">
        <v>1644</v>
      </c>
      <c r="B653" s="293"/>
      <c r="C653" s="293" t="s">
        <v>1645</v>
      </c>
      <c r="D653" s="122" t="s">
        <v>1242</v>
      </c>
      <c r="E653" s="293" t="s">
        <v>1336</v>
      </c>
      <c r="F653" s="293" t="s">
        <v>243</v>
      </c>
      <c r="G653" s="122" t="s">
        <v>244</v>
      </c>
      <c r="H653" s="293" t="s">
        <v>1646</v>
      </c>
      <c r="I653" s="293" t="s">
        <v>1186</v>
      </c>
      <c r="J653" s="294">
        <v>42802</v>
      </c>
      <c r="K653" s="295">
        <v>115.2</v>
      </c>
      <c r="L653" s="296">
        <v>115.2</v>
      </c>
      <c r="M653" s="297">
        <v>115.2</v>
      </c>
      <c r="N653" s="297">
        <v>115.2</v>
      </c>
      <c r="O653" s="298">
        <v>115.2</v>
      </c>
      <c r="P653" s="299">
        <v>115.2</v>
      </c>
      <c r="Q653" s="296">
        <v>115.2</v>
      </c>
      <c r="R653" s="297">
        <v>115.2</v>
      </c>
      <c r="S653" s="297">
        <v>115.2</v>
      </c>
      <c r="T653" s="297">
        <v>115.2</v>
      </c>
      <c r="U653" s="300">
        <v>115.2</v>
      </c>
      <c r="V653" s="296">
        <v>115.2</v>
      </c>
      <c r="W653" s="297">
        <v>115.2</v>
      </c>
      <c r="X653" s="297">
        <v>115.2</v>
      </c>
      <c r="Y653" s="297">
        <v>115.2</v>
      </c>
      <c r="Z653" s="300">
        <v>115.2</v>
      </c>
      <c r="AA653" s="296">
        <v>115.2</v>
      </c>
      <c r="AB653" s="297">
        <v>115.2</v>
      </c>
      <c r="AC653" s="297">
        <v>115.2</v>
      </c>
      <c r="AD653" s="297">
        <v>115.2</v>
      </c>
      <c r="AE653" s="300">
        <v>115.2</v>
      </c>
    </row>
    <row r="654" spans="1:31" x14ac:dyDescent="0.2">
      <c r="A654" s="293" t="s">
        <v>1647</v>
      </c>
      <c r="B654" s="293"/>
      <c r="C654" s="293" t="s">
        <v>1648</v>
      </c>
      <c r="D654" s="122" t="s">
        <v>1242</v>
      </c>
      <c r="E654" s="293" t="s">
        <v>1336</v>
      </c>
      <c r="F654" s="293" t="s">
        <v>243</v>
      </c>
      <c r="G654" s="122" t="s">
        <v>244</v>
      </c>
      <c r="H654" s="293" t="s">
        <v>1646</v>
      </c>
      <c r="I654" s="293" t="s">
        <v>1186</v>
      </c>
      <c r="J654" s="294">
        <v>42802</v>
      </c>
      <c r="K654" s="295">
        <v>115.2</v>
      </c>
      <c r="L654" s="296">
        <v>115.2</v>
      </c>
      <c r="M654" s="297">
        <v>115.2</v>
      </c>
      <c r="N654" s="297">
        <v>115.2</v>
      </c>
      <c r="O654" s="298">
        <v>115.2</v>
      </c>
      <c r="P654" s="299">
        <v>115.2</v>
      </c>
      <c r="Q654" s="296">
        <v>115.2</v>
      </c>
      <c r="R654" s="297">
        <v>115.2</v>
      </c>
      <c r="S654" s="297">
        <v>115.2</v>
      </c>
      <c r="T654" s="297">
        <v>115.2</v>
      </c>
      <c r="U654" s="300">
        <v>115.2</v>
      </c>
      <c r="V654" s="296">
        <v>115.2</v>
      </c>
      <c r="W654" s="297">
        <v>115.2</v>
      </c>
      <c r="X654" s="297">
        <v>115.2</v>
      </c>
      <c r="Y654" s="297">
        <v>115.2</v>
      </c>
      <c r="Z654" s="300">
        <v>115.2</v>
      </c>
      <c r="AA654" s="296">
        <v>115.2</v>
      </c>
      <c r="AB654" s="297">
        <v>115.2</v>
      </c>
      <c r="AC654" s="297">
        <v>115.2</v>
      </c>
      <c r="AD654" s="297">
        <v>115.2</v>
      </c>
      <c r="AE654" s="300">
        <v>115.2</v>
      </c>
    </row>
    <row r="655" spans="1:31" x14ac:dyDescent="0.2">
      <c r="A655" s="293" t="s">
        <v>1649</v>
      </c>
      <c r="B655" s="293"/>
      <c r="C655" s="293" t="s">
        <v>1650</v>
      </c>
      <c r="D655" s="122" t="s">
        <v>1242</v>
      </c>
      <c r="E655" s="293" t="s">
        <v>1243</v>
      </c>
      <c r="F655" s="293" t="s">
        <v>243</v>
      </c>
      <c r="G655" s="122" t="s">
        <v>244</v>
      </c>
      <c r="H655" s="293" t="s">
        <v>1368</v>
      </c>
      <c r="I655" s="293" t="s">
        <v>392</v>
      </c>
      <c r="J655" s="294">
        <v>44649</v>
      </c>
      <c r="K655" s="295">
        <v>201.6</v>
      </c>
      <c r="L655" s="296">
        <v>201.6</v>
      </c>
      <c r="M655" s="297">
        <v>201.6</v>
      </c>
      <c r="N655" s="297">
        <v>201.6</v>
      </c>
      <c r="O655" s="298">
        <v>201.6</v>
      </c>
      <c r="P655" s="299">
        <v>201.6</v>
      </c>
      <c r="Q655" s="296">
        <v>201.6</v>
      </c>
      <c r="R655" s="297">
        <v>201.6</v>
      </c>
      <c r="S655" s="297">
        <v>201.6</v>
      </c>
      <c r="T655" s="297">
        <v>201.6</v>
      </c>
      <c r="U655" s="300">
        <v>201.6</v>
      </c>
      <c r="V655" s="296">
        <v>201.6</v>
      </c>
      <c r="W655" s="297">
        <v>201.6</v>
      </c>
      <c r="X655" s="297">
        <v>201.6</v>
      </c>
      <c r="Y655" s="297">
        <v>201.6</v>
      </c>
      <c r="Z655" s="300">
        <v>201.6</v>
      </c>
      <c r="AA655" s="296">
        <v>201.6</v>
      </c>
      <c r="AB655" s="297">
        <v>201.6</v>
      </c>
      <c r="AC655" s="297">
        <v>201.6</v>
      </c>
      <c r="AD655" s="297">
        <v>201.6</v>
      </c>
      <c r="AE655" s="300">
        <v>201.6</v>
      </c>
    </row>
    <row r="656" spans="1:31" x14ac:dyDescent="0.2">
      <c r="A656" s="293" t="s">
        <v>1651</v>
      </c>
      <c r="B656" s="293"/>
      <c r="C656" s="293" t="s">
        <v>1652</v>
      </c>
      <c r="D656" s="122" t="s">
        <v>1242</v>
      </c>
      <c r="E656" s="293" t="s">
        <v>1243</v>
      </c>
      <c r="F656" s="293" t="s">
        <v>243</v>
      </c>
      <c r="G656" s="122" t="s">
        <v>244</v>
      </c>
      <c r="H656" s="293" t="s">
        <v>1368</v>
      </c>
      <c r="I656" s="293" t="s">
        <v>392</v>
      </c>
      <c r="J656" s="294">
        <v>44649</v>
      </c>
      <c r="K656" s="295">
        <v>11.1</v>
      </c>
      <c r="L656" s="296">
        <v>11.1</v>
      </c>
      <c r="M656" s="297">
        <v>11.1</v>
      </c>
      <c r="N656" s="297">
        <v>11.1</v>
      </c>
      <c r="O656" s="298">
        <v>11.1</v>
      </c>
      <c r="P656" s="299">
        <v>11.1</v>
      </c>
      <c r="Q656" s="296">
        <v>11.1</v>
      </c>
      <c r="R656" s="297">
        <v>11.1</v>
      </c>
      <c r="S656" s="297">
        <v>11.1</v>
      </c>
      <c r="T656" s="297">
        <v>11.1</v>
      </c>
      <c r="U656" s="300">
        <v>11.1</v>
      </c>
      <c r="V656" s="296">
        <v>11.1</v>
      </c>
      <c r="W656" s="297">
        <v>11.1</v>
      </c>
      <c r="X656" s="297">
        <v>11.1</v>
      </c>
      <c r="Y656" s="297">
        <v>11.1</v>
      </c>
      <c r="Z656" s="300">
        <v>11.1</v>
      </c>
      <c r="AA656" s="296">
        <v>11.1</v>
      </c>
      <c r="AB656" s="297">
        <v>11.1</v>
      </c>
      <c r="AC656" s="297">
        <v>11.1</v>
      </c>
      <c r="AD656" s="297">
        <v>11.1</v>
      </c>
      <c r="AE656" s="300">
        <v>11.1</v>
      </c>
    </row>
    <row r="657" spans="1:31" x14ac:dyDescent="0.2">
      <c r="A657" s="293" t="s">
        <v>1653</v>
      </c>
      <c r="B657" s="293"/>
      <c r="C657" s="293" t="s">
        <v>1654</v>
      </c>
      <c r="D657" s="122" t="s">
        <v>1242</v>
      </c>
      <c r="E657" s="293" t="s">
        <v>1243</v>
      </c>
      <c r="F657" s="293" t="s">
        <v>243</v>
      </c>
      <c r="G657" s="122" t="s">
        <v>244</v>
      </c>
      <c r="H657" s="293" t="s">
        <v>1368</v>
      </c>
      <c r="I657" s="293" t="s">
        <v>392</v>
      </c>
      <c r="J657" s="294">
        <v>44649</v>
      </c>
      <c r="K657" s="295">
        <v>33.6</v>
      </c>
      <c r="L657" s="296">
        <v>33.6</v>
      </c>
      <c r="M657" s="297">
        <v>33.6</v>
      </c>
      <c r="N657" s="297">
        <v>33.6</v>
      </c>
      <c r="O657" s="298">
        <v>33.6</v>
      </c>
      <c r="P657" s="299">
        <v>33.6</v>
      </c>
      <c r="Q657" s="296">
        <v>33.6</v>
      </c>
      <c r="R657" s="297">
        <v>33.6</v>
      </c>
      <c r="S657" s="297">
        <v>33.6</v>
      </c>
      <c r="T657" s="297">
        <v>33.6</v>
      </c>
      <c r="U657" s="300">
        <v>33.6</v>
      </c>
      <c r="V657" s="296">
        <v>33.6</v>
      </c>
      <c r="W657" s="297">
        <v>33.6</v>
      </c>
      <c r="X657" s="297">
        <v>33.6</v>
      </c>
      <c r="Y657" s="297">
        <v>33.6</v>
      </c>
      <c r="Z657" s="300">
        <v>33.6</v>
      </c>
      <c r="AA657" s="296">
        <v>33.6</v>
      </c>
      <c r="AB657" s="297">
        <v>33.6</v>
      </c>
      <c r="AC657" s="297">
        <v>33.6</v>
      </c>
      <c r="AD657" s="297">
        <v>33.6</v>
      </c>
      <c r="AE657" s="300">
        <v>33.6</v>
      </c>
    </row>
    <row r="658" spans="1:31" x14ac:dyDescent="0.2">
      <c r="A658" s="293" t="s">
        <v>1655</v>
      </c>
      <c r="B658" s="293"/>
      <c r="C658" s="293" t="s">
        <v>1656</v>
      </c>
      <c r="D658" s="122" t="s">
        <v>1242</v>
      </c>
      <c r="E658" s="293" t="s">
        <v>1243</v>
      </c>
      <c r="F658" s="293" t="s">
        <v>243</v>
      </c>
      <c r="G658" s="122" t="s">
        <v>244</v>
      </c>
      <c r="H658" s="293" t="s">
        <v>1368</v>
      </c>
      <c r="I658" s="293" t="s">
        <v>392</v>
      </c>
      <c r="J658" s="294">
        <v>44649</v>
      </c>
      <c r="K658" s="295">
        <v>22.2</v>
      </c>
      <c r="L658" s="296">
        <v>22.2</v>
      </c>
      <c r="M658" s="297">
        <v>22.2</v>
      </c>
      <c r="N658" s="297">
        <v>22.2</v>
      </c>
      <c r="O658" s="298">
        <v>22.2</v>
      </c>
      <c r="P658" s="299">
        <v>22.2</v>
      </c>
      <c r="Q658" s="296">
        <v>22.2</v>
      </c>
      <c r="R658" s="297">
        <v>22.2</v>
      </c>
      <c r="S658" s="297">
        <v>22.2</v>
      </c>
      <c r="T658" s="297">
        <v>22.2</v>
      </c>
      <c r="U658" s="300">
        <v>22.2</v>
      </c>
      <c r="V658" s="296">
        <v>22.2</v>
      </c>
      <c r="W658" s="297">
        <v>22.2</v>
      </c>
      <c r="X658" s="297">
        <v>22.2</v>
      </c>
      <c r="Y658" s="297">
        <v>22.2</v>
      </c>
      <c r="Z658" s="300">
        <v>22.2</v>
      </c>
      <c r="AA658" s="296">
        <v>22.2</v>
      </c>
      <c r="AB658" s="297">
        <v>22.2</v>
      </c>
      <c r="AC658" s="297">
        <v>22.2</v>
      </c>
      <c r="AD658" s="297">
        <v>22.2</v>
      </c>
      <c r="AE658" s="300">
        <v>22.2</v>
      </c>
    </row>
    <row r="659" spans="1:31" x14ac:dyDescent="0.2">
      <c r="A659" s="293" t="s">
        <v>1657</v>
      </c>
      <c r="B659" s="293"/>
      <c r="C659" s="293" t="s">
        <v>1658</v>
      </c>
      <c r="D659" s="122" t="s">
        <v>1242</v>
      </c>
      <c r="E659" s="293" t="s">
        <v>1243</v>
      </c>
      <c r="F659" s="293" t="s">
        <v>243</v>
      </c>
      <c r="G659" s="122" t="s">
        <v>244</v>
      </c>
      <c r="H659" s="293" t="s">
        <v>1368</v>
      </c>
      <c r="I659" s="293" t="s">
        <v>392</v>
      </c>
      <c r="J659" s="294">
        <v>44649</v>
      </c>
      <c r="K659" s="295">
        <v>71.400000000000006</v>
      </c>
      <c r="L659" s="296">
        <v>71.400000000000006</v>
      </c>
      <c r="M659" s="297">
        <v>71.400000000000006</v>
      </c>
      <c r="N659" s="297">
        <v>71.400000000000006</v>
      </c>
      <c r="O659" s="298">
        <v>71.400000000000006</v>
      </c>
      <c r="P659" s="299">
        <v>71.400000000000006</v>
      </c>
      <c r="Q659" s="296">
        <v>71.400000000000006</v>
      </c>
      <c r="R659" s="297">
        <v>71.400000000000006</v>
      </c>
      <c r="S659" s="297">
        <v>71.400000000000006</v>
      </c>
      <c r="T659" s="297">
        <v>71.400000000000006</v>
      </c>
      <c r="U659" s="300">
        <v>71.400000000000006</v>
      </c>
      <c r="V659" s="296">
        <v>71.400000000000006</v>
      </c>
      <c r="W659" s="297">
        <v>71.400000000000006</v>
      </c>
      <c r="X659" s="297">
        <v>71.400000000000006</v>
      </c>
      <c r="Y659" s="297">
        <v>71.400000000000006</v>
      </c>
      <c r="Z659" s="300">
        <v>71.400000000000006</v>
      </c>
      <c r="AA659" s="296">
        <v>71.400000000000006</v>
      </c>
      <c r="AB659" s="297">
        <v>71.400000000000006</v>
      </c>
      <c r="AC659" s="297">
        <v>71.400000000000006</v>
      </c>
      <c r="AD659" s="297">
        <v>71.400000000000006</v>
      </c>
      <c r="AE659" s="300">
        <v>71.400000000000006</v>
      </c>
    </row>
    <row r="660" spans="1:31" x14ac:dyDescent="0.2">
      <c r="A660" s="293" t="s">
        <v>1659</v>
      </c>
      <c r="B660" s="293"/>
      <c r="C660" s="293" t="s">
        <v>1660</v>
      </c>
      <c r="D660" s="122" t="s">
        <v>1242</v>
      </c>
      <c r="E660" s="293" t="s">
        <v>1243</v>
      </c>
      <c r="F660" s="293" t="s">
        <v>243</v>
      </c>
      <c r="G660" s="122" t="s">
        <v>244</v>
      </c>
      <c r="H660" s="293" t="s">
        <v>1368</v>
      </c>
      <c r="I660" s="293" t="s">
        <v>392</v>
      </c>
      <c r="J660" s="294">
        <v>44649</v>
      </c>
      <c r="K660" s="295">
        <v>33.299999999999997</v>
      </c>
      <c r="L660" s="296">
        <v>33.299999999999997</v>
      </c>
      <c r="M660" s="297">
        <v>33.299999999999997</v>
      </c>
      <c r="N660" s="297">
        <v>33.299999999999997</v>
      </c>
      <c r="O660" s="298">
        <v>33.299999999999997</v>
      </c>
      <c r="P660" s="299">
        <v>33.299999999999997</v>
      </c>
      <c r="Q660" s="296">
        <v>33.299999999999997</v>
      </c>
      <c r="R660" s="297">
        <v>33.299999999999997</v>
      </c>
      <c r="S660" s="297">
        <v>33.299999999999997</v>
      </c>
      <c r="T660" s="297">
        <v>33.299999999999997</v>
      </c>
      <c r="U660" s="300">
        <v>33.299999999999997</v>
      </c>
      <c r="V660" s="296">
        <v>33.299999999999997</v>
      </c>
      <c r="W660" s="297">
        <v>33.299999999999997</v>
      </c>
      <c r="X660" s="297">
        <v>33.299999999999997</v>
      </c>
      <c r="Y660" s="297">
        <v>33.299999999999997</v>
      </c>
      <c r="Z660" s="300">
        <v>33.299999999999997</v>
      </c>
      <c r="AA660" s="296">
        <v>33.299999999999997</v>
      </c>
      <c r="AB660" s="297">
        <v>33.299999999999997</v>
      </c>
      <c r="AC660" s="297">
        <v>33.299999999999997</v>
      </c>
      <c r="AD660" s="297">
        <v>33.299999999999997</v>
      </c>
      <c r="AE660" s="300">
        <v>33.299999999999997</v>
      </c>
    </row>
    <row r="661" spans="1:31" x14ac:dyDescent="0.2">
      <c r="A661" s="293" t="s">
        <v>1661</v>
      </c>
      <c r="B661" s="293"/>
      <c r="C661" s="293" t="s">
        <v>1662</v>
      </c>
      <c r="D661" s="122" t="s">
        <v>1242</v>
      </c>
      <c r="E661" s="293" t="s">
        <v>1243</v>
      </c>
      <c r="F661" s="293" t="s">
        <v>243</v>
      </c>
      <c r="G661" s="122" t="s">
        <v>244</v>
      </c>
      <c r="H661" s="293" t="s">
        <v>1368</v>
      </c>
      <c r="I661" s="293" t="s">
        <v>392</v>
      </c>
      <c r="J661" s="294">
        <v>44649</v>
      </c>
      <c r="K661" s="295">
        <v>22</v>
      </c>
      <c r="L661" s="296">
        <v>22</v>
      </c>
      <c r="M661" s="297">
        <v>22</v>
      </c>
      <c r="N661" s="297">
        <v>22</v>
      </c>
      <c r="O661" s="298">
        <v>22</v>
      </c>
      <c r="P661" s="299">
        <v>22</v>
      </c>
      <c r="Q661" s="296">
        <v>22</v>
      </c>
      <c r="R661" s="297">
        <v>22</v>
      </c>
      <c r="S661" s="297">
        <v>22</v>
      </c>
      <c r="T661" s="297">
        <v>22</v>
      </c>
      <c r="U661" s="300">
        <v>22</v>
      </c>
      <c r="V661" s="296">
        <v>22</v>
      </c>
      <c r="W661" s="297">
        <v>22</v>
      </c>
      <c r="X661" s="297">
        <v>22</v>
      </c>
      <c r="Y661" s="297">
        <v>22</v>
      </c>
      <c r="Z661" s="300">
        <v>22</v>
      </c>
      <c r="AA661" s="296">
        <v>22</v>
      </c>
      <c r="AB661" s="297">
        <v>22</v>
      </c>
      <c r="AC661" s="297">
        <v>22</v>
      </c>
      <c r="AD661" s="297">
        <v>22</v>
      </c>
      <c r="AE661" s="300">
        <v>22</v>
      </c>
    </row>
    <row r="662" spans="1:31" x14ac:dyDescent="0.2">
      <c r="A662" s="293" t="s">
        <v>1663</v>
      </c>
      <c r="B662" s="293"/>
      <c r="C662" s="293" t="s">
        <v>1664</v>
      </c>
      <c r="D662" s="122" t="s">
        <v>1242</v>
      </c>
      <c r="E662" s="293" t="s">
        <v>1243</v>
      </c>
      <c r="F662" s="293" t="s">
        <v>243</v>
      </c>
      <c r="G662" s="122" t="s">
        <v>244</v>
      </c>
      <c r="H662" s="293" t="s">
        <v>1368</v>
      </c>
      <c r="I662" s="293" t="s">
        <v>392</v>
      </c>
      <c r="J662" s="294">
        <v>44649</v>
      </c>
      <c r="K662" s="295">
        <v>20</v>
      </c>
      <c r="L662" s="296">
        <v>20</v>
      </c>
      <c r="M662" s="297">
        <v>20</v>
      </c>
      <c r="N662" s="297">
        <v>20</v>
      </c>
      <c r="O662" s="298">
        <v>20</v>
      </c>
      <c r="P662" s="299">
        <v>20</v>
      </c>
      <c r="Q662" s="296">
        <v>20</v>
      </c>
      <c r="R662" s="297">
        <v>20</v>
      </c>
      <c r="S662" s="297">
        <v>20</v>
      </c>
      <c r="T662" s="297">
        <v>20</v>
      </c>
      <c r="U662" s="300">
        <v>20</v>
      </c>
      <c r="V662" s="296">
        <v>20</v>
      </c>
      <c r="W662" s="297">
        <v>20</v>
      </c>
      <c r="X662" s="297">
        <v>20</v>
      </c>
      <c r="Y662" s="297">
        <v>20</v>
      </c>
      <c r="Z662" s="300">
        <v>20</v>
      </c>
      <c r="AA662" s="296">
        <v>20</v>
      </c>
      <c r="AB662" s="297">
        <v>20</v>
      </c>
      <c r="AC662" s="297">
        <v>20</v>
      </c>
      <c r="AD662" s="297">
        <v>20</v>
      </c>
      <c r="AE662" s="300">
        <v>20</v>
      </c>
    </row>
    <row r="663" spans="1:31" x14ac:dyDescent="0.2">
      <c r="A663" s="293" t="s">
        <v>1665</v>
      </c>
      <c r="B663" s="293"/>
      <c r="C663" s="293" t="s">
        <v>1666</v>
      </c>
      <c r="D663" s="122" t="s">
        <v>1242</v>
      </c>
      <c r="E663" s="293" t="s">
        <v>1243</v>
      </c>
      <c r="F663" s="293" t="s">
        <v>243</v>
      </c>
      <c r="G663" s="122" t="s">
        <v>244</v>
      </c>
      <c r="H663" s="293" t="s">
        <v>1368</v>
      </c>
      <c r="I663" s="293" t="s">
        <v>392</v>
      </c>
      <c r="J663" s="294">
        <v>44649</v>
      </c>
      <c r="K663" s="295">
        <v>76.8</v>
      </c>
      <c r="L663" s="296">
        <v>76.8</v>
      </c>
      <c r="M663" s="297">
        <v>76.8</v>
      </c>
      <c r="N663" s="297">
        <v>76.8</v>
      </c>
      <c r="O663" s="298">
        <v>76.8</v>
      </c>
      <c r="P663" s="299">
        <v>76.8</v>
      </c>
      <c r="Q663" s="296">
        <v>76.8</v>
      </c>
      <c r="R663" s="297">
        <v>76.8</v>
      </c>
      <c r="S663" s="297">
        <v>76.8</v>
      </c>
      <c r="T663" s="297">
        <v>76.8</v>
      </c>
      <c r="U663" s="300">
        <v>76.8</v>
      </c>
      <c r="V663" s="296">
        <v>76.8</v>
      </c>
      <c r="W663" s="297">
        <v>76.8</v>
      </c>
      <c r="X663" s="297">
        <v>76.8</v>
      </c>
      <c r="Y663" s="297">
        <v>76.8</v>
      </c>
      <c r="Z663" s="300">
        <v>76.8</v>
      </c>
      <c r="AA663" s="296">
        <v>76.8</v>
      </c>
      <c r="AB663" s="297">
        <v>76.8</v>
      </c>
      <c r="AC663" s="297">
        <v>76.8</v>
      </c>
      <c r="AD663" s="297">
        <v>76.8</v>
      </c>
      <c r="AE663" s="300">
        <v>76.8</v>
      </c>
    </row>
    <row r="664" spans="1:31" x14ac:dyDescent="0.2">
      <c r="A664" s="293" t="s">
        <v>1667</v>
      </c>
      <c r="B664" s="293"/>
      <c r="C664" s="293" t="s">
        <v>1668</v>
      </c>
      <c r="D664" s="122" t="s">
        <v>1242</v>
      </c>
      <c r="E664" s="293" t="s">
        <v>1336</v>
      </c>
      <c r="F664" s="293" t="s">
        <v>243</v>
      </c>
      <c r="G664" s="122" t="s">
        <v>244</v>
      </c>
      <c r="H664" s="293" t="s">
        <v>1669</v>
      </c>
      <c r="I664" s="293" t="s">
        <v>1186</v>
      </c>
      <c r="J664" s="294">
        <v>39660</v>
      </c>
      <c r="K664" s="295">
        <v>150</v>
      </c>
      <c r="L664" s="296">
        <v>150</v>
      </c>
      <c r="M664" s="297">
        <v>150</v>
      </c>
      <c r="N664" s="297">
        <v>150</v>
      </c>
      <c r="O664" s="298">
        <v>150</v>
      </c>
      <c r="P664" s="299">
        <v>150</v>
      </c>
      <c r="Q664" s="296">
        <v>150</v>
      </c>
      <c r="R664" s="297">
        <v>150</v>
      </c>
      <c r="S664" s="297">
        <v>150</v>
      </c>
      <c r="T664" s="297">
        <v>150</v>
      </c>
      <c r="U664" s="300">
        <v>150</v>
      </c>
      <c r="V664" s="296">
        <v>150</v>
      </c>
      <c r="W664" s="297">
        <v>150</v>
      </c>
      <c r="X664" s="297">
        <v>150</v>
      </c>
      <c r="Y664" s="297">
        <v>150</v>
      </c>
      <c r="Z664" s="300">
        <v>150</v>
      </c>
      <c r="AA664" s="296">
        <v>150</v>
      </c>
      <c r="AB664" s="297">
        <v>150</v>
      </c>
      <c r="AC664" s="297">
        <v>150</v>
      </c>
      <c r="AD664" s="297">
        <v>150</v>
      </c>
      <c r="AE664" s="300">
        <v>150</v>
      </c>
    </row>
    <row r="665" spans="1:31" x14ac:dyDescent="0.2">
      <c r="A665" s="293" t="s">
        <v>1670</v>
      </c>
      <c r="B665" s="293"/>
      <c r="C665" s="293" t="s">
        <v>1671</v>
      </c>
      <c r="D665" s="122" t="s">
        <v>1242</v>
      </c>
      <c r="E665" s="293" t="s">
        <v>1243</v>
      </c>
      <c r="F665" s="293" t="s">
        <v>243</v>
      </c>
      <c r="G665" s="122" t="s">
        <v>244</v>
      </c>
      <c r="H665" s="293" t="s">
        <v>1672</v>
      </c>
      <c r="I665" s="293" t="s">
        <v>392</v>
      </c>
      <c r="J665" s="294">
        <v>42109</v>
      </c>
      <c r="K665" s="295">
        <v>105.61</v>
      </c>
      <c r="L665" s="296">
        <v>105.6</v>
      </c>
      <c r="M665" s="297">
        <v>105.6</v>
      </c>
      <c r="N665" s="297">
        <v>105.6</v>
      </c>
      <c r="O665" s="298">
        <v>105.6</v>
      </c>
      <c r="P665" s="299">
        <v>105.6</v>
      </c>
      <c r="Q665" s="296">
        <v>105.6</v>
      </c>
      <c r="R665" s="297">
        <v>105.6</v>
      </c>
      <c r="S665" s="297">
        <v>105.6</v>
      </c>
      <c r="T665" s="297">
        <v>105.6</v>
      </c>
      <c r="U665" s="300">
        <v>105.6</v>
      </c>
      <c r="V665" s="296">
        <v>105.6</v>
      </c>
      <c r="W665" s="297">
        <v>105.6</v>
      </c>
      <c r="X665" s="297">
        <v>105.6</v>
      </c>
      <c r="Y665" s="297">
        <v>105.6</v>
      </c>
      <c r="Z665" s="300">
        <v>105.6</v>
      </c>
      <c r="AA665" s="296">
        <v>105.6</v>
      </c>
      <c r="AB665" s="297">
        <v>105.6</v>
      </c>
      <c r="AC665" s="297">
        <v>105.6</v>
      </c>
      <c r="AD665" s="297">
        <v>105.6</v>
      </c>
      <c r="AE665" s="300">
        <v>105.6</v>
      </c>
    </row>
    <row r="666" spans="1:31" x14ac:dyDescent="0.2">
      <c r="A666" s="293" t="s">
        <v>1673</v>
      </c>
      <c r="B666" s="293"/>
      <c r="C666" s="293" t="s">
        <v>1674</v>
      </c>
      <c r="D666" s="122" t="s">
        <v>1242</v>
      </c>
      <c r="E666" s="293" t="s">
        <v>1243</v>
      </c>
      <c r="F666" s="293" t="s">
        <v>243</v>
      </c>
      <c r="G666" s="122" t="s">
        <v>244</v>
      </c>
      <c r="H666" s="293" t="s">
        <v>1672</v>
      </c>
      <c r="I666" s="293" t="s">
        <v>392</v>
      </c>
      <c r="J666" s="294">
        <v>42109</v>
      </c>
      <c r="K666" s="295">
        <v>105.61</v>
      </c>
      <c r="L666" s="296">
        <v>105.6</v>
      </c>
      <c r="M666" s="297">
        <v>105.6</v>
      </c>
      <c r="N666" s="297">
        <v>105.6</v>
      </c>
      <c r="O666" s="298">
        <v>105.6</v>
      </c>
      <c r="P666" s="299">
        <v>105.6</v>
      </c>
      <c r="Q666" s="296">
        <v>105.6</v>
      </c>
      <c r="R666" s="297">
        <v>105.6</v>
      </c>
      <c r="S666" s="297">
        <v>105.6</v>
      </c>
      <c r="T666" s="297">
        <v>105.6</v>
      </c>
      <c r="U666" s="300">
        <v>105.6</v>
      </c>
      <c r="V666" s="296">
        <v>105.6</v>
      </c>
      <c r="W666" s="297">
        <v>105.6</v>
      </c>
      <c r="X666" s="297">
        <v>105.6</v>
      </c>
      <c r="Y666" s="297">
        <v>105.6</v>
      </c>
      <c r="Z666" s="300">
        <v>105.6</v>
      </c>
      <c r="AA666" s="296">
        <v>105.6</v>
      </c>
      <c r="AB666" s="297">
        <v>105.6</v>
      </c>
      <c r="AC666" s="297">
        <v>105.6</v>
      </c>
      <c r="AD666" s="297">
        <v>105.6</v>
      </c>
      <c r="AE666" s="300">
        <v>105.6</v>
      </c>
    </row>
    <row r="667" spans="1:31" x14ac:dyDescent="0.2">
      <c r="A667" s="293" t="s">
        <v>1675</v>
      </c>
      <c r="B667" s="293"/>
      <c r="C667" s="293" t="s">
        <v>1676</v>
      </c>
      <c r="D667" s="122" t="s">
        <v>1242</v>
      </c>
      <c r="E667" s="293" t="s">
        <v>1336</v>
      </c>
      <c r="F667" s="293" t="s">
        <v>243</v>
      </c>
      <c r="G667" s="122" t="s">
        <v>244</v>
      </c>
      <c r="H667" s="293" t="s">
        <v>1677</v>
      </c>
      <c r="I667" s="293" t="s">
        <v>1186</v>
      </c>
      <c r="J667" s="294">
        <v>41977</v>
      </c>
      <c r="K667" s="295">
        <v>144.30000000000001</v>
      </c>
      <c r="L667" s="296">
        <v>144.30000000000001</v>
      </c>
      <c r="M667" s="297">
        <v>144.30000000000001</v>
      </c>
      <c r="N667" s="297">
        <v>144.30000000000001</v>
      </c>
      <c r="O667" s="298">
        <v>144.30000000000001</v>
      </c>
      <c r="P667" s="299">
        <v>144.30000000000001</v>
      </c>
      <c r="Q667" s="296">
        <v>144.30000000000001</v>
      </c>
      <c r="R667" s="297">
        <v>144.30000000000001</v>
      </c>
      <c r="S667" s="297">
        <v>144.30000000000001</v>
      </c>
      <c r="T667" s="297">
        <v>144.30000000000001</v>
      </c>
      <c r="U667" s="300">
        <v>144.30000000000001</v>
      </c>
      <c r="V667" s="296">
        <v>144.30000000000001</v>
      </c>
      <c r="W667" s="297">
        <v>144.30000000000001</v>
      </c>
      <c r="X667" s="297">
        <v>144.30000000000001</v>
      </c>
      <c r="Y667" s="297">
        <v>144.30000000000001</v>
      </c>
      <c r="Z667" s="300">
        <v>144.30000000000001</v>
      </c>
      <c r="AA667" s="296">
        <v>144.30000000000001</v>
      </c>
      <c r="AB667" s="297">
        <v>144.30000000000001</v>
      </c>
      <c r="AC667" s="297">
        <v>144.30000000000001</v>
      </c>
      <c r="AD667" s="297">
        <v>144.30000000000001</v>
      </c>
      <c r="AE667" s="300">
        <v>144.30000000000001</v>
      </c>
    </row>
    <row r="668" spans="1:31" x14ac:dyDescent="0.2">
      <c r="A668" s="293" t="s">
        <v>1678</v>
      </c>
      <c r="B668" s="293"/>
      <c r="C668" s="293" t="s">
        <v>1679</v>
      </c>
      <c r="D668" s="122" t="s">
        <v>1242</v>
      </c>
      <c r="E668" s="293" t="s">
        <v>1336</v>
      </c>
      <c r="F668" s="293" t="s">
        <v>243</v>
      </c>
      <c r="G668" s="122" t="s">
        <v>244</v>
      </c>
      <c r="H668" s="293" t="s">
        <v>1677</v>
      </c>
      <c r="I668" s="293" t="s">
        <v>1186</v>
      </c>
      <c r="J668" s="294">
        <v>41977</v>
      </c>
      <c r="K668" s="295">
        <v>144.30000000000001</v>
      </c>
      <c r="L668" s="296">
        <v>144.30000000000001</v>
      </c>
      <c r="M668" s="297">
        <v>144.30000000000001</v>
      </c>
      <c r="N668" s="297">
        <v>144.30000000000001</v>
      </c>
      <c r="O668" s="298">
        <v>144.30000000000001</v>
      </c>
      <c r="P668" s="299">
        <v>144.30000000000001</v>
      </c>
      <c r="Q668" s="296">
        <v>144.30000000000001</v>
      </c>
      <c r="R668" s="297">
        <v>144.30000000000001</v>
      </c>
      <c r="S668" s="297">
        <v>144.30000000000001</v>
      </c>
      <c r="T668" s="297">
        <v>144.30000000000001</v>
      </c>
      <c r="U668" s="300">
        <v>144.30000000000001</v>
      </c>
      <c r="V668" s="296">
        <v>144.30000000000001</v>
      </c>
      <c r="W668" s="297">
        <v>144.30000000000001</v>
      </c>
      <c r="X668" s="297">
        <v>144.30000000000001</v>
      </c>
      <c r="Y668" s="297">
        <v>144.30000000000001</v>
      </c>
      <c r="Z668" s="300">
        <v>144.30000000000001</v>
      </c>
      <c r="AA668" s="296">
        <v>144.30000000000001</v>
      </c>
      <c r="AB668" s="297">
        <v>144.30000000000001</v>
      </c>
      <c r="AC668" s="297">
        <v>144.30000000000001</v>
      </c>
      <c r="AD668" s="297">
        <v>144.30000000000001</v>
      </c>
      <c r="AE668" s="300">
        <v>144.30000000000001</v>
      </c>
    </row>
    <row r="669" spans="1:31" x14ac:dyDescent="0.2">
      <c r="A669" s="293" t="s">
        <v>1680</v>
      </c>
      <c r="B669" s="293"/>
      <c r="C669" s="293" t="s">
        <v>1681</v>
      </c>
      <c r="D669" s="122" t="s">
        <v>1242</v>
      </c>
      <c r="E669" s="293" t="s">
        <v>1307</v>
      </c>
      <c r="F669" s="293" t="s">
        <v>243</v>
      </c>
      <c r="G669" s="122" t="s">
        <v>244</v>
      </c>
      <c r="H669" s="293" t="s">
        <v>583</v>
      </c>
      <c r="I669" s="293" t="s">
        <v>252</v>
      </c>
      <c r="J669" s="294">
        <v>43692</v>
      </c>
      <c r="K669" s="295">
        <v>162.80000000000001</v>
      </c>
      <c r="L669" s="296">
        <v>162.80000000000001</v>
      </c>
      <c r="M669" s="297">
        <v>162.80000000000001</v>
      </c>
      <c r="N669" s="297">
        <v>162.80000000000001</v>
      </c>
      <c r="O669" s="298">
        <v>162.80000000000001</v>
      </c>
      <c r="P669" s="299">
        <v>162.80000000000001</v>
      </c>
      <c r="Q669" s="296">
        <v>162.80000000000001</v>
      </c>
      <c r="R669" s="297">
        <v>162.80000000000001</v>
      </c>
      <c r="S669" s="297">
        <v>162.80000000000001</v>
      </c>
      <c r="T669" s="297">
        <v>162.80000000000001</v>
      </c>
      <c r="U669" s="300">
        <v>162.80000000000001</v>
      </c>
      <c r="V669" s="296">
        <v>162.80000000000001</v>
      </c>
      <c r="W669" s="297">
        <v>162.80000000000001</v>
      </c>
      <c r="X669" s="297">
        <v>162.80000000000001</v>
      </c>
      <c r="Y669" s="297">
        <v>162.80000000000001</v>
      </c>
      <c r="Z669" s="300">
        <v>162.80000000000001</v>
      </c>
      <c r="AA669" s="296">
        <v>162.80000000000001</v>
      </c>
      <c r="AB669" s="297">
        <v>162.80000000000001</v>
      </c>
      <c r="AC669" s="297">
        <v>162.80000000000001</v>
      </c>
      <c r="AD669" s="297">
        <v>162.80000000000001</v>
      </c>
      <c r="AE669" s="300">
        <v>162.80000000000001</v>
      </c>
    </row>
    <row r="670" spans="1:31" x14ac:dyDescent="0.2">
      <c r="A670" s="293" t="s">
        <v>1682</v>
      </c>
      <c r="B670" s="293"/>
      <c r="C670" s="293" t="s">
        <v>1683</v>
      </c>
      <c r="D670" s="122" t="s">
        <v>1242</v>
      </c>
      <c r="E670" s="293" t="s">
        <v>1243</v>
      </c>
      <c r="F670" s="293" t="s">
        <v>243</v>
      </c>
      <c r="G670" s="122" t="s">
        <v>244</v>
      </c>
      <c r="H670" s="293" t="s">
        <v>1454</v>
      </c>
      <c r="I670" s="293" t="s">
        <v>392</v>
      </c>
      <c r="J670" s="294">
        <v>45639</v>
      </c>
      <c r="K670" s="295">
        <v>106.13</v>
      </c>
      <c r="L670" s="296">
        <v>105.9</v>
      </c>
      <c r="M670" s="297">
        <v>105.9</v>
      </c>
      <c r="N670" s="297">
        <v>105.9</v>
      </c>
      <c r="O670" s="298">
        <v>105.9</v>
      </c>
      <c r="P670" s="299">
        <v>105.9</v>
      </c>
      <c r="Q670" s="296">
        <v>105.9</v>
      </c>
      <c r="R670" s="297">
        <v>105.9</v>
      </c>
      <c r="S670" s="297">
        <v>105.9</v>
      </c>
      <c r="T670" s="297">
        <v>105.9</v>
      </c>
      <c r="U670" s="300">
        <v>105.9</v>
      </c>
      <c r="V670" s="296">
        <v>105.9</v>
      </c>
      <c r="W670" s="297">
        <v>105.9</v>
      </c>
      <c r="X670" s="297">
        <v>105.9</v>
      </c>
      <c r="Y670" s="297">
        <v>105.9</v>
      </c>
      <c r="Z670" s="300">
        <v>105.9</v>
      </c>
      <c r="AA670" s="296">
        <v>105.9</v>
      </c>
      <c r="AB670" s="297">
        <v>105.9</v>
      </c>
      <c r="AC670" s="297">
        <v>105.9</v>
      </c>
      <c r="AD670" s="297">
        <v>105.9</v>
      </c>
      <c r="AE670" s="300">
        <v>105.9</v>
      </c>
    </row>
    <row r="671" spans="1:31" x14ac:dyDescent="0.2">
      <c r="A671" s="293" t="s">
        <v>1684</v>
      </c>
      <c r="B671" s="293"/>
      <c r="C671" s="293" t="s">
        <v>1685</v>
      </c>
      <c r="D671" s="122" t="s">
        <v>1242</v>
      </c>
      <c r="E671" s="293" t="s">
        <v>1243</v>
      </c>
      <c r="F671" s="293" t="s">
        <v>243</v>
      </c>
      <c r="G671" s="122" t="s">
        <v>244</v>
      </c>
      <c r="H671" s="293" t="s">
        <v>1454</v>
      </c>
      <c r="I671" s="293" t="s">
        <v>392</v>
      </c>
      <c r="J671" s="294">
        <v>45639</v>
      </c>
      <c r="K671" s="295">
        <v>92.87</v>
      </c>
      <c r="L671" s="296">
        <v>92.7</v>
      </c>
      <c r="M671" s="297">
        <v>92.7</v>
      </c>
      <c r="N671" s="297">
        <v>92.7</v>
      </c>
      <c r="O671" s="298">
        <v>92.7</v>
      </c>
      <c r="P671" s="299">
        <v>92.7</v>
      </c>
      <c r="Q671" s="296">
        <v>92.7</v>
      </c>
      <c r="R671" s="297">
        <v>92.7</v>
      </c>
      <c r="S671" s="297">
        <v>92.7</v>
      </c>
      <c r="T671" s="297">
        <v>92.7</v>
      </c>
      <c r="U671" s="300">
        <v>92.7</v>
      </c>
      <c r="V671" s="296">
        <v>92.7</v>
      </c>
      <c r="W671" s="297">
        <v>92.7</v>
      </c>
      <c r="X671" s="297">
        <v>92.7</v>
      </c>
      <c r="Y671" s="297">
        <v>92.7</v>
      </c>
      <c r="Z671" s="300">
        <v>92.7</v>
      </c>
      <c r="AA671" s="296">
        <v>92.7</v>
      </c>
      <c r="AB671" s="297">
        <v>92.7</v>
      </c>
      <c r="AC671" s="297">
        <v>92.7</v>
      </c>
      <c r="AD671" s="297">
        <v>92.7</v>
      </c>
      <c r="AE671" s="300">
        <v>92.7</v>
      </c>
    </row>
    <row r="672" spans="1:31" x14ac:dyDescent="0.2">
      <c r="A672" s="293" t="s">
        <v>1686</v>
      </c>
      <c r="B672" s="293"/>
      <c r="C672" s="293" t="s">
        <v>1687</v>
      </c>
      <c r="D672" s="122" t="s">
        <v>1242</v>
      </c>
      <c r="E672" s="293" t="s">
        <v>1243</v>
      </c>
      <c r="F672" s="293" t="s">
        <v>243</v>
      </c>
      <c r="G672" s="122" t="s">
        <v>244</v>
      </c>
      <c r="H672" s="293" t="s">
        <v>1459</v>
      </c>
      <c r="I672" s="293" t="s">
        <v>392</v>
      </c>
      <c r="J672" s="294">
        <v>43098</v>
      </c>
      <c r="K672" s="295">
        <v>196.6</v>
      </c>
      <c r="L672" s="296">
        <v>196.6</v>
      </c>
      <c r="M672" s="297">
        <v>196.6</v>
      </c>
      <c r="N672" s="297">
        <v>196.6</v>
      </c>
      <c r="O672" s="298">
        <v>196.6</v>
      </c>
      <c r="P672" s="299">
        <v>196.6</v>
      </c>
      <c r="Q672" s="296">
        <v>196.6</v>
      </c>
      <c r="R672" s="297">
        <v>196.6</v>
      </c>
      <c r="S672" s="297">
        <v>196.6</v>
      </c>
      <c r="T672" s="297">
        <v>196.6</v>
      </c>
      <c r="U672" s="300">
        <v>196.6</v>
      </c>
      <c r="V672" s="296">
        <v>196.6</v>
      </c>
      <c r="W672" s="297">
        <v>196.6</v>
      </c>
      <c r="X672" s="297">
        <v>196.6</v>
      </c>
      <c r="Y672" s="297">
        <v>196.6</v>
      </c>
      <c r="Z672" s="300">
        <v>196.6</v>
      </c>
      <c r="AA672" s="296">
        <v>196.6</v>
      </c>
      <c r="AB672" s="297">
        <v>196.6</v>
      </c>
      <c r="AC672" s="297">
        <v>196.6</v>
      </c>
      <c r="AD672" s="297">
        <v>196.6</v>
      </c>
      <c r="AE672" s="300">
        <v>196.6</v>
      </c>
    </row>
    <row r="673" spans="1:31" x14ac:dyDescent="0.2">
      <c r="A673" s="293" t="s">
        <v>1688</v>
      </c>
      <c r="B673" s="293"/>
      <c r="C673" s="293" t="s">
        <v>1689</v>
      </c>
      <c r="D673" s="122" t="s">
        <v>1242</v>
      </c>
      <c r="E673" s="293" t="s">
        <v>1243</v>
      </c>
      <c r="F673" s="293" t="s">
        <v>243</v>
      </c>
      <c r="G673" s="122" t="s">
        <v>244</v>
      </c>
      <c r="H673" s="293" t="s">
        <v>1690</v>
      </c>
      <c r="I673" s="293" t="s">
        <v>392</v>
      </c>
      <c r="J673" s="294">
        <v>39904</v>
      </c>
      <c r="K673" s="295">
        <v>92.61</v>
      </c>
      <c r="L673" s="296">
        <v>92.6</v>
      </c>
      <c r="M673" s="297">
        <v>92.6</v>
      </c>
      <c r="N673" s="297">
        <v>92.6</v>
      </c>
      <c r="O673" s="298">
        <v>92.6</v>
      </c>
      <c r="P673" s="299">
        <v>92.6</v>
      </c>
      <c r="Q673" s="296">
        <v>92.6</v>
      </c>
      <c r="R673" s="297">
        <v>92.6</v>
      </c>
      <c r="S673" s="297">
        <v>92.6</v>
      </c>
      <c r="T673" s="297">
        <v>92.6</v>
      </c>
      <c r="U673" s="300">
        <v>92.6</v>
      </c>
      <c r="V673" s="296">
        <v>92.6</v>
      </c>
      <c r="W673" s="297">
        <v>92.6</v>
      </c>
      <c r="X673" s="297">
        <v>92.6</v>
      </c>
      <c r="Y673" s="297">
        <v>92.6</v>
      </c>
      <c r="Z673" s="300">
        <v>92.6</v>
      </c>
      <c r="AA673" s="296">
        <v>92.6</v>
      </c>
      <c r="AB673" s="297">
        <v>92.6</v>
      </c>
      <c r="AC673" s="297">
        <v>92.6</v>
      </c>
      <c r="AD673" s="297">
        <v>92.6</v>
      </c>
      <c r="AE673" s="300">
        <v>92.6</v>
      </c>
    </row>
    <row r="674" spans="1:31" x14ac:dyDescent="0.2">
      <c r="A674" s="293" t="s">
        <v>1691</v>
      </c>
      <c r="B674" s="293"/>
      <c r="C674" s="293" t="s">
        <v>1692</v>
      </c>
      <c r="D674" s="122" t="s">
        <v>1242</v>
      </c>
      <c r="E674" s="293" t="s">
        <v>1243</v>
      </c>
      <c r="F674" s="293" t="s">
        <v>243</v>
      </c>
      <c r="G674" s="122" t="s">
        <v>244</v>
      </c>
      <c r="H674" s="293" t="s">
        <v>1690</v>
      </c>
      <c r="I674" s="293" t="s">
        <v>392</v>
      </c>
      <c r="J674" s="294">
        <v>39904</v>
      </c>
      <c r="K674" s="295">
        <v>60</v>
      </c>
      <c r="L674" s="296">
        <v>60</v>
      </c>
      <c r="M674" s="297">
        <v>60</v>
      </c>
      <c r="N674" s="297">
        <v>60</v>
      </c>
      <c r="O674" s="298">
        <v>60</v>
      </c>
      <c r="P674" s="299">
        <v>60</v>
      </c>
      <c r="Q674" s="296">
        <v>60</v>
      </c>
      <c r="R674" s="297">
        <v>60</v>
      </c>
      <c r="S674" s="297">
        <v>60</v>
      </c>
      <c r="T674" s="297">
        <v>60</v>
      </c>
      <c r="U674" s="300">
        <v>60</v>
      </c>
      <c r="V674" s="296">
        <v>60</v>
      </c>
      <c r="W674" s="297">
        <v>60</v>
      </c>
      <c r="X674" s="297">
        <v>60</v>
      </c>
      <c r="Y674" s="297">
        <v>60</v>
      </c>
      <c r="Z674" s="300">
        <v>60</v>
      </c>
      <c r="AA674" s="296">
        <v>60</v>
      </c>
      <c r="AB674" s="297">
        <v>60</v>
      </c>
      <c r="AC674" s="297">
        <v>60</v>
      </c>
      <c r="AD674" s="297">
        <v>60</v>
      </c>
      <c r="AE674" s="300">
        <v>60</v>
      </c>
    </row>
    <row r="675" spans="1:31" x14ac:dyDescent="0.2">
      <c r="A675" s="293" t="s">
        <v>1693</v>
      </c>
      <c r="B675" s="293"/>
      <c r="C675" s="293" t="s">
        <v>1694</v>
      </c>
      <c r="D675" s="122" t="s">
        <v>1242</v>
      </c>
      <c r="E675" s="293" t="s">
        <v>1243</v>
      </c>
      <c r="F675" s="293" t="s">
        <v>243</v>
      </c>
      <c r="G675" s="122" t="s">
        <v>244</v>
      </c>
      <c r="H675" s="293" t="s">
        <v>391</v>
      </c>
      <c r="I675" s="293" t="s">
        <v>392</v>
      </c>
      <c r="J675" s="294">
        <v>39753</v>
      </c>
      <c r="K675" s="295">
        <v>54.6</v>
      </c>
      <c r="L675" s="296">
        <v>54.6</v>
      </c>
      <c r="M675" s="297">
        <v>54.6</v>
      </c>
      <c r="N675" s="297">
        <v>54.6</v>
      </c>
      <c r="O675" s="298">
        <v>54.6</v>
      </c>
      <c r="P675" s="299">
        <v>54.6</v>
      </c>
      <c r="Q675" s="296">
        <v>54.6</v>
      </c>
      <c r="R675" s="297">
        <v>54.6</v>
      </c>
      <c r="S675" s="297">
        <v>54.6</v>
      </c>
      <c r="T675" s="297">
        <v>54.6</v>
      </c>
      <c r="U675" s="300">
        <v>54.6</v>
      </c>
      <c r="V675" s="296">
        <v>54.6</v>
      </c>
      <c r="W675" s="297">
        <v>54.6</v>
      </c>
      <c r="X675" s="297">
        <v>54.6</v>
      </c>
      <c r="Y675" s="297">
        <v>54.6</v>
      </c>
      <c r="Z675" s="300">
        <v>54.6</v>
      </c>
      <c r="AA675" s="296">
        <v>54.6</v>
      </c>
      <c r="AB675" s="297">
        <v>54.6</v>
      </c>
      <c r="AC675" s="297">
        <v>54.6</v>
      </c>
      <c r="AD675" s="297">
        <v>54.6</v>
      </c>
      <c r="AE675" s="300">
        <v>54.6</v>
      </c>
    </row>
    <row r="676" spans="1:31" x14ac:dyDescent="0.2">
      <c r="A676" s="293" t="s">
        <v>1695</v>
      </c>
      <c r="B676" s="293"/>
      <c r="C676" s="293" t="s">
        <v>1696</v>
      </c>
      <c r="D676" s="122" t="s">
        <v>1242</v>
      </c>
      <c r="E676" s="293" t="s">
        <v>1336</v>
      </c>
      <c r="F676" s="293" t="s">
        <v>243</v>
      </c>
      <c r="G676" s="122" t="s">
        <v>244</v>
      </c>
      <c r="H676" s="293" t="s">
        <v>1405</v>
      </c>
      <c r="I676" s="293" t="s">
        <v>1186</v>
      </c>
      <c r="J676" s="294">
        <v>42747</v>
      </c>
      <c r="K676" s="295">
        <v>151.19999999999999</v>
      </c>
      <c r="L676" s="296">
        <v>151.19999999999999</v>
      </c>
      <c r="M676" s="297">
        <v>151.19999999999999</v>
      </c>
      <c r="N676" s="297">
        <v>151.19999999999999</v>
      </c>
      <c r="O676" s="298">
        <v>151.19999999999999</v>
      </c>
      <c r="P676" s="299">
        <v>151.19999999999999</v>
      </c>
      <c r="Q676" s="296">
        <v>151.19999999999999</v>
      </c>
      <c r="R676" s="297">
        <v>151.19999999999999</v>
      </c>
      <c r="S676" s="297">
        <v>151.19999999999999</v>
      </c>
      <c r="T676" s="297">
        <v>151.19999999999999</v>
      </c>
      <c r="U676" s="300">
        <v>151.19999999999999</v>
      </c>
      <c r="V676" s="296">
        <v>151.19999999999999</v>
      </c>
      <c r="W676" s="297">
        <v>151.19999999999999</v>
      </c>
      <c r="X676" s="297">
        <v>151.19999999999999</v>
      </c>
      <c r="Y676" s="297">
        <v>151.19999999999999</v>
      </c>
      <c r="Z676" s="300">
        <v>151.19999999999999</v>
      </c>
      <c r="AA676" s="296">
        <v>151.19999999999999</v>
      </c>
      <c r="AB676" s="297">
        <v>151.19999999999999</v>
      </c>
      <c r="AC676" s="297">
        <v>151.19999999999999</v>
      </c>
      <c r="AD676" s="297">
        <v>151.19999999999999</v>
      </c>
      <c r="AE676" s="300">
        <v>151.19999999999999</v>
      </c>
    </row>
    <row r="677" spans="1:31" x14ac:dyDescent="0.2">
      <c r="A677" s="293" t="s">
        <v>1697</v>
      </c>
      <c r="B677" s="293"/>
      <c r="C677" s="293" t="s">
        <v>1698</v>
      </c>
      <c r="D677" s="122" t="s">
        <v>1242</v>
      </c>
      <c r="E677" s="293" t="s">
        <v>1243</v>
      </c>
      <c r="F677" s="293" t="s">
        <v>243</v>
      </c>
      <c r="G677" s="122" t="s">
        <v>244</v>
      </c>
      <c r="H677" s="293" t="s">
        <v>1699</v>
      </c>
      <c r="I677" s="293" t="s">
        <v>392</v>
      </c>
      <c r="J677" s="294">
        <v>44489</v>
      </c>
      <c r="K677" s="295">
        <v>151.19999999999999</v>
      </c>
      <c r="L677" s="296">
        <v>151.19999999999999</v>
      </c>
      <c r="M677" s="297">
        <v>151.19999999999999</v>
      </c>
      <c r="N677" s="297">
        <v>151.19999999999999</v>
      </c>
      <c r="O677" s="298">
        <v>151.19999999999999</v>
      </c>
      <c r="P677" s="299">
        <v>151.19999999999999</v>
      </c>
      <c r="Q677" s="296">
        <v>151.19999999999999</v>
      </c>
      <c r="R677" s="297">
        <v>151.19999999999999</v>
      </c>
      <c r="S677" s="297">
        <v>151.19999999999999</v>
      </c>
      <c r="T677" s="297">
        <v>151.19999999999999</v>
      </c>
      <c r="U677" s="300">
        <v>151.19999999999999</v>
      </c>
      <c r="V677" s="296">
        <v>151.19999999999999</v>
      </c>
      <c r="W677" s="297">
        <v>151.19999999999999</v>
      </c>
      <c r="X677" s="297">
        <v>151.19999999999999</v>
      </c>
      <c r="Y677" s="297">
        <v>151.19999999999999</v>
      </c>
      <c r="Z677" s="300">
        <v>151.19999999999999</v>
      </c>
      <c r="AA677" s="296">
        <v>151.19999999999999</v>
      </c>
      <c r="AB677" s="297">
        <v>151.19999999999999</v>
      </c>
      <c r="AC677" s="297">
        <v>151.19999999999999</v>
      </c>
      <c r="AD677" s="297">
        <v>151.19999999999999</v>
      </c>
      <c r="AE677" s="300">
        <v>151.19999999999999</v>
      </c>
    </row>
    <row r="678" spans="1:31" x14ac:dyDescent="0.2">
      <c r="A678" s="293" t="s">
        <v>1700</v>
      </c>
      <c r="B678" s="293"/>
      <c r="C678" s="293" t="s">
        <v>1701</v>
      </c>
      <c r="D678" s="122" t="s">
        <v>1242</v>
      </c>
      <c r="E678" s="293" t="s">
        <v>1243</v>
      </c>
      <c r="F678" s="293" t="s">
        <v>243</v>
      </c>
      <c r="G678" s="122" t="s">
        <v>244</v>
      </c>
      <c r="H678" s="293" t="s">
        <v>1699</v>
      </c>
      <c r="I678" s="293" t="s">
        <v>392</v>
      </c>
      <c r="J678" s="294">
        <v>44489</v>
      </c>
      <c r="K678" s="295">
        <v>151.19999999999999</v>
      </c>
      <c r="L678" s="296">
        <v>151.19999999999999</v>
      </c>
      <c r="M678" s="297">
        <v>151.19999999999999</v>
      </c>
      <c r="N678" s="297">
        <v>151.19999999999999</v>
      </c>
      <c r="O678" s="298">
        <v>151.19999999999999</v>
      </c>
      <c r="P678" s="299">
        <v>151.19999999999999</v>
      </c>
      <c r="Q678" s="296">
        <v>151.19999999999999</v>
      </c>
      <c r="R678" s="297">
        <v>151.19999999999999</v>
      </c>
      <c r="S678" s="297">
        <v>151.19999999999999</v>
      </c>
      <c r="T678" s="297">
        <v>151.19999999999999</v>
      </c>
      <c r="U678" s="300">
        <v>151.19999999999999</v>
      </c>
      <c r="V678" s="296">
        <v>151.19999999999999</v>
      </c>
      <c r="W678" s="297">
        <v>151.19999999999999</v>
      </c>
      <c r="X678" s="297">
        <v>151.19999999999999</v>
      </c>
      <c r="Y678" s="297">
        <v>151.19999999999999</v>
      </c>
      <c r="Z678" s="300">
        <v>151.19999999999999</v>
      </c>
      <c r="AA678" s="296">
        <v>151.19999999999999</v>
      </c>
      <c r="AB678" s="297">
        <v>151.19999999999999</v>
      </c>
      <c r="AC678" s="297">
        <v>151.19999999999999</v>
      </c>
      <c r="AD678" s="297">
        <v>151.19999999999999</v>
      </c>
      <c r="AE678" s="300">
        <v>151.19999999999999</v>
      </c>
    </row>
    <row r="679" spans="1:31" x14ac:dyDescent="0.2">
      <c r="A679" s="293" t="s">
        <v>1702</v>
      </c>
      <c r="B679" s="293"/>
      <c r="C679" s="293" t="s">
        <v>1703</v>
      </c>
      <c r="D679" s="122" t="s">
        <v>1242</v>
      </c>
      <c r="E679" s="293" t="s">
        <v>1307</v>
      </c>
      <c r="F679" s="293" t="s">
        <v>243</v>
      </c>
      <c r="G679" s="122" t="s">
        <v>244</v>
      </c>
      <c r="H679" s="293" t="s">
        <v>943</v>
      </c>
      <c r="I679" s="293" t="s">
        <v>252</v>
      </c>
      <c r="J679" s="294">
        <v>44147</v>
      </c>
      <c r="K679" s="295">
        <v>144.9</v>
      </c>
      <c r="L679" s="296">
        <v>144.9</v>
      </c>
      <c r="M679" s="297">
        <v>144.9</v>
      </c>
      <c r="N679" s="297">
        <v>144.9</v>
      </c>
      <c r="O679" s="298">
        <v>144.9</v>
      </c>
      <c r="P679" s="299">
        <v>144.9</v>
      </c>
      <c r="Q679" s="296">
        <v>144.9</v>
      </c>
      <c r="R679" s="297">
        <v>144.9</v>
      </c>
      <c r="S679" s="297">
        <v>144.9</v>
      </c>
      <c r="T679" s="297">
        <v>144.9</v>
      </c>
      <c r="U679" s="300">
        <v>144.9</v>
      </c>
      <c r="V679" s="296">
        <v>144.9</v>
      </c>
      <c r="W679" s="297">
        <v>144.9</v>
      </c>
      <c r="X679" s="297">
        <v>144.9</v>
      </c>
      <c r="Y679" s="297">
        <v>144.9</v>
      </c>
      <c r="Z679" s="300">
        <v>144.9</v>
      </c>
      <c r="AA679" s="296">
        <v>144.9</v>
      </c>
      <c r="AB679" s="297">
        <v>144.9</v>
      </c>
      <c r="AC679" s="297">
        <v>144.9</v>
      </c>
      <c r="AD679" s="297">
        <v>144.9</v>
      </c>
      <c r="AE679" s="300">
        <v>144.9</v>
      </c>
    </row>
    <row r="680" spans="1:31" x14ac:dyDescent="0.2">
      <c r="A680" s="293" t="s">
        <v>1704</v>
      </c>
      <c r="B680" s="293"/>
      <c r="C680" s="293" t="s">
        <v>1705</v>
      </c>
      <c r="D680" s="122" t="s">
        <v>1242</v>
      </c>
      <c r="E680" s="293" t="s">
        <v>1336</v>
      </c>
      <c r="F680" s="293" t="s">
        <v>243</v>
      </c>
      <c r="G680" s="122" t="s">
        <v>244</v>
      </c>
      <c r="H680" s="293" t="s">
        <v>1424</v>
      </c>
      <c r="I680" s="293" t="s">
        <v>1186</v>
      </c>
      <c r="J680" s="294">
        <v>41850</v>
      </c>
      <c r="K680" s="295">
        <v>109.15</v>
      </c>
      <c r="L680" s="296">
        <v>109.2</v>
      </c>
      <c r="M680" s="297">
        <v>109.2</v>
      </c>
      <c r="N680" s="297">
        <v>109.2</v>
      </c>
      <c r="O680" s="298">
        <v>109.2</v>
      </c>
      <c r="P680" s="299">
        <v>109.2</v>
      </c>
      <c r="Q680" s="296">
        <v>109.2</v>
      </c>
      <c r="R680" s="297">
        <v>109.2</v>
      </c>
      <c r="S680" s="297">
        <v>109.2</v>
      </c>
      <c r="T680" s="297">
        <v>109.2</v>
      </c>
      <c r="U680" s="300">
        <v>109.2</v>
      </c>
      <c r="V680" s="296">
        <v>109.2</v>
      </c>
      <c r="W680" s="297">
        <v>109.2</v>
      </c>
      <c r="X680" s="297">
        <v>109.2</v>
      </c>
      <c r="Y680" s="297">
        <v>109.2</v>
      </c>
      <c r="Z680" s="300">
        <v>109.2</v>
      </c>
      <c r="AA680" s="296">
        <v>109.2</v>
      </c>
      <c r="AB680" s="297">
        <v>109.2</v>
      </c>
      <c r="AC680" s="297">
        <v>109.2</v>
      </c>
      <c r="AD680" s="297">
        <v>109.2</v>
      </c>
      <c r="AE680" s="300">
        <v>109.2</v>
      </c>
    </row>
    <row r="681" spans="1:31" x14ac:dyDescent="0.2">
      <c r="A681" s="293" t="s">
        <v>1706</v>
      </c>
      <c r="B681" s="293"/>
      <c r="C681" s="293" t="s">
        <v>1707</v>
      </c>
      <c r="D681" s="122" t="s">
        <v>1242</v>
      </c>
      <c r="E681" s="293" t="s">
        <v>1336</v>
      </c>
      <c r="F681" s="293" t="s">
        <v>243</v>
      </c>
      <c r="G681" s="122" t="s">
        <v>244</v>
      </c>
      <c r="H681" s="293" t="s">
        <v>1424</v>
      </c>
      <c r="I681" s="293" t="s">
        <v>1186</v>
      </c>
      <c r="J681" s="294">
        <v>41850</v>
      </c>
      <c r="K681" s="295">
        <v>109.15</v>
      </c>
      <c r="L681" s="296">
        <v>109.2</v>
      </c>
      <c r="M681" s="297">
        <v>109.2</v>
      </c>
      <c r="N681" s="297">
        <v>109.2</v>
      </c>
      <c r="O681" s="298">
        <v>109.2</v>
      </c>
      <c r="P681" s="299">
        <v>109.2</v>
      </c>
      <c r="Q681" s="296">
        <v>109.2</v>
      </c>
      <c r="R681" s="297">
        <v>109.2</v>
      </c>
      <c r="S681" s="297">
        <v>109.2</v>
      </c>
      <c r="T681" s="297">
        <v>109.2</v>
      </c>
      <c r="U681" s="300">
        <v>109.2</v>
      </c>
      <c r="V681" s="296">
        <v>109.2</v>
      </c>
      <c r="W681" s="297">
        <v>109.2</v>
      </c>
      <c r="X681" s="297">
        <v>109.2</v>
      </c>
      <c r="Y681" s="297">
        <v>109.2</v>
      </c>
      <c r="Z681" s="300">
        <v>109.2</v>
      </c>
      <c r="AA681" s="296">
        <v>109.2</v>
      </c>
      <c r="AB681" s="297">
        <v>109.2</v>
      </c>
      <c r="AC681" s="297">
        <v>109.2</v>
      </c>
      <c r="AD681" s="297">
        <v>109.2</v>
      </c>
      <c r="AE681" s="300">
        <v>109.2</v>
      </c>
    </row>
    <row r="682" spans="1:31" x14ac:dyDescent="0.2">
      <c r="A682" s="293" t="s">
        <v>1708</v>
      </c>
      <c r="B682" s="293"/>
      <c r="C682" s="293" t="s">
        <v>1709</v>
      </c>
      <c r="D682" s="122" t="s">
        <v>1242</v>
      </c>
      <c r="E682" s="293" t="s">
        <v>1336</v>
      </c>
      <c r="F682" s="293" t="s">
        <v>243</v>
      </c>
      <c r="G682" s="122" t="s">
        <v>244</v>
      </c>
      <c r="H682" s="293" t="s">
        <v>1424</v>
      </c>
      <c r="I682" s="293" t="s">
        <v>1186</v>
      </c>
      <c r="J682" s="294">
        <v>41954</v>
      </c>
      <c r="K682" s="295">
        <v>94.19</v>
      </c>
      <c r="L682" s="296">
        <v>94.2</v>
      </c>
      <c r="M682" s="297">
        <v>94.2</v>
      </c>
      <c r="N682" s="297">
        <v>94.2</v>
      </c>
      <c r="O682" s="298">
        <v>94.2</v>
      </c>
      <c r="P682" s="299">
        <v>94.2</v>
      </c>
      <c r="Q682" s="296">
        <v>94.2</v>
      </c>
      <c r="R682" s="297">
        <v>94.2</v>
      </c>
      <c r="S682" s="297">
        <v>94.2</v>
      </c>
      <c r="T682" s="297">
        <v>94.2</v>
      </c>
      <c r="U682" s="300">
        <v>94.2</v>
      </c>
      <c r="V682" s="296">
        <v>94.2</v>
      </c>
      <c r="W682" s="297">
        <v>94.2</v>
      </c>
      <c r="X682" s="297">
        <v>94.2</v>
      </c>
      <c r="Y682" s="297">
        <v>94.2</v>
      </c>
      <c r="Z682" s="300">
        <v>94.2</v>
      </c>
      <c r="AA682" s="296">
        <v>94.2</v>
      </c>
      <c r="AB682" s="297">
        <v>94.2</v>
      </c>
      <c r="AC682" s="297">
        <v>94.2</v>
      </c>
      <c r="AD682" s="297">
        <v>94.2</v>
      </c>
      <c r="AE682" s="300">
        <v>94.2</v>
      </c>
    </row>
    <row r="683" spans="1:31" x14ac:dyDescent="0.2">
      <c r="A683" s="293" t="s">
        <v>1710</v>
      </c>
      <c r="B683" s="293"/>
      <c r="C683" s="293" t="s">
        <v>1711</v>
      </c>
      <c r="D683" s="122" t="s">
        <v>1242</v>
      </c>
      <c r="E683" s="293" t="s">
        <v>1336</v>
      </c>
      <c r="F683" s="293" t="s">
        <v>243</v>
      </c>
      <c r="G683" s="122" t="s">
        <v>244</v>
      </c>
      <c r="H683" s="293" t="s">
        <v>1424</v>
      </c>
      <c r="I683" s="293" t="s">
        <v>1186</v>
      </c>
      <c r="J683" s="294">
        <v>41954</v>
      </c>
      <c r="K683" s="295">
        <v>96.6</v>
      </c>
      <c r="L683" s="296">
        <v>96.6</v>
      </c>
      <c r="M683" s="297">
        <v>96.6</v>
      </c>
      <c r="N683" s="297">
        <v>96.6</v>
      </c>
      <c r="O683" s="298">
        <v>96.6</v>
      </c>
      <c r="P683" s="299">
        <v>96.6</v>
      </c>
      <c r="Q683" s="296">
        <v>96.6</v>
      </c>
      <c r="R683" s="297">
        <v>96.6</v>
      </c>
      <c r="S683" s="297">
        <v>96.6</v>
      </c>
      <c r="T683" s="297">
        <v>96.6</v>
      </c>
      <c r="U683" s="300">
        <v>96.6</v>
      </c>
      <c r="V683" s="296">
        <v>96.6</v>
      </c>
      <c r="W683" s="297">
        <v>96.6</v>
      </c>
      <c r="X683" s="297">
        <v>96.6</v>
      </c>
      <c r="Y683" s="297">
        <v>96.6</v>
      </c>
      <c r="Z683" s="300">
        <v>96.6</v>
      </c>
      <c r="AA683" s="296">
        <v>96.6</v>
      </c>
      <c r="AB683" s="297">
        <v>96.6</v>
      </c>
      <c r="AC683" s="297">
        <v>96.6</v>
      </c>
      <c r="AD683" s="297">
        <v>96.6</v>
      </c>
      <c r="AE683" s="300">
        <v>96.6</v>
      </c>
    </row>
    <row r="684" spans="1:31" x14ac:dyDescent="0.2">
      <c r="A684" s="293" t="s">
        <v>1712</v>
      </c>
      <c r="B684" s="293"/>
      <c r="C684" s="293" t="s">
        <v>1713</v>
      </c>
      <c r="D684" s="122" t="s">
        <v>1242</v>
      </c>
      <c r="E684" s="293" t="s">
        <v>1243</v>
      </c>
      <c r="F684" s="293" t="s">
        <v>243</v>
      </c>
      <c r="G684" s="122" t="s">
        <v>244</v>
      </c>
      <c r="H684" s="293" t="s">
        <v>391</v>
      </c>
      <c r="I684" s="293" t="s">
        <v>392</v>
      </c>
      <c r="J684" s="294">
        <v>39647</v>
      </c>
      <c r="K684" s="295">
        <v>149.16</v>
      </c>
      <c r="L684" s="296">
        <v>148.5</v>
      </c>
      <c r="M684" s="297">
        <v>148.5</v>
      </c>
      <c r="N684" s="297">
        <v>148.5</v>
      </c>
      <c r="O684" s="298">
        <v>148.5</v>
      </c>
      <c r="P684" s="299">
        <v>148.5</v>
      </c>
      <c r="Q684" s="296">
        <v>148.5</v>
      </c>
      <c r="R684" s="297">
        <v>148.5</v>
      </c>
      <c r="S684" s="297">
        <v>148.5</v>
      </c>
      <c r="T684" s="297">
        <v>148.5</v>
      </c>
      <c r="U684" s="300">
        <v>148.5</v>
      </c>
      <c r="V684" s="296">
        <v>148.5</v>
      </c>
      <c r="W684" s="297">
        <v>148.5</v>
      </c>
      <c r="X684" s="297">
        <v>148.5</v>
      </c>
      <c r="Y684" s="297">
        <v>148.5</v>
      </c>
      <c r="Z684" s="300">
        <v>148.5</v>
      </c>
      <c r="AA684" s="296">
        <v>148.5</v>
      </c>
      <c r="AB684" s="297">
        <v>148.5</v>
      </c>
      <c r="AC684" s="297">
        <v>148.5</v>
      </c>
      <c r="AD684" s="297">
        <v>148.5</v>
      </c>
      <c r="AE684" s="300">
        <v>148.5</v>
      </c>
    </row>
    <row r="685" spans="1:31" x14ac:dyDescent="0.2">
      <c r="A685" s="293" t="s">
        <v>1714</v>
      </c>
      <c r="B685" s="293"/>
      <c r="C685" s="293" t="s">
        <v>1715</v>
      </c>
      <c r="D685" s="122" t="s">
        <v>1242</v>
      </c>
      <c r="E685" s="293" t="s">
        <v>1243</v>
      </c>
      <c r="F685" s="293" t="s">
        <v>243</v>
      </c>
      <c r="G685" s="122" t="s">
        <v>244</v>
      </c>
      <c r="H685" s="293" t="s">
        <v>391</v>
      </c>
      <c r="I685" s="293" t="s">
        <v>392</v>
      </c>
      <c r="J685" s="294">
        <v>43819</v>
      </c>
      <c r="K685" s="295">
        <v>123.25</v>
      </c>
      <c r="L685" s="296">
        <v>121.9</v>
      </c>
      <c r="M685" s="297">
        <v>121.9</v>
      </c>
      <c r="N685" s="297">
        <v>121.9</v>
      </c>
      <c r="O685" s="298">
        <v>121.9</v>
      </c>
      <c r="P685" s="299">
        <v>121.9</v>
      </c>
      <c r="Q685" s="296">
        <v>121.9</v>
      </c>
      <c r="R685" s="297">
        <v>121.9</v>
      </c>
      <c r="S685" s="297">
        <v>121.9</v>
      </c>
      <c r="T685" s="297">
        <v>121.9</v>
      </c>
      <c r="U685" s="300">
        <v>121.9</v>
      </c>
      <c r="V685" s="296">
        <v>121.9</v>
      </c>
      <c r="W685" s="297">
        <v>121.9</v>
      </c>
      <c r="X685" s="297">
        <v>121.9</v>
      </c>
      <c r="Y685" s="297">
        <v>121.9</v>
      </c>
      <c r="Z685" s="300">
        <v>121.9</v>
      </c>
      <c r="AA685" s="296">
        <v>121.9</v>
      </c>
      <c r="AB685" s="297">
        <v>121.9</v>
      </c>
      <c r="AC685" s="297">
        <v>121.9</v>
      </c>
      <c r="AD685" s="297">
        <v>121.9</v>
      </c>
      <c r="AE685" s="300">
        <v>121.9</v>
      </c>
    </row>
    <row r="686" spans="1:31" x14ac:dyDescent="0.2">
      <c r="A686" s="293" t="s">
        <v>1716</v>
      </c>
      <c r="B686" s="293"/>
      <c r="C686" s="293" t="s">
        <v>1717</v>
      </c>
      <c r="D686" s="122" t="s">
        <v>1242</v>
      </c>
      <c r="E686" s="293" t="s">
        <v>1243</v>
      </c>
      <c r="F686" s="293" t="s">
        <v>243</v>
      </c>
      <c r="G686" s="122" t="s">
        <v>244</v>
      </c>
      <c r="H686" s="293" t="s">
        <v>391</v>
      </c>
      <c r="I686" s="293" t="s">
        <v>392</v>
      </c>
      <c r="J686" s="294">
        <v>44566</v>
      </c>
      <c r="K686" s="295">
        <v>106.92</v>
      </c>
      <c r="L686" s="296">
        <v>106.9</v>
      </c>
      <c r="M686" s="297">
        <v>106.9</v>
      </c>
      <c r="N686" s="297">
        <v>106.9</v>
      </c>
      <c r="O686" s="298">
        <v>106.9</v>
      </c>
      <c r="P686" s="299">
        <v>106.9</v>
      </c>
      <c r="Q686" s="296">
        <v>106.9</v>
      </c>
      <c r="R686" s="297">
        <v>106.9</v>
      </c>
      <c r="S686" s="297">
        <v>106.9</v>
      </c>
      <c r="T686" s="297">
        <v>106.9</v>
      </c>
      <c r="U686" s="300">
        <v>106.9</v>
      </c>
      <c r="V686" s="296">
        <v>106.9</v>
      </c>
      <c r="W686" s="297">
        <v>106.9</v>
      </c>
      <c r="X686" s="297">
        <v>106.9</v>
      </c>
      <c r="Y686" s="297">
        <v>106.9</v>
      </c>
      <c r="Z686" s="300">
        <v>106.9</v>
      </c>
      <c r="AA686" s="296">
        <v>106.9</v>
      </c>
      <c r="AB686" s="297">
        <v>106.9</v>
      </c>
      <c r="AC686" s="297">
        <v>106.9</v>
      </c>
      <c r="AD686" s="297">
        <v>106.9</v>
      </c>
      <c r="AE686" s="300">
        <v>106.9</v>
      </c>
    </row>
    <row r="687" spans="1:31" x14ac:dyDescent="0.2">
      <c r="A687" s="293" t="s">
        <v>1718</v>
      </c>
      <c r="B687" s="293"/>
      <c r="C687" s="293" t="s">
        <v>1719</v>
      </c>
      <c r="D687" s="122" t="s">
        <v>1242</v>
      </c>
      <c r="E687" s="293" t="s">
        <v>1243</v>
      </c>
      <c r="F687" s="293" t="s">
        <v>243</v>
      </c>
      <c r="G687" s="122" t="s">
        <v>244</v>
      </c>
      <c r="H687" s="293" t="s">
        <v>391</v>
      </c>
      <c r="I687" s="293" t="s">
        <v>392</v>
      </c>
      <c r="J687" s="294">
        <v>44566</v>
      </c>
      <c r="K687" s="295">
        <v>108.54</v>
      </c>
      <c r="L687" s="296">
        <v>108.5</v>
      </c>
      <c r="M687" s="297">
        <v>108.5</v>
      </c>
      <c r="N687" s="297">
        <v>108.5</v>
      </c>
      <c r="O687" s="298">
        <v>108.5</v>
      </c>
      <c r="P687" s="299">
        <v>108.5</v>
      </c>
      <c r="Q687" s="296">
        <v>108.5</v>
      </c>
      <c r="R687" s="297">
        <v>108.5</v>
      </c>
      <c r="S687" s="297">
        <v>108.5</v>
      </c>
      <c r="T687" s="297">
        <v>108.5</v>
      </c>
      <c r="U687" s="300">
        <v>108.5</v>
      </c>
      <c r="V687" s="296">
        <v>108.5</v>
      </c>
      <c r="W687" s="297">
        <v>108.5</v>
      </c>
      <c r="X687" s="297">
        <v>108.5</v>
      </c>
      <c r="Y687" s="297">
        <v>108.5</v>
      </c>
      <c r="Z687" s="300">
        <v>108.5</v>
      </c>
      <c r="AA687" s="296">
        <v>108.5</v>
      </c>
      <c r="AB687" s="297">
        <v>108.5</v>
      </c>
      <c r="AC687" s="297">
        <v>108.5</v>
      </c>
      <c r="AD687" s="297">
        <v>108.5</v>
      </c>
      <c r="AE687" s="300">
        <v>108.5</v>
      </c>
    </row>
    <row r="688" spans="1:31" x14ac:dyDescent="0.2">
      <c r="A688" s="293" t="s">
        <v>1720</v>
      </c>
      <c r="B688" s="293"/>
      <c r="C688" s="293" t="s">
        <v>1721</v>
      </c>
      <c r="D688" s="122" t="s">
        <v>1242</v>
      </c>
      <c r="E688" s="293" t="s">
        <v>1307</v>
      </c>
      <c r="F688" s="293" t="s">
        <v>243</v>
      </c>
      <c r="G688" s="122" t="s">
        <v>244</v>
      </c>
      <c r="H688" s="293" t="s">
        <v>583</v>
      </c>
      <c r="I688" s="293" t="s">
        <v>252</v>
      </c>
      <c r="J688" s="294">
        <v>40060</v>
      </c>
      <c r="K688" s="295">
        <v>179.85</v>
      </c>
      <c r="L688" s="296">
        <v>179.9</v>
      </c>
      <c r="M688" s="297">
        <v>179.9</v>
      </c>
      <c r="N688" s="297">
        <v>179.9</v>
      </c>
      <c r="O688" s="298">
        <v>179.9</v>
      </c>
      <c r="P688" s="299">
        <v>179.9</v>
      </c>
      <c r="Q688" s="296">
        <v>179.9</v>
      </c>
      <c r="R688" s="297">
        <v>179.9</v>
      </c>
      <c r="S688" s="297">
        <v>179.9</v>
      </c>
      <c r="T688" s="297">
        <v>179.9</v>
      </c>
      <c r="U688" s="300">
        <v>179.9</v>
      </c>
      <c r="V688" s="296">
        <v>179.9</v>
      </c>
      <c r="W688" s="297">
        <v>179.9</v>
      </c>
      <c r="X688" s="297">
        <v>179.9</v>
      </c>
      <c r="Y688" s="297">
        <v>179.9</v>
      </c>
      <c r="Z688" s="300">
        <v>179.9</v>
      </c>
      <c r="AA688" s="296">
        <v>179.9</v>
      </c>
      <c r="AB688" s="297">
        <v>179.9</v>
      </c>
      <c r="AC688" s="297">
        <v>179.9</v>
      </c>
      <c r="AD688" s="297">
        <v>179.9</v>
      </c>
      <c r="AE688" s="300">
        <v>179.9</v>
      </c>
    </row>
    <row r="689" spans="1:31" x14ac:dyDescent="0.2">
      <c r="A689" s="293" t="s">
        <v>1722</v>
      </c>
      <c r="B689" s="293"/>
      <c r="C689" s="293" t="s">
        <v>1723</v>
      </c>
      <c r="D689" s="122" t="s">
        <v>1242</v>
      </c>
      <c r="E689" s="293" t="s">
        <v>1307</v>
      </c>
      <c r="F689" s="293" t="s">
        <v>243</v>
      </c>
      <c r="G689" s="122" t="s">
        <v>244</v>
      </c>
      <c r="H689" s="293" t="s">
        <v>583</v>
      </c>
      <c r="I689" s="293" t="s">
        <v>252</v>
      </c>
      <c r="J689" s="294">
        <v>40330</v>
      </c>
      <c r="K689" s="295">
        <v>200.12</v>
      </c>
      <c r="L689" s="296">
        <v>200.1</v>
      </c>
      <c r="M689" s="297">
        <v>200.1</v>
      </c>
      <c r="N689" s="297">
        <v>200.1</v>
      </c>
      <c r="O689" s="298">
        <v>200.1</v>
      </c>
      <c r="P689" s="299">
        <v>200.1</v>
      </c>
      <c r="Q689" s="296">
        <v>200.1</v>
      </c>
      <c r="R689" s="297">
        <v>200.1</v>
      </c>
      <c r="S689" s="297">
        <v>200.1</v>
      </c>
      <c r="T689" s="297">
        <v>200.1</v>
      </c>
      <c r="U689" s="300">
        <v>200.1</v>
      </c>
      <c r="V689" s="296">
        <v>200.1</v>
      </c>
      <c r="W689" s="297">
        <v>200.1</v>
      </c>
      <c r="X689" s="297">
        <v>200.1</v>
      </c>
      <c r="Y689" s="297">
        <v>200.1</v>
      </c>
      <c r="Z689" s="300">
        <v>200.1</v>
      </c>
      <c r="AA689" s="296">
        <v>200.1</v>
      </c>
      <c r="AB689" s="297">
        <v>200.1</v>
      </c>
      <c r="AC689" s="297">
        <v>200.1</v>
      </c>
      <c r="AD689" s="297">
        <v>200.1</v>
      </c>
      <c r="AE689" s="300">
        <v>200.1</v>
      </c>
    </row>
    <row r="690" spans="1:31" x14ac:dyDescent="0.2">
      <c r="A690" s="293" t="s">
        <v>1724</v>
      </c>
      <c r="B690" s="293"/>
      <c r="C690" s="293" t="s">
        <v>1725</v>
      </c>
      <c r="D690" s="122" t="s">
        <v>1242</v>
      </c>
      <c r="E690" s="293" t="s">
        <v>1243</v>
      </c>
      <c r="F690" s="293" t="s">
        <v>243</v>
      </c>
      <c r="G690" s="122" t="s">
        <v>244</v>
      </c>
      <c r="H690" s="293" t="s">
        <v>1415</v>
      </c>
      <c r="I690" s="293" t="s">
        <v>392</v>
      </c>
      <c r="J690" s="294">
        <v>37103</v>
      </c>
      <c r="K690" s="295">
        <v>91.7</v>
      </c>
      <c r="L690" s="296">
        <v>91.7</v>
      </c>
      <c r="M690" s="297">
        <v>91.7</v>
      </c>
      <c r="N690" s="297">
        <v>91.7</v>
      </c>
      <c r="O690" s="298">
        <v>91.7</v>
      </c>
      <c r="P690" s="299">
        <v>91.7</v>
      </c>
      <c r="Q690" s="296">
        <v>91.7</v>
      </c>
      <c r="R690" s="297">
        <v>91.7</v>
      </c>
      <c r="S690" s="297">
        <v>91.7</v>
      </c>
      <c r="T690" s="297">
        <v>91.7</v>
      </c>
      <c r="U690" s="300">
        <v>91.7</v>
      </c>
      <c r="V690" s="296">
        <v>91.7</v>
      </c>
      <c r="W690" s="297">
        <v>91.7</v>
      </c>
      <c r="X690" s="297">
        <v>91.7</v>
      </c>
      <c r="Y690" s="297">
        <v>91.7</v>
      </c>
      <c r="Z690" s="300">
        <v>91.7</v>
      </c>
      <c r="AA690" s="296">
        <v>91.7</v>
      </c>
      <c r="AB690" s="297">
        <v>91.7</v>
      </c>
      <c r="AC690" s="297">
        <v>91.7</v>
      </c>
      <c r="AD690" s="297">
        <v>91.7</v>
      </c>
      <c r="AE690" s="300">
        <v>91.7</v>
      </c>
    </row>
    <row r="691" spans="1:31" x14ac:dyDescent="0.2">
      <c r="A691" s="293" t="s">
        <v>1726</v>
      </c>
      <c r="B691" s="293"/>
      <c r="C691" s="293" t="s">
        <v>1727</v>
      </c>
      <c r="D691" s="122" t="s">
        <v>1242</v>
      </c>
      <c r="E691" s="293" t="s">
        <v>1243</v>
      </c>
      <c r="F691" s="293" t="s">
        <v>243</v>
      </c>
      <c r="G691" s="122" t="s">
        <v>244</v>
      </c>
      <c r="H691" s="293" t="s">
        <v>1415</v>
      </c>
      <c r="I691" s="293" t="s">
        <v>392</v>
      </c>
      <c r="J691" s="294">
        <v>37103</v>
      </c>
      <c r="K691" s="295">
        <v>86</v>
      </c>
      <c r="L691" s="296">
        <v>85.8</v>
      </c>
      <c r="M691" s="297">
        <v>85.8</v>
      </c>
      <c r="N691" s="297">
        <v>85.8</v>
      </c>
      <c r="O691" s="298">
        <v>85.8</v>
      </c>
      <c r="P691" s="299">
        <v>85.8</v>
      </c>
      <c r="Q691" s="296">
        <v>85.8</v>
      </c>
      <c r="R691" s="297">
        <v>85.8</v>
      </c>
      <c r="S691" s="297">
        <v>85.8</v>
      </c>
      <c r="T691" s="297">
        <v>85.8</v>
      </c>
      <c r="U691" s="300">
        <v>85.8</v>
      </c>
      <c r="V691" s="296">
        <v>85.8</v>
      </c>
      <c r="W691" s="297">
        <v>85.8</v>
      </c>
      <c r="X691" s="297">
        <v>85.8</v>
      </c>
      <c r="Y691" s="297">
        <v>85.8</v>
      </c>
      <c r="Z691" s="300">
        <v>85.8</v>
      </c>
      <c r="AA691" s="296">
        <v>85.8</v>
      </c>
      <c r="AB691" s="297">
        <v>85.8</v>
      </c>
      <c r="AC691" s="297">
        <v>85.8</v>
      </c>
      <c r="AD691" s="297">
        <v>85.8</v>
      </c>
      <c r="AE691" s="300">
        <v>85.8</v>
      </c>
    </row>
    <row r="692" spans="1:31" x14ac:dyDescent="0.2">
      <c r="A692" s="293" t="s">
        <v>1728</v>
      </c>
      <c r="B692" s="293"/>
      <c r="C692" s="293" t="s">
        <v>1729</v>
      </c>
      <c r="D692" s="122" t="s">
        <v>1242</v>
      </c>
      <c r="E692" s="293" t="s">
        <v>1307</v>
      </c>
      <c r="F692" s="293" t="s">
        <v>243</v>
      </c>
      <c r="G692" s="122" t="s">
        <v>244</v>
      </c>
      <c r="H692" s="293" t="s">
        <v>1308</v>
      </c>
      <c r="I692" s="293" t="s">
        <v>252</v>
      </c>
      <c r="J692" s="294">
        <v>39925</v>
      </c>
      <c r="K692" s="295">
        <v>160.80000000000001</v>
      </c>
      <c r="L692" s="296">
        <v>160.80000000000001</v>
      </c>
      <c r="M692" s="297">
        <v>160.80000000000001</v>
      </c>
      <c r="N692" s="297">
        <v>160.80000000000001</v>
      </c>
      <c r="O692" s="298">
        <v>160.80000000000001</v>
      </c>
      <c r="P692" s="299">
        <v>160.80000000000001</v>
      </c>
      <c r="Q692" s="296">
        <v>160.80000000000001</v>
      </c>
      <c r="R692" s="297">
        <v>160.80000000000001</v>
      </c>
      <c r="S692" s="297">
        <v>160.80000000000001</v>
      </c>
      <c r="T692" s="297">
        <v>160.80000000000001</v>
      </c>
      <c r="U692" s="300">
        <v>160.80000000000001</v>
      </c>
      <c r="V692" s="296">
        <v>160.80000000000001</v>
      </c>
      <c r="W692" s="297">
        <v>160.80000000000001</v>
      </c>
      <c r="X692" s="297">
        <v>160.80000000000001</v>
      </c>
      <c r="Y692" s="297">
        <v>160.80000000000001</v>
      </c>
      <c r="Z692" s="300">
        <v>160.80000000000001</v>
      </c>
      <c r="AA692" s="296">
        <v>160.80000000000001</v>
      </c>
      <c r="AB692" s="297">
        <v>160.80000000000001</v>
      </c>
      <c r="AC692" s="297">
        <v>160.80000000000001</v>
      </c>
      <c r="AD692" s="297">
        <v>160.80000000000001</v>
      </c>
      <c r="AE692" s="300">
        <v>160.80000000000001</v>
      </c>
    </row>
    <row r="693" spans="1:31" x14ac:dyDescent="0.2">
      <c r="A693" s="293" t="s">
        <v>1730</v>
      </c>
      <c r="B693" s="293"/>
      <c r="C693" s="293" t="s">
        <v>1731</v>
      </c>
      <c r="D693" s="122" t="s">
        <v>1242</v>
      </c>
      <c r="E693" s="293" t="s">
        <v>1307</v>
      </c>
      <c r="F693" s="293" t="s">
        <v>243</v>
      </c>
      <c r="G693" s="122" t="s">
        <v>244</v>
      </c>
      <c r="H693" s="293" t="s">
        <v>1308</v>
      </c>
      <c r="I693" s="293" t="s">
        <v>252</v>
      </c>
      <c r="J693" s="294">
        <v>39925</v>
      </c>
      <c r="K693" s="295">
        <v>141.6</v>
      </c>
      <c r="L693" s="296">
        <v>141.6</v>
      </c>
      <c r="M693" s="297">
        <v>141.6</v>
      </c>
      <c r="N693" s="297">
        <v>141.6</v>
      </c>
      <c r="O693" s="298">
        <v>141.6</v>
      </c>
      <c r="P693" s="299">
        <v>141.6</v>
      </c>
      <c r="Q693" s="296">
        <v>141.6</v>
      </c>
      <c r="R693" s="297">
        <v>141.6</v>
      </c>
      <c r="S693" s="297">
        <v>141.6</v>
      </c>
      <c r="T693" s="297">
        <v>141.6</v>
      </c>
      <c r="U693" s="300">
        <v>141.6</v>
      </c>
      <c r="V693" s="296">
        <v>141.6</v>
      </c>
      <c r="W693" s="297">
        <v>141.6</v>
      </c>
      <c r="X693" s="297">
        <v>141.6</v>
      </c>
      <c r="Y693" s="297">
        <v>141.6</v>
      </c>
      <c r="Z693" s="300">
        <v>141.6</v>
      </c>
      <c r="AA693" s="296">
        <v>141.6</v>
      </c>
      <c r="AB693" s="297">
        <v>141.6</v>
      </c>
      <c r="AC693" s="297">
        <v>141.6</v>
      </c>
      <c r="AD693" s="297">
        <v>141.6</v>
      </c>
      <c r="AE693" s="300">
        <v>141.6</v>
      </c>
    </row>
    <row r="694" spans="1:31" x14ac:dyDescent="0.2">
      <c r="A694" s="293" t="s">
        <v>1732</v>
      </c>
      <c r="B694" s="293"/>
      <c r="C694" s="293" t="s">
        <v>1733</v>
      </c>
      <c r="D694" s="122" t="s">
        <v>1242</v>
      </c>
      <c r="E694" s="293" t="s">
        <v>1307</v>
      </c>
      <c r="F694" s="293" t="s">
        <v>243</v>
      </c>
      <c r="G694" s="122" t="s">
        <v>244</v>
      </c>
      <c r="H694" s="293" t="s">
        <v>1308</v>
      </c>
      <c r="I694" s="293" t="s">
        <v>252</v>
      </c>
      <c r="J694" s="294">
        <v>40757</v>
      </c>
      <c r="K694" s="295">
        <v>100.8</v>
      </c>
      <c r="L694" s="296">
        <v>100.8</v>
      </c>
      <c r="M694" s="297">
        <v>100.8</v>
      </c>
      <c r="N694" s="297">
        <v>100.8</v>
      </c>
      <c r="O694" s="298">
        <v>100.8</v>
      </c>
      <c r="P694" s="299">
        <v>100.8</v>
      </c>
      <c r="Q694" s="296">
        <v>100.8</v>
      </c>
      <c r="R694" s="297">
        <v>100.8</v>
      </c>
      <c r="S694" s="297">
        <v>100.8</v>
      </c>
      <c r="T694" s="297">
        <v>100.8</v>
      </c>
      <c r="U694" s="300">
        <v>100.8</v>
      </c>
      <c r="V694" s="296">
        <v>100.8</v>
      </c>
      <c r="W694" s="297">
        <v>100.8</v>
      </c>
      <c r="X694" s="297">
        <v>100.8</v>
      </c>
      <c r="Y694" s="297">
        <v>100.8</v>
      </c>
      <c r="Z694" s="300">
        <v>100.8</v>
      </c>
      <c r="AA694" s="296">
        <v>100.8</v>
      </c>
      <c r="AB694" s="297">
        <v>100.8</v>
      </c>
      <c r="AC694" s="297">
        <v>100.8</v>
      </c>
      <c r="AD694" s="297">
        <v>100.8</v>
      </c>
      <c r="AE694" s="300">
        <v>100.8</v>
      </c>
    </row>
    <row r="695" spans="1:31" x14ac:dyDescent="0.2">
      <c r="A695" s="293" t="s">
        <v>1734</v>
      </c>
      <c r="B695" s="293"/>
      <c r="C695" s="293" t="s">
        <v>1735</v>
      </c>
      <c r="D695" s="122" t="s">
        <v>1242</v>
      </c>
      <c r="E695" s="293" t="s">
        <v>1307</v>
      </c>
      <c r="F695" s="293" t="s">
        <v>243</v>
      </c>
      <c r="G695" s="122" t="s">
        <v>244</v>
      </c>
      <c r="H695" s="293" t="s">
        <v>251</v>
      </c>
      <c r="I695" s="293" t="s">
        <v>252</v>
      </c>
      <c r="J695" s="294">
        <v>43986</v>
      </c>
      <c r="K695" s="295">
        <v>151.19999999999999</v>
      </c>
      <c r="L695" s="296">
        <v>151.19999999999999</v>
      </c>
      <c r="M695" s="297">
        <v>151.19999999999999</v>
      </c>
      <c r="N695" s="297">
        <v>151.19999999999999</v>
      </c>
      <c r="O695" s="298">
        <v>151.19999999999999</v>
      </c>
      <c r="P695" s="299">
        <v>151.19999999999999</v>
      </c>
      <c r="Q695" s="296">
        <v>151.19999999999999</v>
      </c>
      <c r="R695" s="297">
        <v>151.19999999999999</v>
      </c>
      <c r="S695" s="297">
        <v>151.19999999999999</v>
      </c>
      <c r="T695" s="297">
        <v>151.19999999999999</v>
      </c>
      <c r="U695" s="300">
        <v>151.19999999999999</v>
      </c>
      <c r="V695" s="296">
        <v>151.19999999999999</v>
      </c>
      <c r="W695" s="297">
        <v>151.19999999999999</v>
      </c>
      <c r="X695" s="297">
        <v>151.19999999999999</v>
      </c>
      <c r="Y695" s="297">
        <v>151.19999999999999</v>
      </c>
      <c r="Z695" s="300">
        <v>151.19999999999999</v>
      </c>
      <c r="AA695" s="296">
        <v>151.19999999999999</v>
      </c>
      <c r="AB695" s="297">
        <v>151.19999999999999</v>
      </c>
      <c r="AC695" s="297">
        <v>151.19999999999999</v>
      </c>
      <c r="AD695" s="297">
        <v>151.19999999999999</v>
      </c>
      <c r="AE695" s="300">
        <v>151.19999999999999</v>
      </c>
    </row>
    <row r="696" spans="1:31" x14ac:dyDescent="0.2">
      <c r="A696" s="293" t="s">
        <v>1736</v>
      </c>
      <c r="B696" s="293"/>
      <c r="C696" s="293" t="s">
        <v>1737</v>
      </c>
      <c r="D696" s="122" t="s">
        <v>1242</v>
      </c>
      <c r="E696" s="293" t="s">
        <v>1243</v>
      </c>
      <c r="F696" s="293" t="s">
        <v>243</v>
      </c>
      <c r="G696" s="122" t="s">
        <v>244</v>
      </c>
      <c r="H696" s="293" t="s">
        <v>1738</v>
      </c>
      <c r="I696" s="293" t="s">
        <v>392</v>
      </c>
      <c r="J696" s="294">
        <v>45716</v>
      </c>
      <c r="K696" s="295">
        <v>124.08</v>
      </c>
      <c r="L696" s="296">
        <v>124.1</v>
      </c>
      <c r="M696" s="297">
        <v>124.1</v>
      </c>
      <c r="N696" s="297">
        <v>124.1</v>
      </c>
      <c r="O696" s="298">
        <v>124.1</v>
      </c>
      <c r="P696" s="299">
        <v>124.1</v>
      </c>
      <c r="Q696" s="296">
        <v>124.1</v>
      </c>
      <c r="R696" s="297">
        <v>124.1</v>
      </c>
      <c r="S696" s="297">
        <v>124.1</v>
      </c>
      <c r="T696" s="297">
        <v>124.1</v>
      </c>
      <c r="U696" s="300">
        <v>124.1</v>
      </c>
      <c r="V696" s="296">
        <v>124.1</v>
      </c>
      <c r="W696" s="297">
        <v>124.1</v>
      </c>
      <c r="X696" s="297">
        <v>124.1</v>
      </c>
      <c r="Y696" s="297">
        <v>124.1</v>
      </c>
      <c r="Z696" s="300">
        <v>124.1</v>
      </c>
      <c r="AA696" s="296">
        <v>124.1</v>
      </c>
      <c r="AB696" s="297">
        <v>124.1</v>
      </c>
      <c r="AC696" s="297">
        <v>124.1</v>
      </c>
      <c r="AD696" s="297">
        <v>124.1</v>
      </c>
      <c r="AE696" s="300">
        <v>124.1</v>
      </c>
    </row>
    <row r="697" spans="1:31" x14ac:dyDescent="0.2">
      <c r="A697" s="293" t="s">
        <v>1739</v>
      </c>
      <c r="B697" s="293"/>
      <c r="C697" s="293" t="s">
        <v>1740</v>
      </c>
      <c r="D697" s="122" t="s">
        <v>1242</v>
      </c>
      <c r="E697" s="293" t="s">
        <v>1243</v>
      </c>
      <c r="F697" s="293" t="s">
        <v>243</v>
      </c>
      <c r="G697" s="122" t="s">
        <v>244</v>
      </c>
      <c r="H697" s="293" t="s">
        <v>1738</v>
      </c>
      <c r="I697" s="293" t="s">
        <v>392</v>
      </c>
      <c r="J697" s="294">
        <v>45716</v>
      </c>
      <c r="K697" s="295">
        <v>16.239999999999998</v>
      </c>
      <c r="L697" s="296">
        <v>16.2</v>
      </c>
      <c r="M697" s="297">
        <v>16.2</v>
      </c>
      <c r="N697" s="297">
        <v>16.2</v>
      </c>
      <c r="O697" s="298">
        <v>16.2</v>
      </c>
      <c r="P697" s="299">
        <v>16.2</v>
      </c>
      <c r="Q697" s="296">
        <v>16.2</v>
      </c>
      <c r="R697" s="297">
        <v>16.2</v>
      </c>
      <c r="S697" s="297">
        <v>16.2</v>
      </c>
      <c r="T697" s="297">
        <v>16.2</v>
      </c>
      <c r="U697" s="300">
        <v>16.2</v>
      </c>
      <c r="V697" s="296">
        <v>16.2</v>
      </c>
      <c r="W697" s="297">
        <v>16.2</v>
      </c>
      <c r="X697" s="297">
        <v>16.2</v>
      </c>
      <c r="Y697" s="297">
        <v>16.2</v>
      </c>
      <c r="Z697" s="300">
        <v>16.2</v>
      </c>
      <c r="AA697" s="296">
        <v>16.2</v>
      </c>
      <c r="AB697" s="297">
        <v>16.2</v>
      </c>
      <c r="AC697" s="297">
        <v>16.2</v>
      </c>
      <c r="AD697" s="297">
        <v>16.2</v>
      </c>
      <c r="AE697" s="300">
        <v>16.2</v>
      </c>
    </row>
    <row r="698" spans="1:31" x14ac:dyDescent="0.2">
      <c r="A698" s="293" t="s">
        <v>1741</v>
      </c>
      <c r="B698" s="293"/>
      <c r="C698" s="293" t="s">
        <v>1742</v>
      </c>
      <c r="D698" s="122" t="s">
        <v>1242</v>
      </c>
      <c r="E698" s="293" t="s">
        <v>1243</v>
      </c>
      <c r="F698" s="293" t="s">
        <v>243</v>
      </c>
      <c r="G698" s="122" t="s">
        <v>244</v>
      </c>
      <c r="H698" s="293" t="s">
        <v>1398</v>
      </c>
      <c r="I698" s="293" t="s">
        <v>392</v>
      </c>
      <c r="J698" s="294">
        <v>39805</v>
      </c>
      <c r="K698" s="295">
        <v>131.19999999999999</v>
      </c>
      <c r="L698" s="296">
        <v>131.19999999999999</v>
      </c>
      <c r="M698" s="297">
        <v>131.19999999999999</v>
      </c>
      <c r="N698" s="297">
        <v>131.19999999999999</v>
      </c>
      <c r="O698" s="298">
        <v>131.19999999999999</v>
      </c>
      <c r="P698" s="299">
        <v>131.19999999999999</v>
      </c>
      <c r="Q698" s="296">
        <v>131.19999999999999</v>
      </c>
      <c r="R698" s="297">
        <v>131.19999999999999</v>
      </c>
      <c r="S698" s="297">
        <v>131.19999999999999</v>
      </c>
      <c r="T698" s="297">
        <v>131.19999999999999</v>
      </c>
      <c r="U698" s="300">
        <v>131.19999999999999</v>
      </c>
      <c r="V698" s="296">
        <v>131.19999999999999</v>
      </c>
      <c r="W698" s="297">
        <v>131.19999999999999</v>
      </c>
      <c r="X698" s="297">
        <v>131.19999999999999</v>
      </c>
      <c r="Y698" s="297">
        <v>131.19999999999999</v>
      </c>
      <c r="Z698" s="300">
        <v>131.19999999999999</v>
      </c>
      <c r="AA698" s="296">
        <v>131.19999999999999</v>
      </c>
      <c r="AB698" s="297">
        <v>131.19999999999999</v>
      </c>
      <c r="AC698" s="297">
        <v>131.19999999999999</v>
      </c>
      <c r="AD698" s="297">
        <v>131.19999999999999</v>
      </c>
      <c r="AE698" s="300">
        <v>131.19999999999999</v>
      </c>
    </row>
    <row r="699" spans="1:31" x14ac:dyDescent="0.2">
      <c r="A699" s="293" t="s">
        <v>1743</v>
      </c>
      <c r="B699" s="293"/>
      <c r="C699" s="293" t="s">
        <v>1744</v>
      </c>
      <c r="D699" s="122" t="s">
        <v>1242</v>
      </c>
      <c r="E699" s="293" t="s">
        <v>1243</v>
      </c>
      <c r="F699" s="293" t="s">
        <v>243</v>
      </c>
      <c r="G699" s="122" t="s">
        <v>244</v>
      </c>
      <c r="H699" s="293" t="s">
        <v>1398</v>
      </c>
      <c r="I699" s="293" t="s">
        <v>392</v>
      </c>
      <c r="J699" s="294">
        <v>39805</v>
      </c>
      <c r="K699" s="295">
        <v>137.69999999999999</v>
      </c>
      <c r="L699" s="296">
        <v>137.69999999999999</v>
      </c>
      <c r="M699" s="297">
        <v>137.69999999999999</v>
      </c>
      <c r="N699" s="297">
        <v>137.69999999999999</v>
      </c>
      <c r="O699" s="298">
        <v>137.69999999999999</v>
      </c>
      <c r="P699" s="299">
        <v>137.69999999999999</v>
      </c>
      <c r="Q699" s="296">
        <v>137.69999999999999</v>
      </c>
      <c r="R699" s="297">
        <v>137.69999999999999</v>
      </c>
      <c r="S699" s="297">
        <v>137.69999999999999</v>
      </c>
      <c r="T699" s="297">
        <v>137.69999999999999</v>
      </c>
      <c r="U699" s="300">
        <v>137.69999999999999</v>
      </c>
      <c r="V699" s="296">
        <v>137.69999999999999</v>
      </c>
      <c r="W699" s="297">
        <v>137.69999999999999</v>
      </c>
      <c r="X699" s="297">
        <v>137.69999999999999</v>
      </c>
      <c r="Y699" s="297">
        <v>137.69999999999999</v>
      </c>
      <c r="Z699" s="300">
        <v>137.69999999999999</v>
      </c>
      <c r="AA699" s="296">
        <v>137.69999999999999</v>
      </c>
      <c r="AB699" s="297">
        <v>137.69999999999999</v>
      </c>
      <c r="AC699" s="297">
        <v>137.69999999999999</v>
      </c>
      <c r="AD699" s="297">
        <v>137.69999999999999</v>
      </c>
      <c r="AE699" s="300">
        <v>137.69999999999999</v>
      </c>
    </row>
    <row r="700" spans="1:31" x14ac:dyDescent="0.2">
      <c r="A700" s="293" t="s">
        <v>1745</v>
      </c>
      <c r="B700" s="293"/>
      <c r="C700" s="293" t="s">
        <v>1746</v>
      </c>
      <c r="D700" s="122" t="s">
        <v>1242</v>
      </c>
      <c r="E700" s="293" t="s">
        <v>1243</v>
      </c>
      <c r="F700" s="293" t="s">
        <v>243</v>
      </c>
      <c r="G700" s="122" t="s">
        <v>244</v>
      </c>
      <c r="H700" s="293" t="s">
        <v>1520</v>
      </c>
      <c r="I700" s="293" t="s">
        <v>392</v>
      </c>
      <c r="J700" s="294">
        <v>43955</v>
      </c>
      <c r="K700" s="295">
        <v>150</v>
      </c>
      <c r="L700" s="296">
        <v>150</v>
      </c>
      <c r="M700" s="297">
        <v>150</v>
      </c>
      <c r="N700" s="297">
        <v>150</v>
      </c>
      <c r="O700" s="298">
        <v>150</v>
      </c>
      <c r="P700" s="299">
        <v>150</v>
      </c>
      <c r="Q700" s="296">
        <v>150</v>
      </c>
      <c r="R700" s="297">
        <v>150</v>
      </c>
      <c r="S700" s="297">
        <v>150</v>
      </c>
      <c r="T700" s="297">
        <v>150</v>
      </c>
      <c r="U700" s="300">
        <v>150</v>
      </c>
      <c r="V700" s="296">
        <v>150</v>
      </c>
      <c r="W700" s="297">
        <v>150</v>
      </c>
      <c r="X700" s="297">
        <v>150</v>
      </c>
      <c r="Y700" s="297">
        <v>150</v>
      </c>
      <c r="Z700" s="300">
        <v>150</v>
      </c>
      <c r="AA700" s="296">
        <v>150</v>
      </c>
      <c r="AB700" s="297">
        <v>150</v>
      </c>
      <c r="AC700" s="297">
        <v>150</v>
      </c>
      <c r="AD700" s="297">
        <v>150</v>
      </c>
      <c r="AE700" s="300">
        <v>150</v>
      </c>
    </row>
    <row r="701" spans="1:31" x14ac:dyDescent="0.2">
      <c r="A701" s="293" t="s">
        <v>1747</v>
      </c>
      <c r="B701" s="293"/>
      <c r="C701" s="293" t="s">
        <v>1748</v>
      </c>
      <c r="D701" s="122" t="s">
        <v>1242</v>
      </c>
      <c r="E701" s="293" t="s">
        <v>1243</v>
      </c>
      <c r="F701" s="293" t="s">
        <v>243</v>
      </c>
      <c r="G701" s="122" t="s">
        <v>244</v>
      </c>
      <c r="H701" s="293" t="s">
        <v>1520</v>
      </c>
      <c r="I701" s="293" t="s">
        <v>392</v>
      </c>
      <c r="J701" s="294">
        <v>43955</v>
      </c>
      <c r="K701" s="295">
        <v>150</v>
      </c>
      <c r="L701" s="296">
        <v>150</v>
      </c>
      <c r="M701" s="297">
        <v>150</v>
      </c>
      <c r="N701" s="297">
        <v>150</v>
      </c>
      <c r="O701" s="298">
        <v>150</v>
      </c>
      <c r="P701" s="299">
        <v>150</v>
      </c>
      <c r="Q701" s="296">
        <v>150</v>
      </c>
      <c r="R701" s="297">
        <v>150</v>
      </c>
      <c r="S701" s="297">
        <v>150</v>
      </c>
      <c r="T701" s="297">
        <v>150</v>
      </c>
      <c r="U701" s="300">
        <v>150</v>
      </c>
      <c r="V701" s="296">
        <v>150</v>
      </c>
      <c r="W701" s="297">
        <v>150</v>
      </c>
      <c r="X701" s="297">
        <v>150</v>
      </c>
      <c r="Y701" s="297">
        <v>150</v>
      </c>
      <c r="Z701" s="300">
        <v>150</v>
      </c>
      <c r="AA701" s="296">
        <v>150</v>
      </c>
      <c r="AB701" s="297">
        <v>150</v>
      </c>
      <c r="AC701" s="297">
        <v>150</v>
      </c>
      <c r="AD701" s="297">
        <v>150</v>
      </c>
      <c r="AE701" s="300">
        <v>150</v>
      </c>
    </row>
    <row r="702" spans="1:31" x14ac:dyDescent="0.2">
      <c r="A702" s="293" t="s">
        <v>1749</v>
      </c>
      <c r="B702" s="293"/>
      <c r="C702" s="293" t="s">
        <v>1750</v>
      </c>
      <c r="D702" s="122" t="s">
        <v>1242</v>
      </c>
      <c r="E702" s="293" t="s">
        <v>1243</v>
      </c>
      <c r="F702" s="293" t="s">
        <v>243</v>
      </c>
      <c r="G702" s="122" t="s">
        <v>244</v>
      </c>
      <c r="H702" s="293" t="s">
        <v>1459</v>
      </c>
      <c r="I702" s="293" t="s">
        <v>392</v>
      </c>
      <c r="J702" s="294">
        <v>42268</v>
      </c>
      <c r="K702" s="295">
        <v>109.15</v>
      </c>
      <c r="L702" s="296">
        <v>104.6</v>
      </c>
      <c r="M702" s="297">
        <v>104.6</v>
      </c>
      <c r="N702" s="297">
        <v>104.6</v>
      </c>
      <c r="O702" s="298">
        <v>104.6</v>
      </c>
      <c r="P702" s="299">
        <v>104.6</v>
      </c>
      <c r="Q702" s="296">
        <v>104.6</v>
      </c>
      <c r="R702" s="297">
        <v>104.6</v>
      </c>
      <c r="S702" s="297">
        <v>104.6</v>
      </c>
      <c r="T702" s="297">
        <v>104.6</v>
      </c>
      <c r="U702" s="300">
        <v>104.6</v>
      </c>
      <c r="V702" s="296">
        <v>104.6</v>
      </c>
      <c r="W702" s="297">
        <v>104.6</v>
      </c>
      <c r="X702" s="297">
        <v>104.6</v>
      </c>
      <c r="Y702" s="297">
        <v>104.6</v>
      </c>
      <c r="Z702" s="300">
        <v>104.6</v>
      </c>
      <c r="AA702" s="296">
        <v>104.6</v>
      </c>
      <c r="AB702" s="297">
        <v>104.6</v>
      </c>
      <c r="AC702" s="297">
        <v>104.6</v>
      </c>
      <c r="AD702" s="297">
        <v>104.6</v>
      </c>
      <c r="AE702" s="300">
        <v>104.6</v>
      </c>
    </row>
    <row r="703" spans="1:31" x14ac:dyDescent="0.2">
      <c r="A703" s="293" t="s">
        <v>1751</v>
      </c>
      <c r="B703" s="293"/>
      <c r="C703" s="293" t="s">
        <v>1752</v>
      </c>
      <c r="D703" s="122" t="s">
        <v>1242</v>
      </c>
      <c r="E703" s="293" t="s">
        <v>1243</v>
      </c>
      <c r="F703" s="293" t="s">
        <v>243</v>
      </c>
      <c r="G703" s="122" t="s">
        <v>244</v>
      </c>
      <c r="H703" s="293" t="s">
        <v>1459</v>
      </c>
      <c r="I703" s="293" t="s">
        <v>392</v>
      </c>
      <c r="J703" s="294">
        <v>42268</v>
      </c>
      <c r="K703" s="295">
        <v>109.15</v>
      </c>
      <c r="L703" s="296">
        <v>102.7</v>
      </c>
      <c r="M703" s="297">
        <v>102.7</v>
      </c>
      <c r="N703" s="297">
        <v>102.7</v>
      </c>
      <c r="O703" s="298">
        <v>102.7</v>
      </c>
      <c r="P703" s="299">
        <v>102.7</v>
      </c>
      <c r="Q703" s="296">
        <v>102.7</v>
      </c>
      <c r="R703" s="297">
        <v>102.7</v>
      </c>
      <c r="S703" s="297">
        <v>102.7</v>
      </c>
      <c r="T703" s="297">
        <v>102.7</v>
      </c>
      <c r="U703" s="300">
        <v>102.7</v>
      </c>
      <c r="V703" s="296">
        <v>102.7</v>
      </c>
      <c r="W703" s="297">
        <v>102.7</v>
      </c>
      <c r="X703" s="297">
        <v>102.7</v>
      </c>
      <c r="Y703" s="297">
        <v>102.7</v>
      </c>
      <c r="Z703" s="300">
        <v>102.7</v>
      </c>
      <c r="AA703" s="296">
        <v>102.7</v>
      </c>
      <c r="AB703" s="297">
        <v>102.7</v>
      </c>
      <c r="AC703" s="297">
        <v>102.7</v>
      </c>
      <c r="AD703" s="297">
        <v>102.7</v>
      </c>
      <c r="AE703" s="300">
        <v>102.7</v>
      </c>
    </row>
    <row r="704" spans="1:31" x14ac:dyDescent="0.2">
      <c r="A704" s="293" t="s">
        <v>1753</v>
      </c>
      <c r="B704" s="293"/>
      <c r="C704" s="293" t="s">
        <v>1754</v>
      </c>
      <c r="D704" s="122" t="s">
        <v>1242</v>
      </c>
      <c r="E704" s="293" t="s">
        <v>1243</v>
      </c>
      <c r="F704" s="293" t="s">
        <v>243</v>
      </c>
      <c r="G704" s="122" t="s">
        <v>244</v>
      </c>
      <c r="H704" s="293" t="s">
        <v>1359</v>
      </c>
      <c r="I704" s="293" t="s">
        <v>392</v>
      </c>
      <c r="J704" s="294">
        <v>38822</v>
      </c>
      <c r="K704" s="295">
        <v>89.6</v>
      </c>
      <c r="L704" s="296">
        <v>89.6</v>
      </c>
      <c r="M704" s="297">
        <v>89.6</v>
      </c>
      <c r="N704" s="297">
        <v>89.6</v>
      </c>
      <c r="O704" s="298">
        <v>89.6</v>
      </c>
      <c r="P704" s="299">
        <v>89.6</v>
      </c>
      <c r="Q704" s="296">
        <v>89.6</v>
      </c>
      <c r="R704" s="297">
        <v>89.6</v>
      </c>
      <c r="S704" s="297">
        <v>89.6</v>
      </c>
      <c r="T704" s="297">
        <v>89.6</v>
      </c>
      <c r="U704" s="300">
        <v>89.6</v>
      </c>
      <c r="V704" s="296">
        <v>89.6</v>
      </c>
      <c r="W704" s="297">
        <v>89.6</v>
      </c>
      <c r="X704" s="297">
        <v>89.6</v>
      </c>
      <c r="Y704" s="297">
        <v>89.6</v>
      </c>
      <c r="Z704" s="300">
        <v>89.6</v>
      </c>
      <c r="AA704" s="296">
        <v>89.6</v>
      </c>
      <c r="AB704" s="297">
        <v>89.6</v>
      </c>
      <c r="AC704" s="297">
        <v>89.6</v>
      </c>
      <c r="AD704" s="297">
        <v>89.6</v>
      </c>
      <c r="AE704" s="300">
        <v>89.6</v>
      </c>
    </row>
    <row r="705" spans="1:31" x14ac:dyDescent="0.2">
      <c r="A705" s="293" t="s">
        <v>1755</v>
      </c>
      <c r="B705" s="293"/>
      <c r="C705" s="293" t="s">
        <v>1756</v>
      </c>
      <c r="D705" s="122" t="s">
        <v>1242</v>
      </c>
      <c r="E705" s="293" t="s">
        <v>1243</v>
      </c>
      <c r="F705" s="293" t="s">
        <v>243</v>
      </c>
      <c r="G705" s="122" t="s">
        <v>244</v>
      </c>
      <c r="H705" s="293" t="s">
        <v>1757</v>
      </c>
      <c r="I705" s="293" t="s">
        <v>260</v>
      </c>
      <c r="J705" s="294">
        <v>44776</v>
      </c>
      <c r="K705" s="295">
        <v>55.4</v>
      </c>
      <c r="L705" s="296">
        <v>55.4</v>
      </c>
      <c r="M705" s="297">
        <v>55.4</v>
      </c>
      <c r="N705" s="297">
        <v>55.4</v>
      </c>
      <c r="O705" s="298">
        <v>55.4</v>
      </c>
      <c r="P705" s="299">
        <v>55.4</v>
      </c>
      <c r="Q705" s="296">
        <v>55.4</v>
      </c>
      <c r="R705" s="297">
        <v>55.4</v>
      </c>
      <c r="S705" s="297">
        <v>55.4</v>
      </c>
      <c r="T705" s="297">
        <v>55.4</v>
      </c>
      <c r="U705" s="300">
        <v>55.4</v>
      </c>
      <c r="V705" s="296">
        <v>55.4</v>
      </c>
      <c r="W705" s="297">
        <v>55.4</v>
      </c>
      <c r="X705" s="297">
        <v>55.4</v>
      </c>
      <c r="Y705" s="297">
        <v>55.4</v>
      </c>
      <c r="Z705" s="300">
        <v>55.4</v>
      </c>
      <c r="AA705" s="296">
        <v>55.4</v>
      </c>
      <c r="AB705" s="297">
        <v>55.4</v>
      </c>
      <c r="AC705" s="297">
        <v>55.4</v>
      </c>
      <c r="AD705" s="297">
        <v>55.4</v>
      </c>
      <c r="AE705" s="300">
        <v>55.4</v>
      </c>
    </row>
    <row r="706" spans="1:31" x14ac:dyDescent="0.2">
      <c r="A706" s="293" t="s">
        <v>1758</v>
      </c>
      <c r="B706" s="293"/>
      <c r="C706" s="293" t="s">
        <v>1759</v>
      </c>
      <c r="D706" s="122" t="s">
        <v>1242</v>
      </c>
      <c r="E706" s="293" t="s">
        <v>1243</v>
      </c>
      <c r="F706" s="293" t="s">
        <v>243</v>
      </c>
      <c r="G706" s="122" t="s">
        <v>244</v>
      </c>
      <c r="H706" s="293" t="s">
        <v>1757</v>
      </c>
      <c r="I706" s="293" t="s">
        <v>260</v>
      </c>
      <c r="J706" s="294">
        <v>44776</v>
      </c>
      <c r="K706" s="295">
        <v>48</v>
      </c>
      <c r="L706" s="296">
        <v>48</v>
      </c>
      <c r="M706" s="297">
        <v>48</v>
      </c>
      <c r="N706" s="297">
        <v>48</v>
      </c>
      <c r="O706" s="298">
        <v>48</v>
      </c>
      <c r="P706" s="299">
        <v>48</v>
      </c>
      <c r="Q706" s="296">
        <v>48</v>
      </c>
      <c r="R706" s="297">
        <v>48</v>
      </c>
      <c r="S706" s="297">
        <v>48</v>
      </c>
      <c r="T706" s="297">
        <v>48</v>
      </c>
      <c r="U706" s="300">
        <v>48</v>
      </c>
      <c r="V706" s="296">
        <v>48</v>
      </c>
      <c r="W706" s="297">
        <v>48</v>
      </c>
      <c r="X706" s="297">
        <v>48</v>
      </c>
      <c r="Y706" s="297">
        <v>48</v>
      </c>
      <c r="Z706" s="300">
        <v>48</v>
      </c>
      <c r="AA706" s="296">
        <v>48</v>
      </c>
      <c r="AB706" s="297">
        <v>48</v>
      </c>
      <c r="AC706" s="297">
        <v>48</v>
      </c>
      <c r="AD706" s="297">
        <v>48</v>
      </c>
      <c r="AE706" s="300">
        <v>48</v>
      </c>
    </row>
    <row r="707" spans="1:31" x14ac:dyDescent="0.2">
      <c r="A707" s="293" t="s">
        <v>1760</v>
      </c>
      <c r="B707" s="293"/>
      <c r="C707" s="293" t="s">
        <v>1761</v>
      </c>
      <c r="D707" s="122" t="s">
        <v>1242</v>
      </c>
      <c r="E707" s="293" t="s">
        <v>1243</v>
      </c>
      <c r="F707" s="293" t="s">
        <v>243</v>
      </c>
      <c r="G707" s="122" t="s">
        <v>244</v>
      </c>
      <c r="H707" s="293" t="s">
        <v>1757</v>
      </c>
      <c r="I707" s="293" t="s">
        <v>260</v>
      </c>
      <c r="J707" s="294">
        <v>44776</v>
      </c>
      <c r="K707" s="295">
        <v>83.1</v>
      </c>
      <c r="L707" s="296">
        <v>83.1</v>
      </c>
      <c r="M707" s="297">
        <v>83.1</v>
      </c>
      <c r="N707" s="297">
        <v>83.1</v>
      </c>
      <c r="O707" s="298">
        <v>83.1</v>
      </c>
      <c r="P707" s="299">
        <v>83.1</v>
      </c>
      <c r="Q707" s="296">
        <v>83.1</v>
      </c>
      <c r="R707" s="297">
        <v>83.1</v>
      </c>
      <c r="S707" s="297">
        <v>83.1</v>
      </c>
      <c r="T707" s="297">
        <v>83.1</v>
      </c>
      <c r="U707" s="300">
        <v>83.1</v>
      </c>
      <c r="V707" s="296">
        <v>83.1</v>
      </c>
      <c r="W707" s="297">
        <v>83.1</v>
      </c>
      <c r="X707" s="297">
        <v>83.1</v>
      </c>
      <c r="Y707" s="297">
        <v>83.1</v>
      </c>
      <c r="Z707" s="300">
        <v>83.1</v>
      </c>
      <c r="AA707" s="296">
        <v>83.1</v>
      </c>
      <c r="AB707" s="297">
        <v>83.1</v>
      </c>
      <c r="AC707" s="297">
        <v>83.1</v>
      </c>
      <c r="AD707" s="297">
        <v>83.1</v>
      </c>
      <c r="AE707" s="300">
        <v>83.1</v>
      </c>
    </row>
    <row r="708" spans="1:31" x14ac:dyDescent="0.2">
      <c r="A708" s="293" t="s">
        <v>1762</v>
      </c>
      <c r="B708" s="293"/>
      <c r="C708" s="293" t="s">
        <v>1763</v>
      </c>
      <c r="D708" s="122" t="s">
        <v>1242</v>
      </c>
      <c r="E708" s="293" t="s">
        <v>1243</v>
      </c>
      <c r="F708" s="293" t="s">
        <v>243</v>
      </c>
      <c r="G708" s="122" t="s">
        <v>244</v>
      </c>
      <c r="H708" s="293" t="s">
        <v>1757</v>
      </c>
      <c r="I708" s="293" t="s">
        <v>260</v>
      </c>
      <c r="J708" s="294">
        <v>44776</v>
      </c>
      <c r="K708" s="295">
        <v>22.8</v>
      </c>
      <c r="L708" s="296">
        <v>22.8</v>
      </c>
      <c r="M708" s="297">
        <v>22.8</v>
      </c>
      <c r="N708" s="297">
        <v>22.8</v>
      </c>
      <c r="O708" s="298">
        <v>22.8</v>
      </c>
      <c r="P708" s="299">
        <v>22.8</v>
      </c>
      <c r="Q708" s="296">
        <v>22.8</v>
      </c>
      <c r="R708" s="297">
        <v>22.8</v>
      </c>
      <c r="S708" s="297">
        <v>22.8</v>
      </c>
      <c r="T708" s="297">
        <v>22.8</v>
      </c>
      <c r="U708" s="300">
        <v>22.8</v>
      </c>
      <c r="V708" s="296">
        <v>22.8</v>
      </c>
      <c r="W708" s="297">
        <v>22.8</v>
      </c>
      <c r="X708" s="297">
        <v>22.8</v>
      </c>
      <c r="Y708" s="297">
        <v>22.8</v>
      </c>
      <c r="Z708" s="300">
        <v>22.8</v>
      </c>
      <c r="AA708" s="296">
        <v>22.8</v>
      </c>
      <c r="AB708" s="297">
        <v>22.8</v>
      </c>
      <c r="AC708" s="297">
        <v>22.8</v>
      </c>
      <c r="AD708" s="297">
        <v>22.8</v>
      </c>
      <c r="AE708" s="300">
        <v>22.8</v>
      </c>
    </row>
    <row r="709" spans="1:31" x14ac:dyDescent="0.2">
      <c r="A709" s="293" t="s">
        <v>1764</v>
      </c>
      <c r="B709" s="293"/>
      <c r="C709" s="293" t="s">
        <v>1765</v>
      </c>
      <c r="D709" s="122" t="s">
        <v>1242</v>
      </c>
      <c r="E709" s="293" t="s">
        <v>1243</v>
      </c>
      <c r="F709" s="293" t="s">
        <v>243</v>
      </c>
      <c r="G709" s="122" t="s">
        <v>244</v>
      </c>
      <c r="H709" s="293" t="s">
        <v>1125</v>
      </c>
      <c r="I709" s="293" t="s">
        <v>392</v>
      </c>
      <c r="J709" s="294">
        <v>43034</v>
      </c>
      <c r="K709" s="295">
        <v>121.9</v>
      </c>
      <c r="L709" s="296">
        <v>121.9</v>
      </c>
      <c r="M709" s="297">
        <v>121.9</v>
      </c>
      <c r="N709" s="297">
        <v>121.9</v>
      </c>
      <c r="O709" s="298">
        <v>121.9</v>
      </c>
      <c r="P709" s="299">
        <v>121.9</v>
      </c>
      <c r="Q709" s="296">
        <v>121.9</v>
      </c>
      <c r="R709" s="297">
        <v>121.9</v>
      </c>
      <c r="S709" s="297">
        <v>121.9</v>
      </c>
      <c r="T709" s="297">
        <v>121.9</v>
      </c>
      <c r="U709" s="300">
        <v>121.9</v>
      </c>
      <c r="V709" s="296">
        <v>121.9</v>
      </c>
      <c r="W709" s="297">
        <v>121.9</v>
      </c>
      <c r="X709" s="297">
        <v>121.9</v>
      </c>
      <c r="Y709" s="297">
        <v>121.9</v>
      </c>
      <c r="Z709" s="300">
        <v>121.9</v>
      </c>
      <c r="AA709" s="296">
        <v>121.9</v>
      </c>
      <c r="AB709" s="297">
        <v>121.9</v>
      </c>
      <c r="AC709" s="297">
        <v>121.9</v>
      </c>
      <c r="AD709" s="297">
        <v>121.9</v>
      </c>
      <c r="AE709" s="300">
        <v>121.9</v>
      </c>
    </row>
    <row r="710" spans="1:31" x14ac:dyDescent="0.2">
      <c r="A710" s="293" t="s">
        <v>1766</v>
      </c>
      <c r="B710" s="293"/>
      <c r="C710" s="293" t="s">
        <v>1767</v>
      </c>
      <c r="D710" s="122" t="s">
        <v>1242</v>
      </c>
      <c r="E710" s="293" t="s">
        <v>1243</v>
      </c>
      <c r="F710" s="293" t="s">
        <v>243</v>
      </c>
      <c r="G710" s="122" t="s">
        <v>244</v>
      </c>
      <c r="H710" s="293" t="s">
        <v>1125</v>
      </c>
      <c r="I710" s="293" t="s">
        <v>392</v>
      </c>
      <c r="J710" s="294">
        <v>43034</v>
      </c>
      <c r="K710" s="295">
        <v>27.44</v>
      </c>
      <c r="L710" s="296">
        <v>27.4</v>
      </c>
      <c r="M710" s="297">
        <v>27.4</v>
      </c>
      <c r="N710" s="297">
        <v>27.4</v>
      </c>
      <c r="O710" s="298">
        <v>27.4</v>
      </c>
      <c r="P710" s="299">
        <v>27.4</v>
      </c>
      <c r="Q710" s="296">
        <v>27.4</v>
      </c>
      <c r="R710" s="297">
        <v>27.4</v>
      </c>
      <c r="S710" s="297">
        <v>27.4</v>
      </c>
      <c r="T710" s="297">
        <v>27.4</v>
      </c>
      <c r="U710" s="300">
        <v>27.4</v>
      </c>
      <c r="V710" s="296">
        <v>27.4</v>
      </c>
      <c r="W710" s="297">
        <v>27.4</v>
      </c>
      <c r="X710" s="297">
        <v>27.4</v>
      </c>
      <c r="Y710" s="297">
        <v>27.4</v>
      </c>
      <c r="Z710" s="300">
        <v>27.4</v>
      </c>
      <c r="AA710" s="296">
        <v>27.4</v>
      </c>
      <c r="AB710" s="297">
        <v>27.4</v>
      </c>
      <c r="AC710" s="297">
        <v>27.4</v>
      </c>
      <c r="AD710" s="297">
        <v>27.4</v>
      </c>
      <c r="AE710" s="300">
        <v>27.4</v>
      </c>
    </row>
    <row r="711" spans="1:31" x14ac:dyDescent="0.2">
      <c r="A711" s="293" t="s">
        <v>1768</v>
      </c>
      <c r="B711" s="293"/>
      <c r="C711" s="293" t="s">
        <v>1769</v>
      </c>
      <c r="D711" s="122" t="s">
        <v>1242</v>
      </c>
      <c r="E711" s="293" t="s">
        <v>1243</v>
      </c>
      <c r="F711" s="293" t="s">
        <v>243</v>
      </c>
      <c r="G711" s="122" t="s">
        <v>244</v>
      </c>
      <c r="H711" s="293" t="s">
        <v>1398</v>
      </c>
      <c r="I711" s="293" t="s">
        <v>392</v>
      </c>
      <c r="J711" s="294">
        <v>39498</v>
      </c>
      <c r="K711" s="295">
        <v>114</v>
      </c>
      <c r="L711" s="296">
        <v>114</v>
      </c>
      <c r="M711" s="297">
        <v>114</v>
      </c>
      <c r="N711" s="297">
        <v>114</v>
      </c>
      <c r="O711" s="298">
        <v>114</v>
      </c>
      <c r="P711" s="299">
        <v>114</v>
      </c>
      <c r="Q711" s="296">
        <v>114</v>
      </c>
      <c r="R711" s="297">
        <v>114</v>
      </c>
      <c r="S711" s="297">
        <v>114</v>
      </c>
      <c r="T711" s="297">
        <v>114</v>
      </c>
      <c r="U711" s="300">
        <v>114</v>
      </c>
      <c r="V711" s="296">
        <v>114</v>
      </c>
      <c r="W711" s="297">
        <v>114</v>
      </c>
      <c r="X711" s="297">
        <v>114</v>
      </c>
      <c r="Y711" s="297">
        <v>114</v>
      </c>
      <c r="Z711" s="300">
        <v>114</v>
      </c>
      <c r="AA711" s="296">
        <v>114</v>
      </c>
      <c r="AB711" s="297">
        <v>114</v>
      </c>
      <c r="AC711" s="297">
        <v>114</v>
      </c>
      <c r="AD711" s="297">
        <v>114</v>
      </c>
      <c r="AE711" s="300">
        <v>114</v>
      </c>
    </row>
    <row r="712" spans="1:31" x14ac:dyDescent="0.2">
      <c r="A712" s="293" t="s">
        <v>1770</v>
      </c>
      <c r="B712" s="293"/>
      <c r="C712" s="293" t="s">
        <v>1771</v>
      </c>
      <c r="D712" s="122" t="s">
        <v>1242</v>
      </c>
      <c r="E712" s="293" t="s">
        <v>1243</v>
      </c>
      <c r="F712" s="293" t="s">
        <v>243</v>
      </c>
      <c r="G712" s="122" t="s">
        <v>244</v>
      </c>
      <c r="H712" s="293" t="s">
        <v>1398</v>
      </c>
      <c r="I712" s="293" t="s">
        <v>392</v>
      </c>
      <c r="J712" s="294">
        <v>39498</v>
      </c>
      <c r="K712" s="295">
        <v>95</v>
      </c>
      <c r="L712" s="296">
        <v>95</v>
      </c>
      <c r="M712" s="297">
        <v>95</v>
      </c>
      <c r="N712" s="297">
        <v>95</v>
      </c>
      <c r="O712" s="298">
        <v>95</v>
      </c>
      <c r="P712" s="299">
        <v>95</v>
      </c>
      <c r="Q712" s="296">
        <v>95</v>
      </c>
      <c r="R712" s="297">
        <v>95</v>
      </c>
      <c r="S712" s="297">
        <v>95</v>
      </c>
      <c r="T712" s="297">
        <v>95</v>
      </c>
      <c r="U712" s="300">
        <v>95</v>
      </c>
      <c r="V712" s="296">
        <v>95</v>
      </c>
      <c r="W712" s="297">
        <v>95</v>
      </c>
      <c r="X712" s="297">
        <v>95</v>
      </c>
      <c r="Y712" s="297">
        <v>95</v>
      </c>
      <c r="Z712" s="300">
        <v>95</v>
      </c>
      <c r="AA712" s="296">
        <v>95</v>
      </c>
      <c r="AB712" s="297">
        <v>95</v>
      </c>
      <c r="AC712" s="297">
        <v>95</v>
      </c>
      <c r="AD712" s="297">
        <v>95</v>
      </c>
      <c r="AE712" s="300">
        <v>95</v>
      </c>
    </row>
    <row r="713" spans="1:31" x14ac:dyDescent="0.2">
      <c r="A713" s="293" t="s">
        <v>1772</v>
      </c>
      <c r="B713" s="293"/>
      <c r="C713" s="293" t="s">
        <v>1773</v>
      </c>
      <c r="D713" s="122" t="s">
        <v>1242</v>
      </c>
      <c r="E713" s="293" t="s">
        <v>1336</v>
      </c>
      <c r="F713" s="293" t="s">
        <v>243</v>
      </c>
      <c r="G713" s="122" t="s">
        <v>244</v>
      </c>
      <c r="H713" s="293" t="s">
        <v>1424</v>
      </c>
      <c r="I713" s="293" t="s">
        <v>1186</v>
      </c>
      <c r="J713" s="294">
        <v>42227</v>
      </c>
      <c r="K713" s="295">
        <v>150</v>
      </c>
      <c r="L713" s="296">
        <v>150</v>
      </c>
      <c r="M713" s="297">
        <v>150</v>
      </c>
      <c r="N713" s="297">
        <v>150</v>
      </c>
      <c r="O713" s="298">
        <v>150</v>
      </c>
      <c r="P713" s="299">
        <v>150</v>
      </c>
      <c r="Q713" s="296">
        <v>150</v>
      </c>
      <c r="R713" s="297">
        <v>150</v>
      </c>
      <c r="S713" s="297">
        <v>150</v>
      </c>
      <c r="T713" s="297">
        <v>150</v>
      </c>
      <c r="U713" s="300">
        <v>150</v>
      </c>
      <c r="V713" s="296">
        <v>150</v>
      </c>
      <c r="W713" s="297">
        <v>150</v>
      </c>
      <c r="X713" s="297">
        <v>150</v>
      </c>
      <c r="Y713" s="297">
        <v>150</v>
      </c>
      <c r="Z713" s="300">
        <v>150</v>
      </c>
      <c r="AA713" s="296">
        <v>150</v>
      </c>
      <c r="AB713" s="297">
        <v>150</v>
      </c>
      <c r="AC713" s="297">
        <v>150</v>
      </c>
      <c r="AD713" s="297">
        <v>150</v>
      </c>
      <c r="AE713" s="300">
        <v>150</v>
      </c>
    </row>
    <row r="714" spans="1:31" x14ac:dyDescent="0.2">
      <c r="A714" s="293" t="s">
        <v>1774</v>
      </c>
      <c r="B714" s="293"/>
      <c r="C714" s="293" t="s">
        <v>1775</v>
      </c>
      <c r="D714" s="122" t="s">
        <v>1242</v>
      </c>
      <c r="E714" s="293" t="s">
        <v>1243</v>
      </c>
      <c r="F714" s="293" t="s">
        <v>243</v>
      </c>
      <c r="G714" s="122" t="s">
        <v>244</v>
      </c>
      <c r="H714" s="293" t="s">
        <v>1776</v>
      </c>
      <c r="I714" s="293" t="s">
        <v>260</v>
      </c>
      <c r="J714" s="294">
        <v>44330</v>
      </c>
      <c r="K714" s="295">
        <v>89.9</v>
      </c>
      <c r="L714" s="296">
        <v>89.9</v>
      </c>
      <c r="M714" s="297">
        <v>89.9</v>
      </c>
      <c r="N714" s="297">
        <v>89.9</v>
      </c>
      <c r="O714" s="298">
        <v>89.9</v>
      </c>
      <c r="P714" s="299">
        <v>89.9</v>
      </c>
      <c r="Q714" s="296">
        <v>89.9</v>
      </c>
      <c r="R714" s="297">
        <v>89.9</v>
      </c>
      <c r="S714" s="297">
        <v>89.9</v>
      </c>
      <c r="T714" s="297">
        <v>89.9</v>
      </c>
      <c r="U714" s="300">
        <v>89.9</v>
      </c>
      <c r="V714" s="296">
        <v>89.9</v>
      </c>
      <c r="W714" s="297">
        <v>89.9</v>
      </c>
      <c r="X714" s="297">
        <v>89.9</v>
      </c>
      <c r="Y714" s="297">
        <v>89.9</v>
      </c>
      <c r="Z714" s="300">
        <v>89.9</v>
      </c>
      <c r="AA714" s="296">
        <v>89.9</v>
      </c>
      <c r="AB714" s="297">
        <v>89.9</v>
      </c>
      <c r="AC714" s="297">
        <v>89.9</v>
      </c>
      <c r="AD714" s="297">
        <v>89.9</v>
      </c>
      <c r="AE714" s="300">
        <v>89.9</v>
      </c>
    </row>
    <row r="715" spans="1:31" x14ac:dyDescent="0.2">
      <c r="A715" s="293" t="s">
        <v>1777</v>
      </c>
      <c r="B715" s="293"/>
      <c r="C715" s="293" t="s">
        <v>1778</v>
      </c>
      <c r="D715" s="122" t="s">
        <v>1242</v>
      </c>
      <c r="E715" s="293" t="s">
        <v>1243</v>
      </c>
      <c r="F715" s="293" t="s">
        <v>243</v>
      </c>
      <c r="G715" s="122" t="s">
        <v>244</v>
      </c>
      <c r="H715" s="293" t="s">
        <v>1776</v>
      </c>
      <c r="I715" s="293" t="s">
        <v>260</v>
      </c>
      <c r="J715" s="294">
        <v>44330</v>
      </c>
      <c r="K715" s="295">
        <v>89.9</v>
      </c>
      <c r="L715" s="296">
        <v>89.9</v>
      </c>
      <c r="M715" s="297">
        <v>89.9</v>
      </c>
      <c r="N715" s="297">
        <v>89.9</v>
      </c>
      <c r="O715" s="298">
        <v>89.9</v>
      </c>
      <c r="P715" s="299">
        <v>89.9</v>
      </c>
      <c r="Q715" s="296">
        <v>89.9</v>
      </c>
      <c r="R715" s="297">
        <v>89.9</v>
      </c>
      <c r="S715" s="297">
        <v>89.9</v>
      </c>
      <c r="T715" s="297">
        <v>89.9</v>
      </c>
      <c r="U715" s="300">
        <v>89.9</v>
      </c>
      <c r="V715" s="296">
        <v>89.9</v>
      </c>
      <c r="W715" s="297">
        <v>89.9</v>
      </c>
      <c r="X715" s="297">
        <v>89.9</v>
      </c>
      <c r="Y715" s="297">
        <v>89.9</v>
      </c>
      <c r="Z715" s="300">
        <v>89.9</v>
      </c>
      <c r="AA715" s="296">
        <v>89.9</v>
      </c>
      <c r="AB715" s="297">
        <v>89.9</v>
      </c>
      <c r="AC715" s="297">
        <v>89.9</v>
      </c>
      <c r="AD715" s="297">
        <v>89.9</v>
      </c>
      <c r="AE715" s="300">
        <v>89.9</v>
      </c>
    </row>
    <row r="716" spans="1:31" x14ac:dyDescent="0.2">
      <c r="A716" s="293" t="s">
        <v>1779</v>
      </c>
      <c r="B716" s="293"/>
      <c r="C716" s="293" t="s">
        <v>1780</v>
      </c>
      <c r="D716" s="122" t="s">
        <v>1242</v>
      </c>
      <c r="E716" s="293" t="s">
        <v>1243</v>
      </c>
      <c r="F716" s="293" t="s">
        <v>243</v>
      </c>
      <c r="G716" s="122" t="s">
        <v>244</v>
      </c>
      <c r="H716" s="293" t="s">
        <v>1776</v>
      </c>
      <c r="I716" s="293" t="s">
        <v>260</v>
      </c>
      <c r="J716" s="294">
        <v>43350</v>
      </c>
      <c r="K716" s="295">
        <v>160</v>
      </c>
      <c r="L716" s="296">
        <v>160</v>
      </c>
      <c r="M716" s="297">
        <v>160</v>
      </c>
      <c r="N716" s="297">
        <v>160</v>
      </c>
      <c r="O716" s="298">
        <v>160</v>
      </c>
      <c r="P716" s="299">
        <v>160</v>
      </c>
      <c r="Q716" s="296">
        <v>160</v>
      </c>
      <c r="R716" s="297">
        <v>160</v>
      </c>
      <c r="S716" s="297">
        <v>160</v>
      </c>
      <c r="T716" s="297">
        <v>160</v>
      </c>
      <c r="U716" s="300">
        <v>160</v>
      </c>
      <c r="V716" s="296">
        <v>160</v>
      </c>
      <c r="W716" s="297">
        <v>160</v>
      </c>
      <c r="X716" s="297">
        <v>160</v>
      </c>
      <c r="Y716" s="297">
        <v>160</v>
      </c>
      <c r="Z716" s="300">
        <v>160</v>
      </c>
      <c r="AA716" s="296">
        <v>160</v>
      </c>
      <c r="AB716" s="297">
        <v>160</v>
      </c>
      <c r="AC716" s="297">
        <v>160</v>
      </c>
      <c r="AD716" s="297">
        <v>160</v>
      </c>
      <c r="AE716" s="300">
        <v>160</v>
      </c>
    </row>
    <row r="717" spans="1:31" x14ac:dyDescent="0.2">
      <c r="A717" s="293" t="s">
        <v>1781</v>
      </c>
      <c r="B717" s="293"/>
      <c r="C717" s="293" t="s">
        <v>1782</v>
      </c>
      <c r="D717" s="122" t="s">
        <v>1242</v>
      </c>
      <c r="E717" s="293" t="s">
        <v>1243</v>
      </c>
      <c r="F717" s="293" t="s">
        <v>243</v>
      </c>
      <c r="G717" s="122" t="s">
        <v>244</v>
      </c>
      <c r="H717" s="293" t="s">
        <v>1783</v>
      </c>
      <c r="I717" s="293" t="s">
        <v>392</v>
      </c>
      <c r="J717" s="294">
        <v>44685</v>
      </c>
      <c r="K717" s="295">
        <v>169.2</v>
      </c>
      <c r="L717" s="296">
        <v>169.2</v>
      </c>
      <c r="M717" s="297">
        <v>169.2</v>
      </c>
      <c r="N717" s="297">
        <v>169.2</v>
      </c>
      <c r="O717" s="298">
        <v>169.2</v>
      </c>
      <c r="P717" s="299">
        <v>169.2</v>
      </c>
      <c r="Q717" s="296">
        <v>169.2</v>
      </c>
      <c r="R717" s="297">
        <v>169.2</v>
      </c>
      <c r="S717" s="297">
        <v>169.2</v>
      </c>
      <c r="T717" s="297">
        <v>169.2</v>
      </c>
      <c r="U717" s="300">
        <v>169.2</v>
      </c>
      <c r="V717" s="296">
        <v>169.2</v>
      </c>
      <c r="W717" s="297">
        <v>169.2</v>
      </c>
      <c r="X717" s="297">
        <v>169.2</v>
      </c>
      <c r="Y717" s="297">
        <v>169.2</v>
      </c>
      <c r="Z717" s="300">
        <v>169.2</v>
      </c>
      <c r="AA717" s="296">
        <v>169.2</v>
      </c>
      <c r="AB717" s="297">
        <v>169.2</v>
      </c>
      <c r="AC717" s="297">
        <v>169.2</v>
      </c>
      <c r="AD717" s="297">
        <v>169.2</v>
      </c>
      <c r="AE717" s="300">
        <v>169.2</v>
      </c>
    </row>
    <row r="718" spans="1:31" x14ac:dyDescent="0.2">
      <c r="A718" s="293" t="s">
        <v>1784</v>
      </c>
      <c r="B718" s="293"/>
      <c r="C718" s="293" t="s">
        <v>1785</v>
      </c>
      <c r="D718" s="122" t="s">
        <v>1242</v>
      </c>
      <c r="E718" s="293" t="s">
        <v>1243</v>
      </c>
      <c r="F718" s="293" t="s">
        <v>243</v>
      </c>
      <c r="G718" s="122" t="s">
        <v>244</v>
      </c>
      <c r="H718" s="293" t="s">
        <v>1783</v>
      </c>
      <c r="I718" s="293" t="s">
        <v>392</v>
      </c>
      <c r="J718" s="294">
        <v>44685</v>
      </c>
      <c r="K718" s="295">
        <v>169.2</v>
      </c>
      <c r="L718" s="296">
        <v>169.2</v>
      </c>
      <c r="M718" s="297">
        <v>169.2</v>
      </c>
      <c r="N718" s="297">
        <v>169.2</v>
      </c>
      <c r="O718" s="298">
        <v>169.2</v>
      </c>
      <c r="P718" s="299">
        <v>169.2</v>
      </c>
      <c r="Q718" s="296">
        <v>169.2</v>
      </c>
      <c r="R718" s="297">
        <v>169.2</v>
      </c>
      <c r="S718" s="297">
        <v>169.2</v>
      </c>
      <c r="T718" s="297">
        <v>169.2</v>
      </c>
      <c r="U718" s="300">
        <v>169.2</v>
      </c>
      <c r="V718" s="296">
        <v>169.2</v>
      </c>
      <c r="W718" s="297">
        <v>169.2</v>
      </c>
      <c r="X718" s="297">
        <v>169.2</v>
      </c>
      <c r="Y718" s="297">
        <v>169.2</v>
      </c>
      <c r="Z718" s="300">
        <v>169.2</v>
      </c>
      <c r="AA718" s="296">
        <v>169.2</v>
      </c>
      <c r="AB718" s="297">
        <v>169.2</v>
      </c>
      <c r="AC718" s="297">
        <v>169.2</v>
      </c>
      <c r="AD718" s="297">
        <v>169.2</v>
      </c>
      <c r="AE718" s="300">
        <v>169.2</v>
      </c>
    </row>
    <row r="719" spans="1:31" x14ac:dyDescent="0.2">
      <c r="A719" s="293" t="s">
        <v>1786</v>
      </c>
      <c r="B719" s="293"/>
      <c r="C719" s="293" t="s">
        <v>1787</v>
      </c>
      <c r="D719" s="122" t="s">
        <v>1242</v>
      </c>
      <c r="E719" s="293" t="s">
        <v>1336</v>
      </c>
      <c r="F719" s="293" t="s">
        <v>243</v>
      </c>
      <c r="G719" s="122" t="s">
        <v>244</v>
      </c>
      <c r="H719" s="293" t="s">
        <v>1788</v>
      </c>
      <c r="I719" s="293" t="s">
        <v>1186</v>
      </c>
      <c r="J719" s="294">
        <v>42899</v>
      </c>
      <c r="K719" s="295">
        <v>64</v>
      </c>
      <c r="L719" s="296">
        <v>64</v>
      </c>
      <c r="M719" s="297">
        <v>64</v>
      </c>
      <c r="N719" s="297">
        <v>64</v>
      </c>
      <c r="O719" s="298">
        <v>64</v>
      </c>
      <c r="P719" s="299">
        <v>64</v>
      </c>
      <c r="Q719" s="296">
        <v>64</v>
      </c>
      <c r="R719" s="297">
        <v>64</v>
      </c>
      <c r="S719" s="297">
        <v>64</v>
      </c>
      <c r="T719" s="297">
        <v>64</v>
      </c>
      <c r="U719" s="300">
        <v>64</v>
      </c>
      <c r="V719" s="296">
        <v>64</v>
      </c>
      <c r="W719" s="297">
        <v>64</v>
      </c>
      <c r="X719" s="297">
        <v>64</v>
      </c>
      <c r="Y719" s="297">
        <v>64</v>
      </c>
      <c r="Z719" s="300">
        <v>64</v>
      </c>
      <c r="AA719" s="296">
        <v>64</v>
      </c>
      <c r="AB719" s="297">
        <v>64</v>
      </c>
      <c r="AC719" s="297">
        <v>64</v>
      </c>
      <c r="AD719" s="297">
        <v>64</v>
      </c>
      <c r="AE719" s="300">
        <v>64</v>
      </c>
    </row>
    <row r="720" spans="1:31" x14ac:dyDescent="0.2">
      <c r="A720" s="293" t="s">
        <v>1789</v>
      </c>
      <c r="B720" s="293"/>
      <c r="C720" s="293" t="s">
        <v>1790</v>
      </c>
      <c r="D720" s="122" t="s">
        <v>1242</v>
      </c>
      <c r="E720" s="293" t="s">
        <v>1336</v>
      </c>
      <c r="F720" s="293" t="s">
        <v>243</v>
      </c>
      <c r="G720" s="122" t="s">
        <v>244</v>
      </c>
      <c r="H720" s="293" t="s">
        <v>1788</v>
      </c>
      <c r="I720" s="293" t="s">
        <v>1186</v>
      </c>
      <c r="J720" s="294">
        <v>42899</v>
      </c>
      <c r="K720" s="295">
        <v>110</v>
      </c>
      <c r="L720" s="296">
        <v>110</v>
      </c>
      <c r="M720" s="297">
        <v>110</v>
      </c>
      <c r="N720" s="297">
        <v>110</v>
      </c>
      <c r="O720" s="298">
        <v>110</v>
      </c>
      <c r="P720" s="299">
        <v>110</v>
      </c>
      <c r="Q720" s="296">
        <v>110</v>
      </c>
      <c r="R720" s="297">
        <v>110</v>
      </c>
      <c r="S720" s="297">
        <v>110</v>
      </c>
      <c r="T720" s="297">
        <v>110</v>
      </c>
      <c r="U720" s="300">
        <v>110</v>
      </c>
      <c r="V720" s="296">
        <v>110</v>
      </c>
      <c r="W720" s="297">
        <v>110</v>
      </c>
      <c r="X720" s="297">
        <v>110</v>
      </c>
      <c r="Y720" s="297">
        <v>110</v>
      </c>
      <c r="Z720" s="300">
        <v>110</v>
      </c>
      <c r="AA720" s="296">
        <v>110</v>
      </c>
      <c r="AB720" s="297">
        <v>110</v>
      </c>
      <c r="AC720" s="297">
        <v>110</v>
      </c>
      <c r="AD720" s="297">
        <v>110</v>
      </c>
      <c r="AE720" s="300">
        <v>110</v>
      </c>
    </row>
    <row r="721" spans="1:31" x14ac:dyDescent="0.2">
      <c r="A721" s="293" t="s">
        <v>1791</v>
      </c>
      <c r="B721" s="293"/>
      <c r="C721" s="293" t="s">
        <v>1792</v>
      </c>
      <c r="D721" s="122" t="s">
        <v>1242</v>
      </c>
      <c r="E721" s="293" t="s">
        <v>1307</v>
      </c>
      <c r="F721" s="293" t="s">
        <v>243</v>
      </c>
      <c r="G721" s="122" t="s">
        <v>244</v>
      </c>
      <c r="H721" s="293" t="s">
        <v>943</v>
      </c>
      <c r="I721" s="293" t="s">
        <v>252</v>
      </c>
      <c r="J721" s="294">
        <v>42607</v>
      </c>
      <c r="K721" s="295">
        <v>95.25</v>
      </c>
      <c r="L721" s="296">
        <v>95.2</v>
      </c>
      <c r="M721" s="297">
        <v>95.2</v>
      </c>
      <c r="N721" s="297">
        <v>95.2</v>
      </c>
      <c r="O721" s="298">
        <v>95.2</v>
      </c>
      <c r="P721" s="299">
        <v>95.2</v>
      </c>
      <c r="Q721" s="296">
        <v>95.2</v>
      </c>
      <c r="R721" s="297">
        <v>95.2</v>
      </c>
      <c r="S721" s="297">
        <v>95.2</v>
      </c>
      <c r="T721" s="297">
        <v>95.2</v>
      </c>
      <c r="U721" s="300">
        <v>95.2</v>
      </c>
      <c r="V721" s="296">
        <v>95.2</v>
      </c>
      <c r="W721" s="297">
        <v>95.2</v>
      </c>
      <c r="X721" s="297">
        <v>95.2</v>
      </c>
      <c r="Y721" s="297">
        <v>95.2</v>
      </c>
      <c r="Z721" s="300">
        <v>95.2</v>
      </c>
      <c r="AA721" s="296">
        <v>95.2</v>
      </c>
      <c r="AB721" s="297">
        <v>95.2</v>
      </c>
      <c r="AC721" s="297">
        <v>95.2</v>
      </c>
      <c r="AD721" s="297">
        <v>95.2</v>
      </c>
      <c r="AE721" s="300">
        <v>95.2</v>
      </c>
    </row>
    <row r="722" spans="1:31" x14ac:dyDescent="0.2">
      <c r="A722" s="293" t="s">
        <v>1793</v>
      </c>
      <c r="B722" s="293"/>
      <c r="C722" s="293" t="s">
        <v>1794</v>
      </c>
      <c r="D722" s="122" t="s">
        <v>1242</v>
      </c>
      <c r="E722" s="293" t="s">
        <v>1243</v>
      </c>
      <c r="F722" s="293" t="s">
        <v>243</v>
      </c>
      <c r="G722" s="122" t="s">
        <v>244</v>
      </c>
      <c r="H722" s="293" t="s">
        <v>1459</v>
      </c>
      <c r="I722" s="293" t="s">
        <v>392</v>
      </c>
      <c r="J722" s="294">
        <v>44910</v>
      </c>
      <c r="K722" s="295">
        <v>71.400000000000006</v>
      </c>
      <c r="L722" s="296">
        <v>71.400000000000006</v>
      </c>
      <c r="M722" s="297">
        <v>71.400000000000006</v>
      </c>
      <c r="N722" s="297">
        <v>71.400000000000006</v>
      </c>
      <c r="O722" s="298">
        <v>71.400000000000006</v>
      </c>
      <c r="P722" s="299">
        <v>71.400000000000006</v>
      </c>
      <c r="Q722" s="296">
        <v>71.400000000000006</v>
      </c>
      <c r="R722" s="297">
        <v>71.400000000000006</v>
      </c>
      <c r="S722" s="297">
        <v>71.400000000000006</v>
      </c>
      <c r="T722" s="297">
        <v>71.400000000000006</v>
      </c>
      <c r="U722" s="300">
        <v>71.400000000000006</v>
      </c>
      <c r="V722" s="296">
        <v>71.400000000000006</v>
      </c>
      <c r="W722" s="297">
        <v>71.400000000000006</v>
      </c>
      <c r="X722" s="297">
        <v>71.400000000000006</v>
      </c>
      <c r="Y722" s="297">
        <v>71.400000000000006</v>
      </c>
      <c r="Z722" s="300">
        <v>71.400000000000006</v>
      </c>
      <c r="AA722" s="296">
        <v>71.400000000000006</v>
      </c>
      <c r="AB722" s="297">
        <v>71.400000000000006</v>
      </c>
      <c r="AC722" s="297">
        <v>71.400000000000006</v>
      </c>
      <c r="AD722" s="297">
        <v>71.400000000000006</v>
      </c>
      <c r="AE722" s="300">
        <v>71.400000000000006</v>
      </c>
    </row>
    <row r="723" spans="1:31" x14ac:dyDescent="0.2">
      <c r="A723" s="293" t="s">
        <v>1795</v>
      </c>
      <c r="B723" s="293"/>
      <c r="C723" s="293" t="s">
        <v>1796</v>
      </c>
      <c r="D723" s="122" t="s">
        <v>1242</v>
      </c>
      <c r="E723" s="293" t="s">
        <v>1243</v>
      </c>
      <c r="F723" s="293" t="s">
        <v>243</v>
      </c>
      <c r="G723" s="122" t="s">
        <v>244</v>
      </c>
      <c r="H723" s="293" t="s">
        <v>1459</v>
      </c>
      <c r="I723" s="293" t="s">
        <v>392</v>
      </c>
      <c r="J723" s="294">
        <v>44910</v>
      </c>
      <c r="K723" s="295">
        <v>14.1</v>
      </c>
      <c r="L723" s="296">
        <v>14.1</v>
      </c>
      <c r="M723" s="297">
        <v>14.1</v>
      </c>
      <c r="N723" s="297">
        <v>14.1</v>
      </c>
      <c r="O723" s="298">
        <v>14.1</v>
      </c>
      <c r="P723" s="299">
        <v>14.1</v>
      </c>
      <c r="Q723" s="296">
        <v>14.1</v>
      </c>
      <c r="R723" s="297">
        <v>14.1</v>
      </c>
      <c r="S723" s="297">
        <v>14.1</v>
      </c>
      <c r="T723" s="297">
        <v>14.1</v>
      </c>
      <c r="U723" s="300">
        <v>14.1</v>
      </c>
      <c r="V723" s="296">
        <v>14.1</v>
      </c>
      <c r="W723" s="297">
        <v>14.1</v>
      </c>
      <c r="X723" s="297">
        <v>14.1</v>
      </c>
      <c r="Y723" s="297">
        <v>14.1</v>
      </c>
      <c r="Z723" s="300">
        <v>14.1</v>
      </c>
      <c r="AA723" s="296">
        <v>14.1</v>
      </c>
      <c r="AB723" s="297">
        <v>14.1</v>
      </c>
      <c r="AC723" s="297">
        <v>14.1</v>
      </c>
      <c r="AD723" s="297">
        <v>14.1</v>
      </c>
      <c r="AE723" s="300">
        <v>14.1</v>
      </c>
    </row>
    <row r="724" spans="1:31" x14ac:dyDescent="0.2">
      <c r="A724" s="293" t="s">
        <v>1797</v>
      </c>
      <c r="B724" s="293"/>
      <c r="C724" s="293" t="s">
        <v>1798</v>
      </c>
      <c r="D724" s="122" t="s">
        <v>1242</v>
      </c>
      <c r="E724" s="293" t="s">
        <v>1243</v>
      </c>
      <c r="F724" s="293" t="s">
        <v>243</v>
      </c>
      <c r="G724" s="122" t="s">
        <v>244</v>
      </c>
      <c r="H724" s="293" t="s">
        <v>1459</v>
      </c>
      <c r="I724" s="293" t="s">
        <v>392</v>
      </c>
      <c r="J724" s="294">
        <v>44910</v>
      </c>
      <c r="K724" s="295">
        <v>4</v>
      </c>
      <c r="L724" s="296">
        <v>4</v>
      </c>
      <c r="M724" s="297">
        <v>4</v>
      </c>
      <c r="N724" s="297">
        <v>4</v>
      </c>
      <c r="O724" s="298">
        <v>4</v>
      </c>
      <c r="P724" s="299">
        <v>4</v>
      </c>
      <c r="Q724" s="296">
        <v>4</v>
      </c>
      <c r="R724" s="297">
        <v>4</v>
      </c>
      <c r="S724" s="297">
        <v>4</v>
      </c>
      <c r="T724" s="297">
        <v>4</v>
      </c>
      <c r="U724" s="300">
        <v>4</v>
      </c>
      <c r="V724" s="296">
        <v>4</v>
      </c>
      <c r="W724" s="297">
        <v>4</v>
      </c>
      <c r="X724" s="297">
        <v>4</v>
      </c>
      <c r="Y724" s="297">
        <v>4</v>
      </c>
      <c r="Z724" s="300">
        <v>4</v>
      </c>
      <c r="AA724" s="296">
        <v>4</v>
      </c>
      <c r="AB724" s="297">
        <v>4</v>
      </c>
      <c r="AC724" s="297">
        <v>4</v>
      </c>
      <c r="AD724" s="297">
        <v>4</v>
      </c>
      <c r="AE724" s="300">
        <v>4</v>
      </c>
    </row>
    <row r="725" spans="1:31" x14ac:dyDescent="0.2">
      <c r="A725" s="293" t="s">
        <v>1799</v>
      </c>
      <c r="B725" s="293"/>
      <c r="C725" s="293" t="s">
        <v>1800</v>
      </c>
      <c r="D725" s="122" t="s">
        <v>1242</v>
      </c>
      <c r="E725" s="293" t="s">
        <v>1243</v>
      </c>
      <c r="F725" s="293" t="s">
        <v>243</v>
      </c>
      <c r="G725" s="122" t="s">
        <v>244</v>
      </c>
      <c r="H725" s="293" t="s">
        <v>625</v>
      </c>
      <c r="I725" s="293" t="s">
        <v>246</v>
      </c>
      <c r="J725" s="294">
        <v>41244</v>
      </c>
      <c r="K725" s="295">
        <v>150</v>
      </c>
      <c r="L725" s="296">
        <v>150</v>
      </c>
      <c r="M725" s="297">
        <v>150</v>
      </c>
      <c r="N725" s="297">
        <v>150</v>
      </c>
      <c r="O725" s="298">
        <v>150</v>
      </c>
      <c r="P725" s="299">
        <v>150</v>
      </c>
      <c r="Q725" s="296">
        <v>150</v>
      </c>
      <c r="R725" s="297">
        <v>150</v>
      </c>
      <c r="S725" s="297">
        <v>150</v>
      </c>
      <c r="T725" s="297">
        <v>150</v>
      </c>
      <c r="U725" s="300">
        <v>150</v>
      </c>
      <c r="V725" s="296">
        <v>150</v>
      </c>
      <c r="W725" s="297">
        <v>150</v>
      </c>
      <c r="X725" s="297">
        <v>150</v>
      </c>
      <c r="Y725" s="297">
        <v>150</v>
      </c>
      <c r="Z725" s="300">
        <v>150</v>
      </c>
      <c r="AA725" s="296">
        <v>150</v>
      </c>
      <c r="AB725" s="297">
        <v>150</v>
      </c>
      <c r="AC725" s="297">
        <v>150</v>
      </c>
      <c r="AD725" s="297">
        <v>150</v>
      </c>
      <c r="AE725" s="300">
        <v>150</v>
      </c>
    </row>
    <row r="726" spans="1:31" x14ac:dyDescent="0.2">
      <c r="A726" s="293" t="s">
        <v>1801</v>
      </c>
      <c r="B726" s="293"/>
      <c r="C726" s="293" t="s">
        <v>1802</v>
      </c>
      <c r="D726" s="122" t="s">
        <v>1242</v>
      </c>
      <c r="E726" s="293" t="s">
        <v>1243</v>
      </c>
      <c r="F726" s="293" t="s">
        <v>243</v>
      </c>
      <c r="G726" s="122" t="s">
        <v>244</v>
      </c>
      <c r="H726" s="293" t="s">
        <v>1803</v>
      </c>
      <c r="I726" s="293" t="s">
        <v>260</v>
      </c>
      <c r="J726" s="294">
        <v>42360</v>
      </c>
      <c r="K726" s="295">
        <v>78</v>
      </c>
      <c r="L726" s="296">
        <v>78</v>
      </c>
      <c r="M726" s="297">
        <v>78</v>
      </c>
      <c r="N726" s="297">
        <v>78</v>
      </c>
      <c r="O726" s="298">
        <v>78</v>
      </c>
      <c r="P726" s="299">
        <v>78</v>
      </c>
      <c r="Q726" s="296">
        <v>78</v>
      </c>
      <c r="R726" s="297">
        <v>78</v>
      </c>
      <c r="S726" s="297">
        <v>78</v>
      </c>
      <c r="T726" s="297">
        <v>78</v>
      </c>
      <c r="U726" s="300">
        <v>78</v>
      </c>
      <c r="V726" s="296">
        <v>78</v>
      </c>
      <c r="W726" s="297">
        <v>78</v>
      </c>
      <c r="X726" s="297">
        <v>78</v>
      </c>
      <c r="Y726" s="297">
        <v>78</v>
      </c>
      <c r="Z726" s="300">
        <v>78</v>
      </c>
      <c r="AA726" s="296">
        <v>78</v>
      </c>
      <c r="AB726" s="297">
        <v>78</v>
      </c>
      <c r="AC726" s="297">
        <v>78</v>
      </c>
      <c r="AD726" s="297">
        <v>78</v>
      </c>
      <c r="AE726" s="300">
        <v>78</v>
      </c>
    </row>
    <row r="727" spans="1:31" x14ac:dyDescent="0.2">
      <c r="A727" s="293" t="s">
        <v>1804</v>
      </c>
      <c r="B727" s="293"/>
      <c r="C727" s="293" t="s">
        <v>1805</v>
      </c>
      <c r="D727" s="122" t="s">
        <v>1242</v>
      </c>
      <c r="E727" s="293" t="s">
        <v>1243</v>
      </c>
      <c r="F727" s="293" t="s">
        <v>243</v>
      </c>
      <c r="G727" s="122" t="s">
        <v>244</v>
      </c>
      <c r="H727" s="293" t="s">
        <v>1485</v>
      </c>
      <c r="I727" s="293" t="s">
        <v>392</v>
      </c>
      <c r="J727" s="294">
        <v>43684</v>
      </c>
      <c r="K727" s="295">
        <v>30.24</v>
      </c>
      <c r="L727" s="296">
        <v>30.2</v>
      </c>
      <c r="M727" s="297">
        <v>30.2</v>
      </c>
      <c r="N727" s="297">
        <v>30.2</v>
      </c>
      <c r="O727" s="298">
        <v>30.2</v>
      </c>
      <c r="P727" s="299">
        <v>30.2</v>
      </c>
      <c r="Q727" s="296">
        <v>30.2</v>
      </c>
      <c r="R727" s="297">
        <v>30.2</v>
      </c>
      <c r="S727" s="297">
        <v>30.2</v>
      </c>
      <c r="T727" s="297">
        <v>30.2</v>
      </c>
      <c r="U727" s="300">
        <v>30.2</v>
      </c>
      <c r="V727" s="296">
        <v>30.2</v>
      </c>
      <c r="W727" s="297">
        <v>30.2</v>
      </c>
      <c r="X727" s="297">
        <v>30.2</v>
      </c>
      <c r="Y727" s="297">
        <v>30.2</v>
      </c>
      <c r="Z727" s="300">
        <v>30.2</v>
      </c>
      <c r="AA727" s="296">
        <v>30.2</v>
      </c>
      <c r="AB727" s="297">
        <v>30.2</v>
      </c>
      <c r="AC727" s="297">
        <v>30.2</v>
      </c>
      <c r="AD727" s="297">
        <v>30.2</v>
      </c>
      <c r="AE727" s="300">
        <v>30.2</v>
      </c>
    </row>
    <row r="728" spans="1:31" x14ac:dyDescent="0.2">
      <c r="A728" s="293" t="s">
        <v>1806</v>
      </c>
      <c r="B728" s="293"/>
      <c r="C728" s="293" t="s">
        <v>1807</v>
      </c>
      <c r="D728" s="122" t="s">
        <v>1242</v>
      </c>
      <c r="E728" s="293" t="s">
        <v>1307</v>
      </c>
      <c r="F728" s="293" t="s">
        <v>243</v>
      </c>
      <c r="G728" s="122" t="s">
        <v>244</v>
      </c>
      <c r="H728" s="293" t="s">
        <v>325</v>
      </c>
      <c r="I728" s="293" t="s">
        <v>252</v>
      </c>
      <c r="J728" s="294">
        <v>44355</v>
      </c>
      <c r="K728" s="295">
        <v>226.05</v>
      </c>
      <c r="L728" s="296">
        <v>226.1</v>
      </c>
      <c r="M728" s="297">
        <v>226.1</v>
      </c>
      <c r="N728" s="297">
        <v>226.1</v>
      </c>
      <c r="O728" s="298">
        <v>226.1</v>
      </c>
      <c r="P728" s="299">
        <v>226.1</v>
      </c>
      <c r="Q728" s="296">
        <v>226.1</v>
      </c>
      <c r="R728" s="297">
        <v>226.1</v>
      </c>
      <c r="S728" s="297">
        <v>226.1</v>
      </c>
      <c r="T728" s="297">
        <v>226.1</v>
      </c>
      <c r="U728" s="300">
        <v>226.1</v>
      </c>
      <c r="V728" s="296">
        <v>226.1</v>
      </c>
      <c r="W728" s="297">
        <v>226.1</v>
      </c>
      <c r="X728" s="297">
        <v>226.1</v>
      </c>
      <c r="Y728" s="297">
        <v>226.1</v>
      </c>
      <c r="Z728" s="300">
        <v>226.1</v>
      </c>
      <c r="AA728" s="296">
        <v>226.1</v>
      </c>
      <c r="AB728" s="297">
        <v>226.1</v>
      </c>
      <c r="AC728" s="297">
        <v>226.1</v>
      </c>
      <c r="AD728" s="297">
        <v>226.1</v>
      </c>
      <c r="AE728" s="300">
        <v>226.1</v>
      </c>
    </row>
    <row r="729" spans="1:31" x14ac:dyDescent="0.2">
      <c r="A729" s="293" t="s">
        <v>1808</v>
      </c>
      <c r="B729" s="293"/>
      <c r="C729" s="293" t="s">
        <v>1809</v>
      </c>
      <c r="D729" s="122" t="s">
        <v>1242</v>
      </c>
      <c r="E729" s="293" t="s">
        <v>1243</v>
      </c>
      <c r="F729" s="293" t="s">
        <v>243</v>
      </c>
      <c r="G729" s="122" t="s">
        <v>244</v>
      </c>
      <c r="H729" s="293" t="s">
        <v>1520</v>
      </c>
      <c r="I729" s="293" t="s">
        <v>392</v>
      </c>
      <c r="J729" s="294">
        <v>45735</v>
      </c>
      <c r="K729" s="295">
        <v>203.1</v>
      </c>
      <c r="L729" s="296">
        <v>203</v>
      </c>
      <c r="M729" s="297">
        <v>203</v>
      </c>
      <c r="N729" s="297">
        <v>203</v>
      </c>
      <c r="O729" s="298">
        <v>203</v>
      </c>
      <c r="P729" s="299">
        <v>203</v>
      </c>
      <c r="Q729" s="296">
        <v>203</v>
      </c>
      <c r="R729" s="297">
        <v>203</v>
      </c>
      <c r="S729" s="297">
        <v>203</v>
      </c>
      <c r="T729" s="297">
        <v>203</v>
      </c>
      <c r="U729" s="300">
        <v>203</v>
      </c>
      <c r="V729" s="296">
        <v>203</v>
      </c>
      <c r="W729" s="297">
        <v>203</v>
      </c>
      <c r="X729" s="297">
        <v>203</v>
      </c>
      <c r="Y729" s="297">
        <v>203</v>
      </c>
      <c r="Z729" s="300">
        <v>203</v>
      </c>
      <c r="AA729" s="296">
        <v>203</v>
      </c>
      <c r="AB729" s="297">
        <v>203</v>
      </c>
      <c r="AC729" s="297">
        <v>203</v>
      </c>
      <c r="AD729" s="297">
        <v>203</v>
      </c>
      <c r="AE729" s="300">
        <v>203</v>
      </c>
    </row>
    <row r="730" spans="1:31" x14ac:dyDescent="0.2">
      <c r="A730" s="293" t="s">
        <v>1810</v>
      </c>
      <c r="B730" s="293"/>
      <c r="C730" s="293" t="s">
        <v>1811</v>
      </c>
      <c r="D730" s="122" t="s">
        <v>1242</v>
      </c>
      <c r="E730" s="293" t="s">
        <v>1243</v>
      </c>
      <c r="F730" s="293" t="s">
        <v>243</v>
      </c>
      <c r="G730" s="122" t="s">
        <v>244</v>
      </c>
      <c r="H730" s="293" t="s">
        <v>1520</v>
      </c>
      <c r="I730" s="293" t="s">
        <v>392</v>
      </c>
      <c r="J730" s="294">
        <v>45735</v>
      </c>
      <c r="K730" s="295">
        <v>20.9</v>
      </c>
      <c r="L730" s="296">
        <v>20.9</v>
      </c>
      <c r="M730" s="297">
        <v>20.9</v>
      </c>
      <c r="N730" s="297">
        <v>20.9</v>
      </c>
      <c r="O730" s="298">
        <v>20.9</v>
      </c>
      <c r="P730" s="299">
        <v>20.9</v>
      </c>
      <c r="Q730" s="296">
        <v>20.9</v>
      </c>
      <c r="R730" s="297">
        <v>20.9</v>
      </c>
      <c r="S730" s="297">
        <v>20.9</v>
      </c>
      <c r="T730" s="297">
        <v>20.9</v>
      </c>
      <c r="U730" s="300">
        <v>20.9</v>
      </c>
      <c r="V730" s="296">
        <v>20.9</v>
      </c>
      <c r="W730" s="297">
        <v>20.9</v>
      </c>
      <c r="X730" s="297">
        <v>20.9</v>
      </c>
      <c r="Y730" s="297">
        <v>20.9</v>
      </c>
      <c r="Z730" s="300">
        <v>20.9</v>
      </c>
      <c r="AA730" s="296">
        <v>20.9</v>
      </c>
      <c r="AB730" s="297">
        <v>20.9</v>
      </c>
      <c r="AC730" s="297">
        <v>20.9</v>
      </c>
      <c r="AD730" s="297">
        <v>20.9</v>
      </c>
      <c r="AE730" s="300">
        <v>20.9</v>
      </c>
    </row>
    <row r="731" spans="1:31" x14ac:dyDescent="0.2">
      <c r="A731" s="293" t="s">
        <v>1812</v>
      </c>
      <c r="B731" s="293"/>
      <c r="C731" s="293" t="s">
        <v>1813</v>
      </c>
      <c r="D731" s="122" t="s">
        <v>1242</v>
      </c>
      <c r="E731" s="293" t="s">
        <v>1243</v>
      </c>
      <c r="F731" s="293" t="s">
        <v>243</v>
      </c>
      <c r="G731" s="122" t="s">
        <v>244</v>
      </c>
      <c r="H731" s="293" t="s">
        <v>1814</v>
      </c>
      <c r="I731" s="293" t="s">
        <v>392</v>
      </c>
      <c r="J731" s="294">
        <v>42361</v>
      </c>
      <c r="K731" s="295">
        <v>204.1</v>
      </c>
      <c r="L731" s="296">
        <v>204.1</v>
      </c>
      <c r="M731" s="297">
        <v>204.1</v>
      </c>
      <c r="N731" s="297">
        <v>204.1</v>
      </c>
      <c r="O731" s="298">
        <v>204.1</v>
      </c>
      <c r="P731" s="299">
        <v>204.1</v>
      </c>
      <c r="Q731" s="296">
        <v>204.1</v>
      </c>
      <c r="R731" s="297">
        <v>204.1</v>
      </c>
      <c r="S731" s="297">
        <v>204.1</v>
      </c>
      <c r="T731" s="297">
        <v>204.1</v>
      </c>
      <c r="U731" s="300">
        <v>204.1</v>
      </c>
      <c r="V731" s="296">
        <v>204.1</v>
      </c>
      <c r="W731" s="297">
        <v>204.1</v>
      </c>
      <c r="X731" s="297">
        <v>204.1</v>
      </c>
      <c r="Y731" s="297">
        <v>204.1</v>
      </c>
      <c r="Z731" s="300">
        <v>204.1</v>
      </c>
      <c r="AA731" s="296">
        <v>204.1</v>
      </c>
      <c r="AB731" s="297">
        <v>204.1</v>
      </c>
      <c r="AC731" s="297">
        <v>204.1</v>
      </c>
      <c r="AD731" s="297">
        <v>204.1</v>
      </c>
      <c r="AE731" s="300">
        <v>204.1</v>
      </c>
    </row>
    <row r="732" spans="1:31" x14ac:dyDescent="0.2">
      <c r="A732" s="293" t="s">
        <v>1815</v>
      </c>
      <c r="B732" s="293"/>
      <c r="C732" s="293" t="s">
        <v>1816</v>
      </c>
      <c r="D732" s="122" t="s">
        <v>1242</v>
      </c>
      <c r="E732" s="293" t="s">
        <v>1243</v>
      </c>
      <c r="F732" s="293" t="s">
        <v>243</v>
      </c>
      <c r="G732" s="122" t="s">
        <v>244</v>
      </c>
      <c r="H732" s="293" t="s">
        <v>1817</v>
      </c>
      <c r="I732" s="293" t="s">
        <v>246</v>
      </c>
      <c r="J732" s="294">
        <v>45566</v>
      </c>
      <c r="K732" s="295">
        <v>150</v>
      </c>
      <c r="L732" s="296">
        <v>150</v>
      </c>
      <c r="M732" s="297">
        <v>150</v>
      </c>
      <c r="N732" s="297">
        <v>150</v>
      </c>
      <c r="O732" s="298">
        <v>150</v>
      </c>
      <c r="P732" s="299">
        <v>150</v>
      </c>
      <c r="Q732" s="296">
        <v>150</v>
      </c>
      <c r="R732" s="297">
        <v>150</v>
      </c>
      <c r="S732" s="297">
        <v>150</v>
      </c>
      <c r="T732" s="297">
        <v>150</v>
      </c>
      <c r="U732" s="300">
        <v>150</v>
      </c>
      <c r="V732" s="296">
        <v>150</v>
      </c>
      <c r="W732" s="297">
        <v>150</v>
      </c>
      <c r="X732" s="297">
        <v>150</v>
      </c>
      <c r="Y732" s="297">
        <v>150</v>
      </c>
      <c r="Z732" s="300">
        <v>150</v>
      </c>
      <c r="AA732" s="296">
        <v>150</v>
      </c>
      <c r="AB732" s="297">
        <v>150</v>
      </c>
      <c r="AC732" s="297">
        <v>150</v>
      </c>
      <c r="AD732" s="297">
        <v>150</v>
      </c>
      <c r="AE732" s="300">
        <v>150</v>
      </c>
    </row>
    <row r="733" spans="1:31" x14ac:dyDescent="0.2">
      <c r="A733" s="293" t="s">
        <v>1818</v>
      </c>
      <c r="B733" s="293"/>
      <c r="C733" s="293" t="s">
        <v>1819</v>
      </c>
      <c r="D733" s="122" t="s">
        <v>1242</v>
      </c>
      <c r="E733" s="293" t="s">
        <v>1243</v>
      </c>
      <c r="F733" s="293" t="s">
        <v>243</v>
      </c>
      <c r="G733" s="122" t="s">
        <v>244</v>
      </c>
      <c r="H733" s="293" t="s">
        <v>1415</v>
      </c>
      <c r="I733" s="293" t="s">
        <v>392</v>
      </c>
      <c r="J733" s="294">
        <v>40898</v>
      </c>
      <c r="K733" s="295">
        <v>132</v>
      </c>
      <c r="L733" s="296">
        <v>132</v>
      </c>
      <c r="M733" s="297">
        <v>132</v>
      </c>
      <c r="N733" s="297">
        <v>132</v>
      </c>
      <c r="O733" s="298">
        <v>132</v>
      </c>
      <c r="P733" s="299">
        <v>132</v>
      </c>
      <c r="Q733" s="296">
        <v>132</v>
      </c>
      <c r="R733" s="297">
        <v>132</v>
      </c>
      <c r="S733" s="297">
        <v>132</v>
      </c>
      <c r="T733" s="297">
        <v>132</v>
      </c>
      <c r="U733" s="300">
        <v>132</v>
      </c>
      <c r="V733" s="296">
        <v>132</v>
      </c>
      <c r="W733" s="297">
        <v>132</v>
      </c>
      <c r="X733" s="297">
        <v>132</v>
      </c>
      <c r="Y733" s="297">
        <v>132</v>
      </c>
      <c r="Z733" s="300">
        <v>132</v>
      </c>
      <c r="AA733" s="296">
        <v>132</v>
      </c>
      <c r="AB733" s="297">
        <v>132</v>
      </c>
      <c r="AC733" s="297">
        <v>132</v>
      </c>
      <c r="AD733" s="297">
        <v>132</v>
      </c>
      <c r="AE733" s="300">
        <v>132</v>
      </c>
    </row>
    <row r="734" spans="1:31" x14ac:dyDescent="0.2">
      <c r="A734" s="293" t="s">
        <v>1820</v>
      </c>
      <c r="B734" s="293"/>
      <c r="C734" s="293" t="s">
        <v>1821</v>
      </c>
      <c r="D734" s="122" t="s">
        <v>1242</v>
      </c>
      <c r="E734" s="293" t="s">
        <v>1243</v>
      </c>
      <c r="F734" s="293" t="s">
        <v>243</v>
      </c>
      <c r="G734" s="122" t="s">
        <v>244</v>
      </c>
      <c r="H734" s="293" t="s">
        <v>1345</v>
      </c>
      <c r="I734" s="293" t="s">
        <v>246</v>
      </c>
      <c r="J734" s="294">
        <v>39717</v>
      </c>
      <c r="K734" s="295">
        <v>52.8</v>
      </c>
      <c r="L734" s="296">
        <v>52.8</v>
      </c>
      <c r="M734" s="297">
        <v>52.8</v>
      </c>
      <c r="N734" s="297">
        <v>52.8</v>
      </c>
      <c r="O734" s="298">
        <v>52.8</v>
      </c>
      <c r="P734" s="299">
        <v>52.8</v>
      </c>
      <c r="Q734" s="296">
        <v>52.8</v>
      </c>
      <c r="R734" s="297">
        <v>52.8</v>
      </c>
      <c r="S734" s="297">
        <v>52.8</v>
      </c>
      <c r="T734" s="297">
        <v>52.8</v>
      </c>
      <c r="U734" s="300">
        <v>52.8</v>
      </c>
      <c r="V734" s="296">
        <v>52.8</v>
      </c>
      <c r="W734" s="297">
        <v>52.8</v>
      </c>
      <c r="X734" s="297">
        <v>52.8</v>
      </c>
      <c r="Y734" s="297">
        <v>52.8</v>
      </c>
      <c r="Z734" s="300">
        <v>52.8</v>
      </c>
      <c r="AA734" s="296">
        <v>52.8</v>
      </c>
      <c r="AB734" s="297">
        <v>52.8</v>
      </c>
      <c r="AC734" s="297">
        <v>52.8</v>
      </c>
      <c r="AD734" s="297">
        <v>52.8</v>
      </c>
      <c r="AE734" s="300">
        <v>52.8</v>
      </c>
    </row>
    <row r="735" spans="1:31" x14ac:dyDescent="0.2">
      <c r="A735" s="293" t="s">
        <v>1822</v>
      </c>
      <c r="B735" s="293"/>
      <c r="C735" s="293" t="s">
        <v>1823</v>
      </c>
      <c r="D735" s="122" t="s">
        <v>1242</v>
      </c>
      <c r="E735" s="293" t="s">
        <v>1336</v>
      </c>
      <c r="F735" s="293" t="s">
        <v>243</v>
      </c>
      <c r="G735" s="122" t="s">
        <v>244</v>
      </c>
      <c r="H735" s="293" t="s">
        <v>1405</v>
      </c>
      <c r="I735" s="293" t="s">
        <v>1186</v>
      </c>
      <c r="J735" s="294">
        <v>42321</v>
      </c>
      <c r="K735" s="295">
        <v>102</v>
      </c>
      <c r="L735" s="296">
        <v>102</v>
      </c>
      <c r="M735" s="297">
        <v>102</v>
      </c>
      <c r="N735" s="297">
        <v>102</v>
      </c>
      <c r="O735" s="298">
        <v>102</v>
      </c>
      <c r="P735" s="299">
        <v>102</v>
      </c>
      <c r="Q735" s="296">
        <v>102</v>
      </c>
      <c r="R735" s="297">
        <v>102</v>
      </c>
      <c r="S735" s="297">
        <v>102</v>
      </c>
      <c r="T735" s="297">
        <v>102</v>
      </c>
      <c r="U735" s="300">
        <v>102</v>
      </c>
      <c r="V735" s="296">
        <v>102</v>
      </c>
      <c r="W735" s="297">
        <v>102</v>
      </c>
      <c r="X735" s="297">
        <v>102</v>
      </c>
      <c r="Y735" s="297">
        <v>102</v>
      </c>
      <c r="Z735" s="300">
        <v>102</v>
      </c>
      <c r="AA735" s="296">
        <v>102</v>
      </c>
      <c r="AB735" s="297">
        <v>102</v>
      </c>
      <c r="AC735" s="297">
        <v>102</v>
      </c>
      <c r="AD735" s="297">
        <v>102</v>
      </c>
      <c r="AE735" s="300">
        <v>102</v>
      </c>
    </row>
    <row r="736" spans="1:31" x14ac:dyDescent="0.2">
      <c r="A736" s="293" t="s">
        <v>1824</v>
      </c>
      <c r="B736" s="293"/>
      <c r="C736" s="293" t="s">
        <v>1825</v>
      </c>
      <c r="D736" s="122" t="s">
        <v>1242</v>
      </c>
      <c r="E736" s="293" t="s">
        <v>1336</v>
      </c>
      <c r="F736" s="293" t="s">
        <v>243</v>
      </c>
      <c r="G736" s="122" t="s">
        <v>244</v>
      </c>
      <c r="H736" s="293" t="s">
        <v>1405</v>
      </c>
      <c r="I736" s="293" t="s">
        <v>1186</v>
      </c>
      <c r="J736" s="294">
        <v>42321</v>
      </c>
      <c r="K736" s="295">
        <v>98</v>
      </c>
      <c r="L736" s="296">
        <v>98</v>
      </c>
      <c r="M736" s="297">
        <v>98</v>
      </c>
      <c r="N736" s="297">
        <v>98</v>
      </c>
      <c r="O736" s="298">
        <v>98</v>
      </c>
      <c r="P736" s="299">
        <v>98</v>
      </c>
      <c r="Q736" s="296">
        <v>98</v>
      </c>
      <c r="R736" s="297">
        <v>98</v>
      </c>
      <c r="S736" s="297">
        <v>98</v>
      </c>
      <c r="T736" s="297">
        <v>98</v>
      </c>
      <c r="U736" s="300">
        <v>98</v>
      </c>
      <c r="V736" s="296">
        <v>98</v>
      </c>
      <c r="W736" s="297">
        <v>98</v>
      </c>
      <c r="X736" s="297">
        <v>98</v>
      </c>
      <c r="Y736" s="297">
        <v>98</v>
      </c>
      <c r="Z736" s="300">
        <v>98</v>
      </c>
      <c r="AA736" s="296">
        <v>98</v>
      </c>
      <c r="AB736" s="297">
        <v>98</v>
      </c>
      <c r="AC736" s="297">
        <v>98</v>
      </c>
      <c r="AD736" s="297">
        <v>98</v>
      </c>
      <c r="AE736" s="300">
        <v>98</v>
      </c>
    </row>
    <row r="737" spans="1:31" x14ac:dyDescent="0.2">
      <c r="A737" s="293" t="s">
        <v>1826</v>
      </c>
      <c r="B737" s="293"/>
      <c r="C737" s="293" t="s">
        <v>1827</v>
      </c>
      <c r="D737" s="122" t="s">
        <v>1242</v>
      </c>
      <c r="E737" s="293" t="s">
        <v>1336</v>
      </c>
      <c r="F737" s="293" t="s">
        <v>243</v>
      </c>
      <c r="G737" s="122" t="s">
        <v>244</v>
      </c>
      <c r="H737" s="293" t="s">
        <v>1405</v>
      </c>
      <c r="I737" s="293" t="s">
        <v>1186</v>
      </c>
      <c r="J737" s="294">
        <v>42529</v>
      </c>
      <c r="K737" s="295">
        <v>148.5</v>
      </c>
      <c r="L737" s="296">
        <v>148.5</v>
      </c>
      <c r="M737" s="297">
        <v>148.5</v>
      </c>
      <c r="N737" s="297">
        <v>148.5</v>
      </c>
      <c r="O737" s="298">
        <v>148.5</v>
      </c>
      <c r="P737" s="299">
        <v>148.5</v>
      </c>
      <c r="Q737" s="296">
        <v>148.5</v>
      </c>
      <c r="R737" s="297">
        <v>148.5</v>
      </c>
      <c r="S737" s="297">
        <v>148.5</v>
      </c>
      <c r="T737" s="297">
        <v>148.5</v>
      </c>
      <c r="U737" s="300">
        <v>148.5</v>
      </c>
      <c r="V737" s="296">
        <v>148.5</v>
      </c>
      <c r="W737" s="297">
        <v>148.5</v>
      </c>
      <c r="X737" s="297">
        <v>148.5</v>
      </c>
      <c r="Y737" s="297">
        <v>148.5</v>
      </c>
      <c r="Z737" s="300">
        <v>148.5</v>
      </c>
      <c r="AA737" s="296">
        <v>148.5</v>
      </c>
      <c r="AB737" s="297">
        <v>148.5</v>
      </c>
      <c r="AC737" s="297">
        <v>148.5</v>
      </c>
      <c r="AD737" s="297">
        <v>148.5</v>
      </c>
      <c r="AE737" s="300">
        <v>148.5</v>
      </c>
    </row>
    <row r="738" spans="1:31" x14ac:dyDescent="0.2">
      <c r="A738" s="293" t="s">
        <v>1828</v>
      </c>
      <c r="B738" s="293"/>
      <c r="C738" s="293" t="s">
        <v>1829</v>
      </c>
      <c r="D738" s="122" t="s">
        <v>1242</v>
      </c>
      <c r="E738" s="293" t="s">
        <v>1336</v>
      </c>
      <c r="F738" s="293" t="s">
        <v>243</v>
      </c>
      <c r="G738" s="122" t="s">
        <v>244</v>
      </c>
      <c r="H738" s="293" t="s">
        <v>1405</v>
      </c>
      <c r="I738" s="293" t="s">
        <v>1186</v>
      </c>
      <c r="J738" s="294">
        <v>42529</v>
      </c>
      <c r="K738" s="295">
        <v>151.80000000000001</v>
      </c>
      <c r="L738" s="296">
        <v>151.80000000000001</v>
      </c>
      <c r="M738" s="297">
        <v>151.80000000000001</v>
      </c>
      <c r="N738" s="297">
        <v>151.80000000000001</v>
      </c>
      <c r="O738" s="298">
        <v>151.80000000000001</v>
      </c>
      <c r="P738" s="299">
        <v>151.80000000000001</v>
      </c>
      <c r="Q738" s="296">
        <v>151.80000000000001</v>
      </c>
      <c r="R738" s="297">
        <v>151.80000000000001</v>
      </c>
      <c r="S738" s="297">
        <v>151.80000000000001</v>
      </c>
      <c r="T738" s="297">
        <v>151.80000000000001</v>
      </c>
      <c r="U738" s="300">
        <v>151.80000000000001</v>
      </c>
      <c r="V738" s="296">
        <v>151.80000000000001</v>
      </c>
      <c r="W738" s="297">
        <v>151.80000000000001</v>
      </c>
      <c r="X738" s="297">
        <v>151.80000000000001</v>
      </c>
      <c r="Y738" s="297">
        <v>151.80000000000001</v>
      </c>
      <c r="Z738" s="300">
        <v>151.80000000000001</v>
      </c>
      <c r="AA738" s="296">
        <v>151.80000000000001</v>
      </c>
      <c r="AB738" s="297">
        <v>151.80000000000001</v>
      </c>
      <c r="AC738" s="297">
        <v>151.80000000000001</v>
      </c>
      <c r="AD738" s="297">
        <v>151.80000000000001</v>
      </c>
      <c r="AE738" s="300">
        <v>151.80000000000001</v>
      </c>
    </row>
    <row r="739" spans="1:31" x14ac:dyDescent="0.2">
      <c r="A739" s="293" t="s">
        <v>1830</v>
      </c>
      <c r="B739" s="293"/>
      <c r="C739" s="293" t="s">
        <v>1831</v>
      </c>
      <c r="D739" s="122" t="s">
        <v>1242</v>
      </c>
      <c r="E739" s="293" t="s">
        <v>1243</v>
      </c>
      <c r="F739" s="293" t="s">
        <v>243</v>
      </c>
      <c r="G739" s="122" t="s">
        <v>244</v>
      </c>
      <c r="H739" s="293" t="s">
        <v>1398</v>
      </c>
      <c r="I739" s="293" t="s">
        <v>392</v>
      </c>
      <c r="J739" s="294">
        <v>39750</v>
      </c>
      <c r="K739" s="295">
        <v>101.2</v>
      </c>
      <c r="L739" s="296">
        <v>98.2</v>
      </c>
      <c r="M739" s="297">
        <v>98.2</v>
      </c>
      <c r="N739" s="297">
        <v>98.2</v>
      </c>
      <c r="O739" s="298">
        <v>98.2</v>
      </c>
      <c r="P739" s="299">
        <v>98.2</v>
      </c>
      <c r="Q739" s="296">
        <v>98.2</v>
      </c>
      <c r="R739" s="297">
        <v>98.2</v>
      </c>
      <c r="S739" s="297">
        <v>98.2</v>
      </c>
      <c r="T739" s="297">
        <v>98.2</v>
      </c>
      <c r="U739" s="300">
        <v>98.2</v>
      </c>
      <c r="V739" s="296">
        <v>98.2</v>
      </c>
      <c r="W739" s="297">
        <v>98.2</v>
      </c>
      <c r="X739" s="297">
        <v>98.2</v>
      </c>
      <c r="Y739" s="297">
        <v>98.2</v>
      </c>
      <c r="Z739" s="300">
        <v>98.2</v>
      </c>
      <c r="AA739" s="296">
        <v>98.2</v>
      </c>
      <c r="AB739" s="297">
        <v>98.2</v>
      </c>
      <c r="AC739" s="297">
        <v>98.2</v>
      </c>
      <c r="AD739" s="297">
        <v>98.2</v>
      </c>
      <c r="AE739" s="300">
        <v>98.2</v>
      </c>
    </row>
    <row r="740" spans="1:31" x14ac:dyDescent="0.2">
      <c r="A740" s="293" t="s">
        <v>1832</v>
      </c>
      <c r="B740" s="293"/>
      <c r="C740" s="293" t="s">
        <v>1833</v>
      </c>
      <c r="D740" s="122" t="s">
        <v>1242</v>
      </c>
      <c r="E740" s="293" t="s">
        <v>1336</v>
      </c>
      <c r="F740" s="293" t="s">
        <v>243</v>
      </c>
      <c r="G740" s="122" t="s">
        <v>244</v>
      </c>
      <c r="H740" s="293" t="s">
        <v>1380</v>
      </c>
      <c r="I740" s="293" t="s">
        <v>1186</v>
      </c>
      <c r="J740" s="294">
        <v>41809</v>
      </c>
      <c r="K740" s="295">
        <v>160.94999999999999</v>
      </c>
      <c r="L740" s="296">
        <v>161</v>
      </c>
      <c r="M740" s="297">
        <v>161</v>
      </c>
      <c r="N740" s="297">
        <v>161</v>
      </c>
      <c r="O740" s="298">
        <v>161</v>
      </c>
      <c r="P740" s="299">
        <v>161</v>
      </c>
      <c r="Q740" s="296">
        <v>161</v>
      </c>
      <c r="R740" s="297">
        <v>161</v>
      </c>
      <c r="S740" s="297">
        <v>161</v>
      </c>
      <c r="T740" s="297">
        <v>161</v>
      </c>
      <c r="U740" s="300">
        <v>161</v>
      </c>
      <c r="V740" s="296">
        <v>161</v>
      </c>
      <c r="W740" s="297">
        <v>161</v>
      </c>
      <c r="X740" s="297">
        <v>161</v>
      </c>
      <c r="Y740" s="297">
        <v>161</v>
      </c>
      <c r="Z740" s="300">
        <v>161</v>
      </c>
      <c r="AA740" s="296">
        <v>161</v>
      </c>
      <c r="AB740" s="297">
        <v>161</v>
      </c>
      <c r="AC740" s="297">
        <v>161</v>
      </c>
      <c r="AD740" s="297">
        <v>161</v>
      </c>
      <c r="AE740" s="300">
        <v>161</v>
      </c>
    </row>
    <row r="741" spans="1:31" x14ac:dyDescent="0.2">
      <c r="A741" s="293" t="s">
        <v>1834</v>
      </c>
      <c r="B741" s="293"/>
      <c r="C741" s="293" t="s">
        <v>1835</v>
      </c>
      <c r="D741" s="122" t="s">
        <v>1242</v>
      </c>
      <c r="E741" s="293" t="s">
        <v>1336</v>
      </c>
      <c r="F741" s="293" t="s">
        <v>243</v>
      </c>
      <c r="G741" s="122" t="s">
        <v>244</v>
      </c>
      <c r="H741" s="293" t="s">
        <v>1380</v>
      </c>
      <c r="I741" s="293" t="s">
        <v>1186</v>
      </c>
      <c r="J741" s="294">
        <v>42290</v>
      </c>
      <c r="K741" s="295">
        <v>98</v>
      </c>
      <c r="L741" s="296">
        <v>98</v>
      </c>
      <c r="M741" s="297">
        <v>98</v>
      </c>
      <c r="N741" s="297">
        <v>98</v>
      </c>
      <c r="O741" s="298">
        <v>98</v>
      </c>
      <c r="P741" s="299">
        <v>98</v>
      </c>
      <c r="Q741" s="296">
        <v>98</v>
      </c>
      <c r="R741" s="297">
        <v>98</v>
      </c>
      <c r="S741" s="297">
        <v>98</v>
      </c>
      <c r="T741" s="297">
        <v>98</v>
      </c>
      <c r="U741" s="300">
        <v>98</v>
      </c>
      <c r="V741" s="296">
        <v>98</v>
      </c>
      <c r="W741" s="297">
        <v>98</v>
      </c>
      <c r="X741" s="297">
        <v>98</v>
      </c>
      <c r="Y741" s="297">
        <v>98</v>
      </c>
      <c r="Z741" s="300">
        <v>98</v>
      </c>
      <c r="AA741" s="296">
        <v>98</v>
      </c>
      <c r="AB741" s="297">
        <v>98</v>
      </c>
      <c r="AC741" s="297">
        <v>98</v>
      </c>
      <c r="AD741" s="297">
        <v>98</v>
      </c>
      <c r="AE741" s="300">
        <v>98</v>
      </c>
    </row>
    <row r="742" spans="1:31" x14ac:dyDescent="0.2">
      <c r="A742" s="293" t="s">
        <v>1836</v>
      </c>
      <c r="B742" s="293"/>
      <c r="C742" s="293" t="s">
        <v>1837</v>
      </c>
      <c r="D742" s="122" t="s">
        <v>1242</v>
      </c>
      <c r="E742" s="293" t="s">
        <v>1336</v>
      </c>
      <c r="F742" s="293" t="s">
        <v>243</v>
      </c>
      <c r="G742" s="122" t="s">
        <v>244</v>
      </c>
      <c r="H742" s="293" t="s">
        <v>1380</v>
      </c>
      <c r="I742" s="293" t="s">
        <v>1186</v>
      </c>
      <c r="J742" s="294">
        <v>42290</v>
      </c>
      <c r="K742" s="295">
        <v>96</v>
      </c>
      <c r="L742" s="296">
        <v>96</v>
      </c>
      <c r="M742" s="297">
        <v>96</v>
      </c>
      <c r="N742" s="297">
        <v>96</v>
      </c>
      <c r="O742" s="298">
        <v>96</v>
      </c>
      <c r="P742" s="299">
        <v>96</v>
      </c>
      <c r="Q742" s="296">
        <v>96</v>
      </c>
      <c r="R742" s="297">
        <v>96</v>
      </c>
      <c r="S742" s="297">
        <v>96</v>
      </c>
      <c r="T742" s="297">
        <v>96</v>
      </c>
      <c r="U742" s="300">
        <v>96</v>
      </c>
      <c r="V742" s="296">
        <v>96</v>
      </c>
      <c r="W742" s="297">
        <v>96</v>
      </c>
      <c r="X742" s="297">
        <v>96</v>
      </c>
      <c r="Y742" s="297">
        <v>96</v>
      </c>
      <c r="Z742" s="300">
        <v>96</v>
      </c>
      <c r="AA742" s="296">
        <v>96</v>
      </c>
      <c r="AB742" s="297">
        <v>96</v>
      </c>
      <c r="AC742" s="297">
        <v>96</v>
      </c>
      <c r="AD742" s="297">
        <v>96</v>
      </c>
      <c r="AE742" s="300">
        <v>96</v>
      </c>
    </row>
    <row r="743" spans="1:31" x14ac:dyDescent="0.2">
      <c r="A743" s="293" t="s">
        <v>1838</v>
      </c>
      <c r="B743" s="293"/>
      <c r="C743" s="293" t="s">
        <v>1839</v>
      </c>
      <c r="D743" s="122" t="s">
        <v>1242</v>
      </c>
      <c r="E743" s="293" t="s">
        <v>1243</v>
      </c>
      <c r="F743" s="293" t="s">
        <v>243</v>
      </c>
      <c r="G743" s="122" t="s">
        <v>244</v>
      </c>
      <c r="H743" s="293" t="s">
        <v>1840</v>
      </c>
      <c r="I743" s="293" t="s">
        <v>392</v>
      </c>
      <c r="J743" s="294">
        <v>39475</v>
      </c>
      <c r="K743" s="295">
        <v>123.6</v>
      </c>
      <c r="L743" s="296">
        <v>120</v>
      </c>
      <c r="M743" s="297">
        <v>120</v>
      </c>
      <c r="N743" s="297">
        <v>120</v>
      </c>
      <c r="O743" s="298">
        <v>120</v>
      </c>
      <c r="P743" s="299">
        <v>120</v>
      </c>
      <c r="Q743" s="296">
        <v>120</v>
      </c>
      <c r="R743" s="297">
        <v>120</v>
      </c>
      <c r="S743" s="297">
        <v>120</v>
      </c>
      <c r="T743" s="297">
        <v>120</v>
      </c>
      <c r="U743" s="300">
        <v>120</v>
      </c>
      <c r="V743" s="296">
        <v>120</v>
      </c>
      <c r="W743" s="297">
        <v>120</v>
      </c>
      <c r="X743" s="297">
        <v>120</v>
      </c>
      <c r="Y743" s="297">
        <v>120</v>
      </c>
      <c r="Z743" s="300">
        <v>120</v>
      </c>
      <c r="AA743" s="296">
        <v>120</v>
      </c>
      <c r="AB743" s="297">
        <v>120</v>
      </c>
      <c r="AC743" s="297">
        <v>120</v>
      </c>
      <c r="AD743" s="297">
        <v>120</v>
      </c>
      <c r="AE743" s="300">
        <v>120</v>
      </c>
    </row>
    <row r="744" spans="1:31" x14ac:dyDescent="0.2">
      <c r="A744" s="293" t="s">
        <v>1841</v>
      </c>
      <c r="B744" s="293"/>
      <c r="C744" s="293" t="s">
        <v>1842</v>
      </c>
      <c r="D744" s="122" t="s">
        <v>1242</v>
      </c>
      <c r="E744" s="293" t="s">
        <v>1307</v>
      </c>
      <c r="F744" s="293" t="s">
        <v>243</v>
      </c>
      <c r="G744" s="122" t="s">
        <v>244</v>
      </c>
      <c r="H744" s="293" t="s">
        <v>1308</v>
      </c>
      <c r="I744" s="293" t="s">
        <v>252</v>
      </c>
      <c r="J744" s="294">
        <v>43453</v>
      </c>
      <c r="K744" s="295">
        <v>201</v>
      </c>
      <c r="L744" s="296">
        <v>201</v>
      </c>
      <c r="M744" s="297">
        <v>201</v>
      </c>
      <c r="N744" s="297">
        <v>201</v>
      </c>
      <c r="O744" s="298">
        <v>201</v>
      </c>
      <c r="P744" s="299">
        <v>201</v>
      </c>
      <c r="Q744" s="296">
        <v>201</v>
      </c>
      <c r="R744" s="297">
        <v>201</v>
      </c>
      <c r="S744" s="297">
        <v>201</v>
      </c>
      <c r="T744" s="297">
        <v>201</v>
      </c>
      <c r="U744" s="300">
        <v>201</v>
      </c>
      <c r="V744" s="296">
        <v>201</v>
      </c>
      <c r="W744" s="297">
        <v>201</v>
      </c>
      <c r="X744" s="297">
        <v>201</v>
      </c>
      <c r="Y744" s="297">
        <v>201</v>
      </c>
      <c r="Z744" s="300">
        <v>201</v>
      </c>
      <c r="AA744" s="296">
        <v>201</v>
      </c>
      <c r="AB744" s="297">
        <v>201</v>
      </c>
      <c r="AC744" s="297">
        <v>201</v>
      </c>
      <c r="AD744" s="297">
        <v>201</v>
      </c>
      <c r="AE744" s="300">
        <v>201</v>
      </c>
    </row>
    <row r="745" spans="1:31" x14ac:dyDescent="0.2">
      <c r="A745" s="293" t="s">
        <v>1843</v>
      </c>
      <c r="B745" s="293"/>
      <c r="C745" s="293" t="s">
        <v>1844</v>
      </c>
      <c r="D745" s="122" t="s">
        <v>1242</v>
      </c>
      <c r="E745" s="293" t="s">
        <v>1243</v>
      </c>
      <c r="F745" s="293" t="s">
        <v>243</v>
      </c>
      <c r="G745" s="122" t="s">
        <v>244</v>
      </c>
      <c r="H745" s="293" t="s">
        <v>1359</v>
      </c>
      <c r="I745" s="293" t="s">
        <v>392</v>
      </c>
      <c r="J745" s="294">
        <v>42002</v>
      </c>
      <c r="K745" s="295">
        <v>213.82</v>
      </c>
      <c r="L745" s="296">
        <v>211.2</v>
      </c>
      <c r="M745" s="297">
        <v>211.2</v>
      </c>
      <c r="N745" s="297">
        <v>211.2</v>
      </c>
      <c r="O745" s="298">
        <v>211.2</v>
      </c>
      <c r="P745" s="299">
        <v>211.2</v>
      </c>
      <c r="Q745" s="296">
        <v>211.2</v>
      </c>
      <c r="R745" s="297">
        <v>211.2</v>
      </c>
      <c r="S745" s="297">
        <v>211.2</v>
      </c>
      <c r="T745" s="297">
        <v>211.2</v>
      </c>
      <c r="U745" s="300">
        <v>211.2</v>
      </c>
      <c r="V745" s="296">
        <v>211.2</v>
      </c>
      <c r="W745" s="297">
        <v>211.2</v>
      </c>
      <c r="X745" s="297">
        <v>211.2</v>
      </c>
      <c r="Y745" s="297">
        <v>211.2</v>
      </c>
      <c r="Z745" s="300">
        <v>211.2</v>
      </c>
      <c r="AA745" s="296">
        <v>211.2</v>
      </c>
      <c r="AB745" s="297">
        <v>211.2</v>
      </c>
      <c r="AC745" s="297">
        <v>211.2</v>
      </c>
      <c r="AD745" s="297">
        <v>211.2</v>
      </c>
      <c r="AE745" s="300">
        <v>211.2</v>
      </c>
    </row>
    <row r="746" spans="1:31" x14ac:dyDescent="0.2">
      <c r="A746" s="293" t="s">
        <v>1845</v>
      </c>
      <c r="B746" s="293"/>
      <c r="C746" s="293" t="s">
        <v>1846</v>
      </c>
      <c r="D746" s="122" t="s">
        <v>1242</v>
      </c>
      <c r="E746" s="293" t="s">
        <v>1243</v>
      </c>
      <c r="F746" s="293" t="s">
        <v>243</v>
      </c>
      <c r="G746" s="122" t="s">
        <v>244</v>
      </c>
      <c r="H746" s="293" t="s">
        <v>1359</v>
      </c>
      <c r="I746" s="293" t="s">
        <v>392</v>
      </c>
      <c r="J746" s="294">
        <v>42145</v>
      </c>
      <c r="K746" s="295">
        <v>166.52</v>
      </c>
      <c r="L746" s="296">
        <v>164.7</v>
      </c>
      <c r="M746" s="297">
        <v>164.7</v>
      </c>
      <c r="N746" s="297">
        <v>164.7</v>
      </c>
      <c r="O746" s="298">
        <v>164.7</v>
      </c>
      <c r="P746" s="299">
        <v>164.7</v>
      </c>
      <c r="Q746" s="296">
        <v>164.7</v>
      </c>
      <c r="R746" s="297">
        <v>164.7</v>
      </c>
      <c r="S746" s="297">
        <v>164.7</v>
      </c>
      <c r="T746" s="297">
        <v>164.7</v>
      </c>
      <c r="U746" s="300">
        <v>164.7</v>
      </c>
      <c r="V746" s="296">
        <v>164.7</v>
      </c>
      <c r="W746" s="297">
        <v>164.7</v>
      </c>
      <c r="X746" s="297">
        <v>164.7</v>
      </c>
      <c r="Y746" s="297">
        <v>164.7</v>
      </c>
      <c r="Z746" s="300">
        <v>164.7</v>
      </c>
      <c r="AA746" s="296">
        <v>164.7</v>
      </c>
      <c r="AB746" s="297">
        <v>164.7</v>
      </c>
      <c r="AC746" s="297">
        <v>164.7</v>
      </c>
      <c r="AD746" s="297">
        <v>164.7</v>
      </c>
      <c r="AE746" s="300">
        <v>164.7</v>
      </c>
    </row>
    <row r="747" spans="1:31" x14ac:dyDescent="0.2">
      <c r="A747" s="293" t="s">
        <v>1847</v>
      </c>
      <c r="B747" s="293"/>
      <c r="C747" s="293" t="s">
        <v>1848</v>
      </c>
      <c r="D747" s="122" t="s">
        <v>1242</v>
      </c>
      <c r="E747" s="293" t="s">
        <v>1243</v>
      </c>
      <c r="F747" s="293" t="s">
        <v>243</v>
      </c>
      <c r="G747" s="122" t="s">
        <v>244</v>
      </c>
      <c r="H747" s="293" t="s">
        <v>1398</v>
      </c>
      <c r="I747" s="293" t="s">
        <v>392</v>
      </c>
      <c r="J747" s="294">
        <v>37945</v>
      </c>
      <c r="K747" s="295">
        <v>42.5</v>
      </c>
      <c r="L747" s="296">
        <v>42.5</v>
      </c>
      <c r="M747" s="297">
        <v>42.5</v>
      </c>
      <c r="N747" s="297">
        <v>42.5</v>
      </c>
      <c r="O747" s="298">
        <v>42.5</v>
      </c>
      <c r="P747" s="299">
        <v>42.5</v>
      </c>
      <c r="Q747" s="296">
        <v>42.5</v>
      </c>
      <c r="R747" s="297">
        <v>42.5</v>
      </c>
      <c r="S747" s="297">
        <v>42.5</v>
      </c>
      <c r="T747" s="297">
        <v>42.5</v>
      </c>
      <c r="U747" s="300">
        <v>42.5</v>
      </c>
      <c r="V747" s="296">
        <v>42.5</v>
      </c>
      <c r="W747" s="297">
        <v>42.5</v>
      </c>
      <c r="X747" s="297">
        <v>42.5</v>
      </c>
      <c r="Y747" s="297">
        <v>42.5</v>
      </c>
      <c r="Z747" s="300">
        <v>42.5</v>
      </c>
      <c r="AA747" s="296">
        <v>42.5</v>
      </c>
      <c r="AB747" s="297">
        <v>42.5</v>
      </c>
      <c r="AC747" s="297">
        <v>42.5</v>
      </c>
      <c r="AD747" s="297">
        <v>42.5</v>
      </c>
      <c r="AE747" s="300">
        <v>42.5</v>
      </c>
    </row>
    <row r="748" spans="1:31" x14ac:dyDescent="0.2">
      <c r="A748" s="293" t="s">
        <v>1849</v>
      </c>
      <c r="B748" s="293"/>
      <c r="C748" s="293" t="s">
        <v>1850</v>
      </c>
      <c r="D748" s="122" t="s">
        <v>1242</v>
      </c>
      <c r="E748" s="293" t="s">
        <v>1243</v>
      </c>
      <c r="F748" s="293" t="s">
        <v>243</v>
      </c>
      <c r="G748" s="122" t="s">
        <v>244</v>
      </c>
      <c r="H748" s="293" t="s">
        <v>1398</v>
      </c>
      <c r="I748" s="293" t="s">
        <v>392</v>
      </c>
      <c r="J748" s="294">
        <v>38797</v>
      </c>
      <c r="K748" s="295">
        <v>16</v>
      </c>
      <c r="L748" s="296">
        <v>16.8</v>
      </c>
      <c r="M748" s="297">
        <v>16.8</v>
      </c>
      <c r="N748" s="297">
        <v>16.8</v>
      </c>
      <c r="O748" s="298">
        <v>16.8</v>
      </c>
      <c r="P748" s="299">
        <v>16.8</v>
      </c>
      <c r="Q748" s="296">
        <v>16.8</v>
      </c>
      <c r="R748" s="297">
        <v>16.8</v>
      </c>
      <c r="S748" s="297">
        <v>16.8</v>
      </c>
      <c r="T748" s="297">
        <v>16.8</v>
      </c>
      <c r="U748" s="300">
        <v>16.8</v>
      </c>
      <c r="V748" s="296">
        <v>16.8</v>
      </c>
      <c r="W748" s="297">
        <v>16.8</v>
      </c>
      <c r="X748" s="297">
        <v>16.8</v>
      </c>
      <c r="Y748" s="297">
        <v>16.8</v>
      </c>
      <c r="Z748" s="300">
        <v>16.8</v>
      </c>
      <c r="AA748" s="296">
        <v>16.8</v>
      </c>
      <c r="AB748" s="297">
        <v>16.8</v>
      </c>
      <c r="AC748" s="297">
        <v>16.8</v>
      </c>
      <c r="AD748" s="297">
        <v>16.8</v>
      </c>
      <c r="AE748" s="300">
        <v>16.8</v>
      </c>
    </row>
    <row r="749" spans="1:31" x14ac:dyDescent="0.2">
      <c r="A749" s="293" t="s">
        <v>1851</v>
      </c>
      <c r="B749" s="293"/>
      <c r="C749" s="293" t="s">
        <v>1852</v>
      </c>
      <c r="D749" s="122" t="s">
        <v>1242</v>
      </c>
      <c r="E749" s="293" t="s">
        <v>1243</v>
      </c>
      <c r="F749" s="293" t="s">
        <v>243</v>
      </c>
      <c r="G749" s="122" t="s">
        <v>244</v>
      </c>
      <c r="H749" s="293" t="s">
        <v>1398</v>
      </c>
      <c r="I749" s="293" t="s">
        <v>392</v>
      </c>
      <c r="J749" s="294">
        <v>38313</v>
      </c>
      <c r="K749" s="295">
        <v>110.8</v>
      </c>
      <c r="L749" s="296">
        <v>110.8</v>
      </c>
      <c r="M749" s="297">
        <v>110.8</v>
      </c>
      <c r="N749" s="297">
        <v>110.8</v>
      </c>
      <c r="O749" s="298">
        <v>110.8</v>
      </c>
      <c r="P749" s="299">
        <v>110.8</v>
      </c>
      <c r="Q749" s="296">
        <v>110.8</v>
      </c>
      <c r="R749" s="297">
        <v>110.8</v>
      </c>
      <c r="S749" s="297">
        <v>110.8</v>
      </c>
      <c r="T749" s="297">
        <v>110.8</v>
      </c>
      <c r="U749" s="300">
        <v>110.8</v>
      </c>
      <c r="V749" s="296">
        <v>110.8</v>
      </c>
      <c r="W749" s="297">
        <v>110.8</v>
      </c>
      <c r="X749" s="297">
        <v>110.8</v>
      </c>
      <c r="Y749" s="297">
        <v>110.8</v>
      </c>
      <c r="Z749" s="300">
        <v>110.8</v>
      </c>
      <c r="AA749" s="296">
        <v>110.8</v>
      </c>
      <c r="AB749" s="297">
        <v>110.8</v>
      </c>
      <c r="AC749" s="297">
        <v>110.8</v>
      </c>
      <c r="AD749" s="297">
        <v>110.8</v>
      </c>
      <c r="AE749" s="300">
        <v>110.8</v>
      </c>
    </row>
    <row r="750" spans="1:31" x14ac:dyDescent="0.2">
      <c r="A750" s="293" t="s">
        <v>1853</v>
      </c>
      <c r="B750" s="293"/>
      <c r="C750" s="293" t="s">
        <v>1854</v>
      </c>
      <c r="D750" s="122" t="s">
        <v>1242</v>
      </c>
      <c r="E750" s="293" t="s">
        <v>1243</v>
      </c>
      <c r="F750" s="293" t="s">
        <v>243</v>
      </c>
      <c r="G750" s="122" t="s">
        <v>244</v>
      </c>
      <c r="H750" s="293" t="s">
        <v>1398</v>
      </c>
      <c r="I750" s="293" t="s">
        <v>392</v>
      </c>
      <c r="J750" s="294">
        <v>40757</v>
      </c>
      <c r="K750" s="295">
        <v>33.6</v>
      </c>
      <c r="L750" s="296">
        <v>33.6</v>
      </c>
      <c r="M750" s="297">
        <v>33.6</v>
      </c>
      <c r="N750" s="297">
        <v>33.6</v>
      </c>
      <c r="O750" s="298">
        <v>33.6</v>
      </c>
      <c r="P750" s="299">
        <v>33.6</v>
      </c>
      <c r="Q750" s="296">
        <v>33.6</v>
      </c>
      <c r="R750" s="297">
        <v>33.6</v>
      </c>
      <c r="S750" s="297">
        <v>33.6</v>
      </c>
      <c r="T750" s="297">
        <v>33.6</v>
      </c>
      <c r="U750" s="300">
        <v>33.6</v>
      </c>
      <c r="V750" s="296">
        <v>33.6</v>
      </c>
      <c r="W750" s="297">
        <v>33.6</v>
      </c>
      <c r="X750" s="297">
        <v>33.6</v>
      </c>
      <c r="Y750" s="297">
        <v>33.6</v>
      </c>
      <c r="Z750" s="300">
        <v>33.6</v>
      </c>
      <c r="AA750" s="296">
        <v>33.6</v>
      </c>
      <c r="AB750" s="297">
        <v>33.6</v>
      </c>
      <c r="AC750" s="297">
        <v>33.6</v>
      </c>
      <c r="AD750" s="297">
        <v>33.6</v>
      </c>
      <c r="AE750" s="300">
        <v>33.6</v>
      </c>
    </row>
    <row r="751" spans="1:31" x14ac:dyDescent="0.2">
      <c r="A751" s="293" t="s">
        <v>1855</v>
      </c>
      <c r="B751" s="293"/>
      <c r="C751" s="293" t="s">
        <v>1856</v>
      </c>
      <c r="D751" s="122" t="s">
        <v>1242</v>
      </c>
      <c r="E751" s="293" t="s">
        <v>1243</v>
      </c>
      <c r="F751" s="293" t="s">
        <v>243</v>
      </c>
      <c r="G751" s="122" t="s">
        <v>244</v>
      </c>
      <c r="H751" s="293" t="s">
        <v>1398</v>
      </c>
      <c r="I751" s="293" t="s">
        <v>392</v>
      </c>
      <c r="J751" s="294">
        <v>40757</v>
      </c>
      <c r="K751" s="295">
        <v>118.6</v>
      </c>
      <c r="L751" s="296">
        <v>118.6</v>
      </c>
      <c r="M751" s="297">
        <v>118.6</v>
      </c>
      <c r="N751" s="297">
        <v>118.6</v>
      </c>
      <c r="O751" s="298">
        <v>118.6</v>
      </c>
      <c r="P751" s="299">
        <v>118.6</v>
      </c>
      <c r="Q751" s="296">
        <v>118.6</v>
      </c>
      <c r="R751" s="297">
        <v>118.6</v>
      </c>
      <c r="S751" s="297">
        <v>118.6</v>
      </c>
      <c r="T751" s="297">
        <v>118.6</v>
      </c>
      <c r="U751" s="300">
        <v>118.6</v>
      </c>
      <c r="V751" s="296">
        <v>118.6</v>
      </c>
      <c r="W751" s="297">
        <v>118.6</v>
      </c>
      <c r="X751" s="297">
        <v>118.6</v>
      </c>
      <c r="Y751" s="297">
        <v>118.6</v>
      </c>
      <c r="Z751" s="300">
        <v>118.6</v>
      </c>
      <c r="AA751" s="296">
        <v>118.6</v>
      </c>
      <c r="AB751" s="297">
        <v>118.6</v>
      </c>
      <c r="AC751" s="297">
        <v>118.6</v>
      </c>
      <c r="AD751" s="297">
        <v>118.6</v>
      </c>
      <c r="AE751" s="300">
        <v>118.6</v>
      </c>
    </row>
    <row r="752" spans="1:31" x14ac:dyDescent="0.2">
      <c r="A752" s="293" t="s">
        <v>1857</v>
      </c>
      <c r="B752" s="293"/>
      <c r="C752" s="293" t="s">
        <v>1858</v>
      </c>
      <c r="D752" s="122" t="s">
        <v>1242</v>
      </c>
      <c r="E752" s="293" t="s">
        <v>1243</v>
      </c>
      <c r="F752" s="293" t="s">
        <v>243</v>
      </c>
      <c r="G752" s="122" t="s">
        <v>244</v>
      </c>
      <c r="H752" s="293" t="s">
        <v>1398</v>
      </c>
      <c r="I752" s="293" t="s">
        <v>392</v>
      </c>
      <c r="J752" s="294">
        <v>39162</v>
      </c>
      <c r="K752" s="295">
        <v>125</v>
      </c>
      <c r="L752" s="296">
        <v>125</v>
      </c>
      <c r="M752" s="297">
        <v>125</v>
      </c>
      <c r="N752" s="297">
        <v>125</v>
      </c>
      <c r="O752" s="298">
        <v>125</v>
      </c>
      <c r="P752" s="299">
        <v>125</v>
      </c>
      <c r="Q752" s="296">
        <v>125</v>
      </c>
      <c r="R752" s="297">
        <v>125</v>
      </c>
      <c r="S752" s="297">
        <v>125</v>
      </c>
      <c r="T752" s="297">
        <v>125</v>
      </c>
      <c r="U752" s="300">
        <v>125</v>
      </c>
      <c r="V752" s="296">
        <v>125</v>
      </c>
      <c r="W752" s="297">
        <v>125</v>
      </c>
      <c r="X752" s="297">
        <v>125</v>
      </c>
      <c r="Y752" s="297">
        <v>125</v>
      </c>
      <c r="Z752" s="300">
        <v>125</v>
      </c>
      <c r="AA752" s="296">
        <v>125</v>
      </c>
      <c r="AB752" s="297">
        <v>125</v>
      </c>
      <c r="AC752" s="297">
        <v>125</v>
      </c>
      <c r="AD752" s="297">
        <v>125</v>
      </c>
      <c r="AE752" s="300">
        <v>125</v>
      </c>
    </row>
    <row r="753" spans="1:31" x14ac:dyDescent="0.2">
      <c r="A753" s="293" t="s">
        <v>1859</v>
      </c>
      <c r="B753" s="293"/>
      <c r="C753" s="293" t="s">
        <v>1860</v>
      </c>
      <c r="D753" s="122" t="s">
        <v>1242</v>
      </c>
      <c r="E753" s="293" t="s">
        <v>1243</v>
      </c>
      <c r="F753" s="293" t="s">
        <v>243</v>
      </c>
      <c r="G753" s="122" t="s">
        <v>244</v>
      </c>
      <c r="H753" s="293" t="s">
        <v>1398</v>
      </c>
      <c r="I753" s="293" t="s">
        <v>392</v>
      </c>
      <c r="J753" s="294">
        <v>39162</v>
      </c>
      <c r="K753" s="295">
        <v>112</v>
      </c>
      <c r="L753" s="296">
        <v>112</v>
      </c>
      <c r="M753" s="297">
        <v>112</v>
      </c>
      <c r="N753" s="297">
        <v>112</v>
      </c>
      <c r="O753" s="298">
        <v>112</v>
      </c>
      <c r="P753" s="299">
        <v>112</v>
      </c>
      <c r="Q753" s="296">
        <v>112</v>
      </c>
      <c r="R753" s="297">
        <v>112</v>
      </c>
      <c r="S753" s="297">
        <v>112</v>
      </c>
      <c r="T753" s="297">
        <v>112</v>
      </c>
      <c r="U753" s="300">
        <v>112</v>
      </c>
      <c r="V753" s="296">
        <v>112</v>
      </c>
      <c r="W753" s="297">
        <v>112</v>
      </c>
      <c r="X753" s="297">
        <v>112</v>
      </c>
      <c r="Y753" s="297">
        <v>112</v>
      </c>
      <c r="Z753" s="300">
        <v>112</v>
      </c>
      <c r="AA753" s="296">
        <v>112</v>
      </c>
      <c r="AB753" s="297">
        <v>112</v>
      </c>
      <c r="AC753" s="297">
        <v>112</v>
      </c>
      <c r="AD753" s="297">
        <v>112</v>
      </c>
      <c r="AE753" s="300">
        <v>112</v>
      </c>
    </row>
    <row r="754" spans="1:31" x14ac:dyDescent="0.2">
      <c r="A754" s="293" t="s">
        <v>1861</v>
      </c>
      <c r="B754" s="293"/>
      <c r="C754" s="293" t="s">
        <v>1862</v>
      </c>
      <c r="D754" s="122" t="s">
        <v>1242</v>
      </c>
      <c r="E754" s="293" t="s">
        <v>1243</v>
      </c>
      <c r="F754" s="293" t="s">
        <v>243</v>
      </c>
      <c r="G754" s="122" t="s">
        <v>244</v>
      </c>
      <c r="H754" s="293" t="s">
        <v>1398</v>
      </c>
      <c r="I754" s="293" t="s">
        <v>392</v>
      </c>
      <c r="J754" s="294">
        <v>39387</v>
      </c>
      <c r="K754" s="295">
        <v>85</v>
      </c>
      <c r="L754" s="296">
        <v>85</v>
      </c>
      <c r="M754" s="297">
        <v>85</v>
      </c>
      <c r="N754" s="297">
        <v>85</v>
      </c>
      <c r="O754" s="298">
        <v>85</v>
      </c>
      <c r="P754" s="299">
        <v>85</v>
      </c>
      <c r="Q754" s="296">
        <v>85</v>
      </c>
      <c r="R754" s="297">
        <v>85</v>
      </c>
      <c r="S754" s="297">
        <v>85</v>
      </c>
      <c r="T754" s="297">
        <v>85</v>
      </c>
      <c r="U754" s="300">
        <v>85</v>
      </c>
      <c r="V754" s="296">
        <v>85</v>
      </c>
      <c r="W754" s="297">
        <v>85</v>
      </c>
      <c r="X754" s="297">
        <v>85</v>
      </c>
      <c r="Y754" s="297">
        <v>85</v>
      </c>
      <c r="Z754" s="300">
        <v>85</v>
      </c>
      <c r="AA754" s="296">
        <v>85</v>
      </c>
      <c r="AB754" s="297">
        <v>85</v>
      </c>
      <c r="AC754" s="297">
        <v>85</v>
      </c>
      <c r="AD754" s="297">
        <v>85</v>
      </c>
      <c r="AE754" s="300">
        <v>85</v>
      </c>
    </row>
    <row r="755" spans="1:31" x14ac:dyDescent="0.2">
      <c r="A755" s="293" t="s">
        <v>1863</v>
      </c>
      <c r="B755" s="293"/>
      <c r="C755" s="293" t="s">
        <v>1864</v>
      </c>
      <c r="D755" s="122" t="s">
        <v>1242</v>
      </c>
      <c r="E755" s="293" t="s">
        <v>1243</v>
      </c>
      <c r="F755" s="293" t="s">
        <v>243</v>
      </c>
      <c r="G755" s="122" t="s">
        <v>244</v>
      </c>
      <c r="H755" s="293" t="s">
        <v>1783</v>
      </c>
      <c r="I755" s="293" t="s">
        <v>392</v>
      </c>
      <c r="J755" s="294">
        <v>43525</v>
      </c>
      <c r="K755" s="295">
        <v>150</v>
      </c>
      <c r="L755" s="296">
        <v>150</v>
      </c>
      <c r="M755" s="297">
        <v>150</v>
      </c>
      <c r="N755" s="297">
        <v>150</v>
      </c>
      <c r="O755" s="298">
        <v>150</v>
      </c>
      <c r="P755" s="299">
        <v>150</v>
      </c>
      <c r="Q755" s="296">
        <v>150</v>
      </c>
      <c r="R755" s="297">
        <v>150</v>
      </c>
      <c r="S755" s="297">
        <v>150</v>
      </c>
      <c r="T755" s="297">
        <v>150</v>
      </c>
      <c r="U755" s="300">
        <v>150</v>
      </c>
      <c r="V755" s="296">
        <v>150</v>
      </c>
      <c r="W755" s="297">
        <v>150</v>
      </c>
      <c r="X755" s="297">
        <v>150</v>
      </c>
      <c r="Y755" s="297">
        <v>150</v>
      </c>
      <c r="Z755" s="300">
        <v>150</v>
      </c>
      <c r="AA755" s="296">
        <v>150</v>
      </c>
      <c r="AB755" s="297">
        <v>150</v>
      </c>
      <c r="AC755" s="297">
        <v>150</v>
      </c>
      <c r="AD755" s="297">
        <v>150</v>
      </c>
      <c r="AE755" s="300">
        <v>150</v>
      </c>
    </row>
    <row r="756" spans="1:31" x14ac:dyDescent="0.2">
      <c r="A756" s="293" t="s">
        <v>1865</v>
      </c>
      <c r="B756" s="293"/>
      <c r="C756" s="293" t="s">
        <v>1866</v>
      </c>
      <c r="D756" s="122" t="s">
        <v>1242</v>
      </c>
      <c r="E756" s="293" t="s">
        <v>1243</v>
      </c>
      <c r="F756" s="293" t="s">
        <v>243</v>
      </c>
      <c r="G756" s="122" t="s">
        <v>244</v>
      </c>
      <c r="H756" s="293" t="s">
        <v>1783</v>
      </c>
      <c r="I756" s="293" t="s">
        <v>392</v>
      </c>
      <c r="J756" s="294">
        <v>43525</v>
      </c>
      <c r="K756" s="295">
        <v>150</v>
      </c>
      <c r="L756" s="296">
        <v>150</v>
      </c>
      <c r="M756" s="297">
        <v>150</v>
      </c>
      <c r="N756" s="297">
        <v>150</v>
      </c>
      <c r="O756" s="298">
        <v>150</v>
      </c>
      <c r="P756" s="299">
        <v>150</v>
      </c>
      <c r="Q756" s="296">
        <v>150</v>
      </c>
      <c r="R756" s="297">
        <v>150</v>
      </c>
      <c r="S756" s="297">
        <v>150</v>
      </c>
      <c r="T756" s="297">
        <v>150</v>
      </c>
      <c r="U756" s="300">
        <v>150</v>
      </c>
      <c r="V756" s="296">
        <v>150</v>
      </c>
      <c r="W756" s="297">
        <v>150</v>
      </c>
      <c r="X756" s="297">
        <v>150</v>
      </c>
      <c r="Y756" s="297">
        <v>150</v>
      </c>
      <c r="Z756" s="300">
        <v>150</v>
      </c>
      <c r="AA756" s="296">
        <v>150</v>
      </c>
      <c r="AB756" s="297">
        <v>150</v>
      </c>
      <c r="AC756" s="297">
        <v>150</v>
      </c>
      <c r="AD756" s="297">
        <v>150</v>
      </c>
      <c r="AE756" s="300">
        <v>150</v>
      </c>
    </row>
    <row r="757" spans="1:31" x14ac:dyDescent="0.2">
      <c r="A757" s="293" t="s">
        <v>1867</v>
      </c>
      <c r="B757" s="293"/>
      <c r="C757" s="293" t="s">
        <v>1868</v>
      </c>
      <c r="D757" s="122" t="s">
        <v>1242</v>
      </c>
      <c r="E757" s="293" t="s">
        <v>1243</v>
      </c>
      <c r="F757" s="293" t="s">
        <v>243</v>
      </c>
      <c r="G757" s="122" t="s">
        <v>244</v>
      </c>
      <c r="H757" s="293" t="s">
        <v>391</v>
      </c>
      <c r="I757" s="293" t="s">
        <v>392</v>
      </c>
      <c r="J757" s="294">
        <v>36307</v>
      </c>
      <c r="K757" s="295">
        <v>27.72</v>
      </c>
      <c r="L757" s="296">
        <v>27.7</v>
      </c>
      <c r="M757" s="297">
        <v>27.7</v>
      </c>
      <c r="N757" s="297">
        <v>27.7</v>
      </c>
      <c r="O757" s="298">
        <v>27.7</v>
      </c>
      <c r="P757" s="299">
        <v>27.7</v>
      </c>
      <c r="Q757" s="296">
        <v>27.7</v>
      </c>
      <c r="R757" s="297">
        <v>27.7</v>
      </c>
      <c r="S757" s="297">
        <v>27.7</v>
      </c>
      <c r="T757" s="297">
        <v>27.7</v>
      </c>
      <c r="U757" s="300">
        <v>27.7</v>
      </c>
      <c r="V757" s="296">
        <v>27.7</v>
      </c>
      <c r="W757" s="297">
        <v>27.7</v>
      </c>
      <c r="X757" s="297">
        <v>27.7</v>
      </c>
      <c r="Y757" s="297">
        <v>27.7</v>
      </c>
      <c r="Z757" s="300">
        <v>27.7</v>
      </c>
      <c r="AA757" s="296">
        <v>27.7</v>
      </c>
      <c r="AB757" s="297">
        <v>27.7</v>
      </c>
      <c r="AC757" s="297">
        <v>27.7</v>
      </c>
      <c r="AD757" s="297">
        <v>27.7</v>
      </c>
      <c r="AE757" s="300">
        <v>27.7</v>
      </c>
    </row>
    <row r="758" spans="1:31" x14ac:dyDescent="0.2">
      <c r="A758" s="293" t="s">
        <v>1869</v>
      </c>
      <c r="B758" s="293"/>
      <c r="C758" s="293" t="s">
        <v>1870</v>
      </c>
      <c r="D758" s="122" t="s">
        <v>1242</v>
      </c>
      <c r="E758" s="293" t="s">
        <v>1243</v>
      </c>
      <c r="F758" s="293" t="s">
        <v>243</v>
      </c>
      <c r="G758" s="122" t="s">
        <v>244</v>
      </c>
      <c r="H758" s="293" t="s">
        <v>1488</v>
      </c>
      <c r="I758" s="293" t="s">
        <v>392</v>
      </c>
      <c r="J758" s="294">
        <v>44903</v>
      </c>
      <c r="K758" s="295">
        <v>42</v>
      </c>
      <c r="L758" s="296">
        <v>42</v>
      </c>
      <c r="M758" s="297">
        <v>42</v>
      </c>
      <c r="N758" s="297">
        <v>42</v>
      </c>
      <c r="O758" s="298">
        <v>42</v>
      </c>
      <c r="P758" s="299">
        <v>42</v>
      </c>
      <c r="Q758" s="296">
        <v>42</v>
      </c>
      <c r="R758" s="297">
        <v>42</v>
      </c>
      <c r="S758" s="297">
        <v>42</v>
      </c>
      <c r="T758" s="297">
        <v>42</v>
      </c>
      <c r="U758" s="300">
        <v>42</v>
      </c>
      <c r="V758" s="296">
        <v>42</v>
      </c>
      <c r="W758" s="297">
        <v>42</v>
      </c>
      <c r="X758" s="297">
        <v>42</v>
      </c>
      <c r="Y758" s="297">
        <v>42</v>
      </c>
      <c r="Z758" s="300">
        <v>42</v>
      </c>
      <c r="AA758" s="296">
        <v>42</v>
      </c>
      <c r="AB758" s="297">
        <v>42</v>
      </c>
      <c r="AC758" s="297">
        <v>42</v>
      </c>
      <c r="AD758" s="297">
        <v>42</v>
      </c>
      <c r="AE758" s="300">
        <v>42</v>
      </c>
    </row>
    <row r="759" spans="1:31" x14ac:dyDescent="0.2">
      <c r="A759" s="293" t="s">
        <v>1871</v>
      </c>
      <c r="B759" s="293"/>
      <c r="C759" s="293" t="s">
        <v>1872</v>
      </c>
      <c r="D759" s="122" t="s">
        <v>1242</v>
      </c>
      <c r="E759" s="293" t="s">
        <v>1243</v>
      </c>
      <c r="F759" s="293" t="s">
        <v>243</v>
      </c>
      <c r="G759" s="122" t="s">
        <v>244</v>
      </c>
      <c r="H759" s="293" t="s">
        <v>1488</v>
      </c>
      <c r="I759" s="293" t="s">
        <v>392</v>
      </c>
      <c r="J759" s="294">
        <v>44903</v>
      </c>
      <c r="K759" s="295">
        <v>44.8</v>
      </c>
      <c r="L759" s="296">
        <v>44.8</v>
      </c>
      <c r="M759" s="297">
        <v>44.8</v>
      </c>
      <c r="N759" s="297">
        <v>44.8</v>
      </c>
      <c r="O759" s="298">
        <v>44.8</v>
      </c>
      <c r="P759" s="299">
        <v>44.8</v>
      </c>
      <c r="Q759" s="296">
        <v>44.8</v>
      </c>
      <c r="R759" s="297">
        <v>44.8</v>
      </c>
      <c r="S759" s="297">
        <v>44.8</v>
      </c>
      <c r="T759" s="297">
        <v>44.8</v>
      </c>
      <c r="U759" s="300">
        <v>44.8</v>
      </c>
      <c r="V759" s="296">
        <v>44.8</v>
      </c>
      <c r="W759" s="297">
        <v>44.8</v>
      </c>
      <c r="X759" s="297">
        <v>44.8</v>
      </c>
      <c r="Y759" s="297">
        <v>44.8</v>
      </c>
      <c r="Z759" s="300">
        <v>44.8</v>
      </c>
      <c r="AA759" s="296">
        <v>44.8</v>
      </c>
      <c r="AB759" s="297">
        <v>44.8</v>
      </c>
      <c r="AC759" s="297">
        <v>44.8</v>
      </c>
      <c r="AD759" s="297">
        <v>44.8</v>
      </c>
      <c r="AE759" s="300">
        <v>44.8</v>
      </c>
    </row>
    <row r="760" spans="1:31" x14ac:dyDescent="0.2">
      <c r="A760" s="293" t="s">
        <v>1873</v>
      </c>
      <c r="B760" s="293"/>
      <c r="C760" s="293" t="s">
        <v>1874</v>
      </c>
      <c r="D760" s="122" t="s">
        <v>1242</v>
      </c>
      <c r="E760" s="293" t="s">
        <v>1243</v>
      </c>
      <c r="F760" s="293" t="s">
        <v>243</v>
      </c>
      <c r="G760" s="122" t="s">
        <v>244</v>
      </c>
      <c r="H760" s="293" t="s">
        <v>1488</v>
      </c>
      <c r="I760" s="293" t="s">
        <v>392</v>
      </c>
      <c r="J760" s="294">
        <v>44903</v>
      </c>
      <c r="K760" s="295">
        <v>42</v>
      </c>
      <c r="L760" s="296">
        <v>42</v>
      </c>
      <c r="M760" s="297">
        <v>42</v>
      </c>
      <c r="N760" s="297">
        <v>42</v>
      </c>
      <c r="O760" s="298">
        <v>42</v>
      </c>
      <c r="P760" s="299">
        <v>42</v>
      </c>
      <c r="Q760" s="296">
        <v>42</v>
      </c>
      <c r="R760" s="297">
        <v>42</v>
      </c>
      <c r="S760" s="297">
        <v>42</v>
      </c>
      <c r="T760" s="297">
        <v>42</v>
      </c>
      <c r="U760" s="300">
        <v>42</v>
      </c>
      <c r="V760" s="296">
        <v>42</v>
      </c>
      <c r="W760" s="297">
        <v>42</v>
      </c>
      <c r="X760" s="297">
        <v>42</v>
      </c>
      <c r="Y760" s="297">
        <v>42</v>
      </c>
      <c r="Z760" s="300">
        <v>42</v>
      </c>
      <c r="AA760" s="296">
        <v>42</v>
      </c>
      <c r="AB760" s="297">
        <v>42</v>
      </c>
      <c r="AC760" s="297">
        <v>42</v>
      </c>
      <c r="AD760" s="297">
        <v>42</v>
      </c>
      <c r="AE760" s="300">
        <v>42</v>
      </c>
    </row>
    <row r="761" spans="1:31" x14ac:dyDescent="0.2">
      <c r="A761" s="293" t="s">
        <v>1875</v>
      </c>
      <c r="B761" s="293"/>
      <c r="C761" s="293" t="s">
        <v>1876</v>
      </c>
      <c r="D761" s="122" t="s">
        <v>1242</v>
      </c>
      <c r="E761" s="293" t="s">
        <v>1243</v>
      </c>
      <c r="F761" s="293" t="s">
        <v>243</v>
      </c>
      <c r="G761" s="122" t="s">
        <v>244</v>
      </c>
      <c r="H761" s="293" t="s">
        <v>1488</v>
      </c>
      <c r="I761" s="293" t="s">
        <v>392</v>
      </c>
      <c r="J761" s="294">
        <v>44903</v>
      </c>
      <c r="K761" s="295">
        <v>207.2</v>
      </c>
      <c r="L761" s="296">
        <v>207.2</v>
      </c>
      <c r="M761" s="297">
        <v>207.2</v>
      </c>
      <c r="N761" s="297">
        <v>207.2</v>
      </c>
      <c r="O761" s="298">
        <v>207.2</v>
      </c>
      <c r="P761" s="299">
        <v>207.2</v>
      </c>
      <c r="Q761" s="296">
        <v>207.2</v>
      </c>
      <c r="R761" s="297">
        <v>207.2</v>
      </c>
      <c r="S761" s="297">
        <v>207.2</v>
      </c>
      <c r="T761" s="297">
        <v>207.2</v>
      </c>
      <c r="U761" s="300">
        <v>207.2</v>
      </c>
      <c r="V761" s="296">
        <v>207.2</v>
      </c>
      <c r="W761" s="297">
        <v>207.2</v>
      </c>
      <c r="X761" s="297">
        <v>207.2</v>
      </c>
      <c r="Y761" s="297">
        <v>207.2</v>
      </c>
      <c r="Z761" s="300">
        <v>207.2</v>
      </c>
      <c r="AA761" s="296">
        <v>207.2</v>
      </c>
      <c r="AB761" s="297">
        <v>207.2</v>
      </c>
      <c r="AC761" s="297">
        <v>207.2</v>
      </c>
      <c r="AD761" s="297">
        <v>207.2</v>
      </c>
      <c r="AE761" s="300">
        <v>207.2</v>
      </c>
    </row>
    <row r="762" spans="1:31" x14ac:dyDescent="0.2">
      <c r="A762" s="293" t="s">
        <v>1877</v>
      </c>
      <c r="B762" s="293"/>
      <c r="C762" s="293" t="s">
        <v>1878</v>
      </c>
      <c r="D762" s="122" t="s">
        <v>1242</v>
      </c>
      <c r="E762" s="293" t="s">
        <v>1243</v>
      </c>
      <c r="F762" s="293" t="s">
        <v>243</v>
      </c>
      <c r="G762" s="122" t="s">
        <v>244</v>
      </c>
      <c r="H762" s="293" t="s">
        <v>661</v>
      </c>
      <c r="I762" s="293" t="s">
        <v>260</v>
      </c>
      <c r="J762" s="294">
        <v>43776</v>
      </c>
      <c r="K762" s="295">
        <v>150</v>
      </c>
      <c r="L762" s="296">
        <v>150</v>
      </c>
      <c r="M762" s="297">
        <v>150</v>
      </c>
      <c r="N762" s="297">
        <v>150</v>
      </c>
      <c r="O762" s="298">
        <v>150</v>
      </c>
      <c r="P762" s="299">
        <v>150</v>
      </c>
      <c r="Q762" s="296">
        <v>150</v>
      </c>
      <c r="R762" s="297">
        <v>150</v>
      </c>
      <c r="S762" s="297">
        <v>150</v>
      </c>
      <c r="T762" s="297">
        <v>150</v>
      </c>
      <c r="U762" s="300">
        <v>150</v>
      </c>
      <c r="V762" s="296">
        <v>150</v>
      </c>
      <c r="W762" s="297">
        <v>150</v>
      </c>
      <c r="X762" s="297">
        <v>150</v>
      </c>
      <c r="Y762" s="297">
        <v>150</v>
      </c>
      <c r="Z762" s="300">
        <v>150</v>
      </c>
      <c r="AA762" s="296">
        <v>150</v>
      </c>
      <c r="AB762" s="297">
        <v>150</v>
      </c>
      <c r="AC762" s="297">
        <v>150</v>
      </c>
      <c r="AD762" s="297">
        <v>150</v>
      </c>
      <c r="AE762" s="300">
        <v>150</v>
      </c>
    </row>
    <row r="763" spans="1:31" x14ac:dyDescent="0.2">
      <c r="A763" s="293" t="s">
        <v>1879</v>
      </c>
      <c r="B763" s="293"/>
      <c r="C763" s="293" t="s">
        <v>1880</v>
      </c>
      <c r="D763" s="122" t="s">
        <v>1242</v>
      </c>
      <c r="E763" s="293" t="s">
        <v>1243</v>
      </c>
      <c r="F763" s="293" t="s">
        <v>243</v>
      </c>
      <c r="G763" s="122" t="s">
        <v>244</v>
      </c>
      <c r="H763" s="293" t="s">
        <v>661</v>
      </c>
      <c r="I763" s="293" t="s">
        <v>260</v>
      </c>
      <c r="J763" s="294">
        <v>43776</v>
      </c>
      <c r="K763" s="295">
        <v>23</v>
      </c>
      <c r="L763" s="296">
        <v>23</v>
      </c>
      <c r="M763" s="297">
        <v>23</v>
      </c>
      <c r="N763" s="297">
        <v>23</v>
      </c>
      <c r="O763" s="298">
        <v>23</v>
      </c>
      <c r="P763" s="299">
        <v>23</v>
      </c>
      <c r="Q763" s="296">
        <v>23</v>
      </c>
      <c r="R763" s="297">
        <v>23</v>
      </c>
      <c r="S763" s="297">
        <v>23</v>
      </c>
      <c r="T763" s="297">
        <v>23</v>
      </c>
      <c r="U763" s="300">
        <v>23</v>
      </c>
      <c r="V763" s="296">
        <v>23</v>
      </c>
      <c r="W763" s="297">
        <v>23</v>
      </c>
      <c r="X763" s="297">
        <v>23</v>
      </c>
      <c r="Y763" s="297">
        <v>23</v>
      </c>
      <c r="Z763" s="300">
        <v>23</v>
      </c>
      <c r="AA763" s="296">
        <v>23</v>
      </c>
      <c r="AB763" s="297">
        <v>23</v>
      </c>
      <c r="AC763" s="297">
        <v>23</v>
      </c>
      <c r="AD763" s="297">
        <v>23</v>
      </c>
      <c r="AE763" s="300">
        <v>23</v>
      </c>
    </row>
    <row r="764" spans="1:31" x14ac:dyDescent="0.2">
      <c r="A764" s="293" t="s">
        <v>1881</v>
      </c>
      <c r="B764" s="293"/>
      <c r="C764" s="293" t="s">
        <v>1882</v>
      </c>
      <c r="D764" s="122" t="s">
        <v>1242</v>
      </c>
      <c r="E764" s="293" t="s">
        <v>1243</v>
      </c>
      <c r="F764" s="293" t="s">
        <v>243</v>
      </c>
      <c r="G764" s="122" t="s">
        <v>244</v>
      </c>
      <c r="H764" s="293" t="s">
        <v>661</v>
      </c>
      <c r="I764" s="293" t="s">
        <v>260</v>
      </c>
      <c r="J764" s="294">
        <v>43776</v>
      </c>
      <c r="K764" s="295">
        <v>127.5</v>
      </c>
      <c r="L764" s="296">
        <v>127.5</v>
      </c>
      <c r="M764" s="297">
        <v>127.5</v>
      </c>
      <c r="N764" s="297">
        <v>127.5</v>
      </c>
      <c r="O764" s="298">
        <v>127.5</v>
      </c>
      <c r="P764" s="299">
        <v>127.5</v>
      </c>
      <c r="Q764" s="296">
        <v>127.5</v>
      </c>
      <c r="R764" s="297">
        <v>127.5</v>
      </c>
      <c r="S764" s="297">
        <v>127.5</v>
      </c>
      <c r="T764" s="297">
        <v>127.5</v>
      </c>
      <c r="U764" s="300">
        <v>127.5</v>
      </c>
      <c r="V764" s="296">
        <v>127.5</v>
      </c>
      <c r="W764" s="297">
        <v>127.5</v>
      </c>
      <c r="X764" s="297">
        <v>127.5</v>
      </c>
      <c r="Y764" s="297">
        <v>127.5</v>
      </c>
      <c r="Z764" s="300">
        <v>127.5</v>
      </c>
      <c r="AA764" s="296">
        <v>127.5</v>
      </c>
      <c r="AB764" s="297">
        <v>127.5</v>
      </c>
      <c r="AC764" s="297">
        <v>127.5</v>
      </c>
      <c r="AD764" s="297">
        <v>127.5</v>
      </c>
      <c r="AE764" s="300">
        <v>127.5</v>
      </c>
    </row>
    <row r="765" spans="1:31" x14ac:dyDescent="0.2">
      <c r="A765" s="293" t="s">
        <v>1883</v>
      </c>
      <c r="B765" s="293"/>
      <c r="C765" s="293" t="s">
        <v>1884</v>
      </c>
      <c r="D765" s="122" t="s">
        <v>1242</v>
      </c>
      <c r="E765" s="293" t="s">
        <v>1243</v>
      </c>
      <c r="F765" s="293" t="s">
        <v>243</v>
      </c>
      <c r="G765" s="122" t="s">
        <v>244</v>
      </c>
      <c r="H765" s="293" t="s">
        <v>1398</v>
      </c>
      <c r="I765" s="293" t="s">
        <v>392</v>
      </c>
      <c r="J765" s="294">
        <v>37081</v>
      </c>
      <c r="K765" s="295">
        <v>38.25</v>
      </c>
      <c r="L765" s="296">
        <v>38.299999999999997</v>
      </c>
      <c r="M765" s="297">
        <v>38.299999999999997</v>
      </c>
      <c r="N765" s="297">
        <v>38.299999999999997</v>
      </c>
      <c r="O765" s="298">
        <v>38.299999999999997</v>
      </c>
      <c r="P765" s="299">
        <v>38.299999999999997</v>
      </c>
      <c r="Q765" s="296">
        <v>38.299999999999997</v>
      </c>
      <c r="R765" s="297">
        <v>38.299999999999997</v>
      </c>
      <c r="S765" s="297">
        <v>38.299999999999997</v>
      </c>
      <c r="T765" s="297">
        <v>38.299999999999997</v>
      </c>
      <c r="U765" s="300">
        <v>38.299999999999997</v>
      </c>
      <c r="V765" s="296">
        <v>38.299999999999997</v>
      </c>
      <c r="W765" s="297">
        <v>38.299999999999997</v>
      </c>
      <c r="X765" s="297">
        <v>38.299999999999997</v>
      </c>
      <c r="Y765" s="297">
        <v>38.299999999999997</v>
      </c>
      <c r="Z765" s="300">
        <v>38.299999999999997</v>
      </c>
      <c r="AA765" s="296">
        <v>38.299999999999997</v>
      </c>
      <c r="AB765" s="297">
        <v>38.299999999999997</v>
      </c>
      <c r="AC765" s="297">
        <v>38.299999999999997</v>
      </c>
      <c r="AD765" s="297">
        <v>38.299999999999997</v>
      </c>
      <c r="AE765" s="300">
        <v>38.299999999999997</v>
      </c>
    </row>
    <row r="766" spans="1:31" x14ac:dyDescent="0.2">
      <c r="A766" s="293" t="s">
        <v>1885</v>
      </c>
      <c r="B766" s="293"/>
      <c r="C766" s="293" t="s">
        <v>1886</v>
      </c>
      <c r="D766" s="122" t="s">
        <v>1242</v>
      </c>
      <c r="E766" s="293" t="s">
        <v>1243</v>
      </c>
      <c r="F766" s="293" t="s">
        <v>243</v>
      </c>
      <c r="G766" s="122" t="s">
        <v>244</v>
      </c>
      <c r="H766" s="293" t="s">
        <v>1398</v>
      </c>
      <c r="I766" s="293" t="s">
        <v>392</v>
      </c>
      <c r="J766" s="294">
        <v>43313</v>
      </c>
      <c r="K766" s="295">
        <v>15.59</v>
      </c>
      <c r="L766" s="296">
        <v>15.6</v>
      </c>
      <c r="M766" s="297">
        <v>15.6</v>
      </c>
      <c r="N766" s="297">
        <v>15.6</v>
      </c>
      <c r="O766" s="298">
        <v>15.6</v>
      </c>
      <c r="P766" s="299">
        <v>15.6</v>
      </c>
      <c r="Q766" s="296">
        <v>15.6</v>
      </c>
      <c r="R766" s="297">
        <v>15.6</v>
      </c>
      <c r="S766" s="297">
        <v>15.6</v>
      </c>
      <c r="T766" s="297">
        <v>15.6</v>
      </c>
      <c r="U766" s="300">
        <v>15.6</v>
      </c>
      <c r="V766" s="296">
        <v>15.6</v>
      </c>
      <c r="W766" s="297">
        <v>15.6</v>
      </c>
      <c r="X766" s="297">
        <v>15.6</v>
      </c>
      <c r="Y766" s="297">
        <v>15.6</v>
      </c>
      <c r="Z766" s="300">
        <v>15.6</v>
      </c>
      <c r="AA766" s="296">
        <v>15.6</v>
      </c>
      <c r="AB766" s="297">
        <v>15.6</v>
      </c>
      <c r="AC766" s="297">
        <v>15.6</v>
      </c>
      <c r="AD766" s="297">
        <v>15.6</v>
      </c>
      <c r="AE766" s="300">
        <v>15.6</v>
      </c>
    </row>
    <row r="767" spans="1:31" x14ac:dyDescent="0.2">
      <c r="A767" s="293" t="s">
        <v>1887</v>
      </c>
      <c r="B767" s="293"/>
      <c r="C767" s="293" t="s">
        <v>1888</v>
      </c>
      <c r="D767" s="122" t="s">
        <v>1242</v>
      </c>
      <c r="E767" s="293" t="s">
        <v>1243</v>
      </c>
      <c r="F767" s="293" t="s">
        <v>243</v>
      </c>
      <c r="G767" s="122" t="s">
        <v>244</v>
      </c>
      <c r="H767" s="293" t="s">
        <v>1398</v>
      </c>
      <c r="I767" s="293" t="s">
        <v>392</v>
      </c>
      <c r="J767" s="294">
        <v>43313</v>
      </c>
      <c r="K767" s="295">
        <v>50.49</v>
      </c>
      <c r="L767" s="296">
        <v>50.5</v>
      </c>
      <c r="M767" s="297">
        <v>50.5</v>
      </c>
      <c r="N767" s="297">
        <v>50.5</v>
      </c>
      <c r="O767" s="298">
        <v>50.5</v>
      </c>
      <c r="P767" s="299">
        <v>50.5</v>
      </c>
      <c r="Q767" s="296">
        <v>50.5</v>
      </c>
      <c r="R767" s="297">
        <v>50.5</v>
      </c>
      <c r="S767" s="297">
        <v>50.5</v>
      </c>
      <c r="T767" s="297">
        <v>50.5</v>
      </c>
      <c r="U767" s="300">
        <v>50.5</v>
      </c>
      <c r="V767" s="296">
        <v>50.5</v>
      </c>
      <c r="W767" s="297">
        <v>50.5</v>
      </c>
      <c r="X767" s="297">
        <v>50.5</v>
      </c>
      <c r="Y767" s="297">
        <v>50.5</v>
      </c>
      <c r="Z767" s="300">
        <v>50.5</v>
      </c>
      <c r="AA767" s="296">
        <v>50.5</v>
      </c>
      <c r="AB767" s="297">
        <v>50.5</v>
      </c>
      <c r="AC767" s="297">
        <v>50.5</v>
      </c>
      <c r="AD767" s="297">
        <v>50.5</v>
      </c>
      <c r="AE767" s="300">
        <v>50.5</v>
      </c>
    </row>
    <row r="768" spans="1:31" x14ac:dyDescent="0.2">
      <c r="A768" s="293" t="s">
        <v>1889</v>
      </c>
      <c r="B768" s="293"/>
      <c r="C768" s="293" t="s">
        <v>1890</v>
      </c>
      <c r="D768" s="122" t="s">
        <v>1242</v>
      </c>
      <c r="E768" s="293" t="s">
        <v>1243</v>
      </c>
      <c r="F768" s="293" t="s">
        <v>243</v>
      </c>
      <c r="G768" s="122" t="s">
        <v>244</v>
      </c>
      <c r="H768" s="293" t="s">
        <v>1398</v>
      </c>
      <c r="I768" s="293" t="s">
        <v>392</v>
      </c>
      <c r="J768" s="294">
        <v>43313</v>
      </c>
      <c r="K768" s="295">
        <v>38.25</v>
      </c>
      <c r="L768" s="296">
        <v>38.299999999999997</v>
      </c>
      <c r="M768" s="297">
        <v>38.299999999999997</v>
      </c>
      <c r="N768" s="297">
        <v>38.299999999999997</v>
      </c>
      <c r="O768" s="298">
        <v>38.299999999999997</v>
      </c>
      <c r="P768" s="299">
        <v>38.299999999999997</v>
      </c>
      <c r="Q768" s="296">
        <v>38.299999999999997</v>
      </c>
      <c r="R768" s="297">
        <v>38.299999999999997</v>
      </c>
      <c r="S768" s="297">
        <v>38.299999999999997</v>
      </c>
      <c r="T768" s="297">
        <v>38.299999999999997</v>
      </c>
      <c r="U768" s="300">
        <v>38.299999999999997</v>
      </c>
      <c r="V768" s="296">
        <v>38.299999999999997</v>
      </c>
      <c r="W768" s="297">
        <v>38.299999999999997</v>
      </c>
      <c r="X768" s="297">
        <v>38.299999999999997</v>
      </c>
      <c r="Y768" s="297">
        <v>38.299999999999997</v>
      </c>
      <c r="Z768" s="300">
        <v>38.299999999999997</v>
      </c>
      <c r="AA768" s="296">
        <v>38.299999999999997</v>
      </c>
      <c r="AB768" s="297">
        <v>38.299999999999997</v>
      </c>
      <c r="AC768" s="297">
        <v>38.299999999999997</v>
      </c>
      <c r="AD768" s="297">
        <v>38.299999999999997</v>
      </c>
      <c r="AE768" s="300">
        <v>38.299999999999997</v>
      </c>
    </row>
    <row r="769" spans="1:31" x14ac:dyDescent="0.2">
      <c r="A769" s="293" t="s">
        <v>1891</v>
      </c>
      <c r="B769" s="293"/>
      <c r="C769" s="293" t="s">
        <v>1892</v>
      </c>
      <c r="D769" s="122" t="s">
        <v>1242</v>
      </c>
      <c r="E769" s="293" t="s">
        <v>1243</v>
      </c>
      <c r="F769" s="293" t="s">
        <v>243</v>
      </c>
      <c r="G769" s="122" t="s">
        <v>244</v>
      </c>
      <c r="H769" s="293" t="s">
        <v>1398</v>
      </c>
      <c r="I769" s="293" t="s">
        <v>392</v>
      </c>
      <c r="J769" s="294">
        <v>43313</v>
      </c>
      <c r="K769" s="295">
        <v>13.79</v>
      </c>
      <c r="L769" s="296">
        <v>13.8</v>
      </c>
      <c r="M769" s="297">
        <v>13.8</v>
      </c>
      <c r="N769" s="297">
        <v>13.8</v>
      </c>
      <c r="O769" s="298">
        <v>13.8</v>
      </c>
      <c r="P769" s="299">
        <v>13.8</v>
      </c>
      <c r="Q769" s="296">
        <v>13.8</v>
      </c>
      <c r="R769" s="297">
        <v>13.8</v>
      </c>
      <c r="S769" s="297">
        <v>13.8</v>
      </c>
      <c r="T769" s="297">
        <v>13.8</v>
      </c>
      <c r="U769" s="300">
        <v>13.8</v>
      </c>
      <c r="V769" s="296">
        <v>13.8</v>
      </c>
      <c r="W769" s="297">
        <v>13.8</v>
      </c>
      <c r="X769" s="297">
        <v>13.8</v>
      </c>
      <c r="Y769" s="297">
        <v>13.8</v>
      </c>
      <c r="Z769" s="300">
        <v>13.8</v>
      </c>
      <c r="AA769" s="296">
        <v>13.8</v>
      </c>
      <c r="AB769" s="297">
        <v>13.8</v>
      </c>
      <c r="AC769" s="297">
        <v>13.8</v>
      </c>
      <c r="AD769" s="297">
        <v>13.8</v>
      </c>
      <c r="AE769" s="300">
        <v>13.8</v>
      </c>
    </row>
    <row r="770" spans="1:31" x14ac:dyDescent="0.2">
      <c r="A770" s="293" t="s">
        <v>1893</v>
      </c>
      <c r="B770" s="293"/>
      <c r="C770" s="293" t="s">
        <v>1894</v>
      </c>
      <c r="D770" s="122" t="s">
        <v>1242</v>
      </c>
      <c r="E770" s="293" t="s">
        <v>1243</v>
      </c>
      <c r="F770" s="293" t="s">
        <v>243</v>
      </c>
      <c r="G770" s="122" t="s">
        <v>244</v>
      </c>
      <c r="H770" s="293" t="s">
        <v>1333</v>
      </c>
      <c r="I770" s="293" t="s">
        <v>392</v>
      </c>
      <c r="J770" s="294">
        <v>40942</v>
      </c>
      <c r="K770" s="295">
        <v>103.4</v>
      </c>
      <c r="L770" s="296">
        <v>103.4</v>
      </c>
      <c r="M770" s="297">
        <v>103.4</v>
      </c>
      <c r="N770" s="297">
        <v>103.4</v>
      </c>
      <c r="O770" s="298">
        <v>103.4</v>
      </c>
      <c r="P770" s="299">
        <v>103.4</v>
      </c>
      <c r="Q770" s="296">
        <v>103.4</v>
      </c>
      <c r="R770" s="297">
        <v>103.4</v>
      </c>
      <c r="S770" s="297">
        <v>103.4</v>
      </c>
      <c r="T770" s="297">
        <v>103.4</v>
      </c>
      <c r="U770" s="300">
        <v>103.4</v>
      </c>
      <c r="V770" s="296">
        <v>103.4</v>
      </c>
      <c r="W770" s="297">
        <v>103.4</v>
      </c>
      <c r="X770" s="297">
        <v>103.4</v>
      </c>
      <c r="Y770" s="297">
        <v>103.4</v>
      </c>
      <c r="Z770" s="300">
        <v>103.4</v>
      </c>
      <c r="AA770" s="296">
        <v>103.4</v>
      </c>
      <c r="AB770" s="297">
        <v>103.4</v>
      </c>
      <c r="AC770" s="297">
        <v>103.4</v>
      </c>
      <c r="AD770" s="297">
        <v>103.4</v>
      </c>
      <c r="AE770" s="300">
        <v>103.4</v>
      </c>
    </row>
    <row r="771" spans="1:31" x14ac:dyDescent="0.2">
      <c r="A771" s="293" t="s">
        <v>1895</v>
      </c>
      <c r="B771" s="293"/>
      <c r="C771" s="293" t="s">
        <v>1896</v>
      </c>
      <c r="D771" s="122" t="s">
        <v>1242</v>
      </c>
      <c r="E771" s="293" t="s">
        <v>1243</v>
      </c>
      <c r="F771" s="293" t="s">
        <v>243</v>
      </c>
      <c r="G771" s="122" t="s">
        <v>244</v>
      </c>
      <c r="H771" s="293" t="s">
        <v>1333</v>
      </c>
      <c r="I771" s="293" t="s">
        <v>392</v>
      </c>
      <c r="J771" s="294">
        <v>40942</v>
      </c>
      <c r="K771" s="295">
        <v>94.6</v>
      </c>
      <c r="L771" s="296">
        <v>94.6</v>
      </c>
      <c r="M771" s="297">
        <v>94.6</v>
      </c>
      <c r="N771" s="297">
        <v>94.6</v>
      </c>
      <c r="O771" s="298">
        <v>94.6</v>
      </c>
      <c r="P771" s="299">
        <v>94.6</v>
      </c>
      <c r="Q771" s="296">
        <v>94.6</v>
      </c>
      <c r="R771" s="297">
        <v>94.6</v>
      </c>
      <c r="S771" s="297">
        <v>94.6</v>
      </c>
      <c r="T771" s="297">
        <v>94.6</v>
      </c>
      <c r="U771" s="300">
        <v>94.6</v>
      </c>
      <c r="V771" s="296">
        <v>94.6</v>
      </c>
      <c r="W771" s="297">
        <v>94.6</v>
      </c>
      <c r="X771" s="297">
        <v>94.6</v>
      </c>
      <c r="Y771" s="297">
        <v>94.6</v>
      </c>
      <c r="Z771" s="300">
        <v>94.6</v>
      </c>
      <c r="AA771" s="296">
        <v>94.6</v>
      </c>
      <c r="AB771" s="297">
        <v>94.6</v>
      </c>
      <c r="AC771" s="297">
        <v>94.6</v>
      </c>
      <c r="AD771" s="297">
        <v>94.6</v>
      </c>
      <c r="AE771" s="300">
        <v>94.6</v>
      </c>
    </row>
    <row r="772" spans="1:31" x14ac:dyDescent="0.2">
      <c r="A772" s="293" t="s">
        <v>1897</v>
      </c>
      <c r="B772" s="293"/>
      <c r="C772" s="293" t="s">
        <v>1898</v>
      </c>
      <c r="D772" s="122" t="s">
        <v>1242</v>
      </c>
      <c r="E772" s="293" t="s">
        <v>1243</v>
      </c>
      <c r="F772" s="293" t="s">
        <v>243</v>
      </c>
      <c r="G772" s="122" t="s">
        <v>1108</v>
      </c>
      <c r="H772" s="293" t="s">
        <v>1398</v>
      </c>
      <c r="I772" s="293" t="s">
        <v>392</v>
      </c>
      <c r="J772" s="294">
        <v>39448</v>
      </c>
      <c r="K772" s="295">
        <v>2</v>
      </c>
      <c r="L772" s="296">
        <v>2</v>
      </c>
      <c r="M772" s="297">
        <v>2</v>
      </c>
      <c r="N772" s="297">
        <v>2</v>
      </c>
      <c r="O772" s="298">
        <v>2</v>
      </c>
      <c r="P772" s="299">
        <v>2</v>
      </c>
      <c r="Q772" s="296">
        <v>2</v>
      </c>
      <c r="R772" s="297">
        <v>2</v>
      </c>
      <c r="S772" s="297">
        <v>2</v>
      </c>
      <c r="T772" s="297">
        <v>2</v>
      </c>
      <c r="U772" s="300">
        <v>2</v>
      </c>
      <c r="V772" s="296">
        <v>2</v>
      </c>
      <c r="W772" s="297">
        <v>2</v>
      </c>
      <c r="X772" s="297">
        <v>2</v>
      </c>
      <c r="Y772" s="297">
        <v>2</v>
      </c>
      <c r="Z772" s="300">
        <v>2</v>
      </c>
      <c r="AA772" s="296">
        <v>2</v>
      </c>
      <c r="AB772" s="297">
        <v>2</v>
      </c>
      <c r="AC772" s="297">
        <v>2</v>
      </c>
      <c r="AD772" s="297">
        <v>2</v>
      </c>
      <c r="AE772" s="300">
        <v>2</v>
      </c>
    </row>
    <row r="773" spans="1:31" x14ac:dyDescent="0.2">
      <c r="A773" s="293" t="s">
        <v>1899</v>
      </c>
      <c r="B773" s="293"/>
      <c r="C773" s="293" t="s">
        <v>1900</v>
      </c>
      <c r="D773" s="122" t="s">
        <v>1242</v>
      </c>
      <c r="E773" s="293" t="s">
        <v>1243</v>
      </c>
      <c r="F773" s="293" t="s">
        <v>243</v>
      </c>
      <c r="G773" s="122" t="s">
        <v>244</v>
      </c>
      <c r="H773" s="293" t="s">
        <v>1398</v>
      </c>
      <c r="I773" s="293" t="s">
        <v>392</v>
      </c>
      <c r="J773" s="294">
        <v>39758</v>
      </c>
      <c r="K773" s="295">
        <v>174.6</v>
      </c>
      <c r="L773" s="296">
        <v>169.5</v>
      </c>
      <c r="M773" s="297">
        <v>169.5</v>
      </c>
      <c r="N773" s="297">
        <v>169.5</v>
      </c>
      <c r="O773" s="298">
        <v>169.5</v>
      </c>
      <c r="P773" s="299">
        <v>169.5</v>
      </c>
      <c r="Q773" s="296">
        <v>169.5</v>
      </c>
      <c r="R773" s="297">
        <v>169.5</v>
      </c>
      <c r="S773" s="297">
        <v>169.5</v>
      </c>
      <c r="T773" s="297">
        <v>169.5</v>
      </c>
      <c r="U773" s="300">
        <v>169.5</v>
      </c>
      <c r="V773" s="296">
        <v>169.5</v>
      </c>
      <c r="W773" s="297">
        <v>169.5</v>
      </c>
      <c r="X773" s="297">
        <v>169.5</v>
      </c>
      <c r="Y773" s="297">
        <v>169.5</v>
      </c>
      <c r="Z773" s="300">
        <v>169.5</v>
      </c>
      <c r="AA773" s="296">
        <v>169.5</v>
      </c>
      <c r="AB773" s="297">
        <v>169.5</v>
      </c>
      <c r="AC773" s="297">
        <v>169.5</v>
      </c>
      <c r="AD773" s="297">
        <v>169.5</v>
      </c>
      <c r="AE773" s="300">
        <v>169.5</v>
      </c>
    </row>
    <row r="774" spans="1:31" x14ac:dyDescent="0.2">
      <c r="A774" s="293" t="s">
        <v>1901</v>
      </c>
      <c r="B774" s="293"/>
      <c r="C774" s="293" t="s">
        <v>1902</v>
      </c>
      <c r="D774" s="122" t="s">
        <v>1242</v>
      </c>
      <c r="E774" s="293" t="s">
        <v>1243</v>
      </c>
      <c r="F774" s="293" t="s">
        <v>243</v>
      </c>
      <c r="G774" s="122" t="s">
        <v>244</v>
      </c>
      <c r="H774" s="293" t="s">
        <v>1903</v>
      </c>
      <c r="I774" s="293" t="s">
        <v>246</v>
      </c>
      <c r="J774" s="294">
        <v>42661</v>
      </c>
      <c r="K774" s="295">
        <v>125.6</v>
      </c>
      <c r="L774" s="296">
        <v>125.6</v>
      </c>
      <c r="M774" s="297">
        <v>125.6</v>
      </c>
      <c r="N774" s="297">
        <v>125.6</v>
      </c>
      <c r="O774" s="298">
        <v>125.6</v>
      </c>
      <c r="P774" s="299">
        <v>125.6</v>
      </c>
      <c r="Q774" s="296">
        <v>125.6</v>
      </c>
      <c r="R774" s="297">
        <v>125.6</v>
      </c>
      <c r="S774" s="297">
        <v>125.6</v>
      </c>
      <c r="T774" s="297">
        <v>125.6</v>
      </c>
      <c r="U774" s="300">
        <v>125.6</v>
      </c>
      <c r="V774" s="296">
        <v>125.6</v>
      </c>
      <c r="W774" s="297">
        <v>125.6</v>
      </c>
      <c r="X774" s="297">
        <v>125.6</v>
      </c>
      <c r="Y774" s="297">
        <v>125.6</v>
      </c>
      <c r="Z774" s="300">
        <v>125.6</v>
      </c>
      <c r="AA774" s="296">
        <v>125.6</v>
      </c>
      <c r="AB774" s="297">
        <v>125.6</v>
      </c>
      <c r="AC774" s="297">
        <v>125.6</v>
      </c>
      <c r="AD774" s="297">
        <v>125.6</v>
      </c>
      <c r="AE774" s="300">
        <v>125.6</v>
      </c>
    </row>
    <row r="775" spans="1:31" x14ac:dyDescent="0.2">
      <c r="A775" s="293" t="s">
        <v>1904</v>
      </c>
      <c r="B775" s="293"/>
      <c r="C775" s="293" t="s">
        <v>1905</v>
      </c>
      <c r="D775" s="122" t="s">
        <v>1242</v>
      </c>
      <c r="E775" s="293" t="s">
        <v>1243</v>
      </c>
      <c r="F775" s="293" t="s">
        <v>243</v>
      </c>
      <c r="G775" s="122" t="s">
        <v>244</v>
      </c>
      <c r="H775" s="293" t="s">
        <v>1757</v>
      </c>
      <c r="I775" s="293" t="s">
        <v>260</v>
      </c>
      <c r="J775" s="294">
        <v>44536</v>
      </c>
      <c r="K775" s="295">
        <v>105</v>
      </c>
      <c r="L775" s="296">
        <v>105</v>
      </c>
      <c r="M775" s="297">
        <v>105</v>
      </c>
      <c r="N775" s="297">
        <v>105</v>
      </c>
      <c r="O775" s="298">
        <v>105</v>
      </c>
      <c r="P775" s="299">
        <v>105</v>
      </c>
      <c r="Q775" s="296">
        <v>105</v>
      </c>
      <c r="R775" s="297">
        <v>105</v>
      </c>
      <c r="S775" s="297">
        <v>105</v>
      </c>
      <c r="T775" s="297">
        <v>105</v>
      </c>
      <c r="U775" s="300">
        <v>105</v>
      </c>
      <c r="V775" s="296">
        <v>105</v>
      </c>
      <c r="W775" s="297">
        <v>105</v>
      </c>
      <c r="X775" s="297">
        <v>105</v>
      </c>
      <c r="Y775" s="297">
        <v>105</v>
      </c>
      <c r="Z775" s="300">
        <v>105</v>
      </c>
      <c r="AA775" s="296">
        <v>105</v>
      </c>
      <c r="AB775" s="297">
        <v>105</v>
      </c>
      <c r="AC775" s="297">
        <v>105</v>
      </c>
      <c r="AD775" s="297">
        <v>105</v>
      </c>
      <c r="AE775" s="300">
        <v>105</v>
      </c>
    </row>
    <row r="776" spans="1:31" x14ac:dyDescent="0.2">
      <c r="A776" s="293" t="s">
        <v>1906</v>
      </c>
      <c r="B776" s="293"/>
      <c r="C776" s="293" t="s">
        <v>1907</v>
      </c>
      <c r="D776" s="122" t="s">
        <v>1242</v>
      </c>
      <c r="E776" s="293" t="s">
        <v>1243</v>
      </c>
      <c r="F776" s="293" t="s">
        <v>243</v>
      </c>
      <c r="G776" s="122" t="s">
        <v>244</v>
      </c>
      <c r="H776" s="293" t="s">
        <v>1757</v>
      </c>
      <c r="I776" s="293" t="s">
        <v>260</v>
      </c>
      <c r="J776" s="294">
        <v>44536</v>
      </c>
      <c r="K776" s="295">
        <v>96.6</v>
      </c>
      <c r="L776" s="296">
        <v>96.6</v>
      </c>
      <c r="M776" s="297">
        <v>96.6</v>
      </c>
      <c r="N776" s="297">
        <v>96.6</v>
      </c>
      <c r="O776" s="298">
        <v>96.6</v>
      </c>
      <c r="P776" s="299">
        <v>96.6</v>
      </c>
      <c r="Q776" s="296">
        <v>96.6</v>
      </c>
      <c r="R776" s="297">
        <v>96.6</v>
      </c>
      <c r="S776" s="297">
        <v>96.6</v>
      </c>
      <c r="T776" s="297">
        <v>96.6</v>
      </c>
      <c r="U776" s="300">
        <v>96.6</v>
      </c>
      <c r="V776" s="296">
        <v>96.6</v>
      </c>
      <c r="W776" s="297">
        <v>96.6</v>
      </c>
      <c r="X776" s="297">
        <v>96.6</v>
      </c>
      <c r="Y776" s="297">
        <v>96.6</v>
      </c>
      <c r="Z776" s="300">
        <v>96.6</v>
      </c>
      <c r="AA776" s="296">
        <v>96.6</v>
      </c>
      <c r="AB776" s="297">
        <v>96.6</v>
      </c>
      <c r="AC776" s="297">
        <v>96.6</v>
      </c>
      <c r="AD776" s="297">
        <v>96.6</v>
      </c>
      <c r="AE776" s="300">
        <v>96.6</v>
      </c>
    </row>
    <row r="777" spans="1:31" x14ac:dyDescent="0.2">
      <c r="A777" s="293" t="s">
        <v>1908</v>
      </c>
      <c r="B777" s="293"/>
      <c r="C777" s="293" t="s">
        <v>1909</v>
      </c>
      <c r="D777" s="122" t="s">
        <v>1242</v>
      </c>
      <c r="E777" s="293" t="s">
        <v>1243</v>
      </c>
      <c r="F777" s="293" t="s">
        <v>243</v>
      </c>
      <c r="G777" s="122" t="s">
        <v>244</v>
      </c>
      <c r="H777" s="293" t="s">
        <v>1488</v>
      </c>
      <c r="I777" s="293" t="s">
        <v>392</v>
      </c>
      <c r="J777" s="294">
        <v>44342</v>
      </c>
      <c r="K777" s="295">
        <v>12</v>
      </c>
      <c r="L777" s="296">
        <v>12</v>
      </c>
      <c r="M777" s="297">
        <v>12</v>
      </c>
      <c r="N777" s="297">
        <v>12</v>
      </c>
      <c r="O777" s="298">
        <v>12</v>
      </c>
      <c r="P777" s="299">
        <v>12</v>
      </c>
      <c r="Q777" s="296">
        <v>12</v>
      </c>
      <c r="R777" s="297">
        <v>12</v>
      </c>
      <c r="S777" s="297">
        <v>12</v>
      </c>
      <c r="T777" s="297">
        <v>12</v>
      </c>
      <c r="U777" s="300">
        <v>12</v>
      </c>
      <c r="V777" s="296">
        <v>12</v>
      </c>
      <c r="W777" s="297">
        <v>12</v>
      </c>
      <c r="X777" s="297">
        <v>12</v>
      </c>
      <c r="Y777" s="297">
        <v>12</v>
      </c>
      <c r="Z777" s="300">
        <v>12</v>
      </c>
      <c r="AA777" s="296">
        <v>12</v>
      </c>
      <c r="AB777" s="297">
        <v>12</v>
      </c>
      <c r="AC777" s="297">
        <v>12</v>
      </c>
      <c r="AD777" s="297">
        <v>12</v>
      </c>
      <c r="AE777" s="300">
        <v>12</v>
      </c>
    </row>
    <row r="778" spans="1:31" x14ac:dyDescent="0.2">
      <c r="A778" s="293" t="s">
        <v>1910</v>
      </c>
      <c r="B778" s="293"/>
      <c r="C778" s="293" t="s">
        <v>1911</v>
      </c>
      <c r="D778" s="122" t="s">
        <v>1242</v>
      </c>
      <c r="E778" s="293" t="s">
        <v>1243</v>
      </c>
      <c r="F778" s="293" t="s">
        <v>243</v>
      </c>
      <c r="G778" s="122" t="s">
        <v>244</v>
      </c>
      <c r="H778" s="293" t="s">
        <v>1488</v>
      </c>
      <c r="I778" s="293" t="s">
        <v>392</v>
      </c>
      <c r="J778" s="294">
        <v>44342</v>
      </c>
      <c r="K778" s="295">
        <v>7.2</v>
      </c>
      <c r="L778" s="296">
        <v>7.2</v>
      </c>
      <c r="M778" s="297">
        <v>7.2</v>
      </c>
      <c r="N778" s="297">
        <v>7.2</v>
      </c>
      <c r="O778" s="298">
        <v>7.2</v>
      </c>
      <c r="P778" s="299">
        <v>7.2</v>
      </c>
      <c r="Q778" s="296">
        <v>7.2</v>
      </c>
      <c r="R778" s="297">
        <v>7.2</v>
      </c>
      <c r="S778" s="297">
        <v>7.2</v>
      </c>
      <c r="T778" s="297">
        <v>7.2</v>
      </c>
      <c r="U778" s="300">
        <v>7.2</v>
      </c>
      <c r="V778" s="296">
        <v>7.2</v>
      </c>
      <c r="W778" s="297">
        <v>7.2</v>
      </c>
      <c r="X778" s="297">
        <v>7.2</v>
      </c>
      <c r="Y778" s="297">
        <v>7.2</v>
      </c>
      <c r="Z778" s="300">
        <v>7.2</v>
      </c>
      <c r="AA778" s="296">
        <v>7.2</v>
      </c>
      <c r="AB778" s="297">
        <v>7.2</v>
      </c>
      <c r="AC778" s="297">
        <v>7.2</v>
      </c>
      <c r="AD778" s="297">
        <v>7.2</v>
      </c>
      <c r="AE778" s="300">
        <v>7.2</v>
      </c>
    </row>
    <row r="779" spans="1:31" x14ac:dyDescent="0.2">
      <c r="A779" s="293" t="s">
        <v>1912</v>
      </c>
      <c r="B779" s="293"/>
      <c r="C779" s="293" t="s">
        <v>1913</v>
      </c>
      <c r="D779" s="122" t="s">
        <v>1242</v>
      </c>
      <c r="E779" s="293" t="s">
        <v>1243</v>
      </c>
      <c r="F779" s="293" t="s">
        <v>243</v>
      </c>
      <c r="G779" s="122" t="s">
        <v>244</v>
      </c>
      <c r="H779" s="293" t="s">
        <v>1488</v>
      </c>
      <c r="I779" s="293" t="s">
        <v>392</v>
      </c>
      <c r="J779" s="294">
        <v>44342</v>
      </c>
      <c r="K779" s="295">
        <v>100.8</v>
      </c>
      <c r="L779" s="296">
        <v>100.8</v>
      </c>
      <c r="M779" s="297">
        <v>100.8</v>
      </c>
      <c r="N779" s="297">
        <v>100.8</v>
      </c>
      <c r="O779" s="298">
        <v>100.8</v>
      </c>
      <c r="P779" s="299">
        <v>100.8</v>
      </c>
      <c r="Q779" s="296">
        <v>100.8</v>
      </c>
      <c r="R779" s="297">
        <v>100.8</v>
      </c>
      <c r="S779" s="297">
        <v>100.8</v>
      </c>
      <c r="T779" s="297">
        <v>100.8</v>
      </c>
      <c r="U779" s="300">
        <v>100.8</v>
      </c>
      <c r="V779" s="296">
        <v>100.8</v>
      </c>
      <c r="W779" s="297">
        <v>100.8</v>
      </c>
      <c r="X779" s="297">
        <v>100.8</v>
      </c>
      <c r="Y779" s="297">
        <v>100.8</v>
      </c>
      <c r="Z779" s="300">
        <v>100.8</v>
      </c>
      <c r="AA779" s="296">
        <v>100.8</v>
      </c>
      <c r="AB779" s="297">
        <v>100.8</v>
      </c>
      <c r="AC779" s="297">
        <v>100.8</v>
      </c>
      <c r="AD779" s="297">
        <v>100.8</v>
      </c>
      <c r="AE779" s="300">
        <v>100.8</v>
      </c>
    </row>
    <row r="780" spans="1:31" x14ac:dyDescent="0.2">
      <c r="A780" s="293" t="s">
        <v>1914</v>
      </c>
      <c r="B780" s="293"/>
      <c r="C780" s="293" t="s">
        <v>1915</v>
      </c>
      <c r="D780" s="122" t="s">
        <v>1242</v>
      </c>
      <c r="E780" s="293" t="s">
        <v>1243</v>
      </c>
      <c r="F780" s="293" t="s">
        <v>243</v>
      </c>
      <c r="G780" s="122" t="s">
        <v>244</v>
      </c>
      <c r="H780" s="293" t="s">
        <v>1488</v>
      </c>
      <c r="I780" s="293" t="s">
        <v>392</v>
      </c>
      <c r="J780" s="294">
        <v>44342</v>
      </c>
      <c r="K780" s="295">
        <v>22</v>
      </c>
      <c r="L780" s="296">
        <v>22</v>
      </c>
      <c r="M780" s="297">
        <v>22</v>
      </c>
      <c r="N780" s="297">
        <v>22</v>
      </c>
      <c r="O780" s="298">
        <v>22</v>
      </c>
      <c r="P780" s="299">
        <v>22</v>
      </c>
      <c r="Q780" s="296">
        <v>22</v>
      </c>
      <c r="R780" s="297">
        <v>22</v>
      </c>
      <c r="S780" s="297">
        <v>22</v>
      </c>
      <c r="T780" s="297">
        <v>22</v>
      </c>
      <c r="U780" s="300">
        <v>22</v>
      </c>
      <c r="V780" s="296">
        <v>22</v>
      </c>
      <c r="W780" s="297">
        <v>22</v>
      </c>
      <c r="X780" s="297">
        <v>22</v>
      </c>
      <c r="Y780" s="297">
        <v>22</v>
      </c>
      <c r="Z780" s="300">
        <v>22</v>
      </c>
      <c r="AA780" s="296">
        <v>22</v>
      </c>
      <c r="AB780" s="297">
        <v>22</v>
      </c>
      <c r="AC780" s="297">
        <v>22</v>
      </c>
      <c r="AD780" s="297">
        <v>22</v>
      </c>
      <c r="AE780" s="300">
        <v>22</v>
      </c>
    </row>
    <row r="781" spans="1:31" x14ac:dyDescent="0.2">
      <c r="A781" s="293" t="s">
        <v>1916</v>
      </c>
      <c r="B781" s="293"/>
      <c r="C781" s="293" t="s">
        <v>1917</v>
      </c>
      <c r="D781" s="122" t="s">
        <v>1242</v>
      </c>
      <c r="E781" s="293" t="s">
        <v>1243</v>
      </c>
      <c r="F781" s="293" t="s">
        <v>243</v>
      </c>
      <c r="G781" s="122" t="s">
        <v>244</v>
      </c>
      <c r="H781" s="293" t="s">
        <v>1488</v>
      </c>
      <c r="I781" s="293" t="s">
        <v>392</v>
      </c>
      <c r="J781" s="294">
        <v>44342</v>
      </c>
      <c r="K781" s="295">
        <v>100.8</v>
      </c>
      <c r="L781" s="296">
        <v>100.8</v>
      </c>
      <c r="M781" s="297">
        <v>100.8</v>
      </c>
      <c r="N781" s="297">
        <v>100.8</v>
      </c>
      <c r="O781" s="298">
        <v>100.8</v>
      </c>
      <c r="P781" s="299">
        <v>100.8</v>
      </c>
      <c r="Q781" s="296">
        <v>100.8</v>
      </c>
      <c r="R781" s="297">
        <v>100.8</v>
      </c>
      <c r="S781" s="297">
        <v>100.8</v>
      </c>
      <c r="T781" s="297">
        <v>100.8</v>
      </c>
      <c r="U781" s="300">
        <v>100.8</v>
      </c>
      <c r="V781" s="296">
        <v>100.8</v>
      </c>
      <c r="W781" s="297">
        <v>100.8</v>
      </c>
      <c r="X781" s="297">
        <v>100.8</v>
      </c>
      <c r="Y781" s="297">
        <v>100.8</v>
      </c>
      <c r="Z781" s="300">
        <v>100.8</v>
      </c>
      <c r="AA781" s="296">
        <v>100.8</v>
      </c>
      <c r="AB781" s="297">
        <v>100.8</v>
      </c>
      <c r="AC781" s="297">
        <v>100.8</v>
      </c>
      <c r="AD781" s="297">
        <v>100.8</v>
      </c>
      <c r="AE781" s="300">
        <v>100.8</v>
      </c>
    </row>
    <row r="782" spans="1:31" x14ac:dyDescent="0.2">
      <c r="A782" s="293" t="s">
        <v>1918</v>
      </c>
      <c r="B782" s="293"/>
      <c r="C782" s="293" t="s">
        <v>1919</v>
      </c>
      <c r="D782" s="122" t="s">
        <v>1242</v>
      </c>
      <c r="E782" s="293" t="s">
        <v>1243</v>
      </c>
      <c r="F782" s="293" t="s">
        <v>243</v>
      </c>
      <c r="G782" s="122" t="s">
        <v>244</v>
      </c>
      <c r="H782" s="293" t="s">
        <v>1485</v>
      </c>
      <c r="I782" s="293" t="s">
        <v>392</v>
      </c>
      <c r="J782" s="294">
        <v>42030</v>
      </c>
      <c r="K782" s="295">
        <v>150</v>
      </c>
      <c r="L782" s="296">
        <v>150</v>
      </c>
      <c r="M782" s="297">
        <v>150</v>
      </c>
      <c r="N782" s="297">
        <v>150</v>
      </c>
      <c r="O782" s="298">
        <v>150</v>
      </c>
      <c r="P782" s="299">
        <v>150</v>
      </c>
      <c r="Q782" s="296">
        <v>150</v>
      </c>
      <c r="R782" s="297">
        <v>150</v>
      </c>
      <c r="S782" s="297">
        <v>150</v>
      </c>
      <c r="T782" s="297">
        <v>150</v>
      </c>
      <c r="U782" s="300">
        <v>150</v>
      </c>
      <c r="V782" s="296">
        <v>150</v>
      </c>
      <c r="W782" s="297">
        <v>150</v>
      </c>
      <c r="X782" s="297">
        <v>150</v>
      </c>
      <c r="Y782" s="297">
        <v>150</v>
      </c>
      <c r="Z782" s="300">
        <v>150</v>
      </c>
      <c r="AA782" s="296">
        <v>150</v>
      </c>
      <c r="AB782" s="297">
        <v>150</v>
      </c>
      <c r="AC782" s="297">
        <v>150</v>
      </c>
      <c r="AD782" s="297">
        <v>150</v>
      </c>
      <c r="AE782" s="300">
        <v>150</v>
      </c>
    </row>
    <row r="783" spans="1:31" x14ac:dyDescent="0.2">
      <c r="A783" s="293" t="s">
        <v>1920</v>
      </c>
      <c r="B783" s="293"/>
      <c r="C783" s="293" t="s">
        <v>1921</v>
      </c>
      <c r="D783" s="122" t="s">
        <v>1242</v>
      </c>
      <c r="E783" s="293" t="s">
        <v>1243</v>
      </c>
      <c r="F783" s="293" t="s">
        <v>243</v>
      </c>
      <c r="G783" s="122" t="s">
        <v>244</v>
      </c>
      <c r="H783" s="293" t="s">
        <v>1266</v>
      </c>
      <c r="I783" s="293" t="s">
        <v>392</v>
      </c>
      <c r="J783" s="294">
        <v>45397</v>
      </c>
      <c r="K783" s="295">
        <v>153.6</v>
      </c>
      <c r="L783" s="296">
        <v>153.6</v>
      </c>
      <c r="M783" s="297">
        <v>153.6</v>
      </c>
      <c r="N783" s="297">
        <v>153.6</v>
      </c>
      <c r="O783" s="298">
        <v>153.6</v>
      </c>
      <c r="P783" s="299">
        <v>153.6</v>
      </c>
      <c r="Q783" s="296">
        <v>153.6</v>
      </c>
      <c r="R783" s="297">
        <v>153.6</v>
      </c>
      <c r="S783" s="297">
        <v>153.6</v>
      </c>
      <c r="T783" s="297">
        <v>153.6</v>
      </c>
      <c r="U783" s="300">
        <v>153.6</v>
      </c>
      <c r="V783" s="296">
        <v>153.6</v>
      </c>
      <c r="W783" s="297">
        <v>153.6</v>
      </c>
      <c r="X783" s="297">
        <v>153.6</v>
      </c>
      <c r="Y783" s="297">
        <v>153.6</v>
      </c>
      <c r="Z783" s="300">
        <v>153.6</v>
      </c>
      <c r="AA783" s="296">
        <v>153.6</v>
      </c>
      <c r="AB783" s="297">
        <v>153.6</v>
      </c>
      <c r="AC783" s="297">
        <v>153.6</v>
      </c>
      <c r="AD783" s="297">
        <v>153.6</v>
      </c>
      <c r="AE783" s="300">
        <v>153.6</v>
      </c>
    </row>
    <row r="784" spans="1:31" x14ac:dyDescent="0.2">
      <c r="A784" s="293" t="s">
        <v>1922</v>
      </c>
      <c r="B784" s="293"/>
      <c r="C784" s="293" t="s">
        <v>1923</v>
      </c>
      <c r="D784" s="122" t="s">
        <v>1242</v>
      </c>
      <c r="E784" s="293" t="s">
        <v>1243</v>
      </c>
      <c r="F784" s="293" t="s">
        <v>243</v>
      </c>
      <c r="G784" s="122" t="s">
        <v>244</v>
      </c>
      <c r="H784" s="293" t="s">
        <v>1266</v>
      </c>
      <c r="I784" s="293" t="s">
        <v>392</v>
      </c>
      <c r="J784" s="294">
        <v>45397</v>
      </c>
      <c r="K784" s="295">
        <v>24.2</v>
      </c>
      <c r="L784" s="296">
        <v>24.2</v>
      </c>
      <c r="M784" s="297">
        <v>24.2</v>
      </c>
      <c r="N784" s="297">
        <v>24.2</v>
      </c>
      <c r="O784" s="298">
        <v>24.2</v>
      </c>
      <c r="P784" s="299">
        <v>24.2</v>
      </c>
      <c r="Q784" s="296">
        <v>24.2</v>
      </c>
      <c r="R784" s="297">
        <v>24.2</v>
      </c>
      <c r="S784" s="297">
        <v>24.2</v>
      </c>
      <c r="T784" s="297">
        <v>24.2</v>
      </c>
      <c r="U784" s="300">
        <v>24.2</v>
      </c>
      <c r="V784" s="296">
        <v>24.2</v>
      </c>
      <c r="W784" s="297">
        <v>24.2</v>
      </c>
      <c r="X784" s="297">
        <v>24.2</v>
      </c>
      <c r="Y784" s="297">
        <v>24.2</v>
      </c>
      <c r="Z784" s="300">
        <v>24.2</v>
      </c>
      <c r="AA784" s="296">
        <v>24.2</v>
      </c>
      <c r="AB784" s="297">
        <v>24.2</v>
      </c>
      <c r="AC784" s="297">
        <v>24.2</v>
      </c>
      <c r="AD784" s="297">
        <v>24.2</v>
      </c>
      <c r="AE784" s="300">
        <v>24.2</v>
      </c>
    </row>
    <row r="785" spans="1:31" x14ac:dyDescent="0.2">
      <c r="A785" s="293" t="s">
        <v>1924</v>
      </c>
      <c r="B785" s="293"/>
      <c r="C785" s="293" t="s">
        <v>1925</v>
      </c>
      <c r="D785" s="122" t="s">
        <v>1242</v>
      </c>
      <c r="E785" s="293" t="s">
        <v>1243</v>
      </c>
      <c r="F785" s="293" t="s">
        <v>243</v>
      </c>
      <c r="G785" s="122" t="s">
        <v>244</v>
      </c>
      <c r="H785" s="293" t="s">
        <v>1266</v>
      </c>
      <c r="I785" s="293" t="s">
        <v>392</v>
      </c>
      <c r="J785" s="294">
        <v>45397</v>
      </c>
      <c r="K785" s="295">
        <v>158.4</v>
      </c>
      <c r="L785" s="296">
        <v>158.4</v>
      </c>
      <c r="M785" s="297">
        <v>158.4</v>
      </c>
      <c r="N785" s="297">
        <v>158.4</v>
      </c>
      <c r="O785" s="298">
        <v>158.4</v>
      </c>
      <c r="P785" s="299">
        <v>158.4</v>
      </c>
      <c r="Q785" s="296">
        <v>158.4</v>
      </c>
      <c r="R785" s="297">
        <v>158.4</v>
      </c>
      <c r="S785" s="297">
        <v>158.4</v>
      </c>
      <c r="T785" s="297">
        <v>158.4</v>
      </c>
      <c r="U785" s="300">
        <v>158.4</v>
      </c>
      <c r="V785" s="296">
        <v>158.4</v>
      </c>
      <c r="W785" s="297">
        <v>158.4</v>
      </c>
      <c r="X785" s="297">
        <v>158.4</v>
      </c>
      <c r="Y785" s="297">
        <v>158.4</v>
      </c>
      <c r="Z785" s="300">
        <v>158.4</v>
      </c>
      <c r="AA785" s="296">
        <v>158.4</v>
      </c>
      <c r="AB785" s="297">
        <v>158.4</v>
      </c>
      <c r="AC785" s="297">
        <v>158.4</v>
      </c>
      <c r="AD785" s="297">
        <v>158.4</v>
      </c>
      <c r="AE785" s="300">
        <v>158.4</v>
      </c>
    </row>
    <row r="786" spans="1:31" x14ac:dyDescent="0.2">
      <c r="A786" s="293" t="s">
        <v>1926</v>
      </c>
      <c r="B786" s="293"/>
      <c r="C786" s="293" t="s">
        <v>1927</v>
      </c>
      <c r="D786" s="122" t="s">
        <v>1242</v>
      </c>
      <c r="E786" s="293" t="s">
        <v>1243</v>
      </c>
      <c r="F786" s="293" t="s">
        <v>243</v>
      </c>
      <c r="G786" s="122" t="s">
        <v>244</v>
      </c>
      <c r="H786" s="293" t="s">
        <v>1266</v>
      </c>
      <c r="I786" s="293" t="s">
        <v>392</v>
      </c>
      <c r="J786" s="294">
        <v>44664</v>
      </c>
      <c r="K786" s="295">
        <v>14</v>
      </c>
      <c r="L786" s="296">
        <v>14</v>
      </c>
      <c r="M786" s="297">
        <v>14</v>
      </c>
      <c r="N786" s="297">
        <v>14</v>
      </c>
      <c r="O786" s="298">
        <v>14</v>
      </c>
      <c r="P786" s="299">
        <v>14</v>
      </c>
      <c r="Q786" s="296">
        <v>14</v>
      </c>
      <c r="R786" s="297">
        <v>14</v>
      </c>
      <c r="S786" s="297">
        <v>14</v>
      </c>
      <c r="T786" s="297">
        <v>14</v>
      </c>
      <c r="U786" s="300">
        <v>14</v>
      </c>
      <c r="V786" s="296">
        <v>14</v>
      </c>
      <c r="W786" s="297">
        <v>14</v>
      </c>
      <c r="X786" s="297">
        <v>14</v>
      </c>
      <c r="Y786" s="297">
        <v>14</v>
      </c>
      <c r="Z786" s="300">
        <v>14</v>
      </c>
      <c r="AA786" s="296">
        <v>14</v>
      </c>
      <c r="AB786" s="297">
        <v>14</v>
      </c>
      <c r="AC786" s="297">
        <v>14</v>
      </c>
      <c r="AD786" s="297">
        <v>14</v>
      </c>
      <c r="AE786" s="300">
        <v>14</v>
      </c>
    </row>
    <row r="787" spans="1:31" x14ac:dyDescent="0.2">
      <c r="A787" s="293" t="s">
        <v>1928</v>
      </c>
      <c r="B787" s="293"/>
      <c r="C787" s="293" t="s">
        <v>1929</v>
      </c>
      <c r="D787" s="122" t="s">
        <v>1242</v>
      </c>
      <c r="E787" s="293" t="s">
        <v>1336</v>
      </c>
      <c r="F787" s="293" t="s">
        <v>243</v>
      </c>
      <c r="G787" s="122" t="s">
        <v>244</v>
      </c>
      <c r="H787" s="293" t="s">
        <v>1669</v>
      </c>
      <c r="I787" s="293" t="s">
        <v>1186</v>
      </c>
      <c r="J787" s="294">
        <v>42671</v>
      </c>
      <c r="K787" s="295">
        <v>114.91</v>
      </c>
      <c r="L787" s="296">
        <v>114.9</v>
      </c>
      <c r="M787" s="297">
        <v>114.9</v>
      </c>
      <c r="N787" s="297">
        <v>114.9</v>
      </c>
      <c r="O787" s="298">
        <v>114.9</v>
      </c>
      <c r="P787" s="299">
        <v>114.9</v>
      </c>
      <c r="Q787" s="296">
        <v>114.9</v>
      </c>
      <c r="R787" s="297">
        <v>114.9</v>
      </c>
      <c r="S787" s="297">
        <v>114.9</v>
      </c>
      <c r="T787" s="297">
        <v>114.9</v>
      </c>
      <c r="U787" s="300">
        <v>114.9</v>
      </c>
      <c r="V787" s="296">
        <v>114.9</v>
      </c>
      <c r="W787" s="297">
        <v>114.9</v>
      </c>
      <c r="X787" s="297">
        <v>114.9</v>
      </c>
      <c r="Y787" s="297">
        <v>114.9</v>
      </c>
      <c r="Z787" s="300">
        <v>114.9</v>
      </c>
      <c r="AA787" s="296">
        <v>114.9</v>
      </c>
      <c r="AB787" s="297">
        <v>114.9</v>
      </c>
      <c r="AC787" s="297">
        <v>114.9</v>
      </c>
      <c r="AD787" s="297">
        <v>114.9</v>
      </c>
      <c r="AE787" s="300">
        <v>114.9</v>
      </c>
    </row>
    <row r="788" spans="1:31" x14ac:dyDescent="0.2">
      <c r="A788" s="293" t="s">
        <v>1930</v>
      </c>
      <c r="B788" s="293"/>
      <c r="C788" s="293" t="s">
        <v>1931</v>
      </c>
      <c r="D788" s="122" t="s">
        <v>1242</v>
      </c>
      <c r="E788" s="293" t="s">
        <v>1336</v>
      </c>
      <c r="F788" s="293" t="s">
        <v>243</v>
      </c>
      <c r="G788" s="122" t="s">
        <v>244</v>
      </c>
      <c r="H788" s="293" t="s">
        <v>1669</v>
      </c>
      <c r="I788" s="293" t="s">
        <v>1186</v>
      </c>
      <c r="J788" s="294">
        <v>42671</v>
      </c>
      <c r="K788" s="295">
        <v>142.35</v>
      </c>
      <c r="L788" s="296">
        <v>142.30000000000001</v>
      </c>
      <c r="M788" s="297">
        <v>142.30000000000001</v>
      </c>
      <c r="N788" s="297">
        <v>142.30000000000001</v>
      </c>
      <c r="O788" s="298">
        <v>142.30000000000001</v>
      </c>
      <c r="P788" s="299">
        <v>142.30000000000001</v>
      </c>
      <c r="Q788" s="296">
        <v>142.30000000000001</v>
      </c>
      <c r="R788" s="297">
        <v>142.30000000000001</v>
      </c>
      <c r="S788" s="297">
        <v>142.30000000000001</v>
      </c>
      <c r="T788" s="297">
        <v>142.30000000000001</v>
      </c>
      <c r="U788" s="300">
        <v>142.30000000000001</v>
      </c>
      <c r="V788" s="296">
        <v>142.30000000000001</v>
      </c>
      <c r="W788" s="297">
        <v>142.30000000000001</v>
      </c>
      <c r="X788" s="297">
        <v>142.30000000000001</v>
      </c>
      <c r="Y788" s="297">
        <v>142.30000000000001</v>
      </c>
      <c r="Z788" s="300">
        <v>142.30000000000001</v>
      </c>
      <c r="AA788" s="296">
        <v>142.30000000000001</v>
      </c>
      <c r="AB788" s="297">
        <v>142.30000000000001</v>
      </c>
      <c r="AC788" s="297">
        <v>142.30000000000001</v>
      </c>
      <c r="AD788" s="297">
        <v>142.30000000000001</v>
      </c>
      <c r="AE788" s="300">
        <v>142.30000000000001</v>
      </c>
    </row>
    <row r="789" spans="1:31" x14ac:dyDescent="0.2">
      <c r="A789" s="293" t="s">
        <v>1932</v>
      </c>
      <c r="B789" s="293"/>
      <c r="C789" s="293" t="s">
        <v>1933</v>
      </c>
      <c r="D789" s="122" t="s">
        <v>1242</v>
      </c>
      <c r="E789" s="293" t="s">
        <v>1307</v>
      </c>
      <c r="F789" s="293" t="s">
        <v>243</v>
      </c>
      <c r="G789" s="122" t="s">
        <v>244</v>
      </c>
      <c r="H789" s="293" t="s">
        <v>1340</v>
      </c>
      <c r="I789" s="293" t="s">
        <v>252</v>
      </c>
      <c r="J789" s="294">
        <v>44495</v>
      </c>
      <c r="K789" s="295">
        <v>116.6</v>
      </c>
      <c r="L789" s="296">
        <v>116.6</v>
      </c>
      <c r="M789" s="297">
        <v>116.6</v>
      </c>
      <c r="N789" s="297">
        <v>116.6</v>
      </c>
      <c r="O789" s="298">
        <v>116.6</v>
      </c>
      <c r="P789" s="299">
        <v>116.6</v>
      </c>
      <c r="Q789" s="296">
        <v>116.6</v>
      </c>
      <c r="R789" s="297">
        <v>116.6</v>
      </c>
      <c r="S789" s="297">
        <v>116.6</v>
      </c>
      <c r="T789" s="297">
        <v>116.6</v>
      </c>
      <c r="U789" s="300">
        <v>116.6</v>
      </c>
      <c r="V789" s="296">
        <v>116.6</v>
      </c>
      <c r="W789" s="297">
        <v>116.6</v>
      </c>
      <c r="X789" s="297">
        <v>116.6</v>
      </c>
      <c r="Y789" s="297">
        <v>116.6</v>
      </c>
      <c r="Z789" s="300">
        <v>116.6</v>
      </c>
      <c r="AA789" s="296">
        <v>116.6</v>
      </c>
      <c r="AB789" s="297">
        <v>116.6</v>
      </c>
      <c r="AC789" s="297">
        <v>116.6</v>
      </c>
      <c r="AD789" s="297">
        <v>116.6</v>
      </c>
      <c r="AE789" s="300">
        <v>116.6</v>
      </c>
    </row>
    <row r="790" spans="1:31" x14ac:dyDescent="0.2">
      <c r="A790" s="293" t="s">
        <v>1934</v>
      </c>
      <c r="B790" s="293"/>
      <c r="C790" s="293" t="s">
        <v>1935</v>
      </c>
      <c r="D790" s="122" t="s">
        <v>1242</v>
      </c>
      <c r="E790" s="293" t="s">
        <v>1307</v>
      </c>
      <c r="F790" s="293" t="s">
        <v>243</v>
      </c>
      <c r="G790" s="122" t="s">
        <v>244</v>
      </c>
      <c r="H790" s="293" t="s">
        <v>1340</v>
      </c>
      <c r="I790" s="293" t="s">
        <v>252</v>
      </c>
      <c r="J790" s="294">
        <v>44495</v>
      </c>
      <c r="K790" s="295">
        <v>123.2</v>
      </c>
      <c r="L790" s="296">
        <v>123.2</v>
      </c>
      <c r="M790" s="297">
        <v>123.2</v>
      </c>
      <c r="N790" s="297">
        <v>123.2</v>
      </c>
      <c r="O790" s="298">
        <v>123.2</v>
      </c>
      <c r="P790" s="299">
        <v>123.2</v>
      </c>
      <c r="Q790" s="296">
        <v>123.2</v>
      </c>
      <c r="R790" s="297">
        <v>123.2</v>
      </c>
      <c r="S790" s="297">
        <v>123.2</v>
      </c>
      <c r="T790" s="297">
        <v>123.2</v>
      </c>
      <c r="U790" s="300">
        <v>123.2</v>
      </c>
      <c r="V790" s="296">
        <v>123.2</v>
      </c>
      <c r="W790" s="297">
        <v>123.2</v>
      </c>
      <c r="X790" s="297">
        <v>123.2</v>
      </c>
      <c r="Y790" s="297">
        <v>123.2</v>
      </c>
      <c r="Z790" s="300">
        <v>123.2</v>
      </c>
      <c r="AA790" s="296">
        <v>123.2</v>
      </c>
      <c r="AB790" s="297">
        <v>123.2</v>
      </c>
      <c r="AC790" s="297">
        <v>123.2</v>
      </c>
      <c r="AD790" s="297">
        <v>123.2</v>
      </c>
      <c r="AE790" s="300">
        <v>123.2</v>
      </c>
    </row>
    <row r="791" spans="1:31" x14ac:dyDescent="0.2">
      <c r="A791" s="293" t="s">
        <v>1936</v>
      </c>
      <c r="B791" s="293"/>
      <c r="C791" s="293" t="s">
        <v>1937</v>
      </c>
      <c r="D791" s="122" t="s">
        <v>1242</v>
      </c>
      <c r="E791" s="293" t="s">
        <v>1243</v>
      </c>
      <c r="F791" s="293" t="s">
        <v>243</v>
      </c>
      <c r="G791" s="122" t="s">
        <v>244</v>
      </c>
      <c r="H791" s="293" t="s">
        <v>1320</v>
      </c>
      <c r="I791" s="293" t="s">
        <v>392</v>
      </c>
      <c r="J791" s="294">
        <v>44587</v>
      </c>
      <c r="K791" s="295">
        <v>225.6</v>
      </c>
      <c r="L791" s="296">
        <v>225.6</v>
      </c>
      <c r="M791" s="297">
        <v>225.6</v>
      </c>
      <c r="N791" s="297">
        <v>225.6</v>
      </c>
      <c r="O791" s="298">
        <v>225.6</v>
      </c>
      <c r="P791" s="299">
        <v>225.6</v>
      </c>
      <c r="Q791" s="296">
        <v>225.6</v>
      </c>
      <c r="R791" s="297">
        <v>225.6</v>
      </c>
      <c r="S791" s="297">
        <v>225.6</v>
      </c>
      <c r="T791" s="297">
        <v>225.6</v>
      </c>
      <c r="U791" s="300">
        <v>225.6</v>
      </c>
      <c r="V791" s="296">
        <v>225.6</v>
      </c>
      <c r="W791" s="297">
        <v>225.6</v>
      </c>
      <c r="X791" s="297">
        <v>225.6</v>
      </c>
      <c r="Y791" s="297">
        <v>225.6</v>
      </c>
      <c r="Z791" s="300">
        <v>225.6</v>
      </c>
      <c r="AA791" s="296">
        <v>225.6</v>
      </c>
      <c r="AB791" s="297">
        <v>225.6</v>
      </c>
      <c r="AC791" s="297">
        <v>225.6</v>
      </c>
      <c r="AD791" s="297">
        <v>225.6</v>
      </c>
      <c r="AE791" s="300">
        <v>225.6</v>
      </c>
    </row>
    <row r="792" spans="1:31" x14ac:dyDescent="0.2">
      <c r="A792" s="293" t="s">
        <v>1938</v>
      </c>
      <c r="B792" s="293"/>
      <c r="C792" s="293" t="s">
        <v>1939</v>
      </c>
      <c r="D792" s="122" t="s">
        <v>1242</v>
      </c>
      <c r="E792" s="293" t="s">
        <v>1243</v>
      </c>
      <c r="F792" s="293" t="s">
        <v>243</v>
      </c>
      <c r="G792" s="122" t="s">
        <v>244</v>
      </c>
      <c r="H792" s="293" t="s">
        <v>1320</v>
      </c>
      <c r="I792" s="293" t="s">
        <v>392</v>
      </c>
      <c r="J792" s="294">
        <v>44587</v>
      </c>
      <c r="K792" s="295">
        <v>141</v>
      </c>
      <c r="L792" s="296">
        <v>141</v>
      </c>
      <c r="M792" s="297">
        <v>141</v>
      </c>
      <c r="N792" s="297">
        <v>141</v>
      </c>
      <c r="O792" s="298">
        <v>141</v>
      </c>
      <c r="P792" s="299">
        <v>141</v>
      </c>
      <c r="Q792" s="296">
        <v>141</v>
      </c>
      <c r="R792" s="297">
        <v>141</v>
      </c>
      <c r="S792" s="297">
        <v>141</v>
      </c>
      <c r="T792" s="297">
        <v>141</v>
      </c>
      <c r="U792" s="300">
        <v>141</v>
      </c>
      <c r="V792" s="296">
        <v>141</v>
      </c>
      <c r="W792" s="297">
        <v>141</v>
      </c>
      <c r="X792" s="297">
        <v>141</v>
      </c>
      <c r="Y792" s="297">
        <v>141</v>
      </c>
      <c r="Z792" s="300">
        <v>141</v>
      </c>
      <c r="AA792" s="296">
        <v>141</v>
      </c>
      <c r="AB792" s="297">
        <v>141</v>
      </c>
      <c r="AC792" s="297">
        <v>141</v>
      </c>
      <c r="AD792" s="297">
        <v>141</v>
      </c>
      <c r="AE792" s="300">
        <v>141</v>
      </c>
    </row>
    <row r="793" spans="1:31" x14ac:dyDescent="0.2">
      <c r="A793" s="293" t="s">
        <v>1940</v>
      </c>
      <c r="B793" s="293"/>
      <c r="C793" s="293" t="s">
        <v>1941</v>
      </c>
      <c r="D793" s="122" t="s">
        <v>1242</v>
      </c>
      <c r="E793" s="293" t="s">
        <v>1336</v>
      </c>
      <c r="F793" s="293" t="s">
        <v>243</v>
      </c>
      <c r="G793" s="122" t="s">
        <v>244</v>
      </c>
      <c r="H793" s="293" t="s">
        <v>1405</v>
      </c>
      <c r="I793" s="293" t="s">
        <v>1186</v>
      </c>
      <c r="J793" s="294">
        <v>39395</v>
      </c>
      <c r="K793" s="295">
        <v>59.8</v>
      </c>
      <c r="L793" s="296">
        <v>57</v>
      </c>
      <c r="M793" s="297">
        <v>57</v>
      </c>
      <c r="N793" s="297">
        <v>57</v>
      </c>
      <c r="O793" s="298">
        <v>57</v>
      </c>
      <c r="P793" s="299">
        <v>57</v>
      </c>
      <c r="Q793" s="296">
        <v>57</v>
      </c>
      <c r="R793" s="297">
        <v>57</v>
      </c>
      <c r="S793" s="297">
        <v>57</v>
      </c>
      <c r="T793" s="297">
        <v>57</v>
      </c>
      <c r="U793" s="300">
        <v>57</v>
      </c>
      <c r="V793" s="296">
        <v>57</v>
      </c>
      <c r="W793" s="297">
        <v>57</v>
      </c>
      <c r="X793" s="297">
        <v>57</v>
      </c>
      <c r="Y793" s="297">
        <v>57</v>
      </c>
      <c r="Z793" s="300">
        <v>57</v>
      </c>
      <c r="AA793" s="296">
        <v>57</v>
      </c>
      <c r="AB793" s="297">
        <v>57</v>
      </c>
      <c r="AC793" s="297">
        <v>57</v>
      </c>
      <c r="AD793" s="297">
        <v>57</v>
      </c>
      <c r="AE793" s="300">
        <v>57</v>
      </c>
    </row>
    <row r="794" spans="1:31" x14ac:dyDescent="0.2">
      <c r="A794" s="293" t="s">
        <v>1942</v>
      </c>
      <c r="B794" s="293"/>
      <c r="C794" s="293" t="s">
        <v>1943</v>
      </c>
      <c r="D794" s="122" t="s">
        <v>1242</v>
      </c>
      <c r="E794" s="293" t="s">
        <v>1243</v>
      </c>
      <c r="F794" s="293" t="s">
        <v>243</v>
      </c>
      <c r="G794" s="122" t="s">
        <v>244</v>
      </c>
      <c r="H794" s="293" t="s">
        <v>661</v>
      </c>
      <c r="I794" s="293" t="s">
        <v>260</v>
      </c>
      <c r="J794" s="294">
        <v>41263</v>
      </c>
      <c r="K794" s="295">
        <v>92.34</v>
      </c>
      <c r="L794" s="296">
        <v>92.3</v>
      </c>
      <c r="M794" s="297">
        <v>92.3</v>
      </c>
      <c r="N794" s="297">
        <v>92.3</v>
      </c>
      <c r="O794" s="298">
        <v>92.3</v>
      </c>
      <c r="P794" s="299">
        <v>92.3</v>
      </c>
      <c r="Q794" s="296">
        <v>92.3</v>
      </c>
      <c r="R794" s="297">
        <v>92.3</v>
      </c>
      <c r="S794" s="297">
        <v>92.3</v>
      </c>
      <c r="T794" s="297">
        <v>92.3</v>
      </c>
      <c r="U794" s="300">
        <v>92.3</v>
      </c>
      <c r="V794" s="296">
        <v>92.3</v>
      </c>
      <c r="W794" s="297">
        <v>92.3</v>
      </c>
      <c r="X794" s="297">
        <v>92.3</v>
      </c>
      <c r="Y794" s="297">
        <v>92.3</v>
      </c>
      <c r="Z794" s="300">
        <v>92.3</v>
      </c>
      <c r="AA794" s="296">
        <v>92.3</v>
      </c>
      <c r="AB794" s="297">
        <v>92.3</v>
      </c>
      <c r="AC794" s="297">
        <v>92.3</v>
      </c>
      <c r="AD794" s="297">
        <v>92.3</v>
      </c>
      <c r="AE794" s="300">
        <v>92.3</v>
      </c>
    </row>
    <row r="795" spans="1:31" x14ac:dyDescent="0.2">
      <c r="A795" s="293" t="s">
        <v>1944</v>
      </c>
      <c r="B795" s="293"/>
      <c r="C795" s="293" t="s">
        <v>1945</v>
      </c>
      <c r="D795" s="122" t="s">
        <v>1242</v>
      </c>
      <c r="E795" s="293" t="s">
        <v>1243</v>
      </c>
      <c r="F795" s="293" t="s">
        <v>243</v>
      </c>
      <c r="G795" s="122" t="s">
        <v>244</v>
      </c>
      <c r="H795" s="293" t="s">
        <v>1520</v>
      </c>
      <c r="I795" s="293" t="s">
        <v>392</v>
      </c>
      <c r="J795" s="294">
        <v>44805</v>
      </c>
      <c r="K795" s="295">
        <v>152.30000000000001</v>
      </c>
      <c r="L795" s="296">
        <v>152.30000000000001</v>
      </c>
      <c r="M795" s="297">
        <v>152.30000000000001</v>
      </c>
      <c r="N795" s="297">
        <v>152.30000000000001</v>
      </c>
      <c r="O795" s="298">
        <v>152.30000000000001</v>
      </c>
      <c r="P795" s="299">
        <v>152.30000000000001</v>
      </c>
      <c r="Q795" s="296">
        <v>152.30000000000001</v>
      </c>
      <c r="R795" s="297">
        <v>152.30000000000001</v>
      </c>
      <c r="S795" s="297">
        <v>152.30000000000001</v>
      </c>
      <c r="T795" s="297">
        <v>152.30000000000001</v>
      </c>
      <c r="U795" s="300">
        <v>152.30000000000001</v>
      </c>
      <c r="V795" s="296">
        <v>152.30000000000001</v>
      </c>
      <c r="W795" s="297">
        <v>152.30000000000001</v>
      </c>
      <c r="X795" s="297">
        <v>152.30000000000001</v>
      </c>
      <c r="Y795" s="297">
        <v>152.30000000000001</v>
      </c>
      <c r="Z795" s="300">
        <v>152.30000000000001</v>
      </c>
      <c r="AA795" s="296">
        <v>152.30000000000001</v>
      </c>
      <c r="AB795" s="297">
        <v>152.30000000000001</v>
      </c>
      <c r="AC795" s="297">
        <v>152.30000000000001</v>
      </c>
      <c r="AD795" s="297">
        <v>152.30000000000001</v>
      </c>
      <c r="AE795" s="300">
        <v>152.30000000000001</v>
      </c>
    </row>
    <row r="796" spans="1:31" x14ac:dyDescent="0.2">
      <c r="A796" s="293" t="s">
        <v>1946</v>
      </c>
      <c r="B796" s="293"/>
      <c r="C796" s="293" t="s">
        <v>1947</v>
      </c>
      <c r="D796" s="122" t="s">
        <v>1242</v>
      </c>
      <c r="E796" s="293" t="s">
        <v>1243</v>
      </c>
      <c r="F796" s="293" t="s">
        <v>243</v>
      </c>
      <c r="G796" s="122" t="s">
        <v>244</v>
      </c>
      <c r="H796" s="293" t="s">
        <v>1520</v>
      </c>
      <c r="I796" s="293" t="s">
        <v>392</v>
      </c>
      <c r="J796" s="294">
        <v>44817</v>
      </c>
      <c r="K796" s="295">
        <v>13.92</v>
      </c>
      <c r="L796" s="296">
        <v>13.9</v>
      </c>
      <c r="M796" s="297">
        <v>13.9</v>
      </c>
      <c r="N796" s="297">
        <v>13.9</v>
      </c>
      <c r="O796" s="298">
        <v>13.9</v>
      </c>
      <c r="P796" s="299">
        <v>13.9</v>
      </c>
      <c r="Q796" s="296">
        <v>13.9</v>
      </c>
      <c r="R796" s="297">
        <v>13.9</v>
      </c>
      <c r="S796" s="297">
        <v>13.9</v>
      </c>
      <c r="T796" s="297">
        <v>13.9</v>
      </c>
      <c r="U796" s="300">
        <v>13.9</v>
      </c>
      <c r="V796" s="296">
        <v>13.9</v>
      </c>
      <c r="W796" s="297">
        <v>13.9</v>
      </c>
      <c r="X796" s="297">
        <v>13.9</v>
      </c>
      <c r="Y796" s="297">
        <v>13.9</v>
      </c>
      <c r="Z796" s="300">
        <v>13.9</v>
      </c>
      <c r="AA796" s="296">
        <v>13.9</v>
      </c>
      <c r="AB796" s="297">
        <v>13.9</v>
      </c>
      <c r="AC796" s="297">
        <v>13.9</v>
      </c>
      <c r="AD796" s="297">
        <v>13.9</v>
      </c>
      <c r="AE796" s="300">
        <v>13.9</v>
      </c>
    </row>
    <row r="797" spans="1:31" x14ac:dyDescent="0.2">
      <c r="A797" s="293" t="s">
        <v>1948</v>
      </c>
      <c r="B797" s="293"/>
      <c r="C797" s="293" t="s">
        <v>1949</v>
      </c>
      <c r="D797" s="122" t="s">
        <v>1242</v>
      </c>
      <c r="E797" s="293" t="s">
        <v>1243</v>
      </c>
      <c r="F797" s="293" t="s">
        <v>243</v>
      </c>
      <c r="G797" s="122" t="s">
        <v>244</v>
      </c>
      <c r="H797" s="293" t="s">
        <v>1520</v>
      </c>
      <c r="I797" s="293" t="s">
        <v>392</v>
      </c>
      <c r="J797" s="294">
        <v>44817</v>
      </c>
      <c r="K797" s="295">
        <v>183.3</v>
      </c>
      <c r="L797" s="296">
        <v>183.3</v>
      </c>
      <c r="M797" s="297">
        <v>183.3</v>
      </c>
      <c r="N797" s="297">
        <v>183.3</v>
      </c>
      <c r="O797" s="298">
        <v>183.3</v>
      </c>
      <c r="P797" s="299">
        <v>183.3</v>
      </c>
      <c r="Q797" s="296">
        <v>183.3</v>
      </c>
      <c r="R797" s="297">
        <v>183.3</v>
      </c>
      <c r="S797" s="297">
        <v>183.3</v>
      </c>
      <c r="T797" s="297">
        <v>183.3</v>
      </c>
      <c r="U797" s="300">
        <v>183.3</v>
      </c>
      <c r="V797" s="296">
        <v>183.3</v>
      </c>
      <c r="W797" s="297">
        <v>183.3</v>
      </c>
      <c r="X797" s="297">
        <v>183.3</v>
      </c>
      <c r="Y797" s="297">
        <v>183.3</v>
      </c>
      <c r="Z797" s="300">
        <v>183.3</v>
      </c>
      <c r="AA797" s="296">
        <v>183.3</v>
      </c>
      <c r="AB797" s="297">
        <v>183.3</v>
      </c>
      <c r="AC797" s="297">
        <v>183.3</v>
      </c>
      <c r="AD797" s="297">
        <v>183.3</v>
      </c>
      <c r="AE797" s="300">
        <v>183.3</v>
      </c>
    </row>
    <row r="798" spans="1:31" x14ac:dyDescent="0.2">
      <c r="A798" s="293" t="s">
        <v>1950</v>
      </c>
      <c r="B798" s="293"/>
      <c r="C798" s="293" t="s">
        <v>1951</v>
      </c>
      <c r="D798" s="122" t="s">
        <v>1242</v>
      </c>
      <c r="E798" s="293" t="s">
        <v>1243</v>
      </c>
      <c r="F798" s="293" t="s">
        <v>243</v>
      </c>
      <c r="G798" s="122" t="s">
        <v>244</v>
      </c>
      <c r="H798" s="293" t="s">
        <v>1520</v>
      </c>
      <c r="I798" s="293" t="s">
        <v>392</v>
      </c>
      <c r="J798" s="294">
        <v>44817</v>
      </c>
      <c r="K798" s="295">
        <v>18.559999999999999</v>
      </c>
      <c r="L798" s="296">
        <v>18.600000000000001</v>
      </c>
      <c r="M798" s="297">
        <v>18.600000000000001</v>
      </c>
      <c r="N798" s="297">
        <v>18.600000000000001</v>
      </c>
      <c r="O798" s="298">
        <v>18.600000000000001</v>
      </c>
      <c r="P798" s="299">
        <v>18.600000000000001</v>
      </c>
      <c r="Q798" s="296">
        <v>18.600000000000001</v>
      </c>
      <c r="R798" s="297">
        <v>18.600000000000001</v>
      </c>
      <c r="S798" s="297">
        <v>18.600000000000001</v>
      </c>
      <c r="T798" s="297">
        <v>18.600000000000001</v>
      </c>
      <c r="U798" s="300">
        <v>18.600000000000001</v>
      </c>
      <c r="V798" s="296">
        <v>18.600000000000001</v>
      </c>
      <c r="W798" s="297">
        <v>18.600000000000001</v>
      </c>
      <c r="X798" s="297">
        <v>18.600000000000001</v>
      </c>
      <c r="Y798" s="297">
        <v>18.600000000000001</v>
      </c>
      <c r="Z798" s="300">
        <v>18.600000000000001</v>
      </c>
      <c r="AA798" s="296">
        <v>18.600000000000001</v>
      </c>
      <c r="AB798" s="297">
        <v>18.600000000000001</v>
      </c>
      <c r="AC798" s="297">
        <v>18.600000000000001</v>
      </c>
      <c r="AD798" s="297">
        <v>18.600000000000001</v>
      </c>
      <c r="AE798" s="300">
        <v>18.600000000000001</v>
      </c>
    </row>
    <row r="799" spans="1:31" x14ac:dyDescent="0.2">
      <c r="A799" s="293" t="s">
        <v>1952</v>
      </c>
      <c r="B799" s="293"/>
      <c r="C799" s="293" t="s">
        <v>1953</v>
      </c>
      <c r="D799" s="122" t="s">
        <v>1242</v>
      </c>
      <c r="E799" s="293" t="s">
        <v>1243</v>
      </c>
      <c r="F799" s="293" t="s">
        <v>243</v>
      </c>
      <c r="G799" s="122" t="s">
        <v>244</v>
      </c>
      <c r="H799" s="293" t="s">
        <v>1520</v>
      </c>
      <c r="I799" s="293" t="s">
        <v>392</v>
      </c>
      <c r="J799" s="294">
        <v>44817</v>
      </c>
      <c r="K799" s="295">
        <v>132.54</v>
      </c>
      <c r="L799" s="296">
        <v>132.5</v>
      </c>
      <c r="M799" s="297">
        <v>132.5</v>
      </c>
      <c r="N799" s="297">
        <v>132.5</v>
      </c>
      <c r="O799" s="298">
        <v>132.5</v>
      </c>
      <c r="P799" s="299">
        <v>132.5</v>
      </c>
      <c r="Q799" s="296">
        <v>132.5</v>
      </c>
      <c r="R799" s="297">
        <v>132.5</v>
      </c>
      <c r="S799" s="297">
        <v>132.5</v>
      </c>
      <c r="T799" s="297">
        <v>132.5</v>
      </c>
      <c r="U799" s="300">
        <v>132.5</v>
      </c>
      <c r="V799" s="296">
        <v>132.5</v>
      </c>
      <c r="W799" s="297">
        <v>132.5</v>
      </c>
      <c r="X799" s="297">
        <v>132.5</v>
      </c>
      <c r="Y799" s="297">
        <v>132.5</v>
      </c>
      <c r="Z799" s="300">
        <v>132.5</v>
      </c>
      <c r="AA799" s="296">
        <v>132.5</v>
      </c>
      <c r="AB799" s="297">
        <v>132.5</v>
      </c>
      <c r="AC799" s="297">
        <v>132.5</v>
      </c>
      <c r="AD799" s="297">
        <v>132.5</v>
      </c>
      <c r="AE799" s="300">
        <v>132.5</v>
      </c>
    </row>
    <row r="800" spans="1:31" x14ac:dyDescent="0.2">
      <c r="A800" s="293" t="s">
        <v>1954</v>
      </c>
      <c r="B800" s="293"/>
      <c r="C800" s="293" t="s">
        <v>1955</v>
      </c>
      <c r="D800" s="122" t="s">
        <v>1242</v>
      </c>
      <c r="E800" s="293" t="s">
        <v>1243</v>
      </c>
      <c r="F800" s="293" t="s">
        <v>243</v>
      </c>
      <c r="G800" s="122" t="s">
        <v>244</v>
      </c>
      <c r="H800" s="293" t="s">
        <v>1535</v>
      </c>
      <c r="I800" s="293" t="s">
        <v>392</v>
      </c>
      <c r="J800" s="294">
        <v>43098</v>
      </c>
      <c r="K800" s="295">
        <v>125</v>
      </c>
      <c r="L800" s="296">
        <v>125</v>
      </c>
      <c r="M800" s="297">
        <v>125</v>
      </c>
      <c r="N800" s="297">
        <v>125</v>
      </c>
      <c r="O800" s="298">
        <v>125</v>
      </c>
      <c r="P800" s="299">
        <v>125</v>
      </c>
      <c r="Q800" s="296">
        <v>125</v>
      </c>
      <c r="R800" s="297">
        <v>125</v>
      </c>
      <c r="S800" s="297">
        <v>125</v>
      </c>
      <c r="T800" s="297">
        <v>125</v>
      </c>
      <c r="U800" s="300">
        <v>125</v>
      </c>
      <c r="V800" s="296">
        <v>125</v>
      </c>
      <c r="W800" s="297">
        <v>125</v>
      </c>
      <c r="X800" s="297">
        <v>125</v>
      </c>
      <c r="Y800" s="297">
        <v>125</v>
      </c>
      <c r="Z800" s="300">
        <v>125</v>
      </c>
      <c r="AA800" s="296">
        <v>125</v>
      </c>
      <c r="AB800" s="297">
        <v>125</v>
      </c>
      <c r="AC800" s="297">
        <v>125</v>
      </c>
      <c r="AD800" s="297">
        <v>125</v>
      </c>
      <c r="AE800" s="300">
        <v>125</v>
      </c>
    </row>
    <row r="801" spans="1:31" x14ac:dyDescent="0.2">
      <c r="A801" s="293" t="s">
        <v>1956</v>
      </c>
      <c r="B801" s="293"/>
      <c r="C801" s="293" t="s">
        <v>1957</v>
      </c>
      <c r="D801" s="122" t="s">
        <v>1242</v>
      </c>
      <c r="E801" s="293" t="s">
        <v>1243</v>
      </c>
      <c r="F801" s="293" t="s">
        <v>243</v>
      </c>
      <c r="G801" s="122" t="s">
        <v>244</v>
      </c>
      <c r="H801" s="293" t="s">
        <v>1535</v>
      </c>
      <c r="I801" s="293" t="s">
        <v>392</v>
      </c>
      <c r="J801" s="294">
        <v>43098</v>
      </c>
      <c r="K801" s="295">
        <v>125</v>
      </c>
      <c r="L801" s="296">
        <v>125</v>
      </c>
      <c r="M801" s="297">
        <v>125</v>
      </c>
      <c r="N801" s="297">
        <v>125</v>
      </c>
      <c r="O801" s="298">
        <v>125</v>
      </c>
      <c r="P801" s="299">
        <v>125</v>
      </c>
      <c r="Q801" s="296">
        <v>125</v>
      </c>
      <c r="R801" s="297">
        <v>125</v>
      </c>
      <c r="S801" s="297">
        <v>125</v>
      </c>
      <c r="T801" s="297">
        <v>125</v>
      </c>
      <c r="U801" s="300">
        <v>125</v>
      </c>
      <c r="V801" s="296">
        <v>125</v>
      </c>
      <c r="W801" s="297">
        <v>125</v>
      </c>
      <c r="X801" s="297">
        <v>125</v>
      </c>
      <c r="Y801" s="297">
        <v>125</v>
      </c>
      <c r="Z801" s="300">
        <v>125</v>
      </c>
      <c r="AA801" s="296">
        <v>125</v>
      </c>
      <c r="AB801" s="297">
        <v>125</v>
      </c>
      <c r="AC801" s="297">
        <v>125</v>
      </c>
      <c r="AD801" s="297">
        <v>125</v>
      </c>
      <c r="AE801" s="300">
        <v>125</v>
      </c>
    </row>
    <row r="802" spans="1:31" x14ac:dyDescent="0.2">
      <c r="A802" s="293" t="s">
        <v>1958</v>
      </c>
      <c r="B802" s="293"/>
      <c r="C802" s="293" t="s">
        <v>1959</v>
      </c>
      <c r="D802" s="122" t="s">
        <v>1242</v>
      </c>
      <c r="E802" s="293" t="s">
        <v>1243</v>
      </c>
      <c r="F802" s="293" t="s">
        <v>243</v>
      </c>
      <c r="G802" s="122" t="s">
        <v>244</v>
      </c>
      <c r="H802" s="293" t="s">
        <v>1960</v>
      </c>
      <c r="I802" s="293" t="s">
        <v>392</v>
      </c>
      <c r="J802" s="294">
        <v>43938</v>
      </c>
      <c r="K802" s="295">
        <v>199.5</v>
      </c>
      <c r="L802" s="296">
        <v>199.5</v>
      </c>
      <c r="M802" s="297">
        <v>199.5</v>
      </c>
      <c r="N802" s="297">
        <v>199.5</v>
      </c>
      <c r="O802" s="298">
        <v>199.5</v>
      </c>
      <c r="P802" s="299">
        <v>199.5</v>
      </c>
      <c r="Q802" s="296">
        <v>199.5</v>
      </c>
      <c r="R802" s="297">
        <v>199.5</v>
      </c>
      <c r="S802" s="297">
        <v>199.5</v>
      </c>
      <c r="T802" s="297">
        <v>199.5</v>
      </c>
      <c r="U802" s="300">
        <v>199.5</v>
      </c>
      <c r="V802" s="296">
        <v>199.5</v>
      </c>
      <c r="W802" s="297">
        <v>199.5</v>
      </c>
      <c r="X802" s="297">
        <v>199.5</v>
      </c>
      <c r="Y802" s="297">
        <v>199.5</v>
      </c>
      <c r="Z802" s="300">
        <v>199.5</v>
      </c>
      <c r="AA802" s="296">
        <v>199.5</v>
      </c>
      <c r="AB802" s="297">
        <v>199.5</v>
      </c>
      <c r="AC802" s="297">
        <v>199.5</v>
      </c>
      <c r="AD802" s="297">
        <v>199.5</v>
      </c>
      <c r="AE802" s="300">
        <v>199.5</v>
      </c>
    </row>
    <row r="803" spans="1:31" x14ac:dyDescent="0.2">
      <c r="A803" s="293" t="s">
        <v>1961</v>
      </c>
      <c r="B803" s="293"/>
      <c r="C803" s="293" t="s">
        <v>1962</v>
      </c>
      <c r="D803" s="122" t="s">
        <v>1242</v>
      </c>
      <c r="E803" s="293" t="s">
        <v>1243</v>
      </c>
      <c r="F803" s="293" t="s">
        <v>243</v>
      </c>
      <c r="G803" s="122" t="s">
        <v>244</v>
      </c>
      <c r="H803" s="293" t="s">
        <v>1333</v>
      </c>
      <c r="I803" s="293" t="s">
        <v>392</v>
      </c>
      <c r="J803" s="294">
        <v>41984</v>
      </c>
      <c r="K803" s="295">
        <v>67.62</v>
      </c>
      <c r="L803" s="296">
        <v>67.599999999999994</v>
      </c>
      <c r="M803" s="297">
        <v>67.599999999999994</v>
      </c>
      <c r="N803" s="297">
        <v>67.599999999999994</v>
      </c>
      <c r="O803" s="298">
        <v>67.599999999999994</v>
      </c>
      <c r="P803" s="299">
        <v>67.599999999999994</v>
      </c>
      <c r="Q803" s="296">
        <v>67.599999999999994</v>
      </c>
      <c r="R803" s="297">
        <v>67.599999999999994</v>
      </c>
      <c r="S803" s="297">
        <v>67.599999999999994</v>
      </c>
      <c r="T803" s="297">
        <v>67.599999999999994</v>
      </c>
      <c r="U803" s="300">
        <v>67.599999999999994</v>
      </c>
      <c r="V803" s="296">
        <v>67.599999999999994</v>
      </c>
      <c r="W803" s="297">
        <v>67.599999999999994</v>
      </c>
      <c r="X803" s="297">
        <v>67.599999999999994</v>
      </c>
      <c r="Y803" s="297">
        <v>67.599999999999994</v>
      </c>
      <c r="Z803" s="300">
        <v>67.599999999999994</v>
      </c>
      <c r="AA803" s="296">
        <v>67.599999999999994</v>
      </c>
      <c r="AB803" s="297">
        <v>67.599999999999994</v>
      </c>
      <c r="AC803" s="297">
        <v>67.599999999999994</v>
      </c>
      <c r="AD803" s="297">
        <v>67.599999999999994</v>
      </c>
      <c r="AE803" s="300">
        <v>67.599999999999994</v>
      </c>
    </row>
    <row r="804" spans="1:31" x14ac:dyDescent="0.2">
      <c r="A804" s="293" t="s">
        <v>1963</v>
      </c>
      <c r="B804" s="293"/>
      <c r="C804" s="293" t="s">
        <v>1964</v>
      </c>
      <c r="D804" s="122" t="s">
        <v>1242</v>
      </c>
      <c r="E804" s="293" t="s">
        <v>1243</v>
      </c>
      <c r="F804" s="293" t="s">
        <v>243</v>
      </c>
      <c r="G804" s="122" t="s">
        <v>244</v>
      </c>
      <c r="H804" s="293" t="s">
        <v>1965</v>
      </c>
      <c r="I804" s="293" t="s">
        <v>392</v>
      </c>
      <c r="J804" s="294">
        <v>41263</v>
      </c>
      <c r="K804" s="295">
        <v>30</v>
      </c>
      <c r="L804" s="296">
        <v>30</v>
      </c>
      <c r="M804" s="297">
        <v>30</v>
      </c>
      <c r="N804" s="297">
        <v>30</v>
      </c>
      <c r="O804" s="298">
        <v>30</v>
      </c>
      <c r="P804" s="299">
        <v>30</v>
      </c>
      <c r="Q804" s="296">
        <v>30</v>
      </c>
      <c r="R804" s="297">
        <v>30</v>
      </c>
      <c r="S804" s="297">
        <v>30</v>
      </c>
      <c r="T804" s="297">
        <v>30</v>
      </c>
      <c r="U804" s="300">
        <v>30</v>
      </c>
      <c r="V804" s="296">
        <v>30</v>
      </c>
      <c r="W804" s="297">
        <v>30</v>
      </c>
      <c r="X804" s="297">
        <v>30</v>
      </c>
      <c r="Y804" s="297">
        <v>30</v>
      </c>
      <c r="Z804" s="300">
        <v>30</v>
      </c>
      <c r="AA804" s="296">
        <v>30</v>
      </c>
      <c r="AB804" s="297">
        <v>30</v>
      </c>
      <c r="AC804" s="297">
        <v>30</v>
      </c>
      <c r="AD804" s="297">
        <v>30</v>
      </c>
      <c r="AE804" s="300">
        <v>30</v>
      </c>
    </row>
    <row r="805" spans="1:31" x14ac:dyDescent="0.2">
      <c r="A805" s="293" t="s">
        <v>1966</v>
      </c>
      <c r="B805" s="293"/>
      <c r="C805" s="293" t="s">
        <v>1967</v>
      </c>
      <c r="D805" s="122" t="s">
        <v>1242</v>
      </c>
      <c r="E805" s="293" t="s">
        <v>1243</v>
      </c>
      <c r="F805" s="293" t="s">
        <v>243</v>
      </c>
      <c r="G805" s="122" t="s">
        <v>244</v>
      </c>
      <c r="H805" s="293" t="s">
        <v>1903</v>
      </c>
      <c r="I805" s="293" t="s">
        <v>246</v>
      </c>
      <c r="J805" s="294">
        <v>39723</v>
      </c>
      <c r="K805" s="295">
        <v>121.5</v>
      </c>
      <c r="L805" s="296">
        <v>121.5</v>
      </c>
      <c r="M805" s="297">
        <v>121.5</v>
      </c>
      <c r="N805" s="297">
        <v>121.5</v>
      </c>
      <c r="O805" s="298">
        <v>121.5</v>
      </c>
      <c r="P805" s="299">
        <v>121.5</v>
      </c>
      <c r="Q805" s="296">
        <v>121.5</v>
      </c>
      <c r="R805" s="297">
        <v>121.5</v>
      </c>
      <c r="S805" s="297">
        <v>121.5</v>
      </c>
      <c r="T805" s="297">
        <v>121.5</v>
      </c>
      <c r="U805" s="300">
        <v>121.5</v>
      </c>
      <c r="V805" s="296">
        <v>121.5</v>
      </c>
      <c r="W805" s="297">
        <v>121.5</v>
      </c>
      <c r="X805" s="297">
        <v>121.5</v>
      </c>
      <c r="Y805" s="297">
        <v>121.5</v>
      </c>
      <c r="Z805" s="300">
        <v>121.5</v>
      </c>
      <c r="AA805" s="296">
        <v>121.5</v>
      </c>
      <c r="AB805" s="297">
        <v>121.5</v>
      </c>
      <c r="AC805" s="297">
        <v>121.5</v>
      </c>
      <c r="AD805" s="297">
        <v>121.5</v>
      </c>
      <c r="AE805" s="300">
        <v>121.5</v>
      </c>
    </row>
    <row r="806" spans="1:31" x14ac:dyDescent="0.2">
      <c r="A806" s="293" t="s">
        <v>1968</v>
      </c>
      <c r="B806" s="293" t="s">
        <v>1969</v>
      </c>
      <c r="C806" s="293" t="s">
        <v>1970</v>
      </c>
      <c r="D806" s="122" t="s">
        <v>1242</v>
      </c>
      <c r="E806" s="293" t="s">
        <v>1243</v>
      </c>
      <c r="F806" s="293" t="s">
        <v>1971</v>
      </c>
      <c r="G806" s="122" t="s">
        <v>244</v>
      </c>
      <c r="H806" s="293" t="s">
        <v>1257</v>
      </c>
      <c r="I806" s="293" t="s">
        <v>392</v>
      </c>
      <c r="J806" s="294">
        <v>45777</v>
      </c>
      <c r="K806" s="295">
        <v>16</v>
      </c>
      <c r="L806" s="296">
        <v>16</v>
      </c>
      <c r="M806" s="297">
        <v>16</v>
      </c>
      <c r="N806" s="297">
        <v>16</v>
      </c>
      <c r="O806" s="298">
        <v>16</v>
      </c>
      <c r="P806" s="299">
        <v>16</v>
      </c>
      <c r="Q806" s="296">
        <v>16</v>
      </c>
      <c r="R806" s="297">
        <v>16</v>
      </c>
      <c r="S806" s="297">
        <v>16</v>
      </c>
      <c r="T806" s="297">
        <v>16</v>
      </c>
      <c r="U806" s="300">
        <v>16</v>
      </c>
      <c r="V806" s="296">
        <v>16</v>
      </c>
      <c r="W806" s="297">
        <v>16</v>
      </c>
      <c r="X806" s="297">
        <v>16</v>
      </c>
      <c r="Y806" s="297">
        <v>16</v>
      </c>
      <c r="Z806" s="300">
        <v>16</v>
      </c>
      <c r="AA806" s="296">
        <v>16</v>
      </c>
      <c r="AB806" s="297">
        <v>16</v>
      </c>
      <c r="AC806" s="297">
        <v>16</v>
      </c>
      <c r="AD806" s="297">
        <v>16</v>
      </c>
      <c r="AE806" s="300">
        <v>16</v>
      </c>
    </row>
    <row r="807" spans="1:31" x14ac:dyDescent="0.2">
      <c r="A807" s="293" t="s">
        <v>1972</v>
      </c>
      <c r="B807" s="293" t="s">
        <v>1973</v>
      </c>
      <c r="C807" s="293" t="s">
        <v>1974</v>
      </c>
      <c r="D807" s="122" t="s">
        <v>1242</v>
      </c>
      <c r="E807" s="293" t="s">
        <v>1243</v>
      </c>
      <c r="F807" s="293" t="s">
        <v>1971</v>
      </c>
      <c r="G807" s="122" t="s">
        <v>244</v>
      </c>
      <c r="H807" s="293" t="s">
        <v>1257</v>
      </c>
      <c r="I807" s="293" t="s">
        <v>392</v>
      </c>
      <c r="J807" s="294">
        <v>46022</v>
      </c>
      <c r="K807" s="295">
        <v>195</v>
      </c>
      <c r="L807" s="296">
        <v>195</v>
      </c>
      <c r="M807" s="297">
        <v>195</v>
      </c>
      <c r="N807" s="297">
        <v>195</v>
      </c>
      <c r="O807" s="298">
        <v>195</v>
      </c>
      <c r="P807" s="299">
        <v>195</v>
      </c>
      <c r="Q807" s="296">
        <v>195</v>
      </c>
      <c r="R807" s="297">
        <v>195</v>
      </c>
      <c r="S807" s="297">
        <v>195</v>
      </c>
      <c r="T807" s="297">
        <v>195</v>
      </c>
      <c r="U807" s="300">
        <v>195</v>
      </c>
      <c r="V807" s="296">
        <v>195</v>
      </c>
      <c r="W807" s="297">
        <v>195</v>
      </c>
      <c r="X807" s="297">
        <v>195</v>
      </c>
      <c r="Y807" s="297">
        <v>195</v>
      </c>
      <c r="Z807" s="300">
        <v>195</v>
      </c>
      <c r="AA807" s="296">
        <v>195</v>
      </c>
      <c r="AB807" s="297">
        <v>195</v>
      </c>
      <c r="AC807" s="297">
        <v>195</v>
      </c>
      <c r="AD807" s="297">
        <v>195</v>
      </c>
      <c r="AE807" s="300">
        <v>195</v>
      </c>
    </row>
    <row r="808" spans="1:31" x14ac:dyDescent="0.2">
      <c r="A808" s="293" t="s">
        <v>1975</v>
      </c>
      <c r="B808" s="293" t="s">
        <v>1973</v>
      </c>
      <c r="C808" s="293" t="s">
        <v>1976</v>
      </c>
      <c r="D808" s="122" t="s">
        <v>1242</v>
      </c>
      <c r="E808" s="293" t="s">
        <v>1243</v>
      </c>
      <c r="F808" s="293" t="s">
        <v>1971</v>
      </c>
      <c r="G808" s="122" t="s">
        <v>244</v>
      </c>
      <c r="H808" s="293" t="s">
        <v>1257</v>
      </c>
      <c r="I808" s="293" t="s">
        <v>392</v>
      </c>
      <c r="J808" s="294">
        <v>46022</v>
      </c>
      <c r="K808" s="295">
        <v>145</v>
      </c>
      <c r="L808" s="296">
        <v>145</v>
      </c>
      <c r="M808" s="297">
        <v>145</v>
      </c>
      <c r="N808" s="297">
        <v>145</v>
      </c>
      <c r="O808" s="298">
        <v>145</v>
      </c>
      <c r="P808" s="299">
        <v>145</v>
      </c>
      <c r="Q808" s="296">
        <v>145</v>
      </c>
      <c r="R808" s="297">
        <v>145</v>
      </c>
      <c r="S808" s="297">
        <v>145</v>
      </c>
      <c r="T808" s="297">
        <v>145</v>
      </c>
      <c r="U808" s="300">
        <v>145</v>
      </c>
      <c r="V808" s="296">
        <v>145</v>
      </c>
      <c r="W808" s="297">
        <v>145</v>
      </c>
      <c r="X808" s="297">
        <v>145</v>
      </c>
      <c r="Y808" s="297">
        <v>145</v>
      </c>
      <c r="Z808" s="300">
        <v>145</v>
      </c>
      <c r="AA808" s="296">
        <v>145</v>
      </c>
      <c r="AB808" s="297">
        <v>145</v>
      </c>
      <c r="AC808" s="297">
        <v>145</v>
      </c>
      <c r="AD808" s="297">
        <v>145</v>
      </c>
      <c r="AE808" s="300">
        <v>145</v>
      </c>
    </row>
    <row r="809" spans="1:31" x14ac:dyDescent="0.2">
      <c r="A809" s="293" t="s">
        <v>1977</v>
      </c>
      <c r="B809" s="293" t="s">
        <v>1978</v>
      </c>
      <c r="C809" s="293" t="s">
        <v>1979</v>
      </c>
      <c r="D809" s="122" t="s">
        <v>1242</v>
      </c>
      <c r="E809" s="293" t="s">
        <v>1243</v>
      </c>
      <c r="F809" s="293" t="s">
        <v>1971</v>
      </c>
      <c r="G809" s="122" t="s">
        <v>244</v>
      </c>
      <c r="H809" s="293" t="s">
        <v>1980</v>
      </c>
      <c r="I809" s="293" t="s">
        <v>246</v>
      </c>
      <c r="J809" s="294">
        <v>45746</v>
      </c>
      <c r="K809" s="295">
        <v>108.8</v>
      </c>
      <c r="L809" s="296">
        <v>108.8</v>
      </c>
      <c r="M809" s="297">
        <v>108.8</v>
      </c>
      <c r="N809" s="297">
        <v>108.8</v>
      </c>
      <c r="O809" s="298">
        <v>108.8</v>
      </c>
      <c r="P809" s="299">
        <v>108.8</v>
      </c>
      <c r="Q809" s="296">
        <v>108.8</v>
      </c>
      <c r="R809" s="297">
        <v>108.8</v>
      </c>
      <c r="S809" s="297">
        <v>108.8</v>
      </c>
      <c r="T809" s="297">
        <v>108.8</v>
      </c>
      <c r="U809" s="300">
        <v>108.8</v>
      </c>
      <c r="V809" s="296">
        <v>108.8</v>
      </c>
      <c r="W809" s="297">
        <v>108.8</v>
      </c>
      <c r="X809" s="297">
        <v>108.8</v>
      </c>
      <c r="Y809" s="297">
        <v>108.8</v>
      </c>
      <c r="Z809" s="300">
        <v>108.8</v>
      </c>
      <c r="AA809" s="296">
        <v>108.8</v>
      </c>
      <c r="AB809" s="297">
        <v>108.8</v>
      </c>
      <c r="AC809" s="297">
        <v>108.8</v>
      </c>
      <c r="AD809" s="297">
        <v>108.8</v>
      </c>
      <c r="AE809" s="300">
        <v>108.8</v>
      </c>
    </row>
    <row r="810" spans="1:31" x14ac:dyDescent="0.2">
      <c r="A810" s="293" t="s">
        <v>1981</v>
      </c>
      <c r="B810" s="293" t="s">
        <v>1978</v>
      </c>
      <c r="C810" s="293" t="s">
        <v>1982</v>
      </c>
      <c r="D810" s="122" t="s">
        <v>1242</v>
      </c>
      <c r="E810" s="293" t="s">
        <v>1243</v>
      </c>
      <c r="F810" s="293" t="s">
        <v>1971</v>
      </c>
      <c r="G810" s="122" t="s">
        <v>244</v>
      </c>
      <c r="H810" s="293" t="s">
        <v>1980</v>
      </c>
      <c r="I810" s="293" t="s">
        <v>246</v>
      </c>
      <c r="J810" s="294">
        <v>45746</v>
      </c>
      <c r="K810" s="295">
        <v>190.4</v>
      </c>
      <c r="L810" s="296">
        <v>190.4</v>
      </c>
      <c r="M810" s="297">
        <v>190.4</v>
      </c>
      <c r="N810" s="297">
        <v>190.4</v>
      </c>
      <c r="O810" s="298">
        <v>190.4</v>
      </c>
      <c r="P810" s="299">
        <v>190.4</v>
      </c>
      <c r="Q810" s="296">
        <v>190.4</v>
      </c>
      <c r="R810" s="297">
        <v>190.4</v>
      </c>
      <c r="S810" s="297">
        <v>190.4</v>
      </c>
      <c r="T810" s="297">
        <v>190.4</v>
      </c>
      <c r="U810" s="300">
        <v>190.4</v>
      </c>
      <c r="V810" s="296">
        <v>190.4</v>
      </c>
      <c r="W810" s="297">
        <v>190.4</v>
      </c>
      <c r="X810" s="297">
        <v>190.4</v>
      </c>
      <c r="Y810" s="297">
        <v>190.4</v>
      </c>
      <c r="Z810" s="300">
        <v>190.4</v>
      </c>
      <c r="AA810" s="296">
        <v>190.4</v>
      </c>
      <c r="AB810" s="297">
        <v>190.4</v>
      </c>
      <c r="AC810" s="297">
        <v>190.4</v>
      </c>
      <c r="AD810" s="297">
        <v>190.4</v>
      </c>
      <c r="AE810" s="300">
        <v>190.4</v>
      </c>
    </row>
    <row r="811" spans="1:31" x14ac:dyDescent="0.2">
      <c r="A811" s="293" t="s">
        <v>1983</v>
      </c>
      <c r="B811" s="293" t="s">
        <v>1984</v>
      </c>
      <c r="C811" s="293" t="s">
        <v>1985</v>
      </c>
      <c r="D811" s="122" t="s">
        <v>1242</v>
      </c>
      <c r="E811" s="293" t="s">
        <v>1243</v>
      </c>
      <c r="F811" s="293" t="s">
        <v>1971</v>
      </c>
      <c r="G811" s="122" t="s">
        <v>244</v>
      </c>
      <c r="H811" s="293" t="s">
        <v>1375</v>
      </c>
      <c r="I811" s="293" t="s">
        <v>392</v>
      </c>
      <c r="J811" s="294">
        <v>45758</v>
      </c>
      <c r="K811" s="295">
        <v>146.63999999999999</v>
      </c>
      <c r="L811" s="296">
        <v>144</v>
      </c>
      <c r="M811" s="297">
        <v>144</v>
      </c>
      <c r="N811" s="297">
        <v>144</v>
      </c>
      <c r="O811" s="298">
        <v>144</v>
      </c>
      <c r="P811" s="299">
        <v>144</v>
      </c>
      <c r="Q811" s="296">
        <v>144</v>
      </c>
      <c r="R811" s="297">
        <v>144</v>
      </c>
      <c r="S811" s="297">
        <v>144</v>
      </c>
      <c r="T811" s="297">
        <v>144</v>
      </c>
      <c r="U811" s="300">
        <v>144</v>
      </c>
      <c r="V811" s="296">
        <v>144</v>
      </c>
      <c r="W811" s="297">
        <v>144</v>
      </c>
      <c r="X811" s="297">
        <v>144</v>
      </c>
      <c r="Y811" s="297">
        <v>144</v>
      </c>
      <c r="Z811" s="300">
        <v>144</v>
      </c>
      <c r="AA811" s="296">
        <v>144</v>
      </c>
      <c r="AB811" s="297">
        <v>144</v>
      </c>
      <c r="AC811" s="297">
        <v>144</v>
      </c>
      <c r="AD811" s="297">
        <v>144</v>
      </c>
      <c r="AE811" s="300">
        <v>144</v>
      </c>
    </row>
    <row r="812" spans="1:31" x14ac:dyDescent="0.2">
      <c r="A812" s="293" t="s">
        <v>1986</v>
      </c>
      <c r="B812" s="293" t="s">
        <v>1984</v>
      </c>
      <c r="C812" s="293" t="s">
        <v>1987</v>
      </c>
      <c r="D812" s="122" t="s">
        <v>1242</v>
      </c>
      <c r="E812" s="293" t="s">
        <v>1243</v>
      </c>
      <c r="F812" s="293" t="s">
        <v>1971</v>
      </c>
      <c r="G812" s="122" t="s">
        <v>244</v>
      </c>
      <c r="H812" s="293" t="s">
        <v>1375</v>
      </c>
      <c r="I812" s="293" t="s">
        <v>392</v>
      </c>
      <c r="J812" s="294">
        <v>45758</v>
      </c>
      <c r="K812" s="295">
        <v>2.52</v>
      </c>
      <c r="L812" s="296">
        <v>2.5</v>
      </c>
      <c r="M812" s="297">
        <v>2.5</v>
      </c>
      <c r="N812" s="297">
        <v>2.5</v>
      </c>
      <c r="O812" s="298">
        <v>2.5</v>
      </c>
      <c r="P812" s="299">
        <v>2.5</v>
      </c>
      <c r="Q812" s="296">
        <v>2.5</v>
      </c>
      <c r="R812" s="297">
        <v>2.5</v>
      </c>
      <c r="S812" s="297">
        <v>2.5</v>
      </c>
      <c r="T812" s="297">
        <v>2.5</v>
      </c>
      <c r="U812" s="300">
        <v>2.5</v>
      </c>
      <c r="V812" s="296">
        <v>2.5</v>
      </c>
      <c r="W812" s="297">
        <v>2.5</v>
      </c>
      <c r="X812" s="297">
        <v>2.5</v>
      </c>
      <c r="Y812" s="297">
        <v>2.5</v>
      </c>
      <c r="Z812" s="300">
        <v>2.5</v>
      </c>
      <c r="AA812" s="296">
        <v>2.5</v>
      </c>
      <c r="AB812" s="297">
        <v>2.5</v>
      </c>
      <c r="AC812" s="297">
        <v>2.5</v>
      </c>
      <c r="AD812" s="297">
        <v>2.5</v>
      </c>
      <c r="AE812" s="300">
        <v>2.5</v>
      </c>
    </row>
    <row r="813" spans="1:31" x14ac:dyDescent="0.2">
      <c r="A813" s="293" t="s">
        <v>1988</v>
      </c>
      <c r="B813" s="293" t="s">
        <v>1984</v>
      </c>
      <c r="C813" s="293" t="s">
        <v>1989</v>
      </c>
      <c r="D813" s="122" t="s">
        <v>1242</v>
      </c>
      <c r="E813" s="293" t="s">
        <v>1243</v>
      </c>
      <c r="F813" s="293" t="s">
        <v>1971</v>
      </c>
      <c r="G813" s="122" t="s">
        <v>244</v>
      </c>
      <c r="H813" s="293" t="s">
        <v>1375</v>
      </c>
      <c r="I813" s="293" t="s">
        <v>392</v>
      </c>
      <c r="J813" s="294">
        <v>45758</v>
      </c>
      <c r="K813" s="295">
        <v>59.22</v>
      </c>
      <c r="L813" s="296">
        <v>58.2</v>
      </c>
      <c r="M813" s="297">
        <v>58.2</v>
      </c>
      <c r="N813" s="297">
        <v>58.2</v>
      </c>
      <c r="O813" s="298">
        <v>58.2</v>
      </c>
      <c r="P813" s="299">
        <v>58.2</v>
      </c>
      <c r="Q813" s="296">
        <v>58.2</v>
      </c>
      <c r="R813" s="297">
        <v>58.2</v>
      </c>
      <c r="S813" s="297">
        <v>58.2</v>
      </c>
      <c r="T813" s="297">
        <v>58.2</v>
      </c>
      <c r="U813" s="300">
        <v>58.2</v>
      </c>
      <c r="V813" s="296">
        <v>58.2</v>
      </c>
      <c r="W813" s="297">
        <v>58.2</v>
      </c>
      <c r="X813" s="297">
        <v>58.2</v>
      </c>
      <c r="Y813" s="297">
        <v>58.2</v>
      </c>
      <c r="Z813" s="300">
        <v>58.2</v>
      </c>
      <c r="AA813" s="296">
        <v>58.2</v>
      </c>
      <c r="AB813" s="297">
        <v>58.2</v>
      </c>
      <c r="AC813" s="297">
        <v>58.2</v>
      </c>
      <c r="AD813" s="297">
        <v>58.2</v>
      </c>
      <c r="AE813" s="300">
        <v>58.2</v>
      </c>
    </row>
    <row r="814" spans="1:31" x14ac:dyDescent="0.2">
      <c r="A814" s="293" t="s">
        <v>1990</v>
      </c>
      <c r="B814" s="293" t="s">
        <v>1984</v>
      </c>
      <c r="C814" s="293" t="s">
        <v>1991</v>
      </c>
      <c r="D814" s="122" t="s">
        <v>1242</v>
      </c>
      <c r="E814" s="293" t="s">
        <v>1243</v>
      </c>
      <c r="F814" s="293" t="s">
        <v>1971</v>
      </c>
      <c r="G814" s="122" t="s">
        <v>244</v>
      </c>
      <c r="H814" s="293" t="s">
        <v>1375</v>
      </c>
      <c r="I814" s="293" t="s">
        <v>392</v>
      </c>
      <c r="J814" s="294">
        <v>45758</v>
      </c>
      <c r="K814" s="295">
        <v>20.16</v>
      </c>
      <c r="L814" s="296">
        <v>19.8</v>
      </c>
      <c r="M814" s="297">
        <v>19.8</v>
      </c>
      <c r="N814" s="297">
        <v>19.8</v>
      </c>
      <c r="O814" s="298">
        <v>19.8</v>
      </c>
      <c r="P814" s="299">
        <v>19.8</v>
      </c>
      <c r="Q814" s="296">
        <v>19.8</v>
      </c>
      <c r="R814" s="297">
        <v>19.8</v>
      </c>
      <c r="S814" s="297">
        <v>19.8</v>
      </c>
      <c r="T814" s="297">
        <v>19.8</v>
      </c>
      <c r="U814" s="300">
        <v>19.8</v>
      </c>
      <c r="V814" s="296">
        <v>19.8</v>
      </c>
      <c r="W814" s="297">
        <v>19.8</v>
      </c>
      <c r="X814" s="297">
        <v>19.8</v>
      </c>
      <c r="Y814" s="297">
        <v>19.8</v>
      </c>
      <c r="Z814" s="300">
        <v>19.8</v>
      </c>
      <c r="AA814" s="296">
        <v>19.8</v>
      </c>
      <c r="AB814" s="297">
        <v>19.8</v>
      </c>
      <c r="AC814" s="297">
        <v>19.8</v>
      </c>
      <c r="AD814" s="297">
        <v>19.8</v>
      </c>
      <c r="AE814" s="300">
        <v>19.8</v>
      </c>
    </row>
    <row r="815" spans="1:31" x14ac:dyDescent="0.2">
      <c r="A815" s="293" t="s">
        <v>1992</v>
      </c>
      <c r="B815" s="293" t="s">
        <v>1984</v>
      </c>
      <c r="C815" s="293" t="s">
        <v>1993</v>
      </c>
      <c r="D815" s="122" t="s">
        <v>1242</v>
      </c>
      <c r="E815" s="293" t="s">
        <v>1243</v>
      </c>
      <c r="F815" s="293" t="s">
        <v>1971</v>
      </c>
      <c r="G815" s="122" t="s">
        <v>244</v>
      </c>
      <c r="H815" s="293" t="s">
        <v>1375</v>
      </c>
      <c r="I815" s="293" t="s">
        <v>392</v>
      </c>
      <c r="J815" s="294">
        <v>45758</v>
      </c>
      <c r="K815" s="295">
        <v>67.680000000000007</v>
      </c>
      <c r="L815" s="296">
        <v>66.5</v>
      </c>
      <c r="M815" s="297">
        <v>66.5</v>
      </c>
      <c r="N815" s="297">
        <v>66.5</v>
      </c>
      <c r="O815" s="298">
        <v>66.5</v>
      </c>
      <c r="P815" s="299">
        <v>66.5</v>
      </c>
      <c r="Q815" s="296">
        <v>66.5</v>
      </c>
      <c r="R815" s="297">
        <v>66.5</v>
      </c>
      <c r="S815" s="297">
        <v>66.5</v>
      </c>
      <c r="T815" s="297">
        <v>66.5</v>
      </c>
      <c r="U815" s="300">
        <v>66.5</v>
      </c>
      <c r="V815" s="296">
        <v>66.5</v>
      </c>
      <c r="W815" s="297">
        <v>66.5</v>
      </c>
      <c r="X815" s="297">
        <v>66.5</v>
      </c>
      <c r="Y815" s="297">
        <v>66.5</v>
      </c>
      <c r="Z815" s="300">
        <v>66.5</v>
      </c>
      <c r="AA815" s="296">
        <v>66.5</v>
      </c>
      <c r="AB815" s="297">
        <v>66.5</v>
      </c>
      <c r="AC815" s="297">
        <v>66.5</v>
      </c>
      <c r="AD815" s="297">
        <v>66.5</v>
      </c>
      <c r="AE815" s="300">
        <v>66.5</v>
      </c>
    </row>
    <row r="816" spans="1:31" x14ac:dyDescent="0.2">
      <c r="A816" s="293" t="s">
        <v>1994</v>
      </c>
      <c r="B816" s="293" t="s">
        <v>1984</v>
      </c>
      <c r="C816" s="293" t="s">
        <v>1995</v>
      </c>
      <c r="D816" s="122" t="s">
        <v>1242</v>
      </c>
      <c r="E816" s="293" t="s">
        <v>1243</v>
      </c>
      <c r="F816" s="293" t="s">
        <v>1971</v>
      </c>
      <c r="G816" s="122" t="s">
        <v>244</v>
      </c>
      <c r="H816" s="293" t="s">
        <v>1375</v>
      </c>
      <c r="I816" s="293" t="s">
        <v>392</v>
      </c>
      <c r="J816" s="294">
        <v>45758</v>
      </c>
      <c r="K816" s="295">
        <v>12.6</v>
      </c>
      <c r="L816" s="296">
        <v>12.4</v>
      </c>
      <c r="M816" s="297">
        <v>12.4</v>
      </c>
      <c r="N816" s="297">
        <v>12.4</v>
      </c>
      <c r="O816" s="298">
        <v>12.4</v>
      </c>
      <c r="P816" s="299">
        <v>12.4</v>
      </c>
      <c r="Q816" s="296">
        <v>12.4</v>
      </c>
      <c r="R816" s="297">
        <v>12.4</v>
      </c>
      <c r="S816" s="297">
        <v>12.4</v>
      </c>
      <c r="T816" s="297">
        <v>12.4</v>
      </c>
      <c r="U816" s="300">
        <v>12.4</v>
      </c>
      <c r="V816" s="296">
        <v>12.4</v>
      </c>
      <c r="W816" s="297">
        <v>12.4</v>
      </c>
      <c r="X816" s="297">
        <v>12.4</v>
      </c>
      <c r="Y816" s="297">
        <v>12.4</v>
      </c>
      <c r="Z816" s="300">
        <v>12.4</v>
      </c>
      <c r="AA816" s="296">
        <v>12.4</v>
      </c>
      <c r="AB816" s="297">
        <v>12.4</v>
      </c>
      <c r="AC816" s="297">
        <v>12.4</v>
      </c>
      <c r="AD816" s="297">
        <v>12.4</v>
      </c>
      <c r="AE816" s="300">
        <v>12.4</v>
      </c>
    </row>
    <row r="817" spans="1:31" x14ac:dyDescent="0.2">
      <c r="A817" s="293" t="s">
        <v>1996</v>
      </c>
      <c r="B817" s="293" t="s">
        <v>1997</v>
      </c>
      <c r="C817" s="293" t="s">
        <v>1998</v>
      </c>
      <c r="D817" s="122" t="s">
        <v>1242</v>
      </c>
      <c r="E817" s="293" t="s">
        <v>1243</v>
      </c>
      <c r="F817" s="293" t="s">
        <v>1971</v>
      </c>
      <c r="G817" s="122" t="s">
        <v>244</v>
      </c>
      <c r="H817" s="293" t="s">
        <v>1375</v>
      </c>
      <c r="I817" s="293" t="s">
        <v>392</v>
      </c>
      <c r="J817" s="294">
        <v>45688</v>
      </c>
      <c r="K817" s="295">
        <v>90</v>
      </c>
      <c r="L817" s="296">
        <v>90</v>
      </c>
      <c r="M817" s="297">
        <v>90</v>
      </c>
      <c r="N817" s="297">
        <v>90</v>
      </c>
      <c r="O817" s="298">
        <v>90</v>
      </c>
      <c r="P817" s="299">
        <v>90</v>
      </c>
      <c r="Q817" s="296">
        <v>90</v>
      </c>
      <c r="R817" s="297">
        <v>90</v>
      </c>
      <c r="S817" s="297">
        <v>90</v>
      </c>
      <c r="T817" s="297">
        <v>90</v>
      </c>
      <c r="U817" s="300">
        <v>90</v>
      </c>
      <c r="V817" s="296">
        <v>90</v>
      </c>
      <c r="W817" s="297">
        <v>90</v>
      </c>
      <c r="X817" s="297">
        <v>90</v>
      </c>
      <c r="Y817" s="297">
        <v>90</v>
      </c>
      <c r="Z817" s="300">
        <v>90</v>
      </c>
      <c r="AA817" s="296">
        <v>90</v>
      </c>
      <c r="AB817" s="297">
        <v>90</v>
      </c>
      <c r="AC817" s="297">
        <v>90</v>
      </c>
      <c r="AD817" s="297">
        <v>90</v>
      </c>
      <c r="AE817" s="300">
        <v>90</v>
      </c>
    </row>
    <row r="818" spans="1:31" x14ac:dyDescent="0.2">
      <c r="A818" s="293" t="s">
        <v>1999</v>
      </c>
      <c r="B818" s="293" t="s">
        <v>1997</v>
      </c>
      <c r="C818" s="293" t="s">
        <v>2000</v>
      </c>
      <c r="D818" s="122" t="s">
        <v>1242</v>
      </c>
      <c r="E818" s="293" t="s">
        <v>1243</v>
      </c>
      <c r="F818" s="293" t="s">
        <v>1971</v>
      </c>
      <c r="G818" s="122" t="s">
        <v>244</v>
      </c>
      <c r="H818" s="293" t="s">
        <v>1375</v>
      </c>
      <c r="I818" s="293" t="s">
        <v>392</v>
      </c>
      <c r="J818" s="294">
        <v>45688</v>
      </c>
      <c r="K818" s="295">
        <v>26.6</v>
      </c>
      <c r="L818" s="296">
        <v>26.6</v>
      </c>
      <c r="M818" s="297">
        <v>26.6</v>
      </c>
      <c r="N818" s="297">
        <v>26.6</v>
      </c>
      <c r="O818" s="298">
        <v>26.6</v>
      </c>
      <c r="P818" s="299">
        <v>26.6</v>
      </c>
      <c r="Q818" s="296">
        <v>26.6</v>
      </c>
      <c r="R818" s="297">
        <v>26.6</v>
      </c>
      <c r="S818" s="297">
        <v>26.6</v>
      </c>
      <c r="T818" s="297">
        <v>26.6</v>
      </c>
      <c r="U818" s="300">
        <v>26.6</v>
      </c>
      <c r="V818" s="296">
        <v>26.6</v>
      </c>
      <c r="W818" s="297">
        <v>26.6</v>
      </c>
      <c r="X818" s="297">
        <v>26.6</v>
      </c>
      <c r="Y818" s="297">
        <v>26.6</v>
      </c>
      <c r="Z818" s="300">
        <v>26.6</v>
      </c>
      <c r="AA818" s="296">
        <v>26.6</v>
      </c>
      <c r="AB818" s="297">
        <v>26.6</v>
      </c>
      <c r="AC818" s="297">
        <v>26.6</v>
      </c>
      <c r="AD818" s="297">
        <v>26.6</v>
      </c>
      <c r="AE818" s="300">
        <v>26.6</v>
      </c>
    </row>
    <row r="819" spans="1:31" x14ac:dyDescent="0.2">
      <c r="A819" s="293" t="s">
        <v>2001</v>
      </c>
      <c r="B819" s="293" t="s">
        <v>1997</v>
      </c>
      <c r="C819" s="293" t="s">
        <v>2002</v>
      </c>
      <c r="D819" s="122" t="s">
        <v>1242</v>
      </c>
      <c r="E819" s="293" t="s">
        <v>1243</v>
      </c>
      <c r="F819" s="293" t="s">
        <v>1971</v>
      </c>
      <c r="G819" s="122" t="s">
        <v>244</v>
      </c>
      <c r="H819" s="293" t="s">
        <v>1375</v>
      </c>
      <c r="I819" s="293" t="s">
        <v>392</v>
      </c>
      <c r="J819" s="294">
        <v>45688</v>
      </c>
      <c r="K819" s="295">
        <v>126</v>
      </c>
      <c r="L819" s="296">
        <v>126</v>
      </c>
      <c r="M819" s="297">
        <v>126</v>
      </c>
      <c r="N819" s="297">
        <v>126</v>
      </c>
      <c r="O819" s="298">
        <v>126</v>
      </c>
      <c r="P819" s="299">
        <v>126</v>
      </c>
      <c r="Q819" s="296">
        <v>126</v>
      </c>
      <c r="R819" s="297">
        <v>126</v>
      </c>
      <c r="S819" s="297">
        <v>126</v>
      </c>
      <c r="T819" s="297">
        <v>126</v>
      </c>
      <c r="U819" s="300">
        <v>126</v>
      </c>
      <c r="V819" s="296">
        <v>126</v>
      </c>
      <c r="W819" s="297">
        <v>126</v>
      </c>
      <c r="X819" s="297">
        <v>126</v>
      </c>
      <c r="Y819" s="297">
        <v>126</v>
      </c>
      <c r="Z819" s="300">
        <v>126</v>
      </c>
      <c r="AA819" s="296">
        <v>126</v>
      </c>
      <c r="AB819" s="297">
        <v>126</v>
      </c>
      <c r="AC819" s="297">
        <v>126</v>
      </c>
      <c r="AD819" s="297">
        <v>126</v>
      </c>
      <c r="AE819" s="300">
        <v>126</v>
      </c>
    </row>
    <row r="820" spans="1:31" x14ac:dyDescent="0.2">
      <c r="A820" s="293" t="s">
        <v>2003</v>
      </c>
      <c r="B820" s="293" t="s">
        <v>2004</v>
      </c>
      <c r="C820" s="293" t="s">
        <v>2005</v>
      </c>
      <c r="D820" s="122" t="s">
        <v>1242</v>
      </c>
      <c r="E820" s="293" t="s">
        <v>1243</v>
      </c>
      <c r="F820" s="293" t="s">
        <v>1971</v>
      </c>
      <c r="G820" s="122" t="s">
        <v>244</v>
      </c>
      <c r="H820" s="293" t="s">
        <v>418</v>
      </c>
      <c r="I820" s="293" t="s">
        <v>260</v>
      </c>
      <c r="J820" s="294">
        <v>45777</v>
      </c>
      <c r="K820" s="295">
        <v>163.19999999999999</v>
      </c>
      <c r="L820" s="296">
        <v>159</v>
      </c>
      <c r="M820" s="297">
        <v>159</v>
      </c>
      <c r="N820" s="297">
        <v>159</v>
      </c>
      <c r="O820" s="298">
        <v>159</v>
      </c>
      <c r="P820" s="299">
        <v>159</v>
      </c>
      <c r="Q820" s="296">
        <v>159</v>
      </c>
      <c r="R820" s="297">
        <v>159</v>
      </c>
      <c r="S820" s="297">
        <v>159</v>
      </c>
      <c r="T820" s="297">
        <v>159</v>
      </c>
      <c r="U820" s="300">
        <v>159</v>
      </c>
      <c r="V820" s="296">
        <v>159</v>
      </c>
      <c r="W820" s="297">
        <v>159</v>
      </c>
      <c r="X820" s="297">
        <v>159</v>
      </c>
      <c r="Y820" s="297">
        <v>159</v>
      </c>
      <c r="Z820" s="300">
        <v>159</v>
      </c>
      <c r="AA820" s="296">
        <v>159</v>
      </c>
      <c r="AB820" s="297">
        <v>159</v>
      </c>
      <c r="AC820" s="297">
        <v>159</v>
      </c>
      <c r="AD820" s="297">
        <v>159</v>
      </c>
      <c r="AE820" s="300">
        <v>159</v>
      </c>
    </row>
    <row r="821" spans="1:31" x14ac:dyDescent="0.2">
      <c r="A821" s="293" t="s">
        <v>2006</v>
      </c>
      <c r="B821" s="293" t="s">
        <v>2007</v>
      </c>
      <c r="C821" s="293" t="s">
        <v>2008</v>
      </c>
      <c r="D821" s="122" t="s">
        <v>1242</v>
      </c>
      <c r="E821" s="293" t="s">
        <v>1307</v>
      </c>
      <c r="F821" s="293" t="s">
        <v>1971</v>
      </c>
      <c r="G821" s="122" t="s">
        <v>244</v>
      </c>
      <c r="H821" s="293" t="s">
        <v>1340</v>
      </c>
      <c r="I821" s="293" t="s">
        <v>252</v>
      </c>
      <c r="J821" s="294">
        <v>45778</v>
      </c>
      <c r="K821" s="295">
        <v>153</v>
      </c>
      <c r="L821" s="296">
        <v>153</v>
      </c>
      <c r="M821" s="297">
        <v>153</v>
      </c>
      <c r="N821" s="297">
        <v>153</v>
      </c>
      <c r="O821" s="298">
        <v>153</v>
      </c>
      <c r="P821" s="299">
        <v>153</v>
      </c>
      <c r="Q821" s="296">
        <v>153</v>
      </c>
      <c r="R821" s="297">
        <v>153</v>
      </c>
      <c r="S821" s="297">
        <v>153</v>
      </c>
      <c r="T821" s="297">
        <v>153</v>
      </c>
      <c r="U821" s="300">
        <v>153</v>
      </c>
      <c r="V821" s="296">
        <v>153</v>
      </c>
      <c r="W821" s="297">
        <v>153</v>
      </c>
      <c r="X821" s="297">
        <v>153</v>
      </c>
      <c r="Y821" s="297">
        <v>153</v>
      </c>
      <c r="Z821" s="300">
        <v>153</v>
      </c>
      <c r="AA821" s="296">
        <v>153</v>
      </c>
      <c r="AB821" s="297">
        <v>153</v>
      </c>
      <c r="AC821" s="297">
        <v>153</v>
      </c>
      <c r="AD821" s="297">
        <v>153</v>
      </c>
      <c r="AE821" s="300">
        <v>153</v>
      </c>
    </row>
    <row r="822" spans="1:31" x14ac:dyDescent="0.2">
      <c r="A822" s="293" t="s">
        <v>2009</v>
      </c>
      <c r="B822" s="293" t="s">
        <v>2007</v>
      </c>
      <c r="C822" s="293" t="s">
        <v>2010</v>
      </c>
      <c r="D822" s="122" t="s">
        <v>1242</v>
      </c>
      <c r="E822" s="293" t="s">
        <v>1307</v>
      </c>
      <c r="F822" s="293" t="s">
        <v>1971</v>
      </c>
      <c r="G822" s="122" t="s">
        <v>244</v>
      </c>
      <c r="H822" s="293" t="s">
        <v>1340</v>
      </c>
      <c r="I822" s="293" t="s">
        <v>252</v>
      </c>
      <c r="J822" s="294">
        <v>45778</v>
      </c>
      <c r="K822" s="295">
        <v>148.5</v>
      </c>
      <c r="L822" s="296">
        <v>148.5</v>
      </c>
      <c r="M822" s="297">
        <v>148.5</v>
      </c>
      <c r="N822" s="297">
        <v>148.5</v>
      </c>
      <c r="O822" s="298">
        <v>148.5</v>
      </c>
      <c r="P822" s="299">
        <v>148.5</v>
      </c>
      <c r="Q822" s="296">
        <v>148.5</v>
      </c>
      <c r="R822" s="297">
        <v>148.5</v>
      </c>
      <c r="S822" s="297">
        <v>148.5</v>
      </c>
      <c r="T822" s="297">
        <v>148.5</v>
      </c>
      <c r="U822" s="300">
        <v>148.5</v>
      </c>
      <c r="V822" s="296">
        <v>148.5</v>
      </c>
      <c r="W822" s="297">
        <v>148.5</v>
      </c>
      <c r="X822" s="297">
        <v>148.5</v>
      </c>
      <c r="Y822" s="297">
        <v>148.5</v>
      </c>
      <c r="Z822" s="300">
        <v>148.5</v>
      </c>
      <c r="AA822" s="296">
        <v>148.5</v>
      </c>
      <c r="AB822" s="297">
        <v>148.5</v>
      </c>
      <c r="AC822" s="297">
        <v>148.5</v>
      </c>
      <c r="AD822" s="297">
        <v>148.5</v>
      </c>
      <c r="AE822" s="300">
        <v>148.5</v>
      </c>
    </row>
    <row r="823" spans="1:31" x14ac:dyDescent="0.2">
      <c r="A823" s="293" t="s">
        <v>2011</v>
      </c>
      <c r="B823" s="293" t="s">
        <v>2012</v>
      </c>
      <c r="C823" s="293" t="s">
        <v>2013</v>
      </c>
      <c r="D823" s="122" t="s">
        <v>1242</v>
      </c>
      <c r="E823" s="293" t="s">
        <v>1243</v>
      </c>
      <c r="F823" s="293" t="s">
        <v>1971</v>
      </c>
      <c r="G823" s="122" t="s">
        <v>244</v>
      </c>
      <c r="H823" s="293" t="s">
        <v>1302</v>
      </c>
      <c r="I823" s="293" t="s">
        <v>260</v>
      </c>
      <c r="J823" s="294">
        <v>45792</v>
      </c>
      <c r="K823" s="295">
        <v>130.19999999999999</v>
      </c>
      <c r="L823" s="296">
        <v>111.9</v>
      </c>
      <c r="M823" s="297">
        <v>111.9</v>
      </c>
      <c r="N823" s="297">
        <v>111.9</v>
      </c>
      <c r="O823" s="298">
        <v>111.9</v>
      </c>
      <c r="P823" s="299">
        <v>111.9</v>
      </c>
      <c r="Q823" s="296">
        <v>130.19999999999999</v>
      </c>
      <c r="R823" s="297">
        <v>130.19999999999999</v>
      </c>
      <c r="S823" s="297">
        <v>130.19999999999999</v>
      </c>
      <c r="T823" s="297">
        <v>130.19999999999999</v>
      </c>
      <c r="U823" s="300">
        <v>130.19999999999999</v>
      </c>
      <c r="V823" s="296">
        <v>130.19999999999999</v>
      </c>
      <c r="W823" s="297">
        <v>130.19999999999999</v>
      </c>
      <c r="X823" s="297">
        <v>130.19999999999999</v>
      </c>
      <c r="Y823" s="297">
        <v>130.19999999999999</v>
      </c>
      <c r="Z823" s="300">
        <v>130.19999999999999</v>
      </c>
      <c r="AA823" s="296">
        <v>130.19999999999999</v>
      </c>
      <c r="AB823" s="297">
        <v>130.19999999999999</v>
      </c>
      <c r="AC823" s="297">
        <v>130.19999999999999</v>
      </c>
      <c r="AD823" s="297">
        <v>130.19999999999999</v>
      </c>
      <c r="AE823" s="300">
        <v>130.19999999999999</v>
      </c>
    </row>
    <row r="824" spans="1:31" x14ac:dyDescent="0.2">
      <c r="A824" s="293" t="s">
        <v>2014</v>
      </c>
      <c r="B824" s="293" t="s">
        <v>2012</v>
      </c>
      <c r="C824" s="293" t="s">
        <v>2015</v>
      </c>
      <c r="D824" s="122" t="s">
        <v>1242</v>
      </c>
      <c r="E824" s="293" t="s">
        <v>1243</v>
      </c>
      <c r="F824" s="293" t="s">
        <v>1971</v>
      </c>
      <c r="G824" s="122" t="s">
        <v>244</v>
      </c>
      <c r="H824" s="293" t="s">
        <v>1302</v>
      </c>
      <c r="I824" s="293" t="s">
        <v>260</v>
      </c>
      <c r="J824" s="294">
        <v>45792</v>
      </c>
      <c r="K824" s="295">
        <v>84</v>
      </c>
      <c r="L824" s="296">
        <v>72.2</v>
      </c>
      <c r="M824" s="297">
        <v>72.2</v>
      </c>
      <c r="N824" s="297">
        <v>72.2</v>
      </c>
      <c r="O824" s="298">
        <v>72.2</v>
      </c>
      <c r="P824" s="299">
        <v>72.2</v>
      </c>
      <c r="Q824" s="296">
        <v>84</v>
      </c>
      <c r="R824" s="297">
        <v>84</v>
      </c>
      <c r="S824" s="297">
        <v>84</v>
      </c>
      <c r="T824" s="297">
        <v>84</v>
      </c>
      <c r="U824" s="300">
        <v>84</v>
      </c>
      <c r="V824" s="296">
        <v>84</v>
      </c>
      <c r="W824" s="297">
        <v>84</v>
      </c>
      <c r="X824" s="297">
        <v>84</v>
      </c>
      <c r="Y824" s="297">
        <v>84</v>
      </c>
      <c r="Z824" s="300">
        <v>84</v>
      </c>
      <c r="AA824" s="296">
        <v>84</v>
      </c>
      <c r="AB824" s="297">
        <v>84</v>
      </c>
      <c r="AC824" s="297">
        <v>84</v>
      </c>
      <c r="AD824" s="297">
        <v>84</v>
      </c>
      <c r="AE824" s="300">
        <v>84</v>
      </c>
    </row>
    <row r="825" spans="1:31" x14ac:dyDescent="0.2">
      <c r="A825" s="293" t="s">
        <v>2016</v>
      </c>
      <c r="B825" s="293" t="s">
        <v>2012</v>
      </c>
      <c r="C825" s="293" t="s">
        <v>2017</v>
      </c>
      <c r="D825" s="122" t="s">
        <v>1242</v>
      </c>
      <c r="E825" s="293" t="s">
        <v>1243</v>
      </c>
      <c r="F825" s="293" t="s">
        <v>1971</v>
      </c>
      <c r="G825" s="122" t="s">
        <v>244</v>
      </c>
      <c r="H825" s="293" t="s">
        <v>1302</v>
      </c>
      <c r="I825" s="293" t="s">
        <v>260</v>
      </c>
      <c r="J825" s="294">
        <v>45792</v>
      </c>
      <c r="K825" s="295">
        <v>54</v>
      </c>
      <c r="L825" s="296">
        <v>48</v>
      </c>
      <c r="M825" s="297">
        <v>48</v>
      </c>
      <c r="N825" s="297">
        <v>48</v>
      </c>
      <c r="O825" s="298">
        <v>48</v>
      </c>
      <c r="P825" s="299">
        <v>48</v>
      </c>
      <c r="Q825" s="296">
        <v>54</v>
      </c>
      <c r="R825" s="297">
        <v>54</v>
      </c>
      <c r="S825" s="297">
        <v>54</v>
      </c>
      <c r="T825" s="297">
        <v>54</v>
      </c>
      <c r="U825" s="300">
        <v>54</v>
      </c>
      <c r="V825" s="296">
        <v>54</v>
      </c>
      <c r="W825" s="297">
        <v>54</v>
      </c>
      <c r="X825" s="297">
        <v>54</v>
      </c>
      <c r="Y825" s="297">
        <v>54</v>
      </c>
      <c r="Z825" s="300">
        <v>54</v>
      </c>
      <c r="AA825" s="296">
        <v>54</v>
      </c>
      <c r="AB825" s="297">
        <v>54</v>
      </c>
      <c r="AC825" s="297">
        <v>54</v>
      </c>
      <c r="AD825" s="297">
        <v>54</v>
      </c>
      <c r="AE825" s="300">
        <v>54</v>
      </c>
    </row>
    <row r="826" spans="1:31" x14ac:dyDescent="0.2">
      <c r="A826" s="293" t="s">
        <v>2018</v>
      </c>
      <c r="B826" s="293" t="s">
        <v>2019</v>
      </c>
      <c r="C826" s="293" t="s">
        <v>2020</v>
      </c>
      <c r="D826" s="122" t="s">
        <v>1242</v>
      </c>
      <c r="E826" s="293" t="s">
        <v>1243</v>
      </c>
      <c r="F826" s="293" t="s">
        <v>1971</v>
      </c>
      <c r="G826" s="122" t="s">
        <v>244</v>
      </c>
      <c r="H826" s="293" t="s">
        <v>1459</v>
      </c>
      <c r="I826" s="293" t="s">
        <v>392</v>
      </c>
      <c r="J826" s="294">
        <v>45762</v>
      </c>
      <c r="K826" s="295">
        <v>162.1</v>
      </c>
      <c r="L826" s="296">
        <v>162.1</v>
      </c>
      <c r="M826" s="297">
        <v>162.1</v>
      </c>
      <c r="N826" s="297">
        <v>162.1</v>
      </c>
      <c r="O826" s="298">
        <v>162.1</v>
      </c>
      <c r="P826" s="299">
        <v>162.1</v>
      </c>
      <c r="Q826" s="296">
        <v>162.1</v>
      </c>
      <c r="R826" s="297">
        <v>162.1</v>
      </c>
      <c r="S826" s="297">
        <v>162.1</v>
      </c>
      <c r="T826" s="297">
        <v>162.1</v>
      </c>
      <c r="U826" s="300">
        <v>162.1</v>
      </c>
      <c r="V826" s="296">
        <v>162.1</v>
      </c>
      <c r="W826" s="297">
        <v>162.1</v>
      </c>
      <c r="X826" s="297">
        <v>162.1</v>
      </c>
      <c r="Y826" s="297">
        <v>162.1</v>
      </c>
      <c r="Z826" s="300">
        <v>162.1</v>
      </c>
      <c r="AA826" s="296">
        <v>162.1</v>
      </c>
      <c r="AB826" s="297">
        <v>162.1</v>
      </c>
      <c r="AC826" s="297">
        <v>162.1</v>
      </c>
      <c r="AD826" s="297">
        <v>162.1</v>
      </c>
      <c r="AE826" s="300">
        <v>162.1</v>
      </c>
    </row>
    <row r="827" spans="1:31" x14ac:dyDescent="0.2">
      <c r="A827" s="293" t="s">
        <v>2021</v>
      </c>
      <c r="B827" s="293" t="s">
        <v>2022</v>
      </c>
      <c r="C827" s="293" t="s">
        <v>2023</v>
      </c>
      <c r="D827" s="122" t="s">
        <v>1242</v>
      </c>
      <c r="E827" s="293" t="s">
        <v>1243</v>
      </c>
      <c r="F827" s="293" t="s">
        <v>1971</v>
      </c>
      <c r="G827" s="122" t="s">
        <v>244</v>
      </c>
      <c r="H827" s="293" t="s">
        <v>1398</v>
      </c>
      <c r="I827" s="293" t="s">
        <v>392</v>
      </c>
      <c r="J827" s="294">
        <v>45777</v>
      </c>
      <c r="K827" s="295">
        <v>182.4</v>
      </c>
      <c r="L827" s="296">
        <v>182.4</v>
      </c>
      <c r="M827" s="297">
        <v>182.4</v>
      </c>
      <c r="N827" s="297">
        <v>182.4</v>
      </c>
      <c r="O827" s="298">
        <v>182.4</v>
      </c>
      <c r="P827" s="299">
        <v>182.4</v>
      </c>
      <c r="Q827" s="296">
        <v>182.4</v>
      </c>
      <c r="R827" s="297">
        <v>182.4</v>
      </c>
      <c r="S827" s="297">
        <v>182.4</v>
      </c>
      <c r="T827" s="297">
        <v>182.4</v>
      </c>
      <c r="U827" s="300">
        <v>182.4</v>
      </c>
      <c r="V827" s="296">
        <v>182.4</v>
      </c>
      <c r="W827" s="297">
        <v>182.4</v>
      </c>
      <c r="X827" s="297">
        <v>182.4</v>
      </c>
      <c r="Y827" s="297">
        <v>182.4</v>
      </c>
      <c r="Z827" s="300">
        <v>182.4</v>
      </c>
      <c r="AA827" s="296">
        <v>182.4</v>
      </c>
      <c r="AB827" s="297">
        <v>182.4</v>
      </c>
      <c r="AC827" s="297">
        <v>182.4</v>
      </c>
      <c r="AD827" s="297">
        <v>182.4</v>
      </c>
      <c r="AE827" s="300">
        <v>182.4</v>
      </c>
    </row>
    <row r="828" spans="1:31" x14ac:dyDescent="0.2">
      <c r="A828" s="293" t="s">
        <v>2024</v>
      </c>
      <c r="B828" s="293" t="s">
        <v>2025</v>
      </c>
      <c r="C828" s="293" t="s">
        <v>2026</v>
      </c>
      <c r="D828" s="122" t="s">
        <v>1242</v>
      </c>
      <c r="E828" s="293" t="s">
        <v>1243</v>
      </c>
      <c r="F828" s="293" t="s">
        <v>1971</v>
      </c>
      <c r="G828" s="122" t="s">
        <v>244</v>
      </c>
      <c r="H828" s="293" t="s">
        <v>1148</v>
      </c>
      <c r="I828" s="293" t="s">
        <v>260</v>
      </c>
      <c r="J828" s="294">
        <v>45838</v>
      </c>
      <c r="K828" s="295">
        <v>201.6</v>
      </c>
      <c r="L828" s="296">
        <v>201.6</v>
      </c>
      <c r="M828" s="297">
        <v>201.6</v>
      </c>
      <c r="N828" s="297">
        <v>201.6</v>
      </c>
      <c r="O828" s="298">
        <v>201.6</v>
      </c>
      <c r="P828" s="299">
        <v>201.6</v>
      </c>
      <c r="Q828" s="296">
        <v>201.6</v>
      </c>
      <c r="R828" s="297">
        <v>201.6</v>
      </c>
      <c r="S828" s="297">
        <v>201.6</v>
      </c>
      <c r="T828" s="297">
        <v>201.6</v>
      </c>
      <c r="U828" s="300">
        <v>201.6</v>
      </c>
      <c r="V828" s="296">
        <v>201.6</v>
      </c>
      <c r="W828" s="297">
        <v>201.6</v>
      </c>
      <c r="X828" s="297">
        <v>201.6</v>
      </c>
      <c r="Y828" s="297">
        <v>201.6</v>
      </c>
      <c r="Z828" s="300">
        <v>201.6</v>
      </c>
      <c r="AA828" s="296">
        <v>201.6</v>
      </c>
      <c r="AB828" s="297">
        <v>201.6</v>
      </c>
      <c r="AC828" s="297">
        <v>201.6</v>
      </c>
      <c r="AD828" s="297">
        <v>201.6</v>
      </c>
      <c r="AE828" s="300">
        <v>201.6</v>
      </c>
    </row>
    <row r="829" spans="1:31" x14ac:dyDescent="0.2">
      <c r="A829" s="293" t="s">
        <v>2027</v>
      </c>
      <c r="B829" s="293" t="s">
        <v>2028</v>
      </c>
      <c r="C829" s="293" t="s">
        <v>2029</v>
      </c>
      <c r="D829" s="122" t="s">
        <v>1242</v>
      </c>
      <c r="E829" s="293" t="s">
        <v>1307</v>
      </c>
      <c r="F829" s="293" t="s">
        <v>1971</v>
      </c>
      <c r="G829" s="122" t="s">
        <v>244</v>
      </c>
      <c r="H829" s="293" t="s">
        <v>251</v>
      </c>
      <c r="I829" s="293" t="s">
        <v>252</v>
      </c>
      <c r="J829" s="294">
        <v>45702</v>
      </c>
      <c r="K829" s="295">
        <v>236</v>
      </c>
      <c r="L829" s="296">
        <v>234.1</v>
      </c>
      <c r="M829" s="297">
        <v>234.1</v>
      </c>
      <c r="N829" s="297">
        <v>234.1</v>
      </c>
      <c r="O829" s="298">
        <v>234.1</v>
      </c>
      <c r="P829" s="299">
        <v>234.1</v>
      </c>
      <c r="Q829" s="296">
        <v>234.1</v>
      </c>
      <c r="R829" s="297">
        <v>234.1</v>
      </c>
      <c r="S829" s="297">
        <v>234.1</v>
      </c>
      <c r="T829" s="297">
        <v>234.1</v>
      </c>
      <c r="U829" s="300">
        <v>234.1</v>
      </c>
      <c r="V829" s="296">
        <v>234.1</v>
      </c>
      <c r="W829" s="297">
        <v>234.1</v>
      </c>
      <c r="X829" s="297">
        <v>234.1</v>
      </c>
      <c r="Y829" s="297">
        <v>234.1</v>
      </c>
      <c r="Z829" s="300">
        <v>234.1</v>
      </c>
      <c r="AA829" s="296">
        <v>234.1</v>
      </c>
      <c r="AB829" s="297">
        <v>234.1</v>
      </c>
      <c r="AC829" s="297">
        <v>234.1</v>
      </c>
      <c r="AD829" s="297">
        <v>234.1</v>
      </c>
      <c r="AE829" s="300">
        <v>234.1</v>
      </c>
    </row>
    <row r="830" spans="1:31" x14ac:dyDescent="0.2">
      <c r="A830" s="293" t="s">
        <v>2030</v>
      </c>
      <c r="B830" s="293" t="s">
        <v>2031</v>
      </c>
      <c r="C830" s="293" t="s">
        <v>2032</v>
      </c>
      <c r="D830" s="122" t="s">
        <v>1242</v>
      </c>
      <c r="E830" s="293" t="s">
        <v>1243</v>
      </c>
      <c r="F830" s="293" t="s">
        <v>1971</v>
      </c>
      <c r="G830" s="122" t="s">
        <v>244</v>
      </c>
      <c r="H830" s="293" t="s">
        <v>277</v>
      </c>
      <c r="I830" s="293" t="s">
        <v>246</v>
      </c>
      <c r="J830" s="294">
        <v>46022</v>
      </c>
      <c r="K830" s="295">
        <v>153</v>
      </c>
      <c r="L830" s="296">
        <v>153</v>
      </c>
      <c r="M830" s="297">
        <v>153</v>
      </c>
      <c r="N830" s="297">
        <v>153</v>
      </c>
      <c r="O830" s="298">
        <v>153</v>
      </c>
      <c r="P830" s="299">
        <v>153</v>
      </c>
      <c r="Q830" s="296">
        <v>153</v>
      </c>
      <c r="R830" s="297">
        <v>153</v>
      </c>
      <c r="S830" s="297">
        <v>153</v>
      </c>
      <c r="T830" s="297">
        <v>153</v>
      </c>
      <c r="U830" s="300">
        <v>153</v>
      </c>
      <c r="V830" s="296">
        <v>153</v>
      </c>
      <c r="W830" s="297">
        <v>153</v>
      </c>
      <c r="X830" s="297">
        <v>153</v>
      </c>
      <c r="Y830" s="297">
        <v>153</v>
      </c>
      <c r="Z830" s="300">
        <v>153</v>
      </c>
      <c r="AA830" s="296">
        <v>153</v>
      </c>
      <c r="AB830" s="297">
        <v>153</v>
      </c>
      <c r="AC830" s="297">
        <v>153</v>
      </c>
      <c r="AD830" s="297">
        <v>153</v>
      </c>
      <c r="AE830" s="300">
        <v>153</v>
      </c>
    </row>
    <row r="831" spans="1:31" x14ac:dyDescent="0.2">
      <c r="A831" s="293" t="s">
        <v>2033</v>
      </c>
      <c r="B831" s="293" t="s">
        <v>2031</v>
      </c>
      <c r="C831" s="293" t="s">
        <v>2034</v>
      </c>
      <c r="D831" s="122" t="s">
        <v>1242</v>
      </c>
      <c r="E831" s="293" t="s">
        <v>1243</v>
      </c>
      <c r="F831" s="293" t="s">
        <v>1971</v>
      </c>
      <c r="G831" s="122" t="s">
        <v>244</v>
      </c>
      <c r="H831" s="293" t="s">
        <v>277</v>
      </c>
      <c r="I831" s="293" t="s">
        <v>246</v>
      </c>
      <c r="J831" s="294">
        <v>46022</v>
      </c>
      <c r="K831" s="295">
        <v>147</v>
      </c>
      <c r="L831" s="296">
        <v>147</v>
      </c>
      <c r="M831" s="297">
        <v>147</v>
      </c>
      <c r="N831" s="297">
        <v>147</v>
      </c>
      <c r="O831" s="298">
        <v>147</v>
      </c>
      <c r="P831" s="299">
        <v>147</v>
      </c>
      <c r="Q831" s="296">
        <v>147</v>
      </c>
      <c r="R831" s="297">
        <v>147</v>
      </c>
      <c r="S831" s="297">
        <v>147</v>
      </c>
      <c r="T831" s="297">
        <v>147</v>
      </c>
      <c r="U831" s="300">
        <v>147</v>
      </c>
      <c r="V831" s="296">
        <v>147</v>
      </c>
      <c r="W831" s="297">
        <v>147</v>
      </c>
      <c r="X831" s="297">
        <v>147</v>
      </c>
      <c r="Y831" s="297">
        <v>147</v>
      </c>
      <c r="Z831" s="300">
        <v>147</v>
      </c>
      <c r="AA831" s="296">
        <v>147</v>
      </c>
      <c r="AB831" s="297">
        <v>147</v>
      </c>
      <c r="AC831" s="297">
        <v>147</v>
      </c>
      <c r="AD831" s="297">
        <v>147</v>
      </c>
      <c r="AE831" s="300">
        <v>147</v>
      </c>
    </row>
    <row r="832" spans="1:31" x14ac:dyDescent="0.2">
      <c r="A832" s="293" t="s">
        <v>2035</v>
      </c>
      <c r="B832" s="293" t="s">
        <v>2036</v>
      </c>
      <c r="C832" s="293" t="s">
        <v>2037</v>
      </c>
      <c r="D832" s="122" t="s">
        <v>1242</v>
      </c>
      <c r="E832" s="293" t="s">
        <v>1243</v>
      </c>
      <c r="F832" s="293" t="s">
        <v>1971</v>
      </c>
      <c r="G832" s="122" t="s">
        <v>244</v>
      </c>
      <c r="H832" s="293" t="s">
        <v>1244</v>
      </c>
      <c r="I832" s="293" t="s">
        <v>246</v>
      </c>
      <c r="J832" s="294">
        <v>46021</v>
      </c>
      <c r="K832" s="295">
        <v>187.2</v>
      </c>
      <c r="L832" s="296">
        <v>187.2</v>
      </c>
      <c r="M832" s="297">
        <v>187.2</v>
      </c>
      <c r="N832" s="297">
        <v>187.2</v>
      </c>
      <c r="O832" s="298">
        <v>187.2</v>
      </c>
      <c r="P832" s="299">
        <v>187.2</v>
      </c>
      <c r="Q832" s="296">
        <v>187.2</v>
      </c>
      <c r="R832" s="297">
        <v>187.2</v>
      </c>
      <c r="S832" s="297">
        <v>187.2</v>
      </c>
      <c r="T832" s="297">
        <v>187.2</v>
      </c>
      <c r="U832" s="300">
        <v>187.2</v>
      </c>
      <c r="V832" s="296">
        <v>187.2</v>
      </c>
      <c r="W832" s="297">
        <v>187.2</v>
      </c>
      <c r="X832" s="297">
        <v>187.2</v>
      </c>
      <c r="Y832" s="297">
        <v>187.2</v>
      </c>
      <c r="Z832" s="300">
        <v>187.2</v>
      </c>
      <c r="AA832" s="296">
        <v>187.2</v>
      </c>
      <c r="AB832" s="297">
        <v>187.2</v>
      </c>
      <c r="AC832" s="297">
        <v>187.2</v>
      </c>
      <c r="AD832" s="297">
        <v>187.2</v>
      </c>
      <c r="AE832" s="300">
        <v>187.2</v>
      </c>
    </row>
    <row r="833" spans="1:31" x14ac:dyDescent="0.2">
      <c r="A833" s="293" t="s">
        <v>2038</v>
      </c>
      <c r="B833" s="293" t="s">
        <v>2036</v>
      </c>
      <c r="C833" s="293" t="s">
        <v>2039</v>
      </c>
      <c r="D833" s="122" t="s">
        <v>1242</v>
      </c>
      <c r="E833" s="293" t="s">
        <v>1243</v>
      </c>
      <c r="F833" s="293" t="s">
        <v>1971</v>
      </c>
      <c r="G833" s="122" t="s">
        <v>244</v>
      </c>
      <c r="H833" s="293" t="s">
        <v>1244</v>
      </c>
      <c r="I833" s="293" t="s">
        <v>246</v>
      </c>
      <c r="J833" s="294">
        <v>46021</v>
      </c>
      <c r="K833" s="295">
        <v>115.2</v>
      </c>
      <c r="L833" s="296">
        <v>115.2</v>
      </c>
      <c r="M833" s="297">
        <v>115.2</v>
      </c>
      <c r="N833" s="297">
        <v>115.2</v>
      </c>
      <c r="O833" s="298">
        <v>115.2</v>
      </c>
      <c r="P833" s="299">
        <v>115.2</v>
      </c>
      <c r="Q833" s="296">
        <v>115.2</v>
      </c>
      <c r="R833" s="297">
        <v>115.2</v>
      </c>
      <c r="S833" s="297">
        <v>115.2</v>
      </c>
      <c r="T833" s="297">
        <v>115.2</v>
      </c>
      <c r="U833" s="300">
        <v>115.2</v>
      </c>
      <c r="V833" s="296">
        <v>115.2</v>
      </c>
      <c r="W833" s="297">
        <v>115.2</v>
      </c>
      <c r="X833" s="297">
        <v>115.2</v>
      </c>
      <c r="Y833" s="297">
        <v>115.2</v>
      </c>
      <c r="Z833" s="300">
        <v>115.2</v>
      </c>
      <c r="AA833" s="296">
        <v>115.2</v>
      </c>
      <c r="AB833" s="297">
        <v>115.2</v>
      </c>
      <c r="AC833" s="297">
        <v>115.2</v>
      </c>
      <c r="AD833" s="297">
        <v>115.2</v>
      </c>
      <c r="AE833" s="300">
        <v>115.2</v>
      </c>
    </row>
    <row r="834" spans="1:31" x14ac:dyDescent="0.2">
      <c r="A834" s="293" t="s">
        <v>2040</v>
      </c>
      <c r="B834" s="293" t="s">
        <v>2041</v>
      </c>
      <c r="C834" s="293" t="s">
        <v>2042</v>
      </c>
      <c r="D834" s="122" t="s">
        <v>1242</v>
      </c>
      <c r="E834" s="293" t="s">
        <v>1243</v>
      </c>
      <c r="F834" s="293" t="s">
        <v>1971</v>
      </c>
      <c r="G834" s="122" t="s">
        <v>244</v>
      </c>
      <c r="H834" s="293" t="s">
        <v>1817</v>
      </c>
      <c r="I834" s="293" t="s">
        <v>246</v>
      </c>
      <c r="J834" s="294">
        <v>45762</v>
      </c>
      <c r="K834" s="295">
        <v>98.7</v>
      </c>
      <c r="L834" s="296">
        <v>98.7</v>
      </c>
      <c r="M834" s="297">
        <v>98.7</v>
      </c>
      <c r="N834" s="297">
        <v>98.7</v>
      </c>
      <c r="O834" s="298">
        <v>98.7</v>
      </c>
      <c r="P834" s="299">
        <v>98.7</v>
      </c>
      <c r="Q834" s="296">
        <v>98.7</v>
      </c>
      <c r="R834" s="297">
        <v>98.7</v>
      </c>
      <c r="S834" s="297">
        <v>98.7</v>
      </c>
      <c r="T834" s="297">
        <v>98.7</v>
      </c>
      <c r="U834" s="300">
        <v>98.7</v>
      </c>
      <c r="V834" s="296">
        <v>98.7</v>
      </c>
      <c r="W834" s="297">
        <v>98.7</v>
      </c>
      <c r="X834" s="297">
        <v>98.7</v>
      </c>
      <c r="Y834" s="297">
        <v>98.7</v>
      </c>
      <c r="Z834" s="300">
        <v>98.7</v>
      </c>
      <c r="AA834" s="296">
        <v>98.7</v>
      </c>
      <c r="AB834" s="297">
        <v>98.7</v>
      </c>
      <c r="AC834" s="297">
        <v>98.7</v>
      </c>
      <c r="AD834" s="297">
        <v>98.7</v>
      </c>
      <c r="AE834" s="300">
        <v>98.7</v>
      </c>
    </row>
    <row r="835" spans="1:31" x14ac:dyDescent="0.2">
      <c r="A835" s="293" t="s">
        <v>2043</v>
      </c>
      <c r="B835" s="293" t="s">
        <v>2041</v>
      </c>
      <c r="C835" s="293" t="s">
        <v>2044</v>
      </c>
      <c r="D835" s="122" t="s">
        <v>1242</v>
      </c>
      <c r="E835" s="293" t="s">
        <v>1243</v>
      </c>
      <c r="F835" s="293" t="s">
        <v>1971</v>
      </c>
      <c r="G835" s="122" t="s">
        <v>244</v>
      </c>
      <c r="H835" s="293" t="s">
        <v>1817</v>
      </c>
      <c r="I835" s="293" t="s">
        <v>246</v>
      </c>
      <c r="J835" s="294">
        <v>45762</v>
      </c>
      <c r="K835" s="295">
        <v>27.72</v>
      </c>
      <c r="L835" s="296">
        <v>27.7</v>
      </c>
      <c r="M835" s="297">
        <v>27.7</v>
      </c>
      <c r="N835" s="297">
        <v>27.7</v>
      </c>
      <c r="O835" s="298">
        <v>27.7</v>
      </c>
      <c r="P835" s="299">
        <v>27.7</v>
      </c>
      <c r="Q835" s="296">
        <v>27.7</v>
      </c>
      <c r="R835" s="297">
        <v>27.7</v>
      </c>
      <c r="S835" s="297">
        <v>27.7</v>
      </c>
      <c r="T835" s="297">
        <v>27.7</v>
      </c>
      <c r="U835" s="300">
        <v>27.7</v>
      </c>
      <c r="V835" s="296">
        <v>27.7</v>
      </c>
      <c r="W835" s="297">
        <v>27.7</v>
      </c>
      <c r="X835" s="297">
        <v>27.7</v>
      </c>
      <c r="Y835" s="297">
        <v>27.7</v>
      </c>
      <c r="Z835" s="300">
        <v>27.7</v>
      </c>
      <c r="AA835" s="296">
        <v>27.7</v>
      </c>
      <c r="AB835" s="297">
        <v>27.7</v>
      </c>
      <c r="AC835" s="297">
        <v>27.7</v>
      </c>
      <c r="AD835" s="297">
        <v>27.7</v>
      </c>
      <c r="AE835" s="300">
        <v>27.7</v>
      </c>
    </row>
    <row r="836" spans="1:31" x14ac:dyDescent="0.2">
      <c r="A836" s="293" t="s">
        <v>2045</v>
      </c>
      <c r="B836" s="293" t="s">
        <v>2046</v>
      </c>
      <c r="C836" s="293" t="s">
        <v>2047</v>
      </c>
      <c r="D836" s="122" t="s">
        <v>1242</v>
      </c>
      <c r="E836" s="293" t="s">
        <v>1243</v>
      </c>
      <c r="F836" s="293" t="s">
        <v>1971</v>
      </c>
      <c r="G836" s="122" t="s">
        <v>244</v>
      </c>
      <c r="H836" s="293" t="s">
        <v>1817</v>
      </c>
      <c r="I836" s="293" t="s">
        <v>246</v>
      </c>
      <c r="J836" s="294">
        <v>45762</v>
      </c>
      <c r="K836" s="295">
        <v>126.9</v>
      </c>
      <c r="L836" s="296">
        <v>126.9</v>
      </c>
      <c r="M836" s="297">
        <v>126.9</v>
      </c>
      <c r="N836" s="297">
        <v>126.9</v>
      </c>
      <c r="O836" s="298">
        <v>126.9</v>
      </c>
      <c r="P836" s="299">
        <v>126.9</v>
      </c>
      <c r="Q836" s="296">
        <v>126.9</v>
      </c>
      <c r="R836" s="297">
        <v>126.9</v>
      </c>
      <c r="S836" s="297">
        <v>126.9</v>
      </c>
      <c r="T836" s="297">
        <v>126.9</v>
      </c>
      <c r="U836" s="300">
        <v>126.9</v>
      </c>
      <c r="V836" s="296">
        <v>126.9</v>
      </c>
      <c r="W836" s="297">
        <v>126.9</v>
      </c>
      <c r="X836" s="297">
        <v>126.9</v>
      </c>
      <c r="Y836" s="297">
        <v>126.9</v>
      </c>
      <c r="Z836" s="300">
        <v>126.9</v>
      </c>
      <c r="AA836" s="296">
        <v>126.9</v>
      </c>
      <c r="AB836" s="297">
        <v>126.9</v>
      </c>
      <c r="AC836" s="297">
        <v>126.9</v>
      </c>
      <c r="AD836" s="297">
        <v>126.9</v>
      </c>
      <c r="AE836" s="300">
        <v>126.9</v>
      </c>
    </row>
    <row r="837" spans="1:31" x14ac:dyDescent="0.2">
      <c r="A837" s="293" t="s">
        <v>2048</v>
      </c>
      <c r="B837" s="293" t="s">
        <v>2049</v>
      </c>
      <c r="C837" s="293" t="s">
        <v>2050</v>
      </c>
      <c r="D837" s="122" t="s">
        <v>1242</v>
      </c>
      <c r="E837" s="293" t="s">
        <v>1243</v>
      </c>
      <c r="F837" s="293" t="s">
        <v>1971</v>
      </c>
      <c r="G837" s="122" t="s">
        <v>244</v>
      </c>
      <c r="H837" s="293" t="s">
        <v>1247</v>
      </c>
      <c r="I837" s="293" t="s">
        <v>392</v>
      </c>
      <c r="J837" s="294">
        <v>45596</v>
      </c>
      <c r="K837" s="295">
        <v>209.4</v>
      </c>
      <c r="L837" s="296">
        <v>209.4</v>
      </c>
      <c r="M837" s="297">
        <v>209.4</v>
      </c>
      <c r="N837" s="297">
        <v>209.4</v>
      </c>
      <c r="O837" s="298">
        <v>209.4</v>
      </c>
      <c r="P837" s="299">
        <v>209.4</v>
      </c>
      <c r="Q837" s="296">
        <v>209.4</v>
      </c>
      <c r="R837" s="297">
        <v>209.4</v>
      </c>
      <c r="S837" s="297">
        <v>209.4</v>
      </c>
      <c r="T837" s="297">
        <v>209.4</v>
      </c>
      <c r="U837" s="300">
        <v>209.4</v>
      </c>
      <c r="V837" s="296">
        <v>209.4</v>
      </c>
      <c r="W837" s="297">
        <v>209.4</v>
      </c>
      <c r="X837" s="297">
        <v>209.4</v>
      </c>
      <c r="Y837" s="297">
        <v>209.4</v>
      </c>
      <c r="Z837" s="300">
        <v>209.4</v>
      </c>
      <c r="AA837" s="296">
        <v>209.4</v>
      </c>
      <c r="AB837" s="297">
        <v>209.4</v>
      </c>
      <c r="AC837" s="297">
        <v>209.4</v>
      </c>
      <c r="AD837" s="297">
        <v>209.4</v>
      </c>
      <c r="AE837" s="300">
        <v>209.4</v>
      </c>
    </row>
    <row r="838" spans="1:31" x14ac:dyDescent="0.2">
      <c r="A838" s="293" t="s">
        <v>2051</v>
      </c>
      <c r="B838" s="293" t="s">
        <v>2049</v>
      </c>
      <c r="C838" s="293" t="s">
        <v>2052</v>
      </c>
      <c r="D838" s="122" t="s">
        <v>1242</v>
      </c>
      <c r="E838" s="293" t="s">
        <v>1243</v>
      </c>
      <c r="F838" s="293" t="s">
        <v>1971</v>
      </c>
      <c r="G838" s="122" t="s">
        <v>244</v>
      </c>
      <c r="H838" s="293" t="s">
        <v>1247</v>
      </c>
      <c r="I838" s="293" t="s">
        <v>392</v>
      </c>
      <c r="J838" s="294">
        <v>45596</v>
      </c>
      <c r="K838" s="295">
        <v>209.5</v>
      </c>
      <c r="L838" s="296">
        <v>209.5</v>
      </c>
      <c r="M838" s="297">
        <v>209.5</v>
      </c>
      <c r="N838" s="297">
        <v>209.5</v>
      </c>
      <c r="O838" s="298">
        <v>209.5</v>
      </c>
      <c r="P838" s="299">
        <v>209.5</v>
      </c>
      <c r="Q838" s="296">
        <v>209.5</v>
      </c>
      <c r="R838" s="297">
        <v>209.5</v>
      </c>
      <c r="S838" s="297">
        <v>209.5</v>
      </c>
      <c r="T838" s="297">
        <v>209.5</v>
      </c>
      <c r="U838" s="300">
        <v>209.5</v>
      </c>
      <c r="V838" s="296">
        <v>209.5</v>
      </c>
      <c r="W838" s="297">
        <v>209.5</v>
      </c>
      <c r="X838" s="297">
        <v>209.5</v>
      </c>
      <c r="Y838" s="297">
        <v>209.5</v>
      </c>
      <c r="Z838" s="300">
        <v>209.5</v>
      </c>
      <c r="AA838" s="296">
        <v>209.5</v>
      </c>
      <c r="AB838" s="297">
        <v>209.5</v>
      </c>
      <c r="AC838" s="297">
        <v>209.5</v>
      </c>
      <c r="AD838" s="297">
        <v>209.5</v>
      </c>
      <c r="AE838" s="300">
        <v>209.5</v>
      </c>
    </row>
    <row r="839" spans="1:31" x14ac:dyDescent="0.2">
      <c r="A839" s="293" t="s">
        <v>2053</v>
      </c>
      <c r="B839" s="293" t="s">
        <v>2054</v>
      </c>
      <c r="C839" s="293" t="s">
        <v>2055</v>
      </c>
      <c r="D839" s="122" t="s">
        <v>1242</v>
      </c>
      <c r="E839" s="293" t="s">
        <v>1243</v>
      </c>
      <c r="F839" s="293" t="s">
        <v>1971</v>
      </c>
      <c r="G839" s="122" t="s">
        <v>244</v>
      </c>
      <c r="H839" s="293" t="s">
        <v>1903</v>
      </c>
      <c r="I839" s="293" t="s">
        <v>246</v>
      </c>
      <c r="J839" s="294">
        <v>45976</v>
      </c>
      <c r="K839" s="295">
        <v>18.38</v>
      </c>
      <c r="L839" s="296">
        <v>18.399999999999999</v>
      </c>
      <c r="M839" s="297">
        <v>18.399999999999999</v>
      </c>
      <c r="N839" s="297">
        <v>18.399999999999999</v>
      </c>
      <c r="O839" s="298">
        <v>18.399999999999999</v>
      </c>
      <c r="P839" s="299">
        <v>18.399999999999999</v>
      </c>
      <c r="Q839" s="296">
        <v>18.399999999999999</v>
      </c>
      <c r="R839" s="297">
        <v>18.399999999999999</v>
      </c>
      <c r="S839" s="297">
        <v>18.399999999999999</v>
      </c>
      <c r="T839" s="297">
        <v>18.399999999999999</v>
      </c>
      <c r="U839" s="300">
        <v>18.399999999999999</v>
      </c>
      <c r="V839" s="296">
        <v>18.399999999999999</v>
      </c>
      <c r="W839" s="297">
        <v>18.399999999999999</v>
      </c>
      <c r="X839" s="297">
        <v>18.399999999999999</v>
      </c>
      <c r="Y839" s="297">
        <v>18.399999999999999</v>
      </c>
      <c r="Z839" s="300">
        <v>18.399999999999999</v>
      </c>
      <c r="AA839" s="296">
        <v>18.399999999999999</v>
      </c>
      <c r="AB839" s="297">
        <v>18.399999999999999</v>
      </c>
      <c r="AC839" s="297">
        <v>18.399999999999999</v>
      </c>
      <c r="AD839" s="297">
        <v>18.399999999999999</v>
      </c>
      <c r="AE839" s="300">
        <v>18.399999999999999</v>
      </c>
    </row>
    <row r="840" spans="1:31" x14ac:dyDescent="0.2">
      <c r="A840" s="293" t="s">
        <v>2056</v>
      </c>
      <c r="B840" s="293" t="s">
        <v>2054</v>
      </c>
      <c r="C840" s="293" t="s">
        <v>2057</v>
      </c>
      <c r="D840" s="122" t="s">
        <v>1242</v>
      </c>
      <c r="E840" s="293" t="s">
        <v>1243</v>
      </c>
      <c r="F840" s="293" t="s">
        <v>1971</v>
      </c>
      <c r="G840" s="122" t="s">
        <v>244</v>
      </c>
      <c r="H840" s="293" t="s">
        <v>1903</v>
      </c>
      <c r="I840" s="293" t="s">
        <v>246</v>
      </c>
      <c r="J840" s="294">
        <v>45976</v>
      </c>
      <c r="K840" s="295">
        <v>48</v>
      </c>
      <c r="L840" s="296">
        <v>48</v>
      </c>
      <c r="M840" s="297">
        <v>48</v>
      </c>
      <c r="N840" s="297">
        <v>48</v>
      </c>
      <c r="O840" s="298">
        <v>48</v>
      </c>
      <c r="P840" s="299">
        <v>48</v>
      </c>
      <c r="Q840" s="296">
        <v>48</v>
      </c>
      <c r="R840" s="297">
        <v>48</v>
      </c>
      <c r="S840" s="297">
        <v>48</v>
      </c>
      <c r="T840" s="297">
        <v>48</v>
      </c>
      <c r="U840" s="300">
        <v>48</v>
      </c>
      <c r="V840" s="296">
        <v>48</v>
      </c>
      <c r="W840" s="297">
        <v>48</v>
      </c>
      <c r="X840" s="297">
        <v>48</v>
      </c>
      <c r="Y840" s="297">
        <v>48</v>
      </c>
      <c r="Z840" s="300">
        <v>48</v>
      </c>
      <c r="AA840" s="296">
        <v>48</v>
      </c>
      <c r="AB840" s="297">
        <v>48</v>
      </c>
      <c r="AC840" s="297">
        <v>48</v>
      </c>
      <c r="AD840" s="297">
        <v>48</v>
      </c>
      <c r="AE840" s="300">
        <v>48</v>
      </c>
    </row>
    <row r="841" spans="1:31" x14ac:dyDescent="0.2">
      <c r="A841" s="293" t="s">
        <v>2058</v>
      </c>
      <c r="B841" s="293" t="s">
        <v>2054</v>
      </c>
      <c r="C841" s="293" t="s">
        <v>2059</v>
      </c>
      <c r="D841" s="122" t="s">
        <v>1242</v>
      </c>
      <c r="E841" s="293" t="s">
        <v>1243</v>
      </c>
      <c r="F841" s="293" t="s">
        <v>1971</v>
      </c>
      <c r="G841" s="122" t="s">
        <v>244</v>
      </c>
      <c r="H841" s="293" t="s">
        <v>1903</v>
      </c>
      <c r="I841" s="293" t="s">
        <v>246</v>
      </c>
      <c r="J841" s="294">
        <v>45976</v>
      </c>
      <c r="K841" s="295">
        <v>6.3</v>
      </c>
      <c r="L841" s="296">
        <v>6.3</v>
      </c>
      <c r="M841" s="297">
        <v>6.3</v>
      </c>
      <c r="N841" s="297">
        <v>6.3</v>
      </c>
      <c r="O841" s="298">
        <v>6.3</v>
      </c>
      <c r="P841" s="299">
        <v>6.3</v>
      </c>
      <c r="Q841" s="296">
        <v>6.3</v>
      </c>
      <c r="R841" s="297">
        <v>6.3</v>
      </c>
      <c r="S841" s="297">
        <v>6.3</v>
      </c>
      <c r="T841" s="297">
        <v>6.3</v>
      </c>
      <c r="U841" s="300">
        <v>6.3</v>
      </c>
      <c r="V841" s="296">
        <v>6.3</v>
      </c>
      <c r="W841" s="297">
        <v>6.3</v>
      </c>
      <c r="X841" s="297">
        <v>6.3</v>
      </c>
      <c r="Y841" s="297">
        <v>6.3</v>
      </c>
      <c r="Z841" s="300">
        <v>6.3</v>
      </c>
      <c r="AA841" s="296">
        <v>6.3</v>
      </c>
      <c r="AB841" s="297">
        <v>6.3</v>
      </c>
      <c r="AC841" s="297">
        <v>6.3</v>
      </c>
      <c r="AD841" s="297">
        <v>6.3</v>
      </c>
      <c r="AE841" s="300">
        <v>6.3</v>
      </c>
    </row>
    <row r="842" spans="1:31" x14ac:dyDescent="0.2">
      <c r="A842" s="293" t="s">
        <v>2060</v>
      </c>
      <c r="B842" s="293" t="s">
        <v>2054</v>
      </c>
      <c r="C842" s="293" t="s">
        <v>2061</v>
      </c>
      <c r="D842" s="122" t="s">
        <v>1242</v>
      </c>
      <c r="E842" s="293" t="s">
        <v>1243</v>
      </c>
      <c r="F842" s="293" t="s">
        <v>1971</v>
      </c>
      <c r="G842" s="122" t="s">
        <v>244</v>
      </c>
      <c r="H842" s="293" t="s">
        <v>1903</v>
      </c>
      <c r="I842" s="293" t="s">
        <v>246</v>
      </c>
      <c r="J842" s="294">
        <v>45976</v>
      </c>
      <c r="K842" s="295">
        <v>54.6</v>
      </c>
      <c r="L842" s="296">
        <v>54.6</v>
      </c>
      <c r="M842" s="297">
        <v>54.6</v>
      </c>
      <c r="N842" s="297">
        <v>54.6</v>
      </c>
      <c r="O842" s="298">
        <v>54.6</v>
      </c>
      <c r="P842" s="299">
        <v>54.6</v>
      </c>
      <c r="Q842" s="296">
        <v>54.6</v>
      </c>
      <c r="R842" s="297">
        <v>54.6</v>
      </c>
      <c r="S842" s="297">
        <v>54.6</v>
      </c>
      <c r="T842" s="297">
        <v>54.6</v>
      </c>
      <c r="U842" s="300">
        <v>54.6</v>
      </c>
      <c r="V842" s="296">
        <v>54.6</v>
      </c>
      <c r="W842" s="297">
        <v>54.6</v>
      </c>
      <c r="X842" s="297">
        <v>54.6</v>
      </c>
      <c r="Y842" s="297">
        <v>54.6</v>
      </c>
      <c r="Z842" s="300">
        <v>54.6</v>
      </c>
      <c r="AA842" s="296">
        <v>54.6</v>
      </c>
      <c r="AB842" s="297">
        <v>54.6</v>
      </c>
      <c r="AC842" s="297">
        <v>54.6</v>
      </c>
      <c r="AD842" s="297">
        <v>54.6</v>
      </c>
      <c r="AE842" s="300">
        <v>54.6</v>
      </c>
    </row>
    <row r="843" spans="1:31" x14ac:dyDescent="0.2">
      <c r="A843" s="293" t="s">
        <v>2062</v>
      </c>
      <c r="B843" s="293" t="s">
        <v>2054</v>
      </c>
      <c r="C843" s="293" t="s">
        <v>2063</v>
      </c>
      <c r="D843" s="122" t="s">
        <v>1242</v>
      </c>
      <c r="E843" s="293" t="s">
        <v>1243</v>
      </c>
      <c r="F843" s="293" t="s">
        <v>1971</v>
      </c>
      <c r="G843" s="122" t="s">
        <v>244</v>
      </c>
      <c r="H843" s="293" t="s">
        <v>1903</v>
      </c>
      <c r="I843" s="293" t="s">
        <v>246</v>
      </c>
      <c r="J843" s="294">
        <v>45976</v>
      </c>
      <c r="K843" s="295">
        <v>52.8</v>
      </c>
      <c r="L843" s="296">
        <v>52.8</v>
      </c>
      <c r="M843" s="297">
        <v>52.8</v>
      </c>
      <c r="N843" s="297">
        <v>52.8</v>
      </c>
      <c r="O843" s="298">
        <v>52.8</v>
      </c>
      <c r="P843" s="299">
        <v>52.8</v>
      </c>
      <c r="Q843" s="296">
        <v>52.8</v>
      </c>
      <c r="R843" s="297">
        <v>52.8</v>
      </c>
      <c r="S843" s="297">
        <v>52.8</v>
      </c>
      <c r="T843" s="297">
        <v>52.8</v>
      </c>
      <c r="U843" s="300">
        <v>52.8</v>
      </c>
      <c r="V843" s="296">
        <v>52.8</v>
      </c>
      <c r="W843" s="297">
        <v>52.8</v>
      </c>
      <c r="X843" s="297">
        <v>52.8</v>
      </c>
      <c r="Y843" s="297">
        <v>52.8</v>
      </c>
      <c r="Z843" s="300">
        <v>52.8</v>
      </c>
      <c r="AA843" s="296">
        <v>52.8</v>
      </c>
      <c r="AB843" s="297">
        <v>52.8</v>
      </c>
      <c r="AC843" s="297">
        <v>52.8</v>
      </c>
      <c r="AD843" s="297">
        <v>52.8</v>
      </c>
      <c r="AE843" s="300">
        <v>52.8</v>
      </c>
    </row>
    <row r="844" spans="1:31" x14ac:dyDescent="0.2">
      <c r="A844" s="293" t="s">
        <v>2064</v>
      </c>
      <c r="B844" s="293" t="s">
        <v>2065</v>
      </c>
      <c r="C844" s="293" t="s">
        <v>2066</v>
      </c>
      <c r="D844" s="122" t="s">
        <v>1242</v>
      </c>
      <c r="E844" s="293" t="s">
        <v>1243</v>
      </c>
      <c r="F844" s="293" t="s">
        <v>1971</v>
      </c>
      <c r="G844" s="122" t="s">
        <v>244</v>
      </c>
      <c r="H844" s="293" t="s">
        <v>559</v>
      </c>
      <c r="I844" s="293" t="s">
        <v>392</v>
      </c>
      <c r="J844" s="294">
        <v>45758</v>
      </c>
      <c r="K844" s="295">
        <v>197.4</v>
      </c>
      <c r="L844" s="296">
        <v>197.4</v>
      </c>
      <c r="M844" s="297">
        <v>197.4</v>
      </c>
      <c r="N844" s="297">
        <v>197.4</v>
      </c>
      <c r="O844" s="298">
        <v>197.4</v>
      </c>
      <c r="P844" s="299">
        <v>197.4</v>
      </c>
      <c r="Q844" s="296">
        <v>197.4</v>
      </c>
      <c r="R844" s="297">
        <v>197.4</v>
      </c>
      <c r="S844" s="297">
        <v>197.4</v>
      </c>
      <c r="T844" s="297">
        <v>197.4</v>
      </c>
      <c r="U844" s="300">
        <v>197.4</v>
      </c>
      <c r="V844" s="296">
        <v>197.4</v>
      </c>
      <c r="W844" s="297">
        <v>197.4</v>
      </c>
      <c r="X844" s="297">
        <v>197.4</v>
      </c>
      <c r="Y844" s="297">
        <v>197.4</v>
      </c>
      <c r="Z844" s="300">
        <v>197.4</v>
      </c>
      <c r="AA844" s="296">
        <v>197.4</v>
      </c>
      <c r="AB844" s="297">
        <v>197.4</v>
      </c>
      <c r="AC844" s="297">
        <v>197.4</v>
      </c>
      <c r="AD844" s="297">
        <v>197.4</v>
      </c>
      <c r="AE844" s="300">
        <v>197.4</v>
      </c>
    </row>
    <row r="845" spans="1:31" x14ac:dyDescent="0.2">
      <c r="A845" s="293" t="s">
        <v>2067</v>
      </c>
      <c r="B845" s="293" t="s">
        <v>2065</v>
      </c>
      <c r="C845" s="293" t="s">
        <v>2068</v>
      </c>
      <c r="D845" s="122" t="s">
        <v>1242</v>
      </c>
      <c r="E845" s="293" t="s">
        <v>1243</v>
      </c>
      <c r="F845" s="293" t="s">
        <v>1971</v>
      </c>
      <c r="G845" s="122" t="s">
        <v>244</v>
      </c>
      <c r="H845" s="293" t="s">
        <v>559</v>
      </c>
      <c r="I845" s="293" t="s">
        <v>392</v>
      </c>
      <c r="J845" s="294">
        <v>45758</v>
      </c>
      <c r="K845" s="295">
        <v>152.28</v>
      </c>
      <c r="L845" s="296">
        <v>152.30000000000001</v>
      </c>
      <c r="M845" s="297">
        <v>152.30000000000001</v>
      </c>
      <c r="N845" s="297">
        <v>152.30000000000001</v>
      </c>
      <c r="O845" s="298">
        <v>152.30000000000001</v>
      </c>
      <c r="P845" s="299">
        <v>152.30000000000001</v>
      </c>
      <c r="Q845" s="296">
        <v>152.30000000000001</v>
      </c>
      <c r="R845" s="297">
        <v>152.30000000000001</v>
      </c>
      <c r="S845" s="297">
        <v>152.30000000000001</v>
      </c>
      <c r="T845" s="297">
        <v>152.30000000000001</v>
      </c>
      <c r="U845" s="300">
        <v>152.30000000000001</v>
      </c>
      <c r="V845" s="296">
        <v>152.30000000000001</v>
      </c>
      <c r="W845" s="297">
        <v>152.30000000000001</v>
      </c>
      <c r="X845" s="297">
        <v>152.30000000000001</v>
      </c>
      <c r="Y845" s="297">
        <v>152.30000000000001</v>
      </c>
      <c r="Z845" s="300">
        <v>152.30000000000001</v>
      </c>
      <c r="AA845" s="296">
        <v>152.30000000000001</v>
      </c>
      <c r="AB845" s="297">
        <v>152.30000000000001</v>
      </c>
      <c r="AC845" s="297">
        <v>152.30000000000001</v>
      </c>
      <c r="AD845" s="297">
        <v>152.30000000000001</v>
      </c>
      <c r="AE845" s="300">
        <v>152.30000000000001</v>
      </c>
    </row>
    <row r="846" spans="1:31" x14ac:dyDescent="0.2">
      <c r="A846" s="293" t="s">
        <v>2069</v>
      </c>
      <c r="B846" s="293" t="s">
        <v>2065</v>
      </c>
      <c r="C846" s="293" t="s">
        <v>2070</v>
      </c>
      <c r="D846" s="122" t="s">
        <v>1242</v>
      </c>
      <c r="E846" s="293" t="s">
        <v>1243</v>
      </c>
      <c r="F846" s="293" t="s">
        <v>1971</v>
      </c>
      <c r="G846" s="122" t="s">
        <v>244</v>
      </c>
      <c r="H846" s="293" t="s">
        <v>559</v>
      </c>
      <c r="I846" s="293" t="s">
        <v>392</v>
      </c>
      <c r="J846" s="294">
        <v>45758</v>
      </c>
      <c r="K846" s="295">
        <v>149.46</v>
      </c>
      <c r="L846" s="296">
        <v>149.5</v>
      </c>
      <c r="M846" s="297">
        <v>149.5</v>
      </c>
      <c r="N846" s="297">
        <v>149.5</v>
      </c>
      <c r="O846" s="298">
        <v>149.5</v>
      </c>
      <c r="P846" s="299">
        <v>149.5</v>
      </c>
      <c r="Q846" s="296">
        <v>149.5</v>
      </c>
      <c r="R846" s="297">
        <v>149.5</v>
      </c>
      <c r="S846" s="297">
        <v>149.5</v>
      </c>
      <c r="T846" s="297">
        <v>149.5</v>
      </c>
      <c r="U846" s="300">
        <v>149.5</v>
      </c>
      <c r="V846" s="296">
        <v>149.5</v>
      </c>
      <c r="W846" s="297">
        <v>149.5</v>
      </c>
      <c r="X846" s="297">
        <v>149.5</v>
      </c>
      <c r="Y846" s="297">
        <v>149.5</v>
      </c>
      <c r="Z846" s="300">
        <v>149.5</v>
      </c>
      <c r="AA846" s="296">
        <v>149.5</v>
      </c>
      <c r="AB846" s="297">
        <v>149.5</v>
      </c>
      <c r="AC846" s="297">
        <v>149.5</v>
      </c>
      <c r="AD846" s="297">
        <v>149.5</v>
      </c>
      <c r="AE846" s="300">
        <v>149.5</v>
      </c>
    </row>
    <row r="847" spans="1:31" x14ac:dyDescent="0.2">
      <c r="A847" s="293" t="s">
        <v>2071</v>
      </c>
      <c r="B847" s="293"/>
      <c r="C847" s="293" t="s">
        <v>2072</v>
      </c>
      <c r="D847" s="122" t="s">
        <v>2073</v>
      </c>
      <c r="E847" s="293" t="s">
        <v>2074</v>
      </c>
      <c r="F847" s="293" t="s">
        <v>243</v>
      </c>
      <c r="G847" s="122" t="s">
        <v>244</v>
      </c>
      <c r="H847" s="293" t="s">
        <v>264</v>
      </c>
      <c r="I847" s="293" t="s">
        <v>260</v>
      </c>
      <c r="J847" s="294">
        <v>45687</v>
      </c>
      <c r="K847" s="295">
        <v>139.5</v>
      </c>
      <c r="L847" s="296">
        <v>139.19999999999999</v>
      </c>
      <c r="M847" s="297">
        <v>139.19999999999999</v>
      </c>
      <c r="N847" s="297">
        <v>139.19999999999999</v>
      </c>
      <c r="O847" s="298">
        <v>139.19999999999999</v>
      </c>
      <c r="P847" s="299">
        <v>139.19999999999999</v>
      </c>
      <c r="Q847" s="296">
        <v>139.19999999999999</v>
      </c>
      <c r="R847" s="297">
        <v>139.19999999999999</v>
      </c>
      <c r="S847" s="297">
        <v>139.19999999999999</v>
      </c>
      <c r="T847" s="297">
        <v>139.19999999999999</v>
      </c>
      <c r="U847" s="300">
        <v>139.19999999999999</v>
      </c>
      <c r="V847" s="296">
        <v>139.19999999999999</v>
      </c>
      <c r="W847" s="297">
        <v>139.19999999999999</v>
      </c>
      <c r="X847" s="297">
        <v>139.19999999999999</v>
      </c>
      <c r="Y847" s="297">
        <v>139.19999999999999</v>
      </c>
      <c r="Z847" s="300">
        <v>139.19999999999999</v>
      </c>
      <c r="AA847" s="296">
        <v>139.19999999999999</v>
      </c>
      <c r="AB847" s="297">
        <v>139.19999999999999</v>
      </c>
      <c r="AC847" s="297">
        <v>139.19999999999999</v>
      </c>
      <c r="AD847" s="297">
        <v>139.19999999999999</v>
      </c>
      <c r="AE847" s="300">
        <v>139.19999999999999</v>
      </c>
    </row>
    <row r="848" spans="1:31" x14ac:dyDescent="0.2">
      <c r="A848" s="293" t="s">
        <v>2075</v>
      </c>
      <c r="B848" s="293"/>
      <c r="C848" s="293" t="s">
        <v>2076</v>
      </c>
      <c r="D848" s="122" t="s">
        <v>2073</v>
      </c>
      <c r="E848" s="293" t="s">
        <v>2074</v>
      </c>
      <c r="F848" s="293" t="s">
        <v>243</v>
      </c>
      <c r="G848" s="122" t="s">
        <v>244</v>
      </c>
      <c r="H848" s="293" t="s">
        <v>264</v>
      </c>
      <c r="I848" s="293" t="s">
        <v>260</v>
      </c>
      <c r="J848" s="294">
        <v>45687</v>
      </c>
      <c r="K848" s="295">
        <v>95.54</v>
      </c>
      <c r="L848" s="296">
        <v>95.2</v>
      </c>
      <c r="M848" s="297">
        <v>95.2</v>
      </c>
      <c r="N848" s="297">
        <v>95.2</v>
      </c>
      <c r="O848" s="298">
        <v>95.2</v>
      </c>
      <c r="P848" s="299">
        <v>95.2</v>
      </c>
      <c r="Q848" s="296">
        <v>95.2</v>
      </c>
      <c r="R848" s="297">
        <v>95.2</v>
      </c>
      <c r="S848" s="297">
        <v>95.2</v>
      </c>
      <c r="T848" s="297">
        <v>95.2</v>
      </c>
      <c r="U848" s="300">
        <v>95.2</v>
      </c>
      <c r="V848" s="296">
        <v>95.2</v>
      </c>
      <c r="W848" s="297">
        <v>95.2</v>
      </c>
      <c r="X848" s="297">
        <v>95.2</v>
      </c>
      <c r="Y848" s="297">
        <v>95.2</v>
      </c>
      <c r="Z848" s="300">
        <v>95.2</v>
      </c>
      <c r="AA848" s="296">
        <v>95.2</v>
      </c>
      <c r="AB848" s="297">
        <v>95.2</v>
      </c>
      <c r="AC848" s="297">
        <v>95.2</v>
      </c>
      <c r="AD848" s="297">
        <v>95.2</v>
      </c>
      <c r="AE848" s="300">
        <v>95.2</v>
      </c>
    </row>
    <row r="849" spans="1:31" x14ac:dyDescent="0.2">
      <c r="A849" s="293" t="s">
        <v>2077</v>
      </c>
      <c r="B849" s="293"/>
      <c r="C849" s="293" t="s">
        <v>2078</v>
      </c>
      <c r="D849" s="122" t="s">
        <v>2073</v>
      </c>
      <c r="E849" s="293" t="s">
        <v>2074</v>
      </c>
      <c r="F849" s="293" t="s">
        <v>243</v>
      </c>
      <c r="G849" s="122" t="s">
        <v>244</v>
      </c>
      <c r="H849" s="293" t="s">
        <v>264</v>
      </c>
      <c r="I849" s="293" t="s">
        <v>260</v>
      </c>
      <c r="J849" s="294">
        <v>45687</v>
      </c>
      <c r="K849" s="295">
        <v>5.57</v>
      </c>
      <c r="L849" s="296">
        <v>5.6</v>
      </c>
      <c r="M849" s="297">
        <v>5.6</v>
      </c>
      <c r="N849" s="297">
        <v>5.6</v>
      </c>
      <c r="O849" s="298">
        <v>5.6</v>
      </c>
      <c r="P849" s="299">
        <v>5.6</v>
      </c>
      <c r="Q849" s="296">
        <v>5.6</v>
      </c>
      <c r="R849" s="297">
        <v>5.6</v>
      </c>
      <c r="S849" s="297">
        <v>5.6</v>
      </c>
      <c r="T849" s="297">
        <v>5.6</v>
      </c>
      <c r="U849" s="300">
        <v>5.6</v>
      </c>
      <c r="V849" s="296">
        <v>5.6</v>
      </c>
      <c r="W849" s="297">
        <v>5.6</v>
      </c>
      <c r="X849" s="297">
        <v>5.6</v>
      </c>
      <c r="Y849" s="297">
        <v>5.6</v>
      </c>
      <c r="Z849" s="300">
        <v>5.6</v>
      </c>
      <c r="AA849" s="296">
        <v>5.6</v>
      </c>
      <c r="AB849" s="297">
        <v>5.6</v>
      </c>
      <c r="AC849" s="297">
        <v>5.6</v>
      </c>
      <c r="AD849" s="297">
        <v>5.6</v>
      </c>
      <c r="AE849" s="300">
        <v>5.6</v>
      </c>
    </row>
    <row r="850" spans="1:31" x14ac:dyDescent="0.2">
      <c r="A850" s="293" t="s">
        <v>2079</v>
      </c>
      <c r="B850" s="293"/>
      <c r="C850" s="293" t="s">
        <v>2080</v>
      </c>
      <c r="D850" s="122" t="s">
        <v>2073</v>
      </c>
      <c r="E850" s="293" t="s">
        <v>2081</v>
      </c>
      <c r="F850" s="293" t="s">
        <v>243</v>
      </c>
      <c r="G850" s="122" t="s">
        <v>244</v>
      </c>
      <c r="H850" s="293" t="s">
        <v>2082</v>
      </c>
      <c r="I850" s="293" t="s">
        <v>392</v>
      </c>
      <c r="J850" s="294">
        <v>41273</v>
      </c>
      <c r="K850" s="295">
        <v>10</v>
      </c>
      <c r="L850" s="296">
        <v>10</v>
      </c>
      <c r="M850" s="297">
        <v>10</v>
      </c>
      <c r="N850" s="297">
        <v>10</v>
      </c>
      <c r="O850" s="298">
        <v>10</v>
      </c>
      <c r="P850" s="299">
        <v>10</v>
      </c>
      <c r="Q850" s="296">
        <v>10</v>
      </c>
      <c r="R850" s="297">
        <v>10</v>
      </c>
      <c r="S850" s="297">
        <v>10</v>
      </c>
      <c r="T850" s="297">
        <v>10</v>
      </c>
      <c r="U850" s="300">
        <v>10</v>
      </c>
      <c r="V850" s="296">
        <v>10</v>
      </c>
      <c r="W850" s="297">
        <v>10</v>
      </c>
      <c r="X850" s="297">
        <v>10</v>
      </c>
      <c r="Y850" s="297">
        <v>10</v>
      </c>
      <c r="Z850" s="300">
        <v>10</v>
      </c>
      <c r="AA850" s="296">
        <v>10</v>
      </c>
      <c r="AB850" s="297">
        <v>10</v>
      </c>
      <c r="AC850" s="297">
        <v>10</v>
      </c>
      <c r="AD850" s="297">
        <v>10</v>
      </c>
      <c r="AE850" s="300">
        <v>10</v>
      </c>
    </row>
    <row r="851" spans="1:31" x14ac:dyDescent="0.2">
      <c r="A851" s="293" t="s">
        <v>2083</v>
      </c>
      <c r="B851" s="293"/>
      <c r="C851" s="293" t="s">
        <v>2084</v>
      </c>
      <c r="D851" s="122" t="s">
        <v>2073</v>
      </c>
      <c r="E851" s="293" t="s">
        <v>2085</v>
      </c>
      <c r="F851" s="293" t="s">
        <v>243</v>
      </c>
      <c r="G851" s="122" t="s">
        <v>1108</v>
      </c>
      <c r="H851" s="293" t="s">
        <v>702</v>
      </c>
      <c r="I851" s="293" t="s">
        <v>392</v>
      </c>
      <c r="J851" s="294">
        <v>45103</v>
      </c>
      <c r="K851" s="295">
        <v>1</v>
      </c>
      <c r="L851" s="296">
        <v>1</v>
      </c>
      <c r="M851" s="297">
        <v>1</v>
      </c>
      <c r="N851" s="297">
        <v>1</v>
      </c>
      <c r="O851" s="298">
        <v>1</v>
      </c>
      <c r="P851" s="299">
        <v>1</v>
      </c>
      <c r="Q851" s="296">
        <v>1</v>
      </c>
      <c r="R851" s="297">
        <v>1</v>
      </c>
      <c r="S851" s="297">
        <v>1</v>
      </c>
      <c r="T851" s="297">
        <v>1</v>
      </c>
      <c r="U851" s="300">
        <v>1</v>
      </c>
      <c r="V851" s="296">
        <v>1</v>
      </c>
      <c r="W851" s="297">
        <v>1</v>
      </c>
      <c r="X851" s="297">
        <v>1</v>
      </c>
      <c r="Y851" s="297">
        <v>1</v>
      </c>
      <c r="Z851" s="300">
        <v>1</v>
      </c>
      <c r="AA851" s="296">
        <v>1</v>
      </c>
      <c r="AB851" s="297">
        <v>1</v>
      </c>
      <c r="AC851" s="297">
        <v>1</v>
      </c>
      <c r="AD851" s="297">
        <v>1</v>
      </c>
      <c r="AE851" s="300">
        <v>1</v>
      </c>
    </row>
    <row r="852" spans="1:31" x14ac:dyDescent="0.2">
      <c r="A852" s="293" t="s">
        <v>2086</v>
      </c>
      <c r="B852" s="293"/>
      <c r="C852" s="293" t="s">
        <v>2087</v>
      </c>
      <c r="D852" s="122" t="s">
        <v>2073</v>
      </c>
      <c r="E852" s="293" t="s">
        <v>2074</v>
      </c>
      <c r="F852" s="293" t="s">
        <v>243</v>
      </c>
      <c r="G852" s="122" t="s">
        <v>1108</v>
      </c>
      <c r="H852" s="293" t="s">
        <v>2088</v>
      </c>
      <c r="I852" s="293" t="s">
        <v>260</v>
      </c>
      <c r="J852" s="294">
        <v>43784</v>
      </c>
      <c r="K852" s="295">
        <v>10</v>
      </c>
      <c r="L852" s="296">
        <v>10</v>
      </c>
      <c r="M852" s="297">
        <v>10</v>
      </c>
      <c r="N852" s="297">
        <v>10</v>
      </c>
      <c r="O852" s="298">
        <v>10</v>
      </c>
      <c r="P852" s="299">
        <v>10</v>
      </c>
      <c r="Q852" s="296">
        <v>10</v>
      </c>
      <c r="R852" s="297">
        <v>10</v>
      </c>
      <c r="S852" s="297">
        <v>10</v>
      </c>
      <c r="T852" s="297">
        <v>10</v>
      </c>
      <c r="U852" s="300">
        <v>10</v>
      </c>
      <c r="V852" s="296">
        <v>10</v>
      </c>
      <c r="W852" s="297">
        <v>10</v>
      </c>
      <c r="X852" s="297">
        <v>10</v>
      </c>
      <c r="Y852" s="297">
        <v>10</v>
      </c>
      <c r="Z852" s="300">
        <v>10</v>
      </c>
      <c r="AA852" s="296">
        <v>10</v>
      </c>
      <c r="AB852" s="297">
        <v>10</v>
      </c>
      <c r="AC852" s="297">
        <v>10</v>
      </c>
      <c r="AD852" s="297">
        <v>10</v>
      </c>
      <c r="AE852" s="300">
        <v>10</v>
      </c>
    </row>
    <row r="853" spans="1:31" x14ac:dyDescent="0.2">
      <c r="A853" s="293" t="s">
        <v>2089</v>
      </c>
      <c r="B853" s="293"/>
      <c r="C853" s="293" t="s">
        <v>2090</v>
      </c>
      <c r="D853" s="122" t="s">
        <v>2073</v>
      </c>
      <c r="E853" s="293" t="s">
        <v>2085</v>
      </c>
      <c r="F853" s="293" t="s">
        <v>243</v>
      </c>
      <c r="G853" s="122" t="s">
        <v>244</v>
      </c>
      <c r="H853" s="293" t="s">
        <v>1375</v>
      </c>
      <c r="I853" s="293" t="s">
        <v>392</v>
      </c>
      <c r="J853" s="294">
        <v>45294</v>
      </c>
      <c r="K853" s="295">
        <v>158.80000000000001</v>
      </c>
      <c r="L853" s="296">
        <v>158</v>
      </c>
      <c r="M853" s="297">
        <v>158</v>
      </c>
      <c r="N853" s="297">
        <v>158</v>
      </c>
      <c r="O853" s="298">
        <v>158</v>
      </c>
      <c r="P853" s="299">
        <v>158</v>
      </c>
      <c r="Q853" s="296">
        <v>158</v>
      </c>
      <c r="R853" s="297">
        <v>158</v>
      </c>
      <c r="S853" s="297">
        <v>158</v>
      </c>
      <c r="T853" s="297">
        <v>158</v>
      </c>
      <c r="U853" s="300">
        <v>158</v>
      </c>
      <c r="V853" s="296">
        <v>158</v>
      </c>
      <c r="W853" s="297">
        <v>158</v>
      </c>
      <c r="X853" s="297">
        <v>158</v>
      </c>
      <c r="Y853" s="297">
        <v>158</v>
      </c>
      <c r="Z853" s="300">
        <v>158</v>
      </c>
      <c r="AA853" s="296">
        <v>158</v>
      </c>
      <c r="AB853" s="297">
        <v>158</v>
      </c>
      <c r="AC853" s="297">
        <v>158</v>
      </c>
      <c r="AD853" s="297">
        <v>158</v>
      </c>
      <c r="AE853" s="300">
        <v>158</v>
      </c>
    </row>
    <row r="854" spans="1:31" x14ac:dyDescent="0.2">
      <c r="A854" s="293" t="s">
        <v>2091</v>
      </c>
      <c r="B854" s="293"/>
      <c r="C854" s="293" t="s">
        <v>2092</v>
      </c>
      <c r="D854" s="122" t="s">
        <v>2073</v>
      </c>
      <c r="E854" s="293" t="s">
        <v>2085</v>
      </c>
      <c r="F854" s="293" t="s">
        <v>243</v>
      </c>
      <c r="G854" s="122" t="s">
        <v>244</v>
      </c>
      <c r="H854" s="293" t="s">
        <v>1375</v>
      </c>
      <c r="I854" s="293" t="s">
        <v>392</v>
      </c>
      <c r="J854" s="294">
        <v>45294</v>
      </c>
      <c r="K854" s="295">
        <v>162.4</v>
      </c>
      <c r="L854" s="296">
        <v>162</v>
      </c>
      <c r="M854" s="297">
        <v>162</v>
      </c>
      <c r="N854" s="297">
        <v>162</v>
      </c>
      <c r="O854" s="298">
        <v>162</v>
      </c>
      <c r="P854" s="299">
        <v>162</v>
      </c>
      <c r="Q854" s="296">
        <v>162</v>
      </c>
      <c r="R854" s="297">
        <v>162</v>
      </c>
      <c r="S854" s="297">
        <v>162</v>
      </c>
      <c r="T854" s="297">
        <v>162</v>
      </c>
      <c r="U854" s="300">
        <v>162</v>
      </c>
      <c r="V854" s="296">
        <v>162</v>
      </c>
      <c r="W854" s="297">
        <v>162</v>
      </c>
      <c r="X854" s="297">
        <v>162</v>
      </c>
      <c r="Y854" s="297">
        <v>162</v>
      </c>
      <c r="Z854" s="300">
        <v>162</v>
      </c>
      <c r="AA854" s="296">
        <v>162</v>
      </c>
      <c r="AB854" s="297">
        <v>162</v>
      </c>
      <c r="AC854" s="297">
        <v>162</v>
      </c>
      <c r="AD854" s="297">
        <v>162</v>
      </c>
      <c r="AE854" s="300">
        <v>162</v>
      </c>
    </row>
    <row r="855" spans="1:31" x14ac:dyDescent="0.2">
      <c r="A855" s="293" t="s">
        <v>2093</v>
      </c>
      <c r="B855" s="293"/>
      <c r="C855" s="293" t="s">
        <v>2094</v>
      </c>
      <c r="D855" s="122" t="s">
        <v>2073</v>
      </c>
      <c r="E855" s="293" t="s">
        <v>2085</v>
      </c>
      <c r="F855" s="293" t="s">
        <v>243</v>
      </c>
      <c r="G855" s="122" t="s">
        <v>244</v>
      </c>
      <c r="H855" s="293" t="s">
        <v>2095</v>
      </c>
      <c r="I855" s="293" t="s">
        <v>392</v>
      </c>
      <c r="J855" s="294">
        <v>44581</v>
      </c>
      <c r="K855" s="295">
        <v>100.8</v>
      </c>
      <c r="L855" s="296">
        <v>100</v>
      </c>
      <c r="M855" s="297">
        <v>100</v>
      </c>
      <c r="N855" s="297">
        <v>100</v>
      </c>
      <c r="O855" s="298">
        <v>100</v>
      </c>
      <c r="P855" s="299">
        <v>100</v>
      </c>
      <c r="Q855" s="296">
        <v>100</v>
      </c>
      <c r="R855" s="297">
        <v>100</v>
      </c>
      <c r="S855" s="297">
        <v>100</v>
      </c>
      <c r="T855" s="297">
        <v>100</v>
      </c>
      <c r="U855" s="300">
        <v>100</v>
      </c>
      <c r="V855" s="296">
        <v>100</v>
      </c>
      <c r="W855" s="297">
        <v>100</v>
      </c>
      <c r="X855" s="297">
        <v>100</v>
      </c>
      <c r="Y855" s="297">
        <v>100</v>
      </c>
      <c r="Z855" s="300">
        <v>100</v>
      </c>
      <c r="AA855" s="296">
        <v>100</v>
      </c>
      <c r="AB855" s="297">
        <v>100</v>
      </c>
      <c r="AC855" s="297">
        <v>100</v>
      </c>
      <c r="AD855" s="297">
        <v>100</v>
      </c>
      <c r="AE855" s="300">
        <v>100</v>
      </c>
    </row>
    <row r="856" spans="1:31" x14ac:dyDescent="0.2">
      <c r="A856" s="293" t="s">
        <v>2096</v>
      </c>
      <c r="B856" s="293"/>
      <c r="C856" s="293" t="s">
        <v>2097</v>
      </c>
      <c r="D856" s="122" t="s">
        <v>2073</v>
      </c>
      <c r="E856" s="293" t="s">
        <v>2085</v>
      </c>
      <c r="F856" s="293" t="s">
        <v>243</v>
      </c>
      <c r="G856" s="122" t="s">
        <v>244</v>
      </c>
      <c r="H856" s="293" t="s">
        <v>2095</v>
      </c>
      <c r="I856" s="293" t="s">
        <v>392</v>
      </c>
      <c r="J856" s="294">
        <v>44581</v>
      </c>
      <c r="K856" s="295">
        <v>100.8</v>
      </c>
      <c r="L856" s="296">
        <v>100</v>
      </c>
      <c r="M856" s="297">
        <v>100</v>
      </c>
      <c r="N856" s="297">
        <v>100</v>
      </c>
      <c r="O856" s="298">
        <v>100</v>
      </c>
      <c r="P856" s="299">
        <v>100</v>
      </c>
      <c r="Q856" s="296">
        <v>100</v>
      </c>
      <c r="R856" s="297">
        <v>100</v>
      </c>
      <c r="S856" s="297">
        <v>100</v>
      </c>
      <c r="T856" s="297">
        <v>100</v>
      </c>
      <c r="U856" s="300">
        <v>100</v>
      </c>
      <c r="V856" s="296">
        <v>100</v>
      </c>
      <c r="W856" s="297">
        <v>100</v>
      </c>
      <c r="X856" s="297">
        <v>100</v>
      </c>
      <c r="Y856" s="297">
        <v>100</v>
      </c>
      <c r="Z856" s="300">
        <v>100</v>
      </c>
      <c r="AA856" s="296">
        <v>100</v>
      </c>
      <c r="AB856" s="297">
        <v>100</v>
      </c>
      <c r="AC856" s="297">
        <v>100</v>
      </c>
      <c r="AD856" s="297">
        <v>100</v>
      </c>
      <c r="AE856" s="300">
        <v>100</v>
      </c>
    </row>
    <row r="857" spans="1:31" x14ac:dyDescent="0.2">
      <c r="A857" s="293" t="s">
        <v>2098</v>
      </c>
      <c r="B857" s="293"/>
      <c r="C857" s="293" t="s">
        <v>2099</v>
      </c>
      <c r="D857" s="122" t="s">
        <v>2073</v>
      </c>
      <c r="E857" s="293" t="s">
        <v>2081</v>
      </c>
      <c r="F857" s="293" t="s">
        <v>243</v>
      </c>
      <c r="G857" s="122" t="s">
        <v>244</v>
      </c>
      <c r="H857" s="293" t="s">
        <v>2100</v>
      </c>
      <c r="I857" s="293" t="s">
        <v>392</v>
      </c>
      <c r="J857" s="294">
        <v>44552</v>
      </c>
      <c r="K857" s="295">
        <v>188.2</v>
      </c>
      <c r="L857" s="296">
        <v>185</v>
      </c>
      <c r="M857" s="297">
        <v>185</v>
      </c>
      <c r="N857" s="297">
        <v>185</v>
      </c>
      <c r="O857" s="298">
        <v>185</v>
      </c>
      <c r="P857" s="299">
        <v>185</v>
      </c>
      <c r="Q857" s="296">
        <v>185</v>
      </c>
      <c r="R857" s="297">
        <v>185</v>
      </c>
      <c r="S857" s="297">
        <v>185</v>
      </c>
      <c r="T857" s="297">
        <v>185</v>
      </c>
      <c r="U857" s="300">
        <v>185</v>
      </c>
      <c r="V857" s="296">
        <v>187.2</v>
      </c>
      <c r="W857" s="297">
        <v>187.2</v>
      </c>
      <c r="X857" s="297">
        <v>187.2</v>
      </c>
      <c r="Y857" s="297">
        <v>187.2</v>
      </c>
      <c r="Z857" s="300">
        <v>187.2</v>
      </c>
      <c r="AA857" s="296">
        <v>185</v>
      </c>
      <c r="AB857" s="297">
        <v>185</v>
      </c>
      <c r="AC857" s="297">
        <v>185</v>
      </c>
      <c r="AD857" s="297">
        <v>185</v>
      </c>
      <c r="AE857" s="300">
        <v>185</v>
      </c>
    </row>
    <row r="858" spans="1:31" x14ac:dyDescent="0.2">
      <c r="A858" s="293" t="s">
        <v>2101</v>
      </c>
      <c r="B858" s="293"/>
      <c r="C858" s="293" t="s">
        <v>2102</v>
      </c>
      <c r="D858" s="122" t="s">
        <v>2073</v>
      </c>
      <c r="E858" s="293" t="s">
        <v>2074</v>
      </c>
      <c r="F858" s="293" t="s">
        <v>243</v>
      </c>
      <c r="G858" s="122" t="s">
        <v>244</v>
      </c>
      <c r="H858" s="293" t="s">
        <v>2103</v>
      </c>
      <c r="I858" s="293" t="s">
        <v>260</v>
      </c>
      <c r="J858" s="294">
        <v>45516</v>
      </c>
      <c r="K858" s="295">
        <v>201.66</v>
      </c>
      <c r="L858" s="296">
        <v>200.4</v>
      </c>
      <c r="M858" s="297">
        <v>200.4</v>
      </c>
      <c r="N858" s="297">
        <v>200.4</v>
      </c>
      <c r="O858" s="298">
        <v>200.4</v>
      </c>
      <c r="P858" s="299">
        <v>200.4</v>
      </c>
      <c r="Q858" s="296">
        <v>200.4</v>
      </c>
      <c r="R858" s="297">
        <v>200.4</v>
      </c>
      <c r="S858" s="297">
        <v>200.4</v>
      </c>
      <c r="T858" s="297">
        <v>200.4</v>
      </c>
      <c r="U858" s="300">
        <v>200.4</v>
      </c>
      <c r="V858" s="296">
        <v>200.4</v>
      </c>
      <c r="W858" s="297">
        <v>200.4</v>
      </c>
      <c r="X858" s="297">
        <v>200.4</v>
      </c>
      <c r="Y858" s="297">
        <v>200.4</v>
      </c>
      <c r="Z858" s="300">
        <v>200.4</v>
      </c>
      <c r="AA858" s="296">
        <v>200.4</v>
      </c>
      <c r="AB858" s="297">
        <v>200.4</v>
      </c>
      <c r="AC858" s="297">
        <v>200.4</v>
      </c>
      <c r="AD858" s="297">
        <v>200.4</v>
      </c>
      <c r="AE858" s="300">
        <v>200.4</v>
      </c>
    </row>
    <row r="859" spans="1:31" x14ac:dyDescent="0.2">
      <c r="A859" s="293" t="s">
        <v>2104</v>
      </c>
      <c r="B859" s="293"/>
      <c r="C859" s="293" t="s">
        <v>2105</v>
      </c>
      <c r="D859" s="122" t="s">
        <v>2073</v>
      </c>
      <c r="E859" s="293" t="s">
        <v>2085</v>
      </c>
      <c r="F859" s="293" t="s">
        <v>243</v>
      </c>
      <c r="G859" s="122" t="s">
        <v>244</v>
      </c>
      <c r="H859" s="293" t="s">
        <v>1535</v>
      </c>
      <c r="I859" s="293" t="s">
        <v>392</v>
      </c>
      <c r="J859" s="294">
        <v>44515</v>
      </c>
      <c r="K859" s="295">
        <v>74.900000000000006</v>
      </c>
      <c r="L859" s="296">
        <v>74.900000000000006</v>
      </c>
      <c r="M859" s="297">
        <v>74.900000000000006</v>
      </c>
      <c r="N859" s="297">
        <v>74.900000000000006</v>
      </c>
      <c r="O859" s="298">
        <v>74.900000000000006</v>
      </c>
      <c r="P859" s="299">
        <v>74.900000000000006</v>
      </c>
      <c r="Q859" s="296">
        <v>74.900000000000006</v>
      </c>
      <c r="R859" s="297">
        <v>74.900000000000006</v>
      </c>
      <c r="S859" s="297">
        <v>74.900000000000006</v>
      </c>
      <c r="T859" s="297">
        <v>74.900000000000006</v>
      </c>
      <c r="U859" s="300">
        <v>74.900000000000006</v>
      </c>
      <c r="V859" s="296">
        <v>74.900000000000006</v>
      </c>
      <c r="W859" s="297">
        <v>74.900000000000006</v>
      </c>
      <c r="X859" s="297">
        <v>74.900000000000006</v>
      </c>
      <c r="Y859" s="297">
        <v>74.900000000000006</v>
      </c>
      <c r="Z859" s="300">
        <v>74.900000000000006</v>
      </c>
      <c r="AA859" s="296">
        <v>74.900000000000006</v>
      </c>
      <c r="AB859" s="297">
        <v>74.900000000000006</v>
      </c>
      <c r="AC859" s="297">
        <v>74.900000000000006</v>
      </c>
      <c r="AD859" s="297">
        <v>74.900000000000006</v>
      </c>
      <c r="AE859" s="300">
        <v>74.900000000000006</v>
      </c>
    </row>
    <row r="860" spans="1:31" x14ac:dyDescent="0.2">
      <c r="A860" s="293" t="s">
        <v>2106</v>
      </c>
      <c r="B860" s="293"/>
      <c r="C860" s="293" t="s">
        <v>2107</v>
      </c>
      <c r="D860" s="122" t="s">
        <v>2073</v>
      </c>
      <c r="E860" s="293" t="s">
        <v>2085</v>
      </c>
      <c r="F860" s="293" t="s">
        <v>243</v>
      </c>
      <c r="G860" s="122" t="s">
        <v>244</v>
      </c>
      <c r="H860" s="293" t="s">
        <v>1535</v>
      </c>
      <c r="I860" s="293" t="s">
        <v>392</v>
      </c>
      <c r="J860" s="294">
        <v>44515</v>
      </c>
      <c r="K860" s="295">
        <v>153.5</v>
      </c>
      <c r="L860" s="296">
        <v>153.5</v>
      </c>
      <c r="M860" s="297">
        <v>153.5</v>
      </c>
      <c r="N860" s="297">
        <v>153.5</v>
      </c>
      <c r="O860" s="298">
        <v>153.5</v>
      </c>
      <c r="P860" s="299">
        <v>153.5</v>
      </c>
      <c r="Q860" s="296">
        <v>153.5</v>
      </c>
      <c r="R860" s="297">
        <v>153.5</v>
      </c>
      <c r="S860" s="297">
        <v>153.5</v>
      </c>
      <c r="T860" s="297">
        <v>153.5</v>
      </c>
      <c r="U860" s="300">
        <v>153.5</v>
      </c>
      <c r="V860" s="296">
        <v>153.5</v>
      </c>
      <c r="W860" s="297">
        <v>153.5</v>
      </c>
      <c r="X860" s="297">
        <v>153.5</v>
      </c>
      <c r="Y860" s="297">
        <v>153.5</v>
      </c>
      <c r="Z860" s="300">
        <v>153.5</v>
      </c>
      <c r="AA860" s="296">
        <v>153.5</v>
      </c>
      <c r="AB860" s="297">
        <v>153.5</v>
      </c>
      <c r="AC860" s="297">
        <v>153.5</v>
      </c>
      <c r="AD860" s="297">
        <v>153.5</v>
      </c>
      <c r="AE860" s="300">
        <v>153.5</v>
      </c>
    </row>
    <row r="861" spans="1:31" x14ac:dyDescent="0.2">
      <c r="A861" s="293" t="s">
        <v>2108</v>
      </c>
      <c r="B861" s="293"/>
      <c r="C861" s="293" t="s">
        <v>2109</v>
      </c>
      <c r="D861" s="122" t="s">
        <v>2073</v>
      </c>
      <c r="E861" s="293" t="s">
        <v>2074</v>
      </c>
      <c r="F861" s="293" t="s">
        <v>243</v>
      </c>
      <c r="G861" s="122" t="s">
        <v>1108</v>
      </c>
      <c r="H861" s="293" t="s">
        <v>272</v>
      </c>
      <c r="I861" s="293" t="s">
        <v>260</v>
      </c>
      <c r="J861" s="294">
        <v>42591</v>
      </c>
      <c r="K861" s="295">
        <v>1</v>
      </c>
      <c r="L861" s="296">
        <v>1</v>
      </c>
      <c r="M861" s="297">
        <v>1</v>
      </c>
      <c r="N861" s="297">
        <v>1</v>
      </c>
      <c r="O861" s="298">
        <v>1</v>
      </c>
      <c r="P861" s="299">
        <v>1</v>
      </c>
      <c r="Q861" s="296">
        <v>1</v>
      </c>
      <c r="R861" s="297">
        <v>1</v>
      </c>
      <c r="S861" s="297">
        <v>1</v>
      </c>
      <c r="T861" s="297">
        <v>1</v>
      </c>
      <c r="U861" s="300">
        <v>1</v>
      </c>
      <c r="V861" s="296">
        <v>1</v>
      </c>
      <c r="W861" s="297">
        <v>1</v>
      </c>
      <c r="X861" s="297">
        <v>1</v>
      </c>
      <c r="Y861" s="297">
        <v>1</v>
      </c>
      <c r="Z861" s="300">
        <v>1</v>
      </c>
      <c r="AA861" s="296">
        <v>1</v>
      </c>
      <c r="AB861" s="297">
        <v>1</v>
      </c>
      <c r="AC861" s="297">
        <v>1</v>
      </c>
      <c r="AD861" s="297">
        <v>1</v>
      </c>
      <c r="AE861" s="300">
        <v>1</v>
      </c>
    </row>
    <row r="862" spans="1:31" x14ac:dyDescent="0.2">
      <c r="A862" s="293" t="s">
        <v>2110</v>
      </c>
      <c r="B862" s="293"/>
      <c r="C862" s="293" t="s">
        <v>2111</v>
      </c>
      <c r="D862" s="122" t="s">
        <v>2073</v>
      </c>
      <c r="E862" s="293" t="s">
        <v>2081</v>
      </c>
      <c r="F862" s="293" t="s">
        <v>243</v>
      </c>
      <c r="G862" s="122" t="s">
        <v>244</v>
      </c>
      <c r="H862" s="293" t="s">
        <v>1415</v>
      </c>
      <c r="I862" s="293" t="s">
        <v>392</v>
      </c>
      <c r="J862" s="294">
        <v>43006</v>
      </c>
      <c r="K862" s="295">
        <v>50</v>
      </c>
      <c r="L862" s="296">
        <v>49.1</v>
      </c>
      <c r="M862" s="297">
        <v>49.1</v>
      </c>
      <c r="N862" s="297">
        <v>49.1</v>
      </c>
      <c r="O862" s="298">
        <v>49.1</v>
      </c>
      <c r="P862" s="299">
        <v>49.1</v>
      </c>
      <c r="Q862" s="296">
        <v>49.1</v>
      </c>
      <c r="R862" s="297">
        <v>49.1</v>
      </c>
      <c r="S862" s="297">
        <v>49.1</v>
      </c>
      <c r="T862" s="297">
        <v>49.1</v>
      </c>
      <c r="U862" s="300">
        <v>49.1</v>
      </c>
      <c r="V862" s="296">
        <v>49.1</v>
      </c>
      <c r="W862" s="297">
        <v>49.1</v>
      </c>
      <c r="X862" s="297">
        <v>49.1</v>
      </c>
      <c r="Y862" s="297">
        <v>49.1</v>
      </c>
      <c r="Z862" s="300">
        <v>49.1</v>
      </c>
      <c r="AA862" s="296">
        <v>49.1</v>
      </c>
      <c r="AB862" s="297">
        <v>49.1</v>
      </c>
      <c r="AC862" s="297">
        <v>49.1</v>
      </c>
      <c r="AD862" s="297">
        <v>49.1</v>
      </c>
      <c r="AE862" s="300">
        <v>49.1</v>
      </c>
    </row>
    <row r="863" spans="1:31" x14ac:dyDescent="0.2">
      <c r="A863" s="293" t="s">
        <v>2112</v>
      </c>
      <c r="B863" s="293"/>
      <c r="C863" s="293" t="s">
        <v>2112</v>
      </c>
      <c r="D863" s="122" t="s">
        <v>2073</v>
      </c>
      <c r="E863" s="293" t="s">
        <v>2074</v>
      </c>
      <c r="F863" s="293" t="s">
        <v>243</v>
      </c>
      <c r="G863" s="122" t="s">
        <v>1108</v>
      </c>
      <c r="H863" s="293" t="s">
        <v>486</v>
      </c>
      <c r="I863" s="293" t="s">
        <v>246</v>
      </c>
      <c r="J863" s="294">
        <v>45567</v>
      </c>
      <c r="K863" s="295">
        <v>2.5</v>
      </c>
      <c r="L863" s="296">
        <v>2.5</v>
      </c>
      <c r="M863" s="297">
        <v>2.5</v>
      </c>
      <c r="N863" s="297">
        <v>2.5</v>
      </c>
      <c r="O863" s="298">
        <v>2.5</v>
      </c>
      <c r="P863" s="299">
        <v>2.5</v>
      </c>
      <c r="Q863" s="296">
        <v>2.5</v>
      </c>
      <c r="R863" s="297">
        <v>2.5</v>
      </c>
      <c r="S863" s="297">
        <v>2.5</v>
      </c>
      <c r="T863" s="297">
        <v>2.5</v>
      </c>
      <c r="U863" s="300">
        <v>2.5</v>
      </c>
      <c r="V863" s="296">
        <v>2.5</v>
      </c>
      <c r="W863" s="297">
        <v>2.5</v>
      </c>
      <c r="X863" s="297">
        <v>2.5</v>
      </c>
      <c r="Y863" s="297">
        <v>2.5</v>
      </c>
      <c r="Z863" s="300">
        <v>2.5</v>
      </c>
      <c r="AA863" s="296">
        <v>2.5</v>
      </c>
      <c r="AB863" s="297">
        <v>2.5</v>
      </c>
      <c r="AC863" s="297">
        <v>2.5</v>
      </c>
      <c r="AD863" s="297">
        <v>2.5</v>
      </c>
      <c r="AE863" s="300">
        <v>2.5</v>
      </c>
    </row>
    <row r="864" spans="1:31" x14ac:dyDescent="0.2">
      <c r="A864" s="293" t="s">
        <v>2113</v>
      </c>
      <c r="B864" s="293"/>
      <c r="C864" s="293" t="s">
        <v>2114</v>
      </c>
      <c r="D864" s="122" t="s">
        <v>2073</v>
      </c>
      <c r="E864" s="293" t="s">
        <v>2074</v>
      </c>
      <c r="F864" s="293" t="s">
        <v>243</v>
      </c>
      <c r="G864" s="122" t="s">
        <v>1108</v>
      </c>
      <c r="H864" s="293" t="s">
        <v>272</v>
      </c>
      <c r="I864" s="293" t="s">
        <v>260</v>
      </c>
      <c r="J864" s="294">
        <v>40407</v>
      </c>
      <c r="K864" s="295">
        <v>7.6</v>
      </c>
      <c r="L864" s="296">
        <v>7.6</v>
      </c>
      <c r="M864" s="297">
        <v>7.6</v>
      </c>
      <c r="N864" s="297">
        <v>7.6</v>
      </c>
      <c r="O864" s="298">
        <v>7.6</v>
      </c>
      <c r="P864" s="299">
        <v>7.6</v>
      </c>
      <c r="Q864" s="296">
        <v>7.6</v>
      </c>
      <c r="R864" s="297">
        <v>7.6</v>
      </c>
      <c r="S864" s="297">
        <v>7.6</v>
      </c>
      <c r="T864" s="297">
        <v>7.6</v>
      </c>
      <c r="U864" s="300">
        <v>7.6</v>
      </c>
      <c r="V864" s="296">
        <v>7.6</v>
      </c>
      <c r="W864" s="297">
        <v>7.6</v>
      </c>
      <c r="X864" s="297">
        <v>7.6</v>
      </c>
      <c r="Y864" s="297">
        <v>7.6</v>
      </c>
      <c r="Z864" s="300">
        <v>7.6</v>
      </c>
      <c r="AA864" s="296">
        <v>7.6</v>
      </c>
      <c r="AB864" s="297">
        <v>7.6</v>
      </c>
      <c r="AC864" s="297">
        <v>7.6</v>
      </c>
      <c r="AD864" s="297">
        <v>7.6</v>
      </c>
      <c r="AE864" s="300">
        <v>7.6</v>
      </c>
    </row>
    <row r="865" spans="1:31" x14ac:dyDescent="0.2">
      <c r="A865" s="293" t="s">
        <v>2115</v>
      </c>
      <c r="B865" s="293"/>
      <c r="C865" s="293" t="s">
        <v>2116</v>
      </c>
      <c r="D865" s="122" t="s">
        <v>2073</v>
      </c>
      <c r="E865" s="293" t="s">
        <v>2074</v>
      </c>
      <c r="F865" s="293" t="s">
        <v>243</v>
      </c>
      <c r="G865" s="122" t="s">
        <v>1108</v>
      </c>
      <c r="H865" s="293" t="s">
        <v>272</v>
      </c>
      <c r="I865" s="293" t="s">
        <v>260</v>
      </c>
      <c r="J865" s="294">
        <v>40436</v>
      </c>
      <c r="K865" s="295">
        <v>7.3</v>
      </c>
      <c r="L865" s="296">
        <v>7.3</v>
      </c>
      <c r="M865" s="297">
        <v>7.3</v>
      </c>
      <c r="N865" s="297">
        <v>7.3</v>
      </c>
      <c r="O865" s="298">
        <v>7.3</v>
      </c>
      <c r="P865" s="299">
        <v>7.3</v>
      </c>
      <c r="Q865" s="296">
        <v>7.3</v>
      </c>
      <c r="R865" s="297">
        <v>7.3</v>
      </c>
      <c r="S865" s="297">
        <v>7.3</v>
      </c>
      <c r="T865" s="297">
        <v>7.3</v>
      </c>
      <c r="U865" s="300">
        <v>7.3</v>
      </c>
      <c r="V865" s="296">
        <v>7.3</v>
      </c>
      <c r="W865" s="297">
        <v>7.3</v>
      </c>
      <c r="X865" s="297">
        <v>7.3</v>
      </c>
      <c r="Y865" s="297">
        <v>7.3</v>
      </c>
      <c r="Z865" s="300">
        <v>7.3</v>
      </c>
      <c r="AA865" s="296">
        <v>7.3</v>
      </c>
      <c r="AB865" s="297">
        <v>7.3</v>
      </c>
      <c r="AC865" s="297">
        <v>7.3</v>
      </c>
      <c r="AD865" s="297">
        <v>7.3</v>
      </c>
      <c r="AE865" s="300">
        <v>7.3</v>
      </c>
    </row>
    <row r="866" spans="1:31" x14ac:dyDescent="0.2">
      <c r="A866" s="293" t="s">
        <v>2117</v>
      </c>
      <c r="B866" s="293"/>
      <c r="C866" s="293" t="s">
        <v>2118</v>
      </c>
      <c r="D866" s="122" t="s">
        <v>2073</v>
      </c>
      <c r="E866" s="293" t="s">
        <v>2085</v>
      </c>
      <c r="F866" s="293" t="s">
        <v>243</v>
      </c>
      <c r="G866" s="122" t="s">
        <v>244</v>
      </c>
      <c r="H866" s="293" t="s">
        <v>1383</v>
      </c>
      <c r="I866" s="293" t="s">
        <v>392</v>
      </c>
      <c r="J866" s="294">
        <v>43776</v>
      </c>
      <c r="K866" s="295">
        <v>30</v>
      </c>
      <c r="L866" s="296">
        <v>30</v>
      </c>
      <c r="M866" s="297">
        <v>30</v>
      </c>
      <c r="N866" s="297">
        <v>30</v>
      </c>
      <c r="O866" s="298">
        <v>30</v>
      </c>
      <c r="P866" s="299">
        <v>30</v>
      </c>
      <c r="Q866" s="296">
        <v>30</v>
      </c>
      <c r="R866" s="297">
        <v>30</v>
      </c>
      <c r="S866" s="297">
        <v>30</v>
      </c>
      <c r="T866" s="297">
        <v>30</v>
      </c>
      <c r="U866" s="300">
        <v>30</v>
      </c>
      <c r="V866" s="296">
        <v>30</v>
      </c>
      <c r="W866" s="297">
        <v>30</v>
      </c>
      <c r="X866" s="297">
        <v>30</v>
      </c>
      <c r="Y866" s="297">
        <v>30</v>
      </c>
      <c r="Z866" s="300">
        <v>30</v>
      </c>
      <c r="AA866" s="296">
        <v>30</v>
      </c>
      <c r="AB866" s="297">
        <v>30</v>
      </c>
      <c r="AC866" s="297">
        <v>30</v>
      </c>
      <c r="AD866" s="297">
        <v>30</v>
      </c>
      <c r="AE866" s="300">
        <v>30</v>
      </c>
    </row>
    <row r="867" spans="1:31" x14ac:dyDescent="0.2">
      <c r="A867" s="293" t="s">
        <v>2119</v>
      </c>
      <c r="B867" s="293"/>
      <c r="C867" s="293" t="s">
        <v>2120</v>
      </c>
      <c r="D867" s="122" t="s">
        <v>2073</v>
      </c>
      <c r="E867" s="293" t="s">
        <v>2085</v>
      </c>
      <c r="F867" s="293" t="s">
        <v>243</v>
      </c>
      <c r="G867" s="122" t="s">
        <v>244</v>
      </c>
      <c r="H867" s="293" t="s">
        <v>1383</v>
      </c>
      <c r="I867" s="293" t="s">
        <v>392</v>
      </c>
      <c r="J867" s="294">
        <v>44314</v>
      </c>
      <c r="K867" s="295">
        <v>100</v>
      </c>
      <c r="L867" s="296">
        <v>100</v>
      </c>
      <c r="M867" s="297">
        <v>100</v>
      </c>
      <c r="N867" s="297">
        <v>100</v>
      </c>
      <c r="O867" s="298">
        <v>100</v>
      </c>
      <c r="P867" s="299">
        <v>100</v>
      </c>
      <c r="Q867" s="296">
        <v>100</v>
      </c>
      <c r="R867" s="297">
        <v>100</v>
      </c>
      <c r="S867" s="297">
        <v>100</v>
      </c>
      <c r="T867" s="297">
        <v>100</v>
      </c>
      <c r="U867" s="300">
        <v>100</v>
      </c>
      <c r="V867" s="296">
        <v>100</v>
      </c>
      <c r="W867" s="297">
        <v>100</v>
      </c>
      <c r="X867" s="297">
        <v>100</v>
      </c>
      <c r="Y867" s="297">
        <v>100</v>
      </c>
      <c r="Z867" s="300">
        <v>100</v>
      </c>
      <c r="AA867" s="296">
        <v>100</v>
      </c>
      <c r="AB867" s="297">
        <v>100</v>
      </c>
      <c r="AC867" s="297">
        <v>100</v>
      </c>
      <c r="AD867" s="297">
        <v>100</v>
      </c>
      <c r="AE867" s="300">
        <v>100</v>
      </c>
    </row>
    <row r="868" spans="1:31" x14ac:dyDescent="0.2">
      <c r="A868" s="293" t="s">
        <v>2121</v>
      </c>
      <c r="B868" s="293"/>
      <c r="C868" s="293" t="s">
        <v>2122</v>
      </c>
      <c r="D868" s="122" t="s">
        <v>2073</v>
      </c>
      <c r="E868" s="293" t="s">
        <v>2085</v>
      </c>
      <c r="F868" s="293" t="s">
        <v>243</v>
      </c>
      <c r="G868" s="122" t="s">
        <v>244</v>
      </c>
      <c r="H868" s="293" t="s">
        <v>1383</v>
      </c>
      <c r="I868" s="293" t="s">
        <v>392</v>
      </c>
      <c r="J868" s="294">
        <v>44314</v>
      </c>
      <c r="K868" s="295">
        <v>15</v>
      </c>
      <c r="L868" s="296">
        <v>15</v>
      </c>
      <c r="M868" s="297">
        <v>15</v>
      </c>
      <c r="N868" s="297">
        <v>15</v>
      </c>
      <c r="O868" s="298">
        <v>15</v>
      </c>
      <c r="P868" s="299">
        <v>15</v>
      </c>
      <c r="Q868" s="296">
        <v>15</v>
      </c>
      <c r="R868" s="297">
        <v>15</v>
      </c>
      <c r="S868" s="297">
        <v>15</v>
      </c>
      <c r="T868" s="297">
        <v>15</v>
      </c>
      <c r="U868" s="300">
        <v>15</v>
      </c>
      <c r="V868" s="296">
        <v>15</v>
      </c>
      <c r="W868" s="297">
        <v>15</v>
      </c>
      <c r="X868" s="297">
        <v>15</v>
      </c>
      <c r="Y868" s="297">
        <v>15</v>
      </c>
      <c r="Z868" s="300">
        <v>15</v>
      </c>
      <c r="AA868" s="296">
        <v>15</v>
      </c>
      <c r="AB868" s="297">
        <v>15</v>
      </c>
      <c r="AC868" s="297">
        <v>15</v>
      </c>
      <c r="AD868" s="297">
        <v>15</v>
      </c>
      <c r="AE868" s="300">
        <v>15</v>
      </c>
    </row>
    <row r="869" spans="1:31" x14ac:dyDescent="0.2">
      <c r="A869" s="293" t="s">
        <v>2123</v>
      </c>
      <c r="B869" s="293"/>
      <c r="C869" s="293" t="s">
        <v>2124</v>
      </c>
      <c r="D869" s="122" t="s">
        <v>2073</v>
      </c>
      <c r="E869" s="293" t="s">
        <v>2085</v>
      </c>
      <c r="F869" s="293" t="s">
        <v>243</v>
      </c>
      <c r="G869" s="122" t="s">
        <v>244</v>
      </c>
      <c r="H869" s="293" t="s">
        <v>1672</v>
      </c>
      <c r="I869" s="293" t="s">
        <v>392</v>
      </c>
      <c r="J869" s="294">
        <v>43149</v>
      </c>
      <c r="K869" s="295">
        <v>101.6</v>
      </c>
      <c r="L869" s="296">
        <v>101.6</v>
      </c>
      <c r="M869" s="297">
        <v>101.6</v>
      </c>
      <c r="N869" s="297">
        <v>101.6</v>
      </c>
      <c r="O869" s="298">
        <v>101.6</v>
      </c>
      <c r="P869" s="299">
        <v>101.6</v>
      </c>
      <c r="Q869" s="296">
        <v>101.6</v>
      </c>
      <c r="R869" s="297">
        <v>101.6</v>
      </c>
      <c r="S869" s="297">
        <v>101.6</v>
      </c>
      <c r="T869" s="297">
        <v>101.6</v>
      </c>
      <c r="U869" s="300">
        <v>101.6</v>
      </c>
      <c r="V869" s="296">
        <v>101.6</v>
      </c>
      <c r="W869" s="297">
        <v>101.6</v>
      </c>
      <c r="X869" s="297">
        <v>101.6</v>
      </c>
      <c r="Y869" s="297">
        <v>101.6</v>
      </c>
      <c r="Z869" s="300">
        <v>101.6</v>
      </c>
      <c r="AA869" s="296">
        <v>101.6</v>
      </c>
      <c r="AB869" s="297">
        <v>101.6</v>
      </c>
      <c r="AC869" s="297">
        <v>101.6</v>
      </c>
      <c r="AD869" s="297">
        <v>101.6</v>
      </c>
      <c r="AE869" s="300">
        <v>101.6</v>
      </c>
    </row>
    <row r="870" spans="1:31" x14ac:dyDescent="0.2">
      <c r="A870" s="293" t="s">
        <v>2125</v>
      </c>
      <c r="B870" s="293"/>
      <c r="C870" s="293" t="s">
        <v>2126</v>
      </c>
      <c r="D870" s="122" t="s">
        <v>2073</v>
      </c>
      <c r="E870" s="293" t="s">
        <v>2085</v>
      </c>
      <c r="F870" s="293" t="s">
        <v>243</v>
      </c>
      <c r="G870" s="122" t="s">
        <v>244</v>
      </c>
      <c r="H870" s="293" t="s">
        <v>1672</v>
      </c>
      <c r="I870" s="293" t="s">
        <v>392</v>
      </c>
      <c r="J870" s="294">
        <v>43453</v>
      </c>
      <c r="K870" s="295">
        <v>50</v>
      </c>
      <c r="L870" s="296">
        <v>50</v>
      </c>
      <c r="M870" s="297">
        <v>50</v>
      </c>
      <c r="N870" s="297">
        <v>50</v>
      </c>
      <c r="O870" s="298">
        <v>50</v>
      </c>
      <c r="P870" s="299">
        <v>50</v>
      </c>
      <c r="Q870" s="296">
        <v>50</v>
      </c>
      <c r="R870" s="297">
        <v>50</v>
      </c>
      <c r="S870" s="297">
        <v>50</v>
      </c>
      <c r="T870" s="297">
        <v>50</v>
      </c>
      <c r="U870" s="300">
        <v>50</v>
      </c>
      <c r="V870" s="296">
        <v>50</v>
      </c>
      <c r="W870" s="297">
        <v>50</v>
      </c>
      <c r="X870" s="297">
        <v>50</v>
      </c>
      <c r="Y870" s="297">
        <v>50</v>
      </c>
      <c r="Z870" s="300">
        <v>50</v>
      </c>
      <c r="AA870" s="296">
        <v>50</v>
      </c>
      <c r="AB870" s="297">
        <v>50</v>
      </c>
      <c r="AC870" s="297">
        <v>50</v>
      </c>
      <c r="AD870" s="297">
        <v>50</v>
      </c>
      <c r="AE870" s="300">
        <v>50</v>
      </c>
    </row>
    <row r="871" spans="1:31" x14ac:dyDescent="0.2">
      <c r="A871" s="293" t="s">
        <v>2127</v>
      </c>
      <c r="B871" s="293"/>
      <c r="C871" s="293" t="s">
        <v>2128</v>
      </c>
      <c r="D871" s="122" t="s">
        <v>2073</v>
      </c>
      <c r="E871" s="293" t="s">
        <v>2074</v>
      </c>
      <c r="F871" s="293" t="s">
        <v>243</v>
      </c>
      <c r="G871" s="122" t="s">
        <v>1108</v>
      </c>
      <c r="H871" s="293" t="s">
        <v>2129</v>
      </c>
      <c r="I871" s="293" t="s">
        <v>260</v>
      </c>
      <c r="J871" s="294">
        <v>43460</v>
      </c>
      <c r="K871" s="295">
        <v>5</v>
      </c>
      <c r="L871" s="296">
        <v>5</v>
      </c>
      <c r="M871" s="297">
        <v>5</v>
      </c>
      <c r="N871" s="297">
        <v>5</v>
      </c>
      <c r="O871" s="298">
        <v>5</v>
      </c>
      <c r="P871" s="299">
        <v>5</v>
      </c>
      <c r="Q871" s="296">
        <v>5</v>
      </c>
      <c r="R871" s="297">
        <v>5</v>
      </c>
      <c r="S871" s="297">
        <v>5</v>
      </c>
      <c r="T871" s="297">
        <v>5</v>
      </c>
      <c r="U871" s="300">
        <v>5</v>
      </c>
      <c r="V871" s="296">
        <v>5</v>
      </c>
      <c r="W871" s="297">
        <v>5</v>
      </c>
      <c r="X871" s="297">
        <v>5</v>
      </c>
      <c r="Y871" s="297">
        <v>5</v>
      </c>
      <c r="Z871" s="300">
        <v>5</v>
      </c>
      <c r="AA871" s="296">
        <v>5</v>
      </c>
      <c r="AB871" s="297">
        <v>5</v>
      </c>
      <c r="AC871" s="297">
        <v>5</v>
      </c>
      <c r="AD871" s="297">
        <v>5</v>
      </c>
      <c r="AE871" s="300">
        <v>5</v>
      </c>
    </row>
    <row r="872" spans="1:31" x14ac:dyDescent="0.2">
      <c r="A872" s="293" t="s">
        <v>2127</v>
      </c>
      <c r="B872" s="293"/>
      <c r="C872" s="293" t="s">
        <v>2130</v>
      </c>
      <c r="D872" s="122" t="s">
        <v>2073</v>
      </c>
      <c r="E872" s="293" t="s">
        <v>2074</v>
      </c>
      <c r="F872" s="293" t="s">
        <v>243</v>
      </c>
      <c r="G872" s="122" t="s">
        <v>1108</v>
      </c>
      <c r="H872" s="293" t="s">
        <v>2129</v>
      </c>
      <c r="I872" s="293" t="s">
        <v>260</v>
      </c>
      <c r="J872" s="294">
        <v>43460</v>
      </c>
      <c r="K872" s="295">
        <v>5</v>
      </c>
      <c r="L872" s="296">
        <v>5</v>
      </c>
      <c r="M872" s="297">
        <v>5</v>
      </c>
      <c r="N872" s="297">
        <v>5</v>
      </c>
      <c r="O872" s="298">
        <v>5</v>
      </c>
      <c r="P872" s="299">
        <v>5</v>
      </c>
      <c r="Q872" s="296">
        <v>5</v>
      </c>
      <c r="R872" s="297">
        <v>5</v>
      </c>
      <c r="S872" s="297">
        <v>5</v>
      </c>
      <c r="T872" s="297">
        <v>5</v>
      </c>
      <c r="U872" s="300">
        <v>5</v>
      </c>
      <c r="V872" s="296">
        <v>5</v>
      </c>
      <c r="W872" s="297">
        <v>5</v>
      </c>
      <c r="X872" s="297">
        <v>5</v>
      </c>
      <c r="Y872" s="297">
        <v>5</v>
      </c>
      <c r="Z872" s="300">
        <v>5</v>
      </c>
      <c r="AA872" s="296">
        <v>5</v>
      </c>
      <c r="AB872" s="297">
        <v>5</v>
      </c>
      <c r="AC872" s="297">
        <v>5</v>
      </c>
      <c r="AD872" s="297">
        <v>5</v>
      </c>
      <c r="AE872" s="300">
        <v>5</v>
      </c>
    </row>
    <row r="873" spans="1:31" x14ac:dyDescent="0.2">
      <c r="A873" s="293" t="s">
        <v>2131</v>
      </c>
      <c r="B873" s="293"/>
      <c r="C873" s="293" t="s">
        <v>2132</v>
      </c>
      <c r="D873" s="122" t="s">
        <v>2073</v>
      </c>
      <c r="E873" s="293" t="s">
        <v>2074</v>
      </c>
      <c r="F873" s="293" t="s">
        <v>243</v>
      </c>
      <c r="G873" s="122" t="s">
        <v>244</v>
      </c>
      <c r="H873" s="293" t="s">
        <v>2133</v>
      </c>
      <c r="I873" s="293" t="s">
        <v>246</v>
      </c>
      <c r="J873" s="294">
        <v>45167</v>
      </c>
      <c r="K873" s="295">
        <v>146.09</v>
      </c>
      <c r="L873" s="296">
        <v>145</v>
      </c>
      <c r="M873" s="297">
        <v>145</v>
      </c>
      <c r="N873" s="297">
        <v>145</v>
      </c>
      <c r="O873" s="298">
        <v>145</v>
      </c>
      <c r="P873" s="299">
        <v>145</v>
      </c>
      <c r="Q873" s="296">
        <v>145</v>
      </c>
      <c r="R873" s="297">
        <v>145</v>
      </c>
      <c r="S873" s="297">
        <v>145</v>
      </c>
      <c r="T873" s="297">
        <v>145</v>
      </c>
      <c r="U873" s="300">
        <v>145</v>
      </c>
      <c r="V873" s="296">
        <v>145</v>
      </c>
      <c r="W873" s="297">
        <v>145</v>
      </c>
      <c r="X873" s="297">
        <v>145</v>
      </c>
      <c r="Y873" s="297">
        <v>145</v>
      </c>
      <c r="Z873" s="300">
        <v>145</v>
      </c>
      <c r="AA873" s="296">
        <v>145</v>
      </c>
      <c r="AB873" s="297">
        <v>145</v>
      </c>
      <c r="AC873" s="297">
        <v>145</v>
      </c>
      <c r="AD873" s="297">
        <v>145</v>
      </c>
      <c r="AE873" s="300">
        <v>145</v>
      </c>
    </row>
    <row r="874" spans="1:31" x14ac:dyDescent="0.2">
      <c r="A874" s="293" t="s">
        <v>2134</v>
      </c>
      <c r="B874" s="293"/>
      <c r="C874" s="293" t="s">
        <v>2135</v>
      </c>
      <c r="D874" s="122" t="s">
        <v>2073</v>
      </c>
      <c r="E874" s="293" t="s">
        <v>2074</v>
      </c>
      <c r="F874" s="293" t="s">
        <v>243</v>
      </c>
      <c r="G874" s="122" t="s">
        <v>244</v>
      </c>
      <c r="H874" s="293" t="s">
        <v>1302</v>
      </c>
      <c r="I874" s="293" t="s">
        <v>260</v>
      </c>
      <c r="J874" s="294">
        <v>44697</v>
      </c>
      <c r="K874" s="295">
        <v>53.4</v>
      </c>
      <c r="L874" s="296">
        <v>50</v>
      </c>
      <c r="M874" s="297">
        <v>50</v>
      </c>
      <c r="N874" s="297">
        <v>50</v>
      </c>
      <c r="O874" s="298">
        <v>50</v>
      </c>
      <c r="P874" s="299">
        <v>50</v>
      </c>
      <c r="Q874" s="296">
        <v>50</v>
      </c>
      <c r="R874" s="297">
        <v>50</v>
      </c>
      <c r="S874" s="297">
        <v>50</v>
      </c>
      <c r="T874" s="297">
        <v>50</v>
      </c>
      <c r="U874" s="300">
        <v>50</v>
      </c>
      <c r="V874" s="296">
        <v>50</v>
      </c>
      <c r="W874" s="297">
        <v>50</v>
      </c>
      <c r="X874" s="297">
        <v>50</v>
      </c>
      <c r="Y874" s="297">
        <v>50</v>
      </c>
      <c r="Z874" s="300">
        <v>50</v>
      </c>
      <c r="AA874" s="296">
        <v>50</v>
      </c>
      <c r="AB874" s="297">
        <v>50</v>
      </c>
      <c r="AC874" s="297">
        <v>50</v>
      </c>
      <c r="AD874" s="297">
        <v>50</v>
      </c>
      <c r="AE874" s="300">
        <v>50</v>
      </c>
    </row>
    <row r="875" spans="1:31" x14ac:dyDescent="0.2">
      <c r="A875" s="293" t="s">
        <v>2136</v>
      </c>
      <c r="B875" s="293"/>
      <c r="C875" s="293" t="s">
        <v>2137</v>
      </c>
      <c r="D875" s="122" t="s">
        <v>2073</v>
      </c>
      <c r="E875" s="293" t="s">
        <v>2074</v>
      </c>
      <c r="F875" s="293" t="s">
        <v>243</v>
      </c>
      <c r="G875" s="122" t="s">
        <v>1108</v>
      </c>
      <c r="H875" s="293" t="s">
        <v>304</v>
      </c>
      <c r="I875" s="293" t="s">
        <v>305</v>
      </c>
      <c r="J875" s="294">
        <v>43461</v>
      </c>
      <c r="K875" s="295">
        <v>5</v>
      </c>
      <c r="L875" s="296">
        <v>5</v>
      </c>
      <c r="M875" s="297">
        <v>5</v>
      </c>
      <c r="N875" s="297">
        <v>5</v>
      </c>
      <c r="O875" s="298">
        <v>5</v>
      </c>
      <c r="P875" s="299">
        <v>5</v>
      </c>
      <c r="Q875" s="296">
        <v>5</v>
      </c>
      <c r="R875" s="297">
        <v>5</v>
      </c>
      <c r="S875" s="297">
        <v>5</v>
      </c>
      <c r="T875" s="297">
        <v>5</v>
      </c>
      <c r="U875" s="300">
        <v>5</v>
      </c>
      <c r="V875" s="296">
        <v>5</v>
      </c>
      <c r="W875" s="297">
        <v>5</v>
      </c>
      <c r="X875" s="297">
        <v>5</v>
      </c>
      <c r="Y875" s="297">
        <v>5</v>
      </c>
      <c r="Z875" s="300">
        <v>5</v>
      </c>
      <c r="AA875" s="296">
        <v>5</v>
      </c>
      <c r="AB875" s="297">
        <v>5</v>
      </c>
      <c r="AC875" s="297">
        <v>5</v>
      </c>
      <c r="AD875" s="297">
        <v>5</v>
      </c>
      <c r="AE875" s="300">
        <v>5</v>
      </c>
    </row>
    <row r="876" spans="1:31" x14ac:dyDescent="0.2">
      <c r="A876" s="293" t="s">
        <v>2138</v>
      </c>
      <c r="B876" s="293"/>
      <c r="C876" s="293" t="s">
        <v>2139</v>
      </c>
      <c r="D876" s="122" t="s">
        <v>2073</v>
      </c>
      <c r="E876" s="293" t="s">
        <v>2074</v>
      </c>
      <c r="F876" s="293" t="s">
        <v>243</v>
      </c>
      <c r="G876" s="122" t="s">
        <v>1108</v>
      </c>
      <c r="H876" s="293" t="s">
        <v>304</v>
      </c>
      <c r="I876" s="293" t="s">
        <v>305</v>
      </c>
      <c r="J876" s="294">
        <v>43461</v>
      </c>
      <c r="K876" s="295">
        <v>5</v>
      </c>
      <c r="L876" s="296">
        <v>5</v>
      </c>
      <c r="M876" s="297">
        <v>5</v>
      </c>
      <c r="N876" s="297">
        <v>5</v>
      </c>
      <c r="O876" s="298">
        <v>5</v>
      </c>
      <c r="P876" s="299">
        <v>5</v>
      </c>
      <c r="Q876" s="296">
        <v>5</v>
      </c>
      <c r="R876" s="297">
        <v>5</v>
      </c>
      <c r="S876" s="297">
        <v>5</v>
      </c>
      <c r="T876" s="297">
        <v>5</v>
      </c>
      <c r="U876" s="300">
        <v>5</v>
      </c>
      <c r="V876" s="296">
        <v>5</v>
      </c>
      <c r="W876" s="297">
        <v>5</v>
      </c>
      <c r="X876" s="297">
        <v>5</v>
      </c>
      <c r="Y876" s="297">
        <v>5</v>
      </c>
      <c r="Z876" s="300">
        <v>5</v>
      </c>
      <c r="AA876" s="296">
        <v>5</v>
      </c>
      <c r="AB876" s="297">
        <v>5</v>
      </c>
      <c r="AC876" s="297">
        <v>5</v>
      </c>
      <c r="AD876" s="297">
        <v>5</v>
      </c>
      <c r="AE876" s="300">
        <v>5</v>
      </c>
    </row>
    <row r="877" spans="1:31" x14ac:dyDescent="0.2">
      <c r="A877" s="293" t="s">
        <v>2140</v>
      </c>
      <c r="B877" s="293"/>
      <c r="C877" s="293" t="s">
        <v>2141</v>
      </c>
      <c r="D877" s="122" t="s">
        <v>2073</v>
      </c>
      <c r="E877" s="293" t="s">
        <v>2074</v>
      </c>
      <c r="F877" s="293" t="s">
        <v>243</v>
      </c>
      <c r="G877" s="122" t="s">
        <v>1108</v>
      </c>
      <c r="H877" s="293" t="s">
        <v>418</v>
      </c>
      <c r="I877" s="293" t="s">
        <v>260</v>
      </c>
      <c r="J877" s="294">
        <v>43448</v>
      </c>
      <c r="K877" s="295">
        <v>5</v>
      </c>
      <c r="L877" s="296">
        <v>5</v>
      </c>
      <c r="M877" s="297">
        <v>5</v>
      </c>
      <c r="N877" s="297">
        <v>5</v>
      </c>
      <c r="O877" s="303">
        <v>5</v>
      </c>
      <c r="P877" s="299">
        <v>5</v>
      </c>
      <c r="Q877" s="296">
        <v>5</v>
      </c>
      <c r="R877" s="297">
        <v>5</v>
      </c>
      <c r="S877" s="297">
        <v>5</v>
      </c>
      <c r="T877" s="297">
        <v>5</v>
      </c>
      <c r="U877" s="300">
        <v>5</v>
      </c>
      <c r="V877" s="296">
        <v>5</v>
      </c>
      <c r="W877" s="297">
        <v>5</v>
      </c>
      <c r="X877" s="297">
        <v>5</v>
      </c>
      <c r="Y877" s="297">
        <v>5</v>
      </c>
      <c r="Z877" s="300">
        <v>5</v>
      </c>
      <c r="AA877" s="296">
        <v>5</v>
      </c>
      <c r="AB877" s="297">
        <v>5</v>
      </c>
      <c r="AC877" s="297">
        <v>5</v>
      </c>
      <c r="AD877" s="297">
        <v>5</v>
      </c>
      <c r="AE877" s="300">
        <v>5</v>
      </c>
    </row>
    <row r="878" spans="1:31" x14ac:dyDescent="0.2">
      <c r="A878" s="293" t="s">
        <v>2142</v>
      </c>
      <c r="B878" s="293"/>
      <c r="C878" s="293" t="s">
        <v>2143</v>
      </c>
      <c r="D878" s="122" t="s">
        <v>2073</v>
      </c>
      <c r="E878" s="293" t="s">
        <v>2074</v>
      </c>
      <c r="F878" s="293" t="s">
        <v>243</v>
      </c>
      <c r="G878" s="122" t="s">
        <v>1108</v>
      </c>
      <c r="H878" s="293" t="s">
        <v>418</v>
      </c>
      <c r="I878" s="293" t="s">
        <v>260</v>
      </c>
      <c r="J878" s="294">
        <v>43448</v>
      </c>
      <c r="K878" s="295">
        <v>5</v>
      </c>
      <c r="L878" s="296">
        <v>5</v>
      </c>
      <c r="M878" s="297">
        <v>5</v>
      </c>
      <c r="N878" s="297">
        <v>5</v>
      </c>
      <c r="O878" s="298">
        <v>5</v>
      </c>
      <c r="P878" s="299">
        <v>5</v>
      </c>
      <c r="Q878" s="296">
        <v>5</v>
      </c>
      <c r="R878" s="297">
        <v>5</v>
      </c>
      <c r="S878" s="297">
        <v>5</v>
      </c>
      <c r="T878" s="297">
        <v>5</v>
      </c>
      <c r="U878" s="300">
        <v>5</v>
      </c>
      <c r="V878" s="296">
        <v>5</v>
      </c>
      <c r="W878" s="297">
        <v>5</v>
      </c>
      <c r="X878" s="297">
        <v>5</v>
      </c>
      <c r="Y878" s="297">
        <v>5</v>
      </c>
      <c r="Z878" s="300">
        <v>5</v>
      </c>
      <c r="AA878" s="296">
        <v>5</v>
      </c>
      <c r="AB878" s="297">
        <v>5</v>
      </c>
      <c r="AC878" s="297">
        <v>5</v>
      </c>
      <c r="AD878" s="297">
        <v>5</v>
      </c>
      <c r="AE878" s="300">
        <v>5</v>
      </c>
    </row>
    <row r="879" spans="1:31" x14ac:dyDescent="0.2">
      <c r="A879" s="293" t="s">
        <v>2144</v>
      </c>
      <c r="B879" s="293"/>
      <c r="C879" s="293" t="s">
        <v>2145</v>
      </c>
      <c r="D879" s="122" t="s">
        <v>2073</v>
      </c>
      <c r="E879" s="293" t="s">
        <v>2081</v>
      </c>
      <c r="F879" s="293" t="s">
        <v>243</v>
      </c>
      <c r="G879" s="122" t="s">
        <v>244</v>
      </c>
      <c r="H879" s="293" t="s">
        <v>1281</v>
      </c>
      <c r="I879" s="293" t="s">
        <v>392</v>
      </c>
      <c r="J879" s="294">
        <v>43251</v>
      </c>
      <c r="K879" s="295">
        <v>180</v>
      </c>
      <c r="L879" s="296">
        <v>180</v>
      </c>
      <c r="M879" s="297">
        <v>180</v>
      </c>
      <c r="N879" s="297">
        <v>180</v>
      </c>
      <c r="O879" s="298">
        <v>180</v>
      </c>
      <c r="P879" s="299">
        <v>180</v>
      </c>
      <c r="Q879" s="296">
        <v>180</v>
      </c>
      <c r="R879" s="297">
        <v>180</v>
      </c>
      <c r="S879" s="297">
        <v>180</v>
      </c>
      <c r="T879" s="297">
        <v>180</v>
      </c>
      <c r="U879" s="300">
        <v>180</v>
      </c>
      <c r="V879" s="296">
        <v>180</v>
      </c>
      <c r="W879" s="297">
        <v>180</v>
      </c>
      <c r="X879" s="297">
        <v>180</v>
      </c>
      <c r="Y879" s="297">
        <v>180</v>
      </c>
      <c r="Z879" s="300">
        <v>180</v>
      </c>
      <c r="AA879" s="296">
        <v>180</v>
      </c>
      <c r="AB879" s="297">
        <v>180</v>
      </c>
      <c r="AC879" s="297">
        <v>180</v>
      </c>
      <c r="AD879" s="297">
        <v>180</v>
      </c>
      <c r="AE879" s="300">
        <v>180</v>
      </c>
    </row>
    <row r="880" spans="1:31" x14ac:dyDescent="0.2">
      <c r="A880" s="293" t="s">
        <v>2146</v>
      </c>
      <c r="B880" s="293"/>
      <c r="C880" s="293" t="s">
        <v>2147</v>
      </c>
      <c r="D880" s="122" t="s">
        <v>2073</v>
      </c>
      <c r="E880" s="293" t="s">
        <v>2074</v>
      </c>
      <c r="F880" s="293" t="s">
        <v>243</v>
      </c>
      <c r="G880" s="122" t="s">
        <v>1108</v>
      </c>
      <c r="H880" s="293" t="s">
        <v>2148</v>
      </c>
      <c r="I880" s="293" t="s">
        <v>260</v>
      </c>
      <c r="J880" s="294">
        <v>44135</v>
      </c>
      <c r="K880" s="295">
        <v>10</v>
      </c>
      <c r="L880" s="296">
        <v>10</v>
      </c>
      <c r="M880" s="297">
        <v>10</v>
      </c>
      <c r="N880" s="297">
        <v>10</v>
      </c>
      <c r="O880" s="298">
        <v>10</v>
      </c>
      <c r="P880" s="299">
        <v>10</v>
      </c>
      <c r="Q880" s="296">
        <v>10</v>
      </c>
      <c r="R880" s="297">
        <v>10</v>
      </c>
      <c r="S880" s="297">
        <v>10</v>
      </c>
      <c r="T880" s="297">
        <v>10</v>
      </c>
      <c r="U880" s="300">
        <v>10</v>
      </c>
      <c r="V880" s="296">
        <v>10</v>
      </c>
      <c r="W880" s="297">
        <v>10</v>
      </c>
      <c r="X880" s="297">
        <v>10</v>
      </c>
      <c r="Y880" s="297">
        <v>10</v>
      </c>
      <c r="Z880" s="300">
        <v>10</v>
      </c>
      <c r="AA880" s="296">
        <v>10</v>
      </c>
      <c r="AB880" s="297">
        <v>10</v>
      </c>
      <c r="AC880" s="297">
        <v>10</v>
      </c>
      <c r="AD880" s="297">
        <v>10</v>
      </c>
      <c r="AE880" s="300">
        <v>10</v>
      </c>
    </row>
    <row r="881" spans="1:31" x14ac:dyDescent="0.2">
      <c r="A881" s="293" t="s">
        <v>2149</v>
      </c>
      <c r="B881" s="293"/>
      <c r="C881" s="293" t="s">
        <v>2150</v>
      </c>
      <c r="D881" s="122" t="s">
        <v>2073</v>
      </c>
      <c r="E881" s="293" t="s">
        <v>2074</v>
      </c>
      <c r="F881" s="293" t="s">
        <v>243</v>
      </c>
      <c r="G881" s="122" t="s">
        <v>1108</v>
      </c>
      <c r="H881" s="293" t="s">
        <v>648</v>
      </c>
      <c r="I881" s="293" t="s">
        <v>246</v>
      </c>
      <c r="J881" s="294">
        <v>43416</v>
      </c>
      <c r="K881" s="295">
        <v>10</v>
      </c>
      <c r="L881" s="296">
        <v>10</v>
      </c>
      <c r="M881" s="297">
        <v>10</v>
      </c>
      <c r="N881" s="297">
        <v>10</v>
      </c>
      <c r="O881" s="298">
        <v>10</v>
      </c>
      <c r="P881" s="299">
        <v>10</v>
      </c>
      <c r="Q881" s="296">
        <v>10</v>
      </c>
      <c r="R881" s="297">
        <v>10</v>
      </c>
      <c r="S881" s="297">
        <v>10</v>
      </c>
      <c r="T881" s="297">
        <v>10</v>
      </c>
      <c r="U881" s="300">
        <v>10</v>
      </c>
      <c r="V881" s="296">
        <v>10</v>
      </c>
      <c r="W881" s="297">
        <v>10</v>
      </c>
      <c r="X881" s="297">
        <v>10</v>
      </c>
      <c r="Y881" s="297">
        <v>10</v>
      </c>
      <c r="Z881" s="300">
        <v>10</v>
      </c>
      <c r="AA881" s="296">
        <v>10</v>
      </c>
      <c r="AB881" s="297">
        <v>10</v>
      </c>
      <c r="AC881" s="297">
        <v>10</v>
      </c>
      <c r="AD881" s="297">
        <v>10</v>
      </c>
      <c r="AE881" s="300">
        <v>10</v>
      </c>
    </row>
    <row r="882" spans="1:31" x14ac:dyDescent="0.2">
      <c r="A882" s="293" t="s">
        <v>2151</v>
      </c>
      <c r="B882" s="293"/>
      <c r="C882" s="293" t="s">
        <v>2152</v>
      </c>
      <c r="D882" s="122" t="s">
        <v>2073</v>
      </c>
      <c r="E882" s="293" t="s">
        <v>2074</v>
      </c>
      <c r="F882" s="293" t="s">
        <v>243</v>
      </c>
      <c r="G882" s="122" t="s">
        <v>1108</v>
      </c>
      <c r="H882" s="293" t="s">
        <v>272</v>
      </c>
      <c r="I882" s="293" t="s">
        <v>260</v>
      </c>
      <c r="J882" s="294">
        <v>43586</v>
      </c>
      <c r="K882" s="295">
        <v>5</v>
      </c>
      <c r="L882" s="296">
        <v>5</v>
      </c>
      <c r="M882" s="297">
        <v>5</v>
      </c>
      <c r="N882" s="297">
        <v>5</v>
      </c>
      <c r="O882" s="298">
        <v>5</v>
      </c>
      <c r="P882" s="299">
        <v>5</v>
      </c>
      <c r="Q882" s="296">
        <v>5</v>
      </c>
      <c r="R882" s="297">
        <v>5</v>
      </c>
      <c r="S882" s="297">
        <v>5</v>
      </c>
      <c r="T882" s="297">
        <v>5</v>
      </c>
      <c r="U882" s="300">
        <v>5</v>
      </c>
      <c r="V882" s="296">
        <v>5</v>
      </c>
      <c r="W882" s="297">
        <v>5</v>
      </c>
      <c r="X882" s="297">
        <v>5</v>
      </c>
      <c r="Y882" s="297">
        <v>5</v>
      </c>
      <c r="Z882" s="300">
        <v>5</v>
      </c>
      <c r="AA882" s="296">
        <v>5</v>
      </c>
      <c r="AB882" s="297">
        <v>5</v>
      </c>
      <c r="AC882" s="297">
        <v>5</v>
      </c>
      <c r="AD882" s="297">
        <v>5</v>
      </c>
      <c r="AE882" s="300">
        <v>5</v>
      </c>
    </row>
    <row r="883" spans="1:31" x14ac:dyDescent="0.2">
      <c r="A883" s="293" t="s">
        <v>2153</v>
      </c>
      <c r="B883" s="293"/>
      <c r="C883" s="293" t="s">
        <v>2154</v>
      </c>
      <c r="D883" s="122" t="s">
        <v>2073</v>
      </c>
      <c r="E883" s="293" t="s">
        <v>2074</v>
      </c>
      <c r="F883" s="293" t="s">
        <v>243</v>
      </c>
      <c r="G883" s="122" t="s">
        <v>244</v>
      </c>
      <c r="H883" s="293" t="s">
        <v>1216</v>
      </c>
      <c r="I883" s="293" t="s">
        <v>246</v>
      </c>
      <c r="J883" s="294">
        <v>44417</v>
      </c>
      <c r="K883" s="295">
        <v>125.7</v>
      </c>
      <c r="L883" s="296">
        <v>125.7</v>
      </c>
      <c r="M883" s="297">
        <v>125.7</v>
      </c>
      <c r="N883" s="297">
        <v>125.7</v>
      </c>
      <c r="O883" s="298">
        <v>125.7</v>
      </c>
      <c r="P883" s="299">
        <v>125.7</v>
      </c>
      <c r="Q883" s="296">
        <v>125.7</v>
      </c>
      <c r="R883" s="297">
        <v>125.7</v>
      </c>
      <c r="S883" s="297">
        <v>125.7</v>
      </c>
      <c r="T883" s="297">
        <v>125.7</v>
      </c>
      <c r="U883" s="300">
        <v>125.7</v>
      </c>
      <c r="V883" s="296">
        <v>125.7</v>
      </c>
      <c r="W883" s="297">
        <v>125.7</v>
      </c>
      <c r="X883" s="297">
        <v>125.7</v>
      </c>
      <c r="Y883" s="297">
        <v>125.7</v>
      </c>
      <c r="Z883" s="300">
        <v>125.7</v>
      </c>
      <c r="AA883" s="296">
        <v>125.7</v>
      </c>
      <c r="AB883" s="297">
        <v>125.7</v>
      </c>
      <c r="AC883" s="297">
        <v>125.7</v>
      </c>
      <c r="AD883" s="297">
        <v>125.7</v>
      </c>
      <c r="AE883" s="300">
        <v>125.7</v>
      </c>
    </row>
    <row r="884" spans="1:31" x14ac:dyDescent="0.2">
      <c r="A884" s="293" t="s">
        <v>2155</v>
      </c>
      <c r="B884" s="293"/>
      <c r="C884" s="293" t="s">
        <v>2156</v>
      </c>
      <c r="D884" s="122" t="s">
        <v>2073</v>
      </c>
      <c r="E884" s="293" t="s">
        <v>2074</v>
      </c>
      <c r="F884" s="293" t="s">
        <v>243</v>
      </c>
      <c r="G884" s="122" t="s">
        <v>244</v>
      </c>
      <c r="H884" s="293" t="s">
        <v>2157</v>
      </c>
      <c r="I884" s="293" t="s">
        <v>246</v>
      </c>
      <c r="J884" s="294">
        <v>45559</v>
      </c>
      <c r="K884" s="295">
        <v>97.7</v>
      </c>
      <c r="L884" s="296">
        <v>96.2</v>
      </c>
      <c r="M884" s="297">
        <v>96.2</v>
      </c>
      <c r="N884" s="297">
        <v>96.2</v>
      </c>
      <c r="O884" s="298">
        <v>96.2</v>
      </c>
      <c r="P884" s="299">
        <v>96.2</v>
      </c>
      <c r="Q884" s="296">
        <v>96.2</v>
      </c>
      <c r="R884" s="297">
        <v>96.2</v>
      </c>
      <c r="S884" s="297">
        <v>96.2</v>
      </c>
      <c r="T884" s="297">
        <v>96.2</v>
      </c>
      <c r="U884" s="300">
        <v>96.2</v>
      </c>
      <c r="V884" s="296">
        <v>96.2</v>
      </c>
      <c r="W884" s="297">
        <v>96.2</v>
      </c>
      <c r="X884" s="297">
        <v>96.2</v>
      </c>
      <c r="Y884" s="297">
        <v>96.2</v>
      </c>
      <c r="Z884" s="300">
        <v>96.2</v>
      </c>
      <c r="AA884" s="296">
        <v>96.2</v>
      </c>
      <c r="AB884" s="297">
        <v>96.2</v>
      </c>
      <c r="AC884" s="297">
        <v>96.2</v>
      </c>
      <c r="AD884" s="297">
        <v>96.2</v>
      </c>
      <c r="AE884" s="300">
        <v>96.2</v>
      </c>
    </row>
    <row r="885" spans="1:31" x14ac:dyDescent="0.2">
      <c r="A885" s="293" t="s">
        <v>2158</v>
      </c>
      <c r="B885" s="293"/>
      <c r="C885" s="293" t="s">
        <v>2159</v>
      </c>
      <c r="D885" s="122" t="s">
        <v>2073</v>
      </c>
      <c r="E885" s="293" t="s">
        <v>2074</v>
      </c>
      <c r="F885" s="293" t="s">
        <v>243</v>
      </c>
      <c r="G885" s="122" t="s">
        <v>244</v>
      </c>
      <c r="H885" s="293" t="s">
        <v>2157</v>
      </c>
      <c r="I885" s="293" t="s">
        <v>246</v>
      </c>
      <c r="J885" s="294">
        <v>45559</v>
      </c>
      <c r="K885" s="295">
        <v>56.3</v>
      </c>
      <c r="L885" s="296">
        <v>55.4</v>
      </c>
      <c r="M885" s="297">
        <v>55.4</v>
      </c>
      <c r="N885" s="297">
        <v>55.4</v>
      </c>
      <c r="O885" s="298">
        <v>55.4</v>
      </c>
      <c r="P885" s="299">
        <v>55.4</v>
      </c>
      <c r="Q885" s="296">
        <v>55.4</v>
      </c>
      <c r="R885" s="297">
        <v>55.4</v>
      </c>
      <c r="S885" s="297">
        <v>55.4</v>
      </c>
      <c r="T885" s="297">
        <v>55.4</v>
      </c>
      <c r="U885" s="300">
        <v>55.4</v>
      </c>
      <c r="V885" s="296">
        <v>55.4</v>
      </c>
      <c r="W885" s="297">
        <v>55.4</v>
      </c>
      <c r="X885" s="297">
        <v>55.4</v>
      </c>
      <c r="Y885" s="297">
        <v>55.4</v>
      </c>
      <c r="Z885" s="300">
        <v>55.4</v>
      </c>
      <c r="AA885" s="296">
        <v>55.4</v>
      </c>
      <c r="AB885" s="297">
        <v>55.4</v>
      </c>
      <c r="AC885" s="297">
        <v>55.4</v>
      </c>
      <c r="AD885" s="297">
        <v>55.4</v>
      </c>
      <c r="AE885" s="300">
        <v>55.4</v>
      </c>
    </row>
    <row r="886" spans="1:31" x14ac:dyDescent="0.2">
      <c r="A886" s="293" t="s">
        <v>2160</v>
      </c>
      <c r="B886" s="293"/>
      <c r="C886" s="293" t="s">
        <v>2161</v>
      </c>
      <c r="D886" s="122" t="s">
        <v>2073</v>
      </c>
      <c r="E886" s="293" t="s">
        <v>2074</v>
      </c>
      <c r="F886" s="293" t="s">
        <v>243</v>
      </c>
      <c r="G886" s="122" t="s">
        <v>244</v>
      </c>
      <c r="H886" s="293" t="s">
        <v>661</v>
      </c>
      <c r="I886" s="293" t="s">
        <v>260</v>
      </c>
      <c r="J886" s="294">
        <v>44480</v>
      </c>
      <c r="K886" s="295">
        <v>202.6</v>
      </c>
      <c r="L886" s="296">
        <v>202.6</v>
      </c>
      <c r="M886" s="297">
        <v>202.6</v>
      </c>
      <c r="N886" s="297">
        <v>202.6</v>
      </c>
      <c r="O886" s="298">
        <v>202.6</v>
      </c>
      <c r="P886" s="299">
        <v>202.6</v>
      </c>
      <c r="Q886" s="296">
        <v>202.6</v>
      </c>
      <c r="R886" s="297">
        <v>202.6</v>
      </c>
      <c r="S886" s="297">
        <v>202.6</v>
      </c>
      <c r="T886" s="297">
        <v>202.6</v>
      </c>
      <c r="U886" s="300">
        <v>202.6</v>
      </c>
      <c r="V886" s="296">
        <v>202.6</v>
      </c>
      <c r="W886" s="297">
        <v>202.6</v>
      </c>
      <c r="X886" s="297">
        <v>202.6</v>
      </c>
      <c r="Y886" s="297">
        <v>202.6</v>
      </c>
      <c r="Z886" s="300">
        <v>202.6</v>
      </c>
      <c r="AA886" s="296">
        <v>202.6</v>
      </c>
      <c r="AB886" s="297">
        <v>202.6</v>
      </c>
      <c r="AC886" s="297">
        <v>202.6</v>
      </c>
      <c r="AD886" s="297">
        <v>202.6</v>
      </c>
      <c r="AE886" s="300">
        <v>202.6</v>
      </c>
    </row>
    <row r="887" spans="1:31" x14ac:dyDescent="0.2">
      <c r="A887" s="293" t="s">
        <v>2162</v>
      </c>
      <c r="B887" s="293"/>
      <c r="C887" s="293" t="s">
        <v>2163</v>
      </c>
      <c r="D887" s="122" t="s">
        <v>2073</v>
      </c>
      <c r="E887" s="293" t="s">
        <v>2074</v>
      </c>
      <c r="F887" s="293" t="s">
        <v>243</v>
      </c>
      <c r="G887" s="122" t="s">
        <v>244</v>
      </c>
      <c r="H887" s="293" t="s">
        <v>2157</v>
      </c>
      <c r="I887" s="293" t="s">
        <v>246</v>
      </c>
      <c r="J887" s="294">
        <v>45296</v>
      </c>
      <c r="K887" s="295">
        <v>101.3</v>
      </c>
      <c r="L887" s="296">
        <v>100.1</v>
      </c>
      <c r="M887" s="297">
        <v>100.1</v>
      </c>
      <c r="N887" s="297">
        <v>100.1</v>
      </c>
      <c r="O887" s="298">
        <v>100.1</v>
      </c>
      <c r="P887" s="299">
        <v>100.1</v>
      </c>
      <c r="Q887" s="296">
        <v>100.1</v>
      </c>
      <c r="R887" s="297">
        <v>100.1</v>
      </c>
      <c r="S887" s="297">
        <v>100.1</v>
      </c>
      <c r="T887" s="297">
        <v>100.1</v>
      </c>
      <c r="U887" s="300">
        <v>100.1</v>
      </c>
      <c r="V887" s="296">
        <v>100.1</v>
      </c>
      <c r="W887" s="297">
        <v>100.1</v>
      </c>
      <c r="X887" s="297">
        <v>100.1</v>
      </c>
      <c r="Y887" s="297">
        <v>100.1</v>
      </c>
      <c r="Z887" s="300">
        <v>100.1</v>
      </c>
      <c r="AA887" s="296">
        <v>100.1</v>
      </c>
      <c r="AB887" s="297">
        <v>100.1</v>
      </c>
      <c r="AC887" s="297">
        <v>100.1</v>
      </c>
      <c r="AD887" s="297">
        <v>100.1</v>
      </c>
      <c r="AE887" s="300">
        <v>100.1</v>
      </c>
    </row>
    <row r="888" spans="1:31" x14ac:dyDescent="0.2">
      <c r="A888" s="293" t="s">
        <v>2164</v>
      </c>
      <c r="B888" s="293"/>
      <c r="C888" s="293" t="s">
        <v>2165</v>
      </c>
      <c r="D888" s="122" t="s">
        <v>2073</v>
      </c>
      <c r="E888" s="293" t="s">
        <v>2074</v>
      </c>
      <c r="F888" s="293" t="s">
        <v>243</v>
      </c>
      <c r="G888" s="122" t="s">
        <v>244</v>
      </c>
      <c r="H888" s="293" t="s">
        <v>341</v>
      </c>
      <c r="I888" s="293" t="s">
        <v>252</v>
      </c>
      <c r="J888" s="294">
        <v>44944</v>
      </c>
      <c r="K888" s="295">
        <v>101.4</v>
      </c>
      <c r="L888" s="296">
        <v>100</v>
      </c>
      <c r="M888" s="297">
        <v>100</v>
      </c>
      <c r="N888" s="297">
        <v>100</v>
      </c>
      <c r="O888" s="298">
        <v>100</v>
      </c>
      <c r="P888" s="299">
        <v>100</v>
      </c>
      <c r="Q888" s="296">
        <v>100</v>
      </c>
      <c r="R888" s="297">
        <v>100</v>
      </c>
      <c r="S888" s="297">
        <v>100</v>
      </c>
      <c r="T888" s="297">
        <v>100</v>
      </c>
      <c r="U888" s="300">
        <v>100</v>
      </c>
      <c r="V888" s="296">
        <v>100</v>
      </c>
      <c r="W888" s="297">
        <v>100</v>
      </c>
      <c r="X888" s="297">
        <v>100</v>
      </c>
      <c r="Y888" s="297">
        <v>100</v>
      </c>
      <c r="Z888" s="300">
        <v>100</v>
      </c>
      <c r="AA888" s="296">
        <v>100</v>
      </c>
      <c r="AB888" s="297">
        <v>100</v>
      </c>
      <c r="AC888" s="297">
        <v>100</v>
      </c>
      <c r="AD888" s="297">
        <v>100</v>
      </c>
      <c r="AE888" s="300">
        <v>100</v>
      </c>
    </row>
    <row r="889" spans="1:31" x14ac:dyDescent="0.2">
      <c r="A889" s="293" t="s">
        <v>2166</v>
      </c>
      <c r="B889" s="293"/>
      <c r="C889" s="293" t="s">
        <v>2167</v>
      </c>
      <c r="D889" s="122" t="s">
        <v>2073</v>
      </c>
      <c r="E889" s="293" t="s">
        <v>2074</v>
      </c>
      <c r="F889" s="293" t="s">
        <v>243</v>
      </c>
      <c r="G889" s="122" t="s">
        <v>244</v>
      </c>
      <c r="H889" s="293" t="s">
        <v>341</v>
      </c>
      <c r="I889" s="293" t="s">
        <v>252</v>
      </c>
      <c r="J889" s="294">
        <v>44944</v>
      </c>
      <c r="K889" s="295">
        <v>101.4</v>
      </c>
      <c r="L889" s="296">
        <v>100</v>
      </c>
      <c r="M889" s="297">
        <v>100</v>
      </c>
      <c r="N889" s="297">
        <v>100</v>
      </c>
      <c r="O889" s="298">
        <v>100</v>
      </c>
      <c r="P889" s="299">
        <v>100</v>
      </c>
      <c r="Q889" s="296">
        <v>100</v>
      </c>
      <c r="R889" s="297">
        <v>100</v>
      </c>
      <c r="S889" s="297">
        <v>100</v>
      </c>
      <c r="T889" s="297">
        <v>100</v>
      </c>
      <c r="U889" s="300">
        <v>100</v>
      </c>
      <c r="V889" s="296">
        <v>100</v>
      </c>
      <c r="W889" s="297">
        <v>100</v>
      </c>
      <c r="X889" s="297">
        <v>100</v>
      </c>
      <c r="Y889" s="297">
        <v>100</v>
      </c>
      <c r="Z889" s="300">
        <v>100</v>
      </c>
      <c r="AA889" s="296">
        <v>100</v>
      </c>
      <c r="AB889" s="297">
        <v>100</v>
      </c>
      <c r="AC889" s="297">
        <v>100</v>
      </c>
      <c r="AD889" s="297">
        <v>100</v>
      </c>
      <c r="AE889" s="300">
        <v>100</v>
      </c>
    </row>
    <row r="890" spans="1:31" x14ac:dyDescent="0.2">
      <c r="A890" s="293" t="s">
        <v>2168</v>
      </c>
      <c r="B890" s="293"/>
      <c r="C890" s="293" t="s">
        <v>2169</v>
      </c>
      <c r="D890" s="122" t="s">
        <v>2073</v>
      </c>
      <c r="E890" s="293" t="s">
        <v>2074</v>
      </c>
      <c r="F890" s="293" t="s">
        <v>243</v>
      </c>
      <c r="G890" s="122" t="s">
        <v>244</v>
      </c>
      <c r="H890" s="293" t="s">
        <v>358</v>
      </c>
      <c r="I890" s="293" t="s">
        <v>246</v>
      </c>
      <c r="J890" s="294">
        <v>45244</v>
      </c>
      <c r="K890" s="295">
        <v>71.400000000000006</v>
      </c>
      <c r="L890" s="296">
        <v>71.400000000000006</v>
      </c>
      <c r="M890" s="297">
        <v>71.400000000000006</v>
      </c>
      <c r="N890" s="297">
        <v>71.400000000000006</v>
      </c>
      <c r="O890" s="298">
        <v>71.400000000000006</v>
      </c>
      <c r="P890" s="299">
        <v>71.400000000000006</v>
      </c>
      <c r="Q890" s="296">
        <v>71.400000000000006</v>
      </c>
      <c r="R890" s="297">
        <v>71.400000000000006</v>
      </c>
      <c r="S890" s="297">
        <v>71.400000000000006</v>
      </c>
      <c r="T890" s="297">
        <v>71.400000000000006</v>
      </c>
      <c r="U890" s="300">
        <v>71.400000000000006</v>
      </c>
      <c r="V890" s="296">
        <v>71.400000000000006</v>
      </c>
      <c r="W890" s="297">
        <v>71.400000000000006</v>
      </c>
      <c r="X890" s="297">
        <v>71.400000000000006</v>
      </c>
      <c r="Y890" s="297">
        <v>71.400000000000006</v>
      </c>
      <c r="Z890" s="300">
        <v>71.400000000000006</v>
      </c>
      <c r="AA890" s="296">
        <v>71.400000000000006</v>
      </c>
      <c r="AB890" s="297">
        <v>71.400000000000006</v>
      </c>
      <c r="AC890" s="297">
        <v>71.400000000000006</v>
      </c>
      <c r="AD890" s="297">
        <v>71.400000000000006</v>
      </c>
      <c r="AE890" s="300">
        <v>71.400000000000006</v>
      </c>
    </row>
    <row r="891" spans="1:31" x14ac:dyDescent="0.2">
      <c r="A891" s="293" t="s">
        <v>2170</v>
      </c>
      <c r="B891" s="293"/>
      <c r="C891" s="293" t="s">
        <v>2171</v>
      </c>
      <c r="D891" s="122" t="s">
        <v>2073</v>
      </c>
      <c r="E891" s="293" t="s">
        <v>2074</v>
      </c>
      <c r="F891" s="293" t="s">
        <v>243</v>
      </c>
      <c r="G891" s="122" t="s">
        <v>244</v>
      </c>
      <c r="H891" s="293" t="s">
        <v>455</v>
      </c>
      <c r="I891" s="293" t="s">
        <v>260</v>
      </c>
      <c r="J891" s="294">
        <v>44420</v>
      </c>
      <c r="K891" s="295">
        <v>144</v>
      </c>
      <c r="L891" s="296">
        <v>144</v>
      </c>
      <c r="M891" s="297">
        <v>144</v>
      </c>
      <c r="N891" s="297">
        <v>144</v>
      </c>
      <c r="O891" s="298">
        <v>144</v>
      </c>
      <c r="P891" s="299">
        <v>144</v>
      </c>
      <c r="Q891" s="296">
        <v>144</v>
      </c>
      <c r="R891" s="297">
        <v>144</v>
      </c>
      <c r="S891" s="297">
        <v>144</v>
      </c>
      <c r="T891" s="297">
        <v>144</v>
      </c>
      <c r="U891" s="300">
        <v>144</v>
      </c>
      <c r="V891" s="296">
        <v>144</v>
      </c>
      <c r="W891" s="297">
        <v>144</v>
      </c>
      <c r="X891" s="297">
        <v>144</v>
      </c>
      <c r="Y891" s="297">
        <v>144</v>
      </c>
      <c r="Z891" s="300">
        <v>144</v>
      </c>
      <c r="AA891" s="296">
        <v>144</v>
      </c>
      <c r="AB891" s="297">
        <v>144</v>
      </c>
      <c r="AC891" s="297">
        <v>144</v>
      </c>
      <c r="AD891" s="297">
        <v>144</v>
      </c>
      <c r="AE891" s="300">
        <v>144</v>
      </c>
    </row>
    <row r="892" spans="1:31" x14ac:dyDescent="0.2">
      <c r="A892" s="293" t="s">
        <v>2172</v>
      </c>
      <c r="B892" s="293"/>
      <c r="C892" s="293" t="s">
        <v>2173</v>
      </c>
      <c r="D892" s="122" t="s">
        <v>2073</v>
      </c>
      <c r="E892" s="293" t="s">
        <v>2074</v>
      </c>
      <c r="F892" s="293" t="s">
        <v>243</v>
      </c>
      <c r="G892" s="122" t="s">
        <v>1108</v>
      </c>
      <c r="H892" s="293" t="s">
        <v>297</v>
      </c>
      <c r="I892" s="293" t="s">
        <v>246</v>
      </c>
      <c r="J892" s="294">
        <v>43447</v>
      </c>
      <c r="K892" s="295">
        <v>10</v>
      </c>
      <c r="L892" s="296">
        <v>10</v>
      </c>
      <c r="M892" s="297">
        <v>10</v>
      </c>
      <c r="N892" s="297">
        <v>10</v>
      </c>
      <c r="O892" s="298">
        <v>10</v>
      </c>
      <c r="P892" s="299">
        <v>10</v>
      </c>
      <c r="Q892" s="296">
        <v>10</v>
      </c>
      <c r="R892" s="297">
        <v>10</v>
      </c>
      <c r="S892" s="297">
        <v>10</v>
      </c>
      <c r="T892" s="297">
        <v>10</v>
      </c>
      <c r="U892" s="300">
        <v>10</v>
      </c>
      <c r="V892" s="296">
        <v>10</v>
      </c>
      <c r="W892" s="297">
        <v>10</v>
      </c>
      <c r="X892" s="297">
        <v>10</v>
      </c>
      <c r="Y892" s="297">
        <v>10</v>
      </c>
      <c r="Z892" s="300">
        <v>10</v>
      </c>
      <c r="AA892" s="296">
        <v>10</v>
      </c>
      <c r="AB892" s="297">
        <v>10</v>
      </c>
      <c r="AC892" s="297">
        <v>10</v>
      </c>
      <c r="AD892" s="297">
        <v>10</v>
      </c>
      <c r="AE892" s="300">
        <v>10</v>
      </c>
    </row>
    <row r="893" spans="1:31" x14ac:dyDescent="0.2">
      <c r="A893" s="293" t="s">
        <v>2174</v>
      </c>
      <c r="B893" s="293"/>
      <c r="C893" s="293" t="s">
        <v>2175</v>
      </c>
      <c r="D893" s="122" t="s">
        <v>2073</v>
      </c>
      <c r="E893" s="293" t="s">
        <v>2074</v>
      </c>
      <c r="F893" s="293" t="s">
        <v>243</v>
      </c>
      <c r="G893" s="122" t="s">
        <v>244</v>
      </c>
      <c r="H893" s="293" t="s">
        <v>648</v>
      </c>
      <c r="I893" s="293" t="s">
        <v>246</v>
      </c>
      <c r="J893" s="294">
        <v>45260</v>
      </c>
      <c r="K893" s="295">
        <v>241</v>
      </c>
      <c r="L893" s="296">
        <v>240</v>
      </c>
      <c r="M893" s="297">
        <v>240</v>
      </c>
      <c r="N893" s="297">
        <v>240</v>
      </c>
      <c r="O893" s="298">
        <v>240</v>
      </c>
      <c r="P893" s="299">
        <v>240</v>
      </c>
      <c r="Q893" s="296">
        <v>240</v>
      </c>
      <c r="R893" s="297">
        <v>240</v>
      </c>
      <c r="S893" s="297">
        <v>240</v>
      </c>
      <c r="T893" s="297">
        <v>240</v>
      </c>
      <c r="U893" s="300">
        <v>240</v>
      </c>
      <c r="V893" s="296">
        <v>240</v>
      </c>
      <c r="W893" s="297">
        <v>240</v>
      </c>
      <c r="X893" s="297">
        <v>240</v>
      </c>
      <c r="Y893" s="297">
        <v>240</v>
      </c>
      <c r="Z893" s="300">
        <v>240</v>
      </c>
      <c r="AA893" s="296">
        <v>240</v>
      </c>
      <c r="AB893" s="297">
        <v>240</v>
      </c>
      <c r="AC893" s="297">
        <v>240</v>
      </c>
      <c r="AD893" s="297">
        <v>240</v>
      </c>
      <c r="AE893" s="300">
        <v>240</v>
      </c>
    </row>
    <row r="894" spans="1:31" x14ac:dyDescent="0.2">
      <c r="A894" s="293" t="s">
        <v>2176</v>
      </c>
      <c r="B894" s="293"/>
      <c r="C894" s="293" t="s">
        <v>2177</v>
      </c>
      <c r="D894" s="122" t="s">
        <v>2073</v>
      </c>
      <c r="E894" s="293" t="s">
        <v>2074</v>
      </c>
      <c r="F894" s="293" t="s">
        <v>243</v>
      </c>
      <c r="G894" s="122" t="s">
        <v>244</v>
      </c>
      <c r="H894" s="293" t="s">
        <v>780</v>
      </c>
      <c r="I894" s="293" t="s">
        <v>260</v>
      </c>
      <c r="J894" s="294">
        <v>44637</v>
      </c>
      <c r="K894" s="295">
        <v>132.4</v>
      </c>
      <c r="L894" s="296">
        <v>132.4</v>
      </c>
      <c r="M894" s="297">
        <v>132.4</v>
      </c>
      <c r="N894" s="297">
        <v>132.4</v>
      </c>
      <c r="O894" s="298">
        <v>132.4</v>
      </c>
      <c r="P894" s="299">
        <v>132.4</v>
      </c>
      <c r="Q894" s="296">
        <v>132.4</v>
      </c>
      <c r="R894" s="297">
        <v>132.4</v>
      </c>
      <c r="S894" s="297">
        <v>132.4</v>
      </c>
      <c r="T894" s="297">
        <v>132.4</v>
      </c>
      <c r="U894" s="300">
        <v>132.4</v>
      </c>
      <c r="V894" s="296">
        <v>132.4</v>
      </c>
      <c r="W894" s="297">
        <v>132.4</v>
      </c>
      <c r="X894" s="297">
        <v>132.4</v>
      </c>
      <c r="Y894" s="297">
        <v>132.4</v>
      </c>
      <c r="Z894" s="300">
        <v>132.4</v>
      </c>
      <c r="AA894" s="296">
        <v>132.4</v>
      </c>
      <c r="AB894" s="297">
        <v>132.4</v>
      </c>
      <c r="AC894" s="297">
        <v>132.4</v>
      </c>
      <c r="AD894" s="297">
        <v>132.4</v>
      </c>
      <c r="AE894" s="300">
        <v>132.4</v>
      </c>
    </row>
    <row r="895" spans="1:31" x14ac:dyDescent="0.2">
      <c r="A895" s="293" t="s">
        <v>2178</v>
      </c>
      <c r="B895" s="293"/>
      <c r="C895" s="293" t="s">
        <v>2179</v>
      </c>
      <c r="D895" s="122" t="s">
        <v>2073</v>
      </c>
      <c r="E895" s="293" t="s">
        <v>2074</v>
      </c>
      <c r="F895" s="293" t="s">
        <v>243</v>
      </c>
      <c r="G895" s="122" t="s">
        <v>244</v>
      </c>
      <c r="H895" s="293" t="s">
        <v>500</v>
      </c>
      <c r="I895" s="293" t="s">
        <v>246</v>
      </c>
      <c r="J895" s="294">
        <v>45223</v>
      </c>
      <c r="K895" s="295">
        <v>81.3</v>
      </c>
      <c r="L895" s="296">
        <v>80</v>
      </c>
      <c r="M895" s="297">
        <v>80</v>
      </c>
      <c r="N895" s="297">
        <v>80</v>
      </c>
      <c r="O895" s="298">
        <v>80</v>
      </c>
      <c r="P895" s="299">
        <v>80</v>
      </c>
      <c r="Q895" s="296">
        <v>80</v>
      </c>
      <c r="R895" s="297">
        <v>80</v>
      </c>
      <c r="S895" s="297">
        <v>80</v>
      </c>
      <c r="T895" s="297">
        <v>80</v>
      </c>
      <c r="U895" s="300">
        <v>80</v>
      </c>
      <c r="V895" s="296">
        <v>80</v>
      </c>
      <c r="W895" s="297">
        <v>80</v>
      </c>
      <c r="X895" s="297">
        <v>80</v>
      </c>
      <c r="Y895" s="297">
        <v>80</v>
      </c>
      <c r="Z895" s="300">
        <v>80</v>
      </c>
      <c r="AA895" s="296">
        <v>80</v>
      </c>
      <c r="AB895" s="297">
        <v>80</v>
      </c>
      <c r="AC895" s="297">
        <v>80</v>
      </c>
      <c r="AD895" s="297">
        <v>80</v>
      </c>
      <c r="AE895" s="300">
        <v>80</v>
      </c>
    </row>
    <row r="896" spans="1:31" x14ac:dyDescent="0.2">
      <c r="A896" s="293" t="s">
        <v>2180</v>
      </c>
      <c r="B896" s="293"/>
      <c r="C896" s="293" t="s">
        <v>2181</v>
      </c>
      <c r="D896" s="122" t="s">
        <v>2073</v>
      </c>
      <c r="E896" s="293" t="s">
        <v>2081</v>
      </c>
      <c r="F896" s="293" t="s">
        <v>243</v>
      </c>
      <c r="G896" s="122" t="s">
        <v>244</v>
      </c>
      <c r="H896" s="293" t="s">
        <v>2182</v>
      </c>
      <c r="I896" s="293" t="s">
        <v>392</v>
      </c>
      <c r="J896" s="294">
        <v>44995</v>
      </c>
      <c r="K896" s="295">
        <v>109.5</v>
      </c>
      <c r="L896" s="296">
        <v>108</v>
      </c>
      <c r="M896" s="297">
        <v>108</v>
      </c>
      <c r="N896" s="297">
        <v>108</v>
      </c>
      <c r="O896" s="298">
        <v>108</v>
      </c>
      <c r="P896" s="299">
        <v>108</v>
      </c>
      <c r="Q896" s="296">
        <v>108</v>
      </c>
      <c r="R896" s="297">
        <v>108</v>
      </c>
      <c r="S896" s="297">
        <v>108</v>
      </c>
      <c r="T896" s="297">
        <v>108</v>
      </c>
      <c r="U896" s="300">
        <v>108</v>
      </c>
      <c r="V896" s="296">
        <v>108</v>
      </c>
      <c r="W896" s="297">
        <v>108</v>
      </c>
      <c r="X896" s="297">
        <v>108</v>
      </c>
      <c r="Y896" s="297">
        <v>108</v>
      </c>
      <c r="Z896" s="300">
        <v>108</v>
      </c>
      <c r="AA896" s="296">
        <v>108</v>
      </c>
      <c r="AB896" s="297">
        <v>108</v>
      </c>
      <c r="AC896" s="297">
        <v>108</v>
      </c>
      <c r="AD896" s="297">
        <v>108</v>
      </c>
      <c r="AE896" s="300">
        <v>108</v>
      </c>
    </row>
    <row r="897" spans="1:31" x14ac:dyDescent="0.2">
      <c r="A897" s="293" t="s">
        <v>2183</v>
      </c>
      <c r="B897" s="293"/>
      <c r="C897" s="293" t="s">
        <v>2184</v>
      </c>
      <c r="D897" s="122" t="s">
        <v>2073</v>
      </c>
      <c r="E897" s="293" t="s">
        <v>2081</v>
      </c>
      <c r="F897" s="293" t="s">
        <v>243</v>
      </c>
      <c r="G897" s="122" t="s">
        <v>244</v>
      </c>
      <c r="H897" s="293" t="s">
        <v>1313</v>
      </c>
      <c r="I897" s="293" t="s">
        <v>392</v>
      </c>
      <c r="J897" s="294">
        <v>44463</v>
      </c>
      <c r="K897" s="295">
        <v>189.6</v>
      </c>
      <c r="L897" s="296">
        <v>189.6</v>
      </c>
      <c r="M897" s="297">
        <v>189.6</v>
      </c>
      <c r="N897" s="297">
        <v>189.6</v>
      </c>
      <c r="O897" s="298">
        <v>189.6</v>
      </c>
      <c r="P897" s="299">
        <v>189.6</v>
      </c>
      <c r="Q897" s="296">
        <v>189.6</v>
      </c>
      <c r="R897" s="297">
        <v>189.6</v>
      </c>
      <c r="S897" s="297">
        <v>189.6</v>
      </c>
      <c r="T897" s="297">
        <v>189.6</v>
      </c>
      <c r="U897" s="300">
        <v>189.6</v>
      </c>
      <c r="V897" s="296">
        <v>189.6</v>
      </c>
      <c r="W897" s="297">
        <v>189.6</v>
      </c>
      <c r="X897" s="297">
        <v>189.6</v>
      </c>
      <c r="Y897" s="297">
        <v>189.6</v>
      </c>
      <c r="Z897" s="300">
        <v>189.6</v>
      </c>
      <c r="AA897" s="296">
        <v>189.6</v>
      </c>
      <c r="AB897" s="297">
        <v>189.6</v>
      </c>
      <c r="AC897" s="297">
        <v>189.6</v>
      </c>
      <c r="AD897" s="297">
        <v>189.6</v>
      </c>
      <c r="AE897" s="300">
        <v>189.6</v>
      </c>
    </row>
    <row r="898" spans="1:31" x14ac:dyDescent="0.2">
      <c r="A898" s="293" t="s">
        <v>2185</v>
      </c>
      <c r="B898" s="293"/>
      <c r="C898" s="293" t="s">
        <v>2186</v>
      </c>
      <c r="D898" s="122" t="s">
        <v>2073</v>
      </c>
      <c r="E898" s="293" t="s">
        <v>2081</v>
      </c>
      <c r="F898" s="293" t="s">
        <v>243</v>
      </c>
      <c r="G898" s="122" t="s">
        <v>244</v>
      </c>
      <c r="H898" s="293" t="s">
        <v>1313</v>
      </c>
      <c r="I898" s="293" t="s">
        <v>392</v>
      </c>
      <c r="J898" s="294">
        <v>44463</v>
      </c>
      <c r="K898" s="295">
        <v>237.1</v>
      </c>
      <c r="L898" s="296">
        <v>237.1</v>
      </c>
      <c r="M898" s="297">
        <v>237.1</v>
      </c>
      <c r="N898" s="297">
        <v>237.1</v>
      </c>
      <c r="O898" s="298">
        <v>237.1</v>
      </c>
      <c r="P898" s="299">
        <v>237.1</v>
      </c>
      <c r="Q898" s="296">
        <v>237.1</v>
      </c>
      <c r="R898" s="297">
        <v>237.1</v>
      </c>
      <c r="S898" s="297">
        <v>237.1</v>
      </c>
      <c r="T898" s="297">
        <v>237.1</v>
      </c>
      <c r="U898" s="300">
        <v>237.1</v>
      </c>
      <c r="V898" s="296">
        <v>237.1</v>
      </c>
      <c r="W898" s="297">
        <v>237.1</v>
      </c>
      <c r="X898" s="297">
        <v>237.1</v>
      </c>
      <c r="Y898" s="297">
        <v>237.1</v>
      </c>
      <c r="Z898" s="300">
        <v>237.1</v>
      </c>
      <c r="AA898" s="296">
        <v>237.1</v>
      </c>
      <c r="AB898" s="297">
        <v>237.1</v>
      </c>
      <c r="AC898" s="297">
        <v>237.1</v>
      </c>
      <c r="AD898" s="297">
        <v>237.1</v>
      </c>
      <c r="AE898" s="300">
        <v>237.1</v>
      </c>
    </row>
    <row r="899" spans="1:31" x14ac:dyDescent="0.2">
      <c r="A899" s="293" t="s">
        <v>2187</v>
      </c>
      <c r="B899" s="293"/>
      <c r="C899" s="293" t="s">
        <v>2188</v>
      </c>
      <c r="D899" s="122" t="s">
        <v>2073</v>
      </c>
      <c r="E899" s="293" t="s">
        <v>2074</v>
      </c>
      <c r="F899" s="293" t="s">
        <v>243</v>
      </c>
      <c r="G899" s="122" t="s">
        <v>244</v>
      </c>
      <c r="H899" s="293" t="s">
        <v>1980</v>
      </c>
      <c r="I899" s="293" t="s">
        <v>246</v>
      </c>
      <c r="J899" s="294">
        <v>45701</v>
      </c>
      <c r="K899" s="295">
        <v>138.88</v>
      </c>
      <c r="L899" s="296">
        <v>138</v>
      </c>
      <c r="M899" s="297">
        <v>138</v>
      </c>
      <c r="N899" s="297">
        <v>138</v>
      </c>
      <c r="O899" s="298">
        <v>138</v>
      </c>
      <c r="P899" s="299">
        <v>138</v>
      </c>
      <c r="Q899" s="296">
        <v>138</v>
      </c>
      <c r="R899" s="297">
        <v>138</v>
      </c>
      <c r="S899" s="297">
        <v>138</v>
      </c>
      <c r="T899" s="297">
        <v>138</v>
      </c>
      <c r="U899" s="300">
        <v>138</v>
      </c>
      <c r="V899" s="296">
        <v>138</v>
      </c>
      <c r="W899" s="297">
        <v>138</v>
      </c>
      <c r="X899" s="297">
        <v>138</v>
      </c>
      <c r="Y899" s="297">
        <v>138</v>
      </c>
      <c r="Z899" s="300">
        <v>138</v>
      </c>
      <c r="AA899" s="296">
        <v>138</v>
      </c>
      <c r="AB899" s="297">
        <v>138</v>
      </c>
      <c r="AC899" s="297">
        <v>138</v>
      </c>
      <c r="AD899" s="297">
        <v>138</v>
      </c>
      <c r="AE899" s="300">
        <v>138</v>
      </c>
    </row>
    <row r="900" spans="1:31" x14ac:dyDescent="0.2">
      <c r="A900" s="293" t="s">
        <v>2189</v>
      </c>
      <c r="B900" s="293"/>
      <c r="C900" s="293" t="s">
        <v>2190</v>
      </c>
      <c r="D900" s="122" t="s">
        <v>2073</v>
      </c>
      <c r="E900" s="293" t="s">
        <v>2074</v>
      </c>
      <c r="F900" s="293" t="s">
        <v>243</v>
      </c>
      <c r="G900" s="122" t="s">
        <v>244</v>
      </c>
      <c r="H900" s="293" t="s">
        <v>1980</v>
      </c>
      <c r="I900" s="293" t="s">
        <v>246</v>
      </c>
      <c r="J900" s="294">
        <v>45701</v>
      </c>
      <c r="K900" s="295">
        <v>97.98</v>
      </c>
      <c r="L900" s="296">
        <v>98</v>
      </c>
      <c r="M900" s="297">
        <v>98</v>
      </c>
      <c r="N900" s="297">
        <v>98</v>
      </c>
      <c r="O900" s="298">
        <v>98</v>
      </c>
      <c r="P900" s="299">
        <v>98</v>
      </c>
      <c r="Q900" s="296">
        <v>98</v>
      </c>
      <c r="R900" s="297">
        <v>98</v>
      </c>
      <c r="S900" s="297">
        <v>98</v>
      </c>
      <c r="T900" s="297">
        <v>98</v>
      </c>
      <c r="U900" s="300">
        <v>98</v>
      </c>
      <c r="V900" s="296">
        <v>98</v>
      </c>
      <c r="W900" s="297">
        <v>98</v>
      </c>
      <c r="X900" s="297">
        <v>98</v>
      </c>
      <c r="Y900" s="297">
        <v>98</v>
      </c>
      <c r="Z900" s="300">
        <v>98</v>
      </c>
      <c r="AA900" s="296">
        <v>98</v>
      </c>
      <c r="AB900" s="297">
        <v>98</v>
      </c>
      <c r="AC900" s="297">
        <v>98</v>
      </c>
      <c r="AD900" s="297">
        <v>98</v>
      </c>
      <c r="AE900" s="300">
        <v>98</v>
      </c>
    </row>
    <row r="901" spans="1:31" x14ac:dyDescent="0.2">
      <c r="A901" s="293" t="s">
        <v>2191</v>
      </c>
      <c r="B901" s="293"/>
      <c r="C901" s="293" t="s">
        <v>2192</v>
      </c>
      <c r="D901" s="122" t="s">
        <v>2073</v>
      </c>
      <c r="E901" s="293" t="s">
        <v>2074</v>
      </c>
      <c r="F901" s="293" t="s">
        <v>243</v>
      </c>
      <c r="G901" s="122" t="s">
        <v>1108</v>
      </c>
      <c r="H901" s="293" t="s">
        <v>455</v>
      </c>
      <c r="I901" s="293" t="s">
        <v>260</v>
      </c>
      <c r="J901" s="294">
        <v>42521</v>
      </c>
      <c r="K901" s="295">
        <v>6.8</v>
      </c>
      <c r="L901" s="296">
        <v>6.8</v>
      </c>
      <c r="M901" s="297">
        <v>6.8</v>
      </c>
      <c r="N901" s="297">
        <v>6.8</v>
      </c>
      <c r="O901" s="298">
        <v>6.8</v>
      </c>
      <c r="P901" s="299">
        <v>6.8</v>
      </c>
      <c r="Q901" s="296">
        <v>6.8</v>
      </c>
      <c r="R901" s="297">
        <v>6.8</v>
      </c>
      <c r="S901" s="297">
        <v>6.8</v>
      </c>
      <c r="T901" s="297">
        <v>6.8</v>
      </c>
      <c r="U901" s="300">
        <v>6.8</v>
      </c>
      <c r="V901" s="296">
        <v>6.8</v>
      </c>
      <c r="W901" s="297">
        <v>6.8</v>
      </c>
      <c r="X901" s="297">
        <v>6.8</v>
      </c>
      <c r="Y901" s="297">
        <v>6.8</v>
      </c>
      <c r="Z901" s="300">
        <v>6.8</v>
      </c>
      <c r="AA901" s="296">
        <v>6.8</v>
      </c>
      <c r="AB901" s="297">
        <v>6.8</v>
      </c>
      <c r="AC901" s="297">
        <v>6.8</v>
      </c>
      <c r="AD901" s="297">
        <v>6.8</v>
      </c>
      <c r="AE901" s="300">
        <v>6.8</v>
      </c>
    </row>
    <row r="902" spans="1:31" x14ac:dyDescent="0.2">
      <c r="A902" s="293" t="s">
        <v>2193</v>
      </c>
      <c r="B902" s="293"/>
      <c r="C902" s="293" t="s">
        <v>2194</v>
      </c>
      <c r="D902" s="122" t="s">
        <v>2073</v>
      </c>
      <c r="E902" s="293" t="s">
        <v>2074</v>
      </c>
      <c r="F902" s="293" t="s">
        <v>243</v>
      </c>
      <c r="G902" s="122" t="s">
        <v>244</v>
      </c>
      <c r="H902" s="293" t="s">
        <v>755</v>
      </c>
      <c r="I902" s="293" t="s">
        <v>246</v>
      </c>
      <c r="J902" s="294">
        <v>45723</v>
      </c>
      <c r="K902" s="295">
        <v>194.42</v>
      </c>
      <c r="L902" s="296">
        <v>194.4</v>
      </c>
      <c r="M902" s="297">
        <v>194.4</v>
      </c>
      <c r="N902" s="297">
        <v>194.4</v>
      </c>
      <c r="O902" s="298">
        <v>194.4</v>
      </c>
      <c r="P902" s="299">
        <v>194.4</v>
      </c>
      <c r="Q902" s="296">
        <v>194.4</v>
      </c>
      <c r="R902" s="297">
        <v>194.4</v>
      </c>
      <c r="S902" s="297">
        <v>194.4</v>
      </c>
      <c r="T902" s="297">
        <v>194.4</v>
      </c>
      <c r="U902" s="300">
        <v>194.4</v>
      </c>
      <c r="V902" s="296">
        <v>194.4</v>
      </c>
      <c r="W902" s="297">
        <v>194.4</v>
      </c>
      <c r="X902" s="297">
        <v>194.4</v>
      </c>
      <c r="Y902" s="297">
        <v>194.4</v>
      </c>
      <c r="Z902" s="300">
        <v>194.4</v>
      </c>
      <c r="AA902" s="296">
        <v>194.4</v>
      </c>
      <c r="AB902" s="297">
        <v>194.4</v>
      </c>
      <c r="AC902" s="297">
        <v>194.4</v>
      </c>
      <c r="AD902" s="297">
        <v>194.4</v>
      </c>
      <c r="AE902" s="300">
        <v>194.4</v>
      </c>
    </row>
    <row r="903" spans="1:31" x14ac:dyDescent="0.2">
      <c r="A903" s="293" t="s">
        <v>2195</v>
      </c>
      <c r="B903" s="293"/>
      <c r="C903" s="293" t="s">
        <v>2196</v>
      </c>
      <c r="D903" s="122" t="s">
        <v>2073</v>
      </c>
      <c r="E903" s="293" t="s">
        <v>2074</v>
      </c>
      <c r="F903" s="293" t="s">
        <v>243</v>
      </c>
      <c r="G903" s="122" t="s">
        <v>244</v>
      </c>
      <c r="H903" s="293" t="s">
        <v>755</v>
      </c>
      <c r="I903" s="293" t="s">
        <v>246</v>
      </c>
      <c r="J903" s="294">
        <v>45723</v>
      </c>
      <c r="K903" s="295">
        <v>126.97</v>
      </c>
      <c r="L903" s="296">
        <v>127</v>
      </c>
      <c r="M903" s="297">
        <v>127</v>
      </c>
      <c r="N903" s="297">
        <v>127</v>
      </c>
      <c r="O903" s="298">
        <v>127</v>
      </c>
      <c r="P903" s="299">
        <v>127</v>
      </c>
      <c r="Q903" s="296">
        <v>127</v>
      </c>
      <c r="R903" s="297">
        <v>127</v>
      </c>
      <c r="S903" s="297">
        <v>127</v>
      </c>
      <c r="T903" s="297">
        <v>127</v>
      </c>
      <c r="U903" s="300">
        <v>127</v>
      </c>
      <c r="V903" s="296">
        <v>127</v>
      </c>
      <c r="W903" s="297">
        <v>127</v>
      </c>
      <c r="X903" s="297">
        <v>127</v>
      </c>
      <c r="Y903" s="297">
        <v>127</v>
      </c>
      <c r="Z903" s="300">
        <v>127</v>
      </c>
      <c r="AA903" s="296">
        <v>127</v>
      </c>
      <c r="AB903" s="297">
        <v>127</v>
      </c>
      <c r="AC903" s="297">
        <v>127</v>
      </c>
      <c r="AD903" s="297">
        <v>127</v>
      </c>
      <c r="AE903" s="300">
        <v>127</v>
      </c>
    </row>
    <row r="904" spans="1:31" x14ac:dyDescent="0.2">
      <c r="A904" s="293" t="s">
        <v>2197</v>
      </c>
      <c r="B904" s="293"/>
      <c r="C904" s="293" t="s">
        <v>2198</v>
      </c>
      <c r="D904" s="122" t="s">
        <v>2073</v>
      </c>
      <c r="E904" s="293" t="s">
        <v>2081</v>
      </c>
      <c r="F904" s="293" t="s">
        <v>243</v>
      </c>
      <c r="G904" s="122" t="s">
        <v>244</v>
      </c>
      <c r="H904" s="293" t="s">
        <v>2182</v>
      </c>
      <c r="I904" s="293" t="s">
        <v>392</v>
      </c>
      <c r="J904" s="294">
        <v>44071</v>
      </c>
      <c r="K904" s="295">
        <v>152.5</v>
      </c>
      <c r="L904" s="296">
        <v>150</v>
      </c>
      <c r="M904" s="297">
        <v>150</v>
      </c>
      <c r="N904" s="297">
        <v>150</v>
      </c>
      <c r="O904" s="298">
        <v>150</v>
      </c>
      <c r="P904" s="299">
        <v>150</v>
      </c>
      <c r="Q904" s="296">
        <v>150</v>
      </c>
      <c r="R904" s="297">
        <v>150</v>
      </c>
      <c r="S904" s="297">
        <v>150</v>
      </c>
      <c r="T904" s="297">
        <v>150</v>
      </c>
      <c r="U904" s="300">
        <v>150</v>
      </c>
      <c r="V904" s="296">
        <v>150</v>
      </c>
      <c r="W904" s="297">
        <v>150</v>
      </c>
      <c r="X904" s="297">
        <v>150</v>
      </c>
      <c r="Y904" s="297">
        <v>150</v>
      </c>
      <c r="Z904" s="300">
        <v>150</v>
      </c>
      <c r="AA904" s="296">
        <v>150</v>
      </c>
      <c r="AB904" s="297">
        <v>150</v>
      </c>
      <c r="AC904" s="297">
        <v>150</v>
      </c>
      <c r="AD904" s="297">
        <v>150</v>
      </c>
      <c r="AE904" s="300">
        <v>150</v>
      </c>
    </row>
    <row r="905" spans="1:31" x14ac:dyDescent="0.2">
      <c r="A905" s="293" t="s">
        <v>2199</v>
      </c>
      <c r="B905" s="293"/>
      <c r="C905" s="293" t="s">
        <v>2199</v>
      </c>
      <c r="D905" s="122" t="s">
        <v>2073</v>
      </c>
      <c r="E905" s="293" t="s">
        <v>2074</v>
      </c>
      <c r="F905" s="293" t="s">
        <v>243</v>
      </c>
      <c r="G905" s="122" t="s">
        <v>1108</v>
      </c>
      <c r="H905" s="293" t="s">
        <v>537</v>
      </c>
      <c r="I905" s="293" t="s">
        <v>246</v>
      </c>
      <c r="J905" s="294">
        <v>45588</v>
      </c>
      <c r="K905" s="295">
        <v>4</v>
      </c>
      <c r="L905" s="296">
        <v>4</v>
      </c>
      <c r="M905" s="297">
        <v>4</v>
      </c>
      <c r="N905" s="297">
        <v>4</v>
      </c>
      <c r="O905" s="298">
        <v>4</v>
      </c>
      <c r="P905" s="299">
        <v>4</v>
      </c>
      <c r="Q905" s="296">
        <v>4</v>
      </c>
      <c r="R905" s="297">
        <v>4</v>
      </c>
      <c r="S905" s="297">
        <v>4</v>
      </c>
      <c r="T905" s="297">
        <v>4</v>
      </c>
      <c r="U905" s="300">
        <v>4</v>
      </c>
      <c r="V905" s="296">
        <v>4</v>
      </c>
      <c r="W905" s="297">
        <v>4</v>
      </c>
      <c r="X905" s="297">
        <v>4</v>
      </c>
      <c r="Y905" s="297">
        <v>4</v>
      </c>
      <c r="Z905" s="300">
        <v>4</v>
      </c>
      <c r="AA905" s="296">
        <v>4</v>
      </c>
      <c r="AB905" s="297">
        <v>4</v>
      </c>
      <c r="AC905" s="297">
        <v>4</v>
      </c>
      <c r="AD905" s="297">
        <v>4</v>
      </c>
      <c r="AE905" s="300">
        <v>4</v>
      </c>
    </row>
    <row r="906" spans="1:31" x14ac:dyDescent="0.2">
      <c r="A906" s="293" t="s">
        <v>2200</v>
      </c>
      <c r="B906" s="293"/>
      <c r="C906" s="293" t="s">
        <v>2201</v>
      </c>
      <c r="D906" s="122" t="s">
        <v>2073</v>
      </c>
      <c r="E906" s="293" t="s">
        <v>2085</v>
      </c>
      <c r="F906" s="293" t="s">
        <v>243</v>
      </c>
      <c r="G906" s="122" t="s">
        <v>244</v>
      </c>
      <c r="H906" s="293" t="s">
        <v>2202</v>
      </c>
      <c r="I906" s="293" t="s">
        <v>1186</v>
      </c>
      <c r="J906" s="294">
        <v>45476</v>
      </c>
      <c r="K906" s="295">
        <v>250.9</v>
      </c>
      <c r="L906" s="296">
        <v>250</v>
      </c>
      <c r="M906" s="297">
        <v>250</v>
      </c>
      <c r="N906" s="297">
        <v>250</v>
      </c>
      <c r="O906" s="298">
        <v>250</v>
      </c>
      <c r="P906" s="299">
        <v>250</v>
      </c>
      <c r="Q906" s="296">
        <v>250</v>
      </c>
      <c r="R906" s="297">
        <v>250</v>
      </c>
      <c r="S906" s="297">
        <v>250</v>
      </c>
      <c r="T906" s="297">
        <v>250</v>
      </c>
      <c r="U906" s="300">
        <v>250</v>
      </c>
      <c r="V906" s="296">
        <v>250</v>
      </c>
      <c r="W906" s="297">
        <v>250</v>
      </c>
      <c r="X906" s="297">
        <v>250</v>
      </c>
      <c r="Y906" s="297">
        <v>250</v>
      </c>
      <c r="Z906" s="300">
        <v>250</v>
      </c>
      <c r="AA906" s="296">
        <v>250</v>
      </c>
      <c r="AB906" s="297">
        <v>250</v>
      </c>
      <c r="AC906" s="297">
        <v>250</v>
      </c>
      <c r="AD906" s="297">
        <v>250</v>
      </c>
      <c r="AE906" s="300">
        <v>250</v>
      </c>
    </row>
    <row r="907" spans="1:31" x14ac:dyDescent="0.2">
      <c r="A907" s="293" t="s">
        <v>2203</v>
      </c>
      <c r="B907" s="293"/>
      <c r="C907" s="293" t="s">
        <v>2204</v>
      </c>
      <c r="D907" s="122" t="s">
        <v>2073</v>
      </c>
      <c r="E907" s="293" t="s">
        <v>2085</v>
      </c>
      <c r="F907" s="293" t="s">
        <v>243</v>
      </c>
      <c r="G907" s="122" t="s">
        <v>244</v>
      </c>
      <c r="H907" s="293" t="s">
        <v>2202</v>
      </c>
      <c r="I907" s="293" t="s">
        <v>1186</v>
      </c>
      <c r="J907" s="294">
        <v>45476</v>
      </c>
      <c r="K907" s="295">
        <v>251.1</v>
      </c>
      <c r="L907" s="296">
        <v>250</v>
      </c>
      <c r="M907" s="297">
        <v>250</v>
      </c>
      <c r="N907" s="297">
        <v>250</v>
      </c>
      <c r="O907" s="298">
        <v>250</v>
      </c>
      <c r="P907" s="299">
        <v>250</v>
      </c>
      <c r="Q907" s="296">
        <v>250</v>
      </c>
      <c r="R907" s="297">
        <v>250</v>
      </c>
      <c r="S907" s="297">
        <v>250</v>
      </c>
      <c r="T907" s="297">
        <v>250</v>
      </c>
      <c r="U907" s="300">
        <v>250</v>
      </c>
      <c r="V907" s="296">
        <v>250</v>
      </c>
      <c r="W907" s="297">
        <v>250</v>
      </c>
      <c r="X907" s="297">
        <v>250</v>
      </c>
      <c r="Y907" s="297">
        <v>250</v>
      </c>
      <c r="Z907" s="300">
        <v>250</v>
      </c>
      <c r="AA907" s="296">
        <v>250</v>
      </c>
      <c r="AB907" s="297">
        <v>250</v>
      </c>
      <c r="AC907" s="297">
        <v>250</v>
      </c>
      <c r="AD907" s="297">
        <v>250</v>
      </c>
      <c r="AE907" s="300">
        <v>250</v>
      </c>
    </row>
    <row r="908" spans="1:31" x14ac:dyDescent="0.2">
      <c r="A908" s="293" t="s">
        <v>2205</v>
      </c>
      <c r="B908" s="293"/>
      <c r="C908" s="293" t="s">
        <v>2206</v>
      </c>
      <c r="D908" s="122" t="s">
        <v>2073</v>
      </c>
      <c r="E908" s="293" t="s">
        <v>2081</v>
      </c>
      <c r="F908" s="293" t="s">
        <v>243</v>
      </c>
      <c r="G908" s="122" t="s">
        <v>244</v>
      </c>
      <c r="H908" s="293" t="s">
        <v>1415</v>
      </c>
      <c r="I908" s="293" t="s">
        <v>392</v>
      </c>
      <c r="J908" s="294">
        <v>42009</v>
      </c>
      <c r="K908" s="295">
        <v>22</v>
      </c>
      <c r="L908" s="296">
        <v>22</v>
      </c>
      <c r="M908" s="297">
        <v>22</v>
      </c>
      <c r="N908" s="297">
        <v>22</v>
      </c>
      <c r="O908" s="298">
        <v>22</v>
      </c>
      <c r="P908" s="299">
        <v>22</v>
      </c>
      <c r="Q908" s="296">
        <v>22</v>
      </c>
      <c r="R908" s="297">
        <v>22</v>
      </c>
      <c r="S908" s="297">
        <v>22</v>
      </c>
      <c r="T908" s="297">
        <v>22</v>
      </c>
      <c r="U908" s="300">
        <v>22</v>
      </c>
      <c r="V908" s="296">
        <v>22</v>
      </c>
      <c r="W908" s="297">
        <v>22</v>
      </c>
      <c r="X908" s="297">
        <v>22</v>
      </c>
      <c r="Y908" s="297">
        <v>22</v>
      </c>
      <c r="Z908" s="300">
        <v>22</v>
      </c>
      <c r="AA908" s="296">
        <v>22</v>
      </c>
      <c r="AB908" s="297">
        <v>22</v>
      </c>
      <c r="AC908" s="297">
        <v>22</v>
      </c>
      <c r="AD908" s="297">
        <v>22</v>
      </c>
      <c r="AE908" s="300">
        <v>22</v>
      </c>
    </row>
    <row r="909" spans="1:31" x14ac:dyDescent="0.2">
      <c r="A909" s="293" t="s">
        <v>2207</v>
      </c>
      <c r="B909" s="293"/>
      <c r="C909" s="293" t="s">
        <v>2208</v>
      </c>
      <c r="D909" s="122" t="s">
        <v>2073</v>
      </c>
      <c r="E909" s="293" t="s">
        <v>2081</v>
      </c>
      <c r="F909" s="293" t="s">
        <v>243</v>
      </c>
      <c r="G909" s="122" t="s">
        <v>244</v>
      </c>
      <c r="H909" s="293" t="s">
        <v>1415</v>
      </c>
      <c r="I909" s="293" t="s">
        <v>392</v>
      </c>
      <c r="J909" s="294">
        <v>42760</v>
      </c>
      <c r="K909" s="295">
        <v>126</v>
      </c>
      <c r="L909" s="296">
        <v>121.1</v>
      </c>
      <c r="M909" s="297">
        <v>121.1</v>
      </c>
      <c r="N909" s="297">
        <v>121.1</v>
      </c>
      <c r="O909" s="298">
        <v>121.1</v>
      </c>
      <c r="P909" s="299">
        <v>121.1</v>
      </c>
      <c r="Q909" s="296">
        <v>121.1</v>
      </c>
      <c r="R909" s="297">
        <v>121.1</v>
      </c>
      <c r="S909" s="297">
        <v>121.1</v>
      </c>
      <c r="T909" s="297">
        <v>121.1</v>
      </c>
      <c r="U909" s="300">
        <v>121.1</v>
      </c>
      <c r="V909" s="296">
        <v>121.1</v>
      </c>
      <c r="W909" s="297">
        <v>121.1</v>
      </c>
      <c r="X909" s="297">
        <v>121.1</v>
      </c>
      <c r="Y909" s="297">
        <v>121.1</v>
      </c>
      <c r="Z909" s="300">
        <v>121.1</v>
      </c>
      <c r="AA909" s="296">
        <v>121.1</v>
      </c>
      <c r="AB909" s="297">
        <v>121.1</v>
      </c>
      <c r="AC909" s="297">
        <v>121.1</v>
      </c>
      <c r="AD909" s="297">
        <v>121.1</v>
      </c>
      <c r="AE909" s="300">
        <v>121.1</v>
      </c>
    </row>
    <row r="910" spans="1:31" x14ac:dyDescent="0.2">
      <c r="A910" s="293" t="s">
        <v>2209</v>
      </c>
      <c r="B910" s="293"/>
      <c r="C910" s="293" t="s">
        <v>2210</v>
      </c>
      <c r="D910" s="122" t="s">
        <v>2073</v>
      </c>
      <c r="E910" s="293" t="s">
        <v>2085</v>
      </c>
      <c r="F910" s="293" t="s">
        <v>243</v>
      </c>
      <c r="G910" s="122" t="s">
        <v>244</v>
      </c>
      <c r="H910" s="293" t="s">
        <v>1368</v>
      </c>
      <c r="I910" s="293" t="s">
        <v>392</v>
      </c>
      <c r="J910" s="294">
        <v>44496</v>
      </c>
      <c r="K910" s="295">
        <v>250</v>
      </c>
      <c r="L910" s="296">
        <v>250</v>
      </c>
      <c r="M910" s="297">
        <v>250</v>
      </c>
      <c r="N910" s="297">
        <v>250</v>
      </c>
      <c r="O910" s="298">
        <v>250</v>
      </c>
      <c r="P910" s="299">
        <v>250</v>
      </c>
      <c r="Q910" s="296">
        <v>250</v>
      </c>
      <c r="R910" s="297">
        <v>250</v>
      </c>
      <c r="S910" s="297">
        <v>250</v>
      </c>
      <c r="T910" s="297">
        <v>250</v>
      </c>
      <c r="U910" s="300">
        <v>250</v>
      </c>
      <c r="V910" s="296">
        <v>250</v>
      </c>
      <c r="W910" s="297">
        <v>250</v>
      </c>
      <c r="X910" s="297">
        <v>250</v>
      </c>
      <c r="Y910" s="297">
        <v>250</v>
      </c>
      <c r="Z910" s="300">
        <v>250</v>
      </c>
      <c r="AA910" s="296">
        <v>250</v>
      </c>
      <c r="AB910" s="297">
        <v>250</v>
      </c>
      <c r="AC910" s="297">
        <v>250</v>
      </c>
      <c r="AD910" s="297">
        <v>250</v>
      </c>
      <c r="AE910" s="300">
        <v>250</v>
      </c>
    </row>
    <row r="911" spans="1:31" x14ac:dyDescent="0.2">
      <c r="A911" s="293" t="s">
        <v>2211</v>
      </c>
      <c r="B911" s="293"/>
      <c r="C911" s="293" t="s">
        <v>2212</v>
      </c>
      <c r="D911" s="122" t="s">
        <v>2073</v>
      </c>
      <c r="E911" s="293" t="s">
        <v>2085</v>
      </c>
      <c r="F911" s="293" t="s">
        <v>243</v>
      </c>
      <c r="G911" s="122" t="s">
        <v>244</v>
      </c>
      <c r="H911" s="293" t="s">
        <v>1368</v>
      </c>
      <c r="I911" s="293" t="s">
        <v>392</v>
      </c>
      <c r="J911" s="294">
        <v>45295</v>
      </c>
      <c r="K911" s="295">
        <v>111.1</v>
      </c>
      <c r="L911" s="296">
        <v>110</v>
      </c>
      <c r="M911" s="297">
        <v>110</v>
      </c>
      <c r="N911" s="297">
        <v>110</v>
      </c>
      <c r="O911" s="298">
        <v>110</v>
      </c>
      <c r="P911" s="299">
        <v>110</v>
      </c>
      <c r="Q911" s="296">
        <v>110</v>
      </c>
      <c r="R911" s="297">
        <v>110</v>
      </c>
      <c r="S911" s="297">
        <v>110</v>
      </c>
      <c r="T911" s="297">
        <v>110</v>
      </c>
      <c r="U911" s="300">
        <v>110</v>
      </c>
      <c r="V911" s="296">
        <v>110</v>
      </c>
      <c r="W911" s="297">
        <v>110</v>
      </c>
      <c r="X911" s="297">
        <v>110</v>
      </c>
      <c r="Y911" s="297">
        <v>110</v>
      </c>
      <c r="Z911" s="300">
        <v>110</v>
      </c>
      <c r="AA911" s="296">
        <v>110</v>
      </c>
      <c r="AB911" s="297">
        <v>110</v>
      </c>
      <c r="AC911" s="297">
        <v>110</v>
      </c>
      <c r="AD911" s="297">
        <v>110</v>
      </c>
      <c r="AE911" s="300">
        <v>110</v>
      </c>
    </row>
    <row r="912" spans="1:31" x14ac:dyDescent="0.2">
      <c r="A912" s="293" t="s">
        <v>2213</v>
      </c>
      <c r="B912" s="293"/>
      <c r="C912" s="293" t="s">
        <v>2214</v>
      </c>
      <c r="D912" s="122" t="s">
        <v>2073</v>
      </c>
      <c r="E912" s="293" t="s">
        <v>2074</v>
      </c>
      <c r="F912" s="293" t="s">
        <v>243</v>
      </c>
      <c r="G912" s="122" t="s">
        <v>244</v>
      </c>
      <c r="H912" s="293" t="s">
        <v>2157</v>
      </c>
      <c r="I912" s="293" t="s">
        <v>246</v>
      </c>
      <c r="J912" s="294">
        <v>45349</v>
      </c>
      <c r="K912" s="295">
        <v>101.1</v>
      </c>
      <c r="L912" s="296">
        <v>100.1</v>
      </c>
      <c r="M912" s="297">
        <v>100.1</v>
      </c>
      <c r="N912" s="297">
        <v>100.1</v>
      </c>
      <c r="O912" s="298">
        <v>100.1</v>
      </c>
      <c r="P912" s="299">
        <v>100.1</v>
      </c>
      <c r="Q912" s="296">
        <v>100.1</v>
      </c>
      <c r="R912" s="297">
        <v>100.1</v>
      </c>
      <c r="S912" s="297">
        <v>100.1</v>
      </c>
      <c r="T912" s="297">
        <v>100.1</v>
      </c>
      <c r="U912" s="300">
        <v>100.1</v>
      </c>
      <c r="V912" s="296">
        <v>100.1</v>
      </c>
      <c r="W912" s="297">
        <v>100.1</v>
      </c>
      <c r="X912" s="297">
        <v>100.1</v>
      </c>
      <c r="Y912" s="297">
        <v>100.1</v>
      </c>
      <c r="Z912" s="300">
        <v>100.1</v>
      </c>
      <c r="AA912" s="296">
        <v>100.1</v>
      </c>
      <c r="AB912" s="297">
        <v>100.1</v>
      </c>
      <c r="AC912" s="297">
        <v>100.1</v>
      </c>
      <c r="AD912" s="297">
        <v>100.1</v>
      </c>
      <c r="AE912" s="300">
        <v>100.1</v>
      </c>
    </row>
    <row r="913" spans="1:31" x14ac:dyDescent="0.2">
      <c r="A913" s="293" t="s">
        <v>2215</v>
      </c>
      <c r="B913" s="293"/>
      <c r="C913" s="293" t="s">
        <v>2216</v>
      </c>
      <c r="D913" s="122" t="s">
        <v>2073</v>
      </c>
      <c r="E913" s="293" t="s">
        <v>2081</v>
      </c>
      <c r="F913" s="293" t="s">
        <v>243</v>
      </c>
      <c r="G913" s="122" t="s">
        <v>244</v>
      </c>
      <c r="H913" s="293" t="s">
        <v>1415</v>
      </c>
      <c r="I913" s="293" t="s">
        <v>392</v>
      </c>
      <c r="J913" s="294">
        <v>44236</v>
      </c>
      <c r="K913" s="295">
        <v>126.3</v>
      </c>
      <c r="L913" s="296">
        <v>124.6</v>
      </c>
      <c r="M913" s="297">
        <v>124.6</v>
      </c>
      <c r="N913" s="297">
        <v>124.6</v>
      </c>
      <c r="O913" s="298">
        <v>124.6</v>
      </c>
      <c r="P913" s="299">
        <v>124.6</v>
      </c>
      <c r="Q913" s="296">
        <v>124.6</v>
      </c>
      <c r="R913" s="297">
        <v>124.6</v>
      </c>
      <c r="S913" s="297">
        <v>124.6</v>
      </c>
      <c r="T913" s="297">
        <v>124.6</v>
      </c>
      <c r="U913" s="300">
        <v>124.6</v>
      </c>
      <c r="V913" s="296">
        <v>124.6</v>
      </c>
      <c r="W913" s="297">
        <v>124.6</v>
      </c>
      <c r="X913" s="297">
        <v>124.6</v>
      </c>
      <c r="Y913" s="297">
        <v>124.6</v>
      </c>
      <c r="Z913" s="300">
        <v>124.6</v>
      </c>
      <c r="AA913" s="296">
        <v>124.6</v>
      </c>
      <c r="AB913" s="297">
        <v>124.6</v>
      </c>
      <c r="AC913" s="297">
        <v>124.6</v>
      </c>
      <c r="AD913" s="297">
        <v>124.6</v>
      </c>
      <c r="AE913" s="300">
        <v>124.6</v>
      </c>
    </row>
    <row r="914" spans="1:31" x14ac:dyDescent="0.2">
      <c r="A914" s="293" t="s">
        <v>2217</v>
      </c>
      <c r="B914" s="293"/>
      <c r="C914" s="293" t="s">
        <v>2218</v>
      </c>
      <c r="D914" s="122" t="s">
        <v>2073</v>
      </c>
      <c r="E914" s="293" t="s">
        <v>2081</v>
      </c>
      <c r="F914" s="293" t="s">
        <v>243</v>
      </c>
      <c r="G914" s="122" t="s">
        <v>244</v>
      </c>
      <c r="H914" s="293" t="s">
        <v>1415</v>
      </c>
      <c r="I914" s="293" t="s">
        <v>392</v>
      </c>
      <c r="J914" s="294">
        <v>44236</v>
      </c>
      <c r="K914" s="295">
        <v>132.19999999999999</v>
      </c>
      <c r="L914" s="296">
        <v>130.4</v>
      </c>
      <c r="M914" s="297">
        <v>130.4</v>
      </c>
      <c r="N914" s="297">
        <v>130.4</v>
      </c>
      <c r="O914" s="298">
        <v>130.4</v>
      </c>
      <c r="P914" s="299">
        <v>130.4</v>
      </c>
      <c r="Q914" s="296">
        <v>130.4</v>
      </c>
      <c r="R914" s="297">
        <v>130.4</v>
      </c>
      <c r="S914" s="297">
        <v>130.4</v>
      </c>
      <c r="T914" s="297">
        <v>130.4</v>
      </c>
      <c r="U914" s="300">
        <v>130.4</v>
      </c>
      <c r="V914" s="296">
        <v>130.4</v>
      </c>
      <c r="W914" s="297">
        <v>130.4</v>
      </c>
      <c r="X914" s="297">
        <v>130.4</v>
      </c>
      <c r="Y914" s="297">
        <v>130.4</v>
      </c>
      <c r="Z914" s="300">
        <v>130.4</v>
      </c>
      <c r="AA914" s="296">
        <v>130.4</v>
      </c>
      <c r="AB914" s="297">
        <v>130.4</v>
      </c>
      <c r="AC914" s="297">
        <v>130.4</v>
      </c>
      <c r="AD914" s="297">
        <v>130.4</v>
      </c>
      <c r="AE914" s="300">
        <v>130.4</v>
      </c>
    </row>
    <row r="915" spans="1:31" x14ac:dyDescent="0.2">
      <c r="A915" s="293" t="s">
        <v>2219</v>
      </c>
      <c r="B915" s="293"/>
      <c r="C915" s="293" t="s">
        <v>2220</v>
      </c>
      <c r="D915" s="122" t="s">
        <v>2073</v>
      </c>
      <c r="E915" s="293" t="s">
        <v>2074</v>
      </c>
      <c r="F915" s="293" t="s">
        <v>243</v>
      </c>
      <c r="G915" s="122" t="s">
        <v>1108</v>
      </c>
      <c r="H915" s="293" t="s">
        <v>297</v>
      </c>
      <c r="I915" s="293" t="s">
        <v>246</v>
      </c>
      <c r="J915" s="294">
        <v>43661</v>
      </c>
      <c r="K915" s="295">
        <v>5</v>
      </c>
      <c r="L915" s="296">
        <v>5</v>
      </c>
      <c r="M915" s="297">
        <v>5</v>
      </c>
      <c r="N915" s="297">
        <v>5</v>
      </c>
      <c r="O915" s="298">
        <v>5</v>
      </c>
      <c r="P915" s="299">
        <v>5</v>
      </c>
      <c r="Q915" s="296">
        <v>5</v>
      </c>
      <c r="R915" s="297">
        <v>5</v>
      </c>
      <c r="S915" s="297">
        <v>5</v>
      </c>
      <c r="T915" s="297">
        <v>5</v>
      </c>
      <c r="U915" s="300">
        <v>5</v>
      </c>
      <c r="V915" s="296">
        <v>5</v>
      </c>
      <c r="W915" s="297">
        <v>5</v>
      </c>
      <c r="X915" s="297">
        <v>5</v>
      </c>
      <c r="Y915" s="297">
        <v>5</v>
      </c>
      <c r="Z915" s="300">
        <v>5</v>
      </c>
      <c r="AA915" s="296">
        <v>5</v>
      </c>
      <c r="AB915" s="297">
        <v>5</v>
      </c>
      <c r="AC915" s="297">
        <v>5</v>
      </c>
      <c r="AD915" s="297">
        <v>5</v>
      </c>
      <c r="AE915" s="300">
        <v>5</v>
      </c>
    </row>
    <row r="916" spans="1:31" x14ac:dyDescent="0.2">
      <c r="A916" s="293" t="s">
        <v>2221</v>
      </c>
      <c r="B916" s="293"/>
      <c r="C916" s="293" t="s">
        <v>2222</v>
      </c>
      <c r="D916" s="122" t="s">
        <v>2073</v>
      </c>
      <c r="E916" s="293" t="s">
        <v>2074</v>
      </c>
      <c r="F916" s="293" t="s">
        <v>243</v>
      </c>
      <c r="G916" s="122" t="s">
        <v>244</v>
      </c>
      <c r="H916" s="293" t="s">
        <v>2223</v>
      </c>
      <c r="I916" s="293" t="s">
        <v>246</v>
      </c>
      <c r="J916" s="294">
        <v>45219</v>
      </c>
      <c r="K916" s="295">
        <v>101.7</v>
      </c>
      <c r="L916" s="296">
        <v>100</v>
      </c>
      <c r="M916" s="297">
        <v>100</v>
      </c>
      <c r="N916" s="297">
        <v>100</v>
      </c>
      <c r="O916" s="298">
        <v>100</v>
      </c>
      <c r="P916" s="299">
        <v>100</v>
      </c>
      <c r="Q916" s="296">
        <v>100</v>
      </c>
      <c r="R916" s="297">
        <v>100</v>
      </c>
      <c r="S916" s="297">
        <v>100</v>
      </c>
      <c r="T916" s="297">
        <v>100</v>
      </c>
      <c r="U916" s="300">
        <v>100</v>
      </c>
      <c r="V916" s="296">
        <v>100</v>
      </c>
      <c r="W916" s="297">
        <v>100</v>
      </c>
      <c r="X916" s="297">
        <v>100</v>
      </c>
      <c r="Y916" s="297">
        <v>100</v>
      </c>
      <c r="Z916" s="300">
        <v>100</v>
      </c>
      <c r="AA916" s="296">
        <v>100</v>
      </c>
      <c r="AB916" s="297">
        <v>100</v>
      </c>
      <c r="AC916" s="297">
        <v>100</v>
      </c>
      <c r="AD916" s="297">
        <v>100</v>
      </c>
      <c r="AE916" s="300">
        <v>100</v>
      </c>
    </row>
    <row r="917" spans="1:31" x14ac:dyDescent="0.2">
      <c r="A917" s="293" t="s">
        <v>2224</v>
      </c>
      <c r="B917" s="293"/>
      <c r="C917" s="293" t="s">
        <v>2225</v>
      </c>
      <c r="D917" s="122" t="s">
        <v>2073</v>
      </c>
      <c r="E917" s="293" t="s">
        <v>2074</v>
      </c>
      <c r="F917" s="293" t="s">
        <v>243</v>
      </c>
      <c r="G917" s="122" t="s">
        <v>244</v>
      </c>
      <c r="H917" s="293" t="s">
        <v>755</v>
      </c>
      <c r="I917" s="293" t="s">
        <v>246</v>
      </c>
      <c r="J917" s="294">
        <v>45516</v>
      </c>
      <c r="K917" s="295">
        <v>251.15</v>
      </c>
      <c r="L917" s="296">
        <v>250.4</v>
      </c>
      <c r="M917" s="297">
        <v>250.4</v>
      </c>
      <c r="N917" s="297">
        <v>250.4</v>
      </c>
      <c r="O917" s="298">
        <v>250.4</v>
      </c>
      <c r="P917" s="299">
        <v>250.4</v>
      </c>
      <c r="Q917" s="296">
        <v>250.4</v>
      </c>
      <c r="R917" s="297">
        <v>250.4</v>
      </c>
      <c r="S917" s="297">
        <v>250.4</v>
      </c>
      <c r="T917" s="297">
        <v>250.4</v>
      </c>
      <c r="U917" s="300">
        <v>250.4</v>
      </c>
      <c r="V917" s="296">
        <v>250.4</v>
      </c>
      <c r="W917" s="297">
        <v>250.4</v>
      </c>
      <c r="X917" s="297">
        <v>250.4</v>
      </c>
      <c r="Y917" s="297">
        <v>250.4</v>
      </c>
      <c r="Z917" s="300">
        <v>250.4</v>
      </c>
      <c r="AA917" s="296">
        <v>250.4</v>
      </c>
      <c r="AB917" s="297">
        <v>250.4</v>
      </c>
      <c r="AC917" s="297">
        <v>250.4</v>
      </c>
      <c r="AD917" s="297">
        <v>250.4</v>
      </c>
      <c r="AE917" s="300">
        <v>250.4</v>
      </c>
    </row>
    <row r="918" spans="1:31" x14ac:dyDescent="0.2">
      <c r="A918" s="293" t="s">
        <v>2226</v>
      </c>
      <c r="B918" s="293"/>
      <c r="C918" s="293" t="s">
        <v>2227</v>
      </c>
      <c r="D918" s="122" t="s">
        <v>2073</v>
      </c>
      <c r="E918" s="293" t="s">
        <v>2074</v>
      </c>
      <c r="F918" s="293" t="s">
        <v>243</v>
      </c>
      <c r="G918" s="122" t="s">
        <v>1108</v>
      </c>
      <c r="H918" s="293" t="s">
        <v>748</v>
      </c>
      <c r="I918" s="293" t="s">
        <v>246</v>
      </c>
      <c r="J918" s="294">
        <v>43059</v>
      </c>
      <c r="K918" s="295">
        <v>5.3</v>
      </c>
      <c r="L918" s="296">
        <v>5.3</v>
      </c>
      <c r="M918" s="297">
        <v>5.3</v>
      </c>
      <c r="N918" s="297">
        <v>5.3</v>
      </c>
      <c r="O918" s="298">
        <v>5.3</v>
      </c>
      <c r="P918" s="299">
        <v>5.3</v>
      </c>
      <c r="Q918" s="296">
        <v>5.3</v>
      </c>
      <c r="R918" s="297">
        <v>5.3</v>
      </c>
      <c r="S918" s="297">
        <v>5.3</v>
      </c>
      <c r="T918" s="297">
        <v>5.3</v>
      </c>
      <c r="U918" s="300">
        <v>5.3</v>
      </c>
      <c r="V918" s="296">
        <v>5.3</v>
      </c>
      <c r="W918" s="297">
        <v>5.3</v>
      </c>
      <c r="X918" s="297">
        <v>5.3</v>
      </c>
      <c r="Y918" s="297">
        <v>5.3</v>
      </c>
      <c r="Z918" s="300">
        <v>5.3</v>
      </c>
      <c r="AA918" s="296">
        <v>5.3</v>
      </c>
      <c r="AB918" s="297">
        <v>5.3</v>
      </c>
      <c r="AC918" s="297">
        <v>5.3</v>
      </c>
      <c r="AD918" s="297">
        <v>5.3</v>
      </c>
      <c r="AE918" s="300">
        <v>5.3</v>
      </c>
    </row>
    <row r="919" spans="1:31" x14ac:dyDescent="0.2">
      <c r="A919" s="293" t="s">
        <v>2228</v>
      </c>
      <c r="B919" s="293"/>
      <c r="C919" s="293" t="s">
        <v>2229</v>
      </c>
      <c r="D919" s="122" t="s">
        <v>2073</v>
      </c>
      <c r="E919" s="293" t="s">
        <v>2074</v>
      </c>
      <c r="F919" s="293" t="s">
        <v>243</v>
      </c>
      <c r="G919" s="122" t="s">
        <v>1108</v>
      </c>
      <c r="H919" s="293" t="s">
        <v>2129</v>
      </c>
      <c r="I919" s="293" t="s">
        <v>260</v>
      </c>
      <c r="J919" s="294">
        <v>42369</v>
      </c>
      <c r="K919" s="295">
        <v>1.6</v>
      </c>
      <c r="L919" s="296">
        <v>1.6</v>
      </c>
      <c r="M919" s="297">
        <v>1.6</v>
      </c>
      <c r="N919" s="297">
        <v>1.6</v>
      </c>
      <c r="O919" s="298">
        <v>1.6</v>
      </c>
      <c r="P919" s="299">
        <v>1.6</v>
      </c>
      <c r="Q919" s="296">
        <v>1.6</v>
      </c>
      <c r="R919" s="297">
        <v>1.6</v>
      </c>
      <c r="S919" s="297">
        <v>1.6</v>
      </c>
      <c r="T919" s="297">
        <v>1.6</v>
      </c>
      <c r="U919" s="300">
        <v>1.6</v>
      </c>
      <c r="V919" s="296">
        <v>1.6</v>
      </c>
      <c r="W919" s="297">
        <v>1.6</v>
      </c>
      <c r="X919" s="297">
        <v>1.6</v>
      </c>
      <c r="Y919" s="297">
        <v>1.6</v>
      </c>
      <c r="Z919" s="300">
        <v>1.6</v>
      </c>
      <c r="AA919" s="296">
        <v>1.6</v>
      </c>
      <c r="AB919" s="297">
        <v>1.6</v>
      </c>
      <c r="AC919" s="297">
        <v>1.6</v>
      </c>
      <c r="AD919" s="297">
        <v>1.6</v>
      </c>
      <c r="AE919" s="300">
        <v>1.6</v>
      </c>
    </row>
    <row r="920" spans="1:31" x14ac:dyDescent="0.2">
      <c r="A920" s="293" t="s">
        <v>2230</v>
      </c>
      <c r="B920" s="293"/>
      <c r="C920" s="293" t="s">
        <v>2231</v>
      </c>
      <c r="D920" s="122" t="s">
        <v>2073</v>
      </c>
      <c r="E920" s="293" t="s">
        <v>2074</v>
      </c>
      <c r="F920" s="293" t="s">
        <v>243</v>
      </c>
      <c r="G920" s="122" t="s">
        <v>244</v>
      </c>
      <c r="H920" s="293" t="s">
        <v>418</v>
      </c>
      <c r="I920" s="293" t="s">
        <v>260</v>
      </c>
      <c r="J920" s="294">
        <v>45541</v>
      </c>
      <c r="K920" s="295">
        <v>176.14</v>
      </c>
      <c r="L920" s="296">
        <v>175.3</v>
      </c>
      <c r="M920" s="297">
        <v>175.3</v>
      </c>
      <c r="N920" s="297">
        <v>175.3</v>
      </c>
      <c r="O920" s="298">
        <v>175.3</v>
      </c>
      <c r="P920" s="299">
        <v>175.3</v>
      </c>
      <c r="Q920" s="296">
        <v>175.3</v>
      </c>
      <c r="R920" s="297">
        <v>175.3</v>
      </c>
      <c r="S920" s="297">
        <v>175.3</v>
      </c>
      <c r="T920" s="297">
        <v>175.3</v>
      </c>
      <c r="U920" s="300">
        <v>175.3</v>
      </c>
      <c r="V920" s="296">
        <v>175.3</v>
      </c>
      <c r="W920" s="297">
        <v>175.3</v>
      </c>
      <c r="X920" s="297">
        <v>175.3</v>
      </c>
      <c r="Y920" s="297">
        <v>175.3</v>
      </c>
      <c r="Z920" s="300">
        <v>175.3</v>
      </c>
      <c r="AA920" s="296">
        <v>175.3</v>
      </c>
      <c r="AB920" s="297">
        <v>175.3</v>
      </c>
      <c r="AC920" s="297">
        <v>175.3</v>
      </c>
      <c r="AD920" s="297">
        <v>175.3</v>
      </c>
      <c r="AE920" s="300">
        <v>175.3</v>
      </c>
    </row>
    <row r="921" spans="1:31" x14ac:dyDescent="0.2">
      <c r="A921" s="293" t="s">
        <v>2232</v>
      </c>
      <c r="B921" s="293"/>
      <c r="C921" s="293" t="s">
        <v>2233</v>
      </c>
      <c r="D921" s="122" t="s">
        <v>2073</v>
      </c>
      <c r="E921" s="293" t="s">
        <v>2074</v>
      </c>
      <c r="F921" s="293" t="s">
        <v>243</v>
      </c>
      <c r="G921" s="122" t="s">
        <v>244</v>
      </c>
      <c r="H921" s="293" t="s">
        <v>418</v>
      </c>
      <c r="I921" s="293" t="s">
        <v>260</v>
      </c>
      <c r="J921" s="294">
        <v>45541</v>
      </c>
      <c r="K921" s="295">
        <v>178.95</v>
      </c>
      <c r="L921" s="296">
        <v>178.1</v>
      </c>
      <c r="M921" s="297">
        <v>178.1</v>
      </c>
      <c r="N921" s="297">
        <v>178.1</v>
      </c>
      <c r="O921" s="298">
        <v>178.1</v>
      </c>
      <c r="P921" s="299">
        <v>178.1</v>
      </c>
      <c r="Q921" s="296">
        <v>178.1</v>
      </c>
      <c r="R921" s="297">
        <v>178.1</v>
      </c>
      <c r="S921" s="297">
        <v>178.1</v>
      </c>
      <c r="T921" s="297">
        <v>178.1</v>
      </c>
      <c r="U921" s="300">
        <v>178.1</v>
      </c>
      <c r="V921" s="296">
        <v>178.1</v>
      </c>
      <c r="W921" s="297">
        <v>178.1</v>
      </c>
      <c r="X921" s="297">
        <v>178.1</v>
      </c>
      <c r="Y921" s="297">
        <v>178.1</v>
      </c>
      <c r="Z921" s="300">
        <v>178.1</v>
      </c>
      <c r="AA921" s="296">
        <v>178.1</v>
      </c>
      <c r="AB921" s="297">
        <v>178.1</v>
      </c>
      <c r="AC921" s="297">
        <v>178.1</v>
      </c>
      <c r="AD921" s="297">
        <v>178.1</v>
      </c>
      <c r="AE921" s="300">
        <v>178.1</v>
      </c>
    </row>
    <row r="922" spans="1:31" x14ac:dyDescent="0.2">
      <c r="A922" s="293" t="s">
        <v>2234</v>
      </c>
      <c r="B922" s="293"/>
      <c r="C922" s="293" t="s">
        <v>2235</v>
      </c>
      <c r="D922" s="122" t="s">
        <v>2073</v>
      </c>
      <c r="E922" s="293" t="s">
        <v>2085</v>
      </c>
      <c r="F922" s="293" t="s">
        <v>243</v>
      </c>
      <c r="G922" s="122" t="s">
        <v>244</v>
      </c>
      <c r="H922" s="293" t="s">
        <v>1398</v>
      </c>
      <c r="I922" s="293" t="s">
        <v>392</v>
      </c>
      <c r="J922" s="294">
        <v>43979</v>
      </c>
      <c r="K922" s="295">
        <v>102.2</v>
      </c>
      <c r="L922" s="296">
        <v>102.2</v>
      </c>
      <c r="M922" s="297">
        <v>102.2</v>
      </c>
      <c r="N922" s="297">
        <v>102.2</v>
      </c>
      <c r="O922" s="298">
        <v>102.2</v>
      </c>
      <c r="P922" s="299">
        <v>102.2</v>
      </c>
      <c r="Q922" s="296">
        <v>102.2</v>
      </c>
      <c r="R922" s="297">
        <v>102.2</v>
      </c>
      <c r="S922" s="297">
        <v>102.2</v>
      </c>
      <c r="T922" s="297">
        <v>102.2</v>
      </c>
      <c r="U922" s="300">
        <v>102.2</v>
      </c>
      <c r="V922" s="296">
        <v>102.2</v>
      </c>
      <c r="W922" s="297">
        <v>102.2</v>
      </c>
      <c r="X922" s="297">
        <v>102.2</v>
      </c>
      <c r="Y922" s="297">
        <v>102.2</v>
      </c>
      <c r="Z922" s="300">
        <v>102.2</v>
      </c>
      <c r="AA922" s="296">
        <v>102.2</v>
      </c>
      <c r="AB922" s="297">
        <v>102.2</v>
      </c>
      <c r="AC922" s="297">
        <v>102.2</v>
      </c>
      <c r="AD922" s="297">
        <v>102.2</v>
      </c>
      <c r="AE922" s="300">
        <v>102.2</v>
      </c>
    </row>
    <row r="923" spans="1:31" x14ac:dyDescent="0.2">
      <c r="A923" s="293" t="s">
        <v>2236</v>
      </c>
      <c r="B923" s="293"/>
      <c r="C923" s="293" t="s">
        <v>2237</v>
      </c>
      <c r="D923" s="122" t="s">
        <v>2073</v>
      </c>
      <c r="E923" s="293" t="s">
        <v>2085</v>
      </c>
      <c r="F923" s="293" t="s">
        <v>243</v>
      </c>
      <c r="G923" s="122" t="s">
        <v>244</v>
      </c>
      <c r="H923" s="293" t="s">
        <v>1398</v>
      </c>
      <c r="I923" s="293" t="s">
        <v>392</v>
      </c>
      <c r="J923" s="294">
        <v>43979</v>
      </c>
      <c r="K923" s="295">
        <v>102.3</v>
      </c>
      <c r="L923" s="296">
        <v>102.3</v>
      </c>
      <c r="M923" s="297">
        <v>102.3</v>
      </c>
      <c r="N923" s="297">
        <v>102.3</v>
      </c>
      <c r="O923" s="298">
        <v>102.3</v>
      </c>
      <c r="P923" s="299">
        <v>102.3</v>
      </c>
      <c r="Q923" s="296">
        <v>102.3</v>
      </c>
      <c r="R923" s="297">
        <v>102.3</v>
      </c>
      <c r="S923" s="297">
        <v>102.3</v>
      </c>
      <c r="T923" s="297">
        <v>102.3</v>
      </c>
      <c r="U923" s="300">
        <v>102.3</v>
      </c>
      <c r="V923" s="296">
        <v>102.3</v>
      </c>
      <c r="W923" s="297">
        <v>102.3</v>
      </c>
      <c r="X923" s="297">
        <v>102.3</v>
      </c>
      <c r="Y923" s="297">
        <v>102.3</v>
      </c>
      <c r="Z923" s="300">
        <v>102.3</v>
      </c>
      <c r="AA923" s="296">
        <v>102.3</v>
      </c>
      <c r="AB923" s="297">
        <v>102.3</v>
      </c>
      <c r="AC923" s="297">
        <v>102.3</v>
      </c>
      <c r="AD923" s="297">
        <v>102.3</v>
      </c>
      <c r="AE923" s="300">
        <v>102.3</v>
      </c>
    </row>
    <row r="924" spans="1:31" x14ac:dyDescent="0.2">
      <c r="A924" s="293" t="s">
        <v>2238</v>
      </c>
      <c r="B924" s="293"/>
      <c r="C924" s="293" t="s">
        <v>2239</v>
      </c>
      <c r="D924" s="122" t="s">
        <v>2073</v>
      </c>
      <c r="E924" s="293" t="s">
        <v>2074</v>
      </c>
      <c r="F924" s="293" t="s">
        <v>243</v>
      </c>
      <c r="G924" s="122" t="s">
        <v>244</v>
      </c>
      <c r="H924" s="293" t="s">
        <v>2240</v>
      </c>
      <c r="I924" s="293" t="s">
        <v>246</v>
      </c>
      <c r="J924" s="294">
        <v>45414</v>
      </c>
      <c r="K924" s="295">
        <v>175.35</v>
      </c>
      <c r="L924" s="296">
        <v>174.8</v>
      </c>
      <c r="M924" s="297">
        <v>174.8</v>
      </c>
      <c r="N924" s="297">
        <v>174.8</v>
      </c>
      <c r="O924" s="298">
        <v>174.8</v>
      </c>
      <c r="P924" s="299">
        <v>174.8</v>
      </c>
      <c r="Q924" s="296">
        <v>174.8</v>
      </c>
      <c r="R924" s="297">
        <v>174.8</v>
      </c>
      <c r="S924" s="297">
        <v>174.8</v>
      </c>
      <c r="T924" s="297">
        <v>174.8</v>
      </c>
      <c r="U924" s="300">
        <v>174.8</v>
      </c>
      <c r="V924" s="296">
        <v>174.8</v>
      </c>
      <c r="W924" s="297">
        <v>174.8</v>
      </c>
      <c r="X924" s="297">
        <v>174.8</v>
      </c>
      <c r="Y924" s="297">
        <v>174.8</v>
      </c>
      <c r="Z924" s="300">
        <v>174.8</v>
      </c>
      <c r="AA924" s="296">
        <v>174.8</v>
      </c>
      <c r="AB924" s="297">
        <v>174.8</v>
      </c>
      <c r="AC924" s="297">
        <v>174.8</v>
      </c>
      <c r="AD924" s="297">
        <v>174.8</v>
      </c>
      <c r="AE924" s="300">
        <v>174.8</v>
      </c>
    </row>
    <row r="925" spans="1:31" x14ac:dyDescent="0.2">
      <c r="A925" s="293" t="s">
        <v>2241</v>
      </c>
      <c r="B925" s="293"/>
      <c r="C925" s="293" t="s">
        <v>2242</v>
      </c>
      <c r="D925" s="122" t="s">
        <v>2073</v>
      </c>
      <c r="E925" s="293" t="s">
        <v>2074</v>
      </c>
      <c r="F925" s="293" t="s">
        <v>243</v>
      </c>
      <c r="G925" s="122" t="s">
        <v>244</v>
      </c>
      <c r="H925" s="293" t="s">
        <v>2240</v>
      </c>
      <c r="I925" s="293" t="s">
        <v>246</v>
      </c>
      <c r="J925" s="294">
        <v>45414</v>
      </c>
      <c r="K925" s="295">
        <v>76.17</v>
      </c>
      <c r="L925" s="296">
        <v>75.8</v>
      </c>
      <c r="M925" s="297">
        <v>75.8</v>
      </c>
      <c r="N925" s="297">
        <v>75.8</v>
      </c>
      <c r="O925" s="298">
        <v>75.8</v>
      </c>
      <c r="P925" s="299">
        <v>75.8</v>
      </c>
      <c r="Q925" s="296">
        <v>75.8</v>
      </c>
      <c r="R925" s="297">
        <v>75.8</v>
      </c>
      <c r="S925" s="297">
        <v>75.8</v>
      </c>
      <c r="T925" s="297">
        <v>75.8</v>
      </c>
      <c r="U925" s="300">
        <v>75.8</v>
      </c>
      <c r="V925" s="296">
        <v>75.8</v>
      </c>
      <c r="W925" s="297">
        <v>75.8</v>
      </c>
      <c r="X925" s="297">
        <v>75.8</v>
      </c>
      <c r="Y925" s="297">
        <v>75.8</v>
      </c>
      <c r="Z925" s="300">
        <v>75.8</v>
      </c>
      <c r="AA925" s="296">
        <v>75.8</v>
      </c>
      <c r="AB925" s="297">
        <v>75.8</v>
      </c>
      <c r="AC925" s="297">
        <v>75.8</v>
      </c>
      <c r="AD925" s="297">
        <v>75.8</v>
      </c>
      <c r="AE925" s="300">
        <v>75.8</v>
      </c>
    </row>
    <row r="926" spans="1:31" x14ac:dyDescent="0.2">
      <c r="A926" s="293" t="s">
        <v>2243</v>
      </c>
      <c r="B926" s="293"/>
      <c r="C926" s="293" t="s">
        <v>2244</v>
      </c>
      <c r="D926" s="122" t="s">
        <v>2073</v>
      </c>
      <c r="E926" s="293" t="s">
        <v>2074</v>
      </c>
      <c r="F926" s="293" t="s">
        <v>243</v>
      </c>
      <c r="G926" s="122" t="s">
        <v>244</v>
      </c>
      <c r="H926" s="293" t="s">
        <v>780</v>
      </c>
      <c r="I926" s="293" t="s">
        <v>260</v>
      </c>
      <c r="J926" s="294">
        <v>45356</v>
      </c>
      <c r="K926" s="295">
        <v>203.5</v>
      </c>
      <c r="L926" s="296">
        <v>200</v>
      </c>
      <c r="M926" s="297">
        <v>200</v>
      </c>
      <c r="N926" s="297">
        <v>200</v>
      </c>
      <c r="O926" s="298">
        <v>200</v>
      </c>
      <c r="P926" s="299">
        <v>200</v>
      </c>
      <c r="Q926" s="296">
        <v>200</v>
      </c>
      <c r="R926" s="297">
        <v>200</v>
      </c>
      <c r="S926" s="297">
        <v>200</v>
      </c>
      <c r="T926" s="297">
        <v>200</v>
      </c>
      <c r="U926" s="300">
        <v>200</v>
      </c>
      <c r="V926" s="296">
        <v>200</v>
      </c>
      <c r="W926" s="297">
        <v>200</v>
      </c>
      <c r="X926" s="297">
        <v>200</v>
      </c>
      <c r="Y926" s="297">
        <v>200</v>
      </c>
      <c r="Z926" s="300">
        <v>200</v>
      </c>
      <c r="AA926" s="296">
        <v>200</v>
      </c>
      <c r="AB926" s="297">
        <v>200</v>
      </c>
      <c r="AC926" s="297">
        <v>200</v>
      </c>
      <c r="AD926" s="297">
        <v>200</v>
      </c>
      <c r="AE926" s="300">
        <v>200</v>
      </c>
    </row>
    <row r="927" spans="1:31" x14ac:dyDescent="0.2">
      <c r="A927" s="293" t="s">
        <v>2245</v>
      </c>
      <c r="B927" s="293"/>
      <c r="C927" s="293" t="s">
        <v>2245</v>
      </c>
      <c r="D927" s="122" t="s">
        <v>2073</v>
      </c>
      <c r="E927" s="293" t="s">
        <v>2085</v>
      </c>
      <c r="F927" s="293" t="s">
        <v>243</v>
      </c>
      <c r="G927" s="122" t="s">
        <v>1108</v>
      </c>
      <c r="H927" s="293" t="s">
        <v>391</v>
      </c>
      <c r="I927" s="293" t="s">
        <v>392</v>
      </c>
      <c r="J927" s="294">
        <v>45444</v>
      </c>
      <c r="K927" s="295">
        <v>9.99</v>
      </c>
      <c r="L927" s="296">
        <v>10</v>
      </c>
      <c r="M927" s="297">
        <v>10</v>
      </c>
      <c r="N927" s="297">
        <v>10</v>
      </c>
      <c r="O927" s="298">
        <v>10</v>
      </c>
      <c r="P927" s="299">
        <v>10</v>
      </c>
      <c r="Q927" s="296">
        <v>10</v>
      </c>
      <c r="R927" s="297">
        <v>10</v>
      </c>
      <c r="S927" s="297">
        <v>10</v>
      </c>
      <c r="T927" s="297">
        <v>10</v>
      </c>
      <c r="U927" s="300">
        <v>10</v>
      </c>
      <c r="V927" s="296">
        <v>10</v>
      </c>
      <c r="W927" s="297">
        <v>10</v>
      </c>
      <c r="X927" s="297">
        <v>10</v>
      </c>
      <c r="Y927" s="297">
        <v>10</v>
      </c>
      <c r="Z927" s="300">
        <v>10</v>
      </c>
      <c r="AA927" s="296">
        <v>10</v>
      </c>
      <c r="AB927" s="297">
        <v>10</v>
      </c>
      <c r="AC927" s="297">
        <v>10</v>
      </c>
      <c r="AD927" s="297">
        <v>10</v>
      </c>
      <c r="AE927" s="300">
        <v>10</v>
      </c>
    </row>
    <row r="928" spans="1:31" x14ac:dyDescent="0.2">
      <c r="A928" s="293" t="s">
        <v>2246</v>
      </c>
      <c r="B928" s="293"/>
      <c r="C928" s="293" t="s">
        <v>2247</v>
      </c>
      <c r="D928" s="122" t="s">
        <v>2073</v>
      </c>
      <c r="E928" s="293" t="s">
        <v>2074</v>
      </c>
      <c r="F928" s="293" t="s">
        <v>243</v>
      </c>
      <c r="G928" s="122" t="s">
        <v>244</v>
      </c>
      <c r="H928" s="293" t="s">
        <v>648</v>
      </c>
      <c r="I928" s="293" t="s">
        <v>246</v>
      </c>
      <c r="J928" s="294">
        <v>44428</v>
      </c>
      <c r="K928" s="295">
        <v>198.5</v>
      </c>
      <c r="L928" s="296">
        <v>198.5</v>
      </c>
      <c r="M928" s="297">
        <v>198.5</v>
      </c>
      <c r="N928" s="297">
        <v>198.5</v>
      </c>
      <c r="O928" s="298">
        <v>198.5</v>
      </c>
      <c r="P928" s="299">
        <v>198.5</v>
      </c>
      <c r="Q928" s="296">
        <v>198.5</v>
      </c>
      <c r="R928" s="297">
        <v>198.5</v>
      </c>
      <c r="S928" s="297">
        <v>198.5</v>
      </c>
      <c r="T928" s="297">
        <v>198.5</v>
      </c>
      <c r="U928" s="300">
        <v>198.5</v>
      </c>
      <c r="V928" s="296">
        <v>198.5</v>
      </c>
      <c r="W928" s="297">
        <v>198.5</v>
      </c>
      <c r="X928" s="297">
        <v>198.5</v>
      </c>
      <c r="Y928" s="297">
        <v>198.5</v>
      </c>
      <c r="Z928" s="300">
        <v>198.5</v>
      </c>
      <c r="AA928" s="296">
        <v>198.5</v>
      </c>
      <c r="AB928" s="297">
        <v>198.5</v>
      </c>
      <c r="AC928" s="297">
        <v>198.5</v>
      </c>
      <c r="AD928" s="297">
        <v>198.5</v>
      </c>
      <c r="AE928" s="300">
        <v>198.5</v>
      </c>
    </row>
    <row r="929" spans="1:31" x14ac:dyDescent="0.2">
      <c r="A929" s="293" t="s">
        <v>2248</v>
      </c>
      <c r="B929" s="293"/>
      <c r="C929" s="293" t="s">
        <v>2249</v>
      </c>
      <c r="D929" s="122" t="s">
        <v>2073</v>
      </c>
      <c r="E929" s="293" t="s">
        <v>2085</v>
      </c>
      <c r="F929" s="293" t="s">
        <v>243</v>
      </c>
      <c r="G929" s="122" t="s">
        <v>244</v>
      </c>
      <c r="H929" s="293" t="s">
        <v>1375</v>
      </c>
      <c r="I929" s="293" t="s">
        <v>392</v>
      </c>
      <c r="J929" s="294">
        <v>45293</v>
      </c>
      <c r="K929" s="295">
        <v>158.80000000000001</v>
      </c>
      <c r="L929" s="296">
        <v>158</v>
      </c>
      <c r="M929" s="297">
        <v>158</v>
      </c>
      <c r="N929" s="297">
        <v>158</v>
      </c>
      <c r="O929" s="298">
        <v>158</v>
      </c>
      <c r="P929" s="299">
        <v>158</v>
      </c>
      <c r="Q929" s="296">
        <v>158</v>
      </c>
      <c r="R929" s="297">
        <v>158</v>
      </c>
      <c r="S929" s="297">
        <v>158</v>
      </c>
      <c r="T929" s="297">
        <v>158</v>
      </c>
      <c r="U929" s="300">
        <v>158</v>
      </c>
      <c r="V929" s="296">
        <v>158</v>
      </c>
      <c r="W929" s="297">
        <v>158</v>
      </c>
      <c r="X929" s="297">
        <v>158</v>
      </c>
      <c r="Y929" s="297">
        <v>158</v>
      </c>
      <c r="Z929" s="300">
        <v>158</v>
      </c>
      <c r="AA929" s="296">
        <v>158</v>
      </c>
      <c r="AB929" s="297">
        <v>158</v>
      </c>
      <c r="AC929" s="297">
        <v>158</v>
      </c>
      <c r="AD929" s="297">
        <v>158</v>
      </c>
      <c r="AE929" s="300">
        <v>158</v>
      </c>
    </row>
    <row r="930" spans="1:31" x14ac:dyDescent="0.2">
      <c r="A930" s="293" t="s">
        <v>2250</v>
      </c>
      <c r="B930" s="293"/>
      <c r="C930" s="293" t="s">
        <v>2251</v>
      </c>
      <c r="D930" s="122" t="s">
        <v>2073</v>
      </c>
      <c r="E930" s="293" t="s">
        <v>2085</v>
      </c>
      <c r="F930" s="293" t="s">
        <v>243</v>
      </c>
      <c r="G930" s="122" t="s">
        <v>244</v>
      </c>
      <c r="H930" s="293" t="s">
        <v>1375</v>
      </c>
      <c r="I930" s="293" t="s">
        <v>392</v>
      </c>
      <c r="J930" s="294">
        <v>45293</v>
      </c>
      <c r="K930" s="295">
        <v>162.4</v>
      </c>
      <c r="L930" s="296">
        <v>162</v>
      </c>
      <c r="M930" s="297">
        <v>162</v>
      </c>
      <c r="N930" s="297">
        <v>162</v>
      </c>
      <c r="O930" s="298">
        <v>162</v>
      </c>
      <c r="P930" s="299">
        <v>162</v>
      </c>
      <c r="Q930" s="296">
        <v>162</v>
      </c>
      <c r="R930" s="297">
        <v>162</v>
      </c>
      <c r="S930" s="297">
        <v>162</v>
      </c>
      <c r="T930" s="297">
        <v>162</v>
      </c>
      <c r="U930" s="300">
        <v>162</v>
      </c>
      <c r="V930" s="296">
        <v>162</v>
      </c>
      <c r="W930" s="297">
        <v>162</v>
      </c>
      <c r="X930" s="297">
        <v>162</v>
      </c>
      <c r="Y930" s="297">
        <v>162</v>
      </c>
      <c r="Z930" s="300">
        <v>162</v>
      </c>
      <c r="AA930" s="296">
        <v>162</v>
      </c>
      <c r="AB930" s="297">
        <v>162</v>
      </c>
      <c r="AC930" s="297">
        <v>162</v>
      </c>
      <c r="AD930" s="297">
        <v>162</v>
      </c>
      <c r="AE930" s="300">
        <v>162</v>
      </c>
    </row>
    <row r="931" spans="1:31" x14ac:dyDescent="0.2">
      <c r="A931" s="293" t="s">
        <v>2252</v>
      </c>
      <c r="B931" s="293"/>
      <c r="C931" s="293" t="s">
        <v>2253</v>
      </c>
      <c r="D931" s="122" t="s">
        <v>2073</v>
      </c>
      <c r="E931" s="293" t="s">
        <v>2085</v>
      </c>
      <c r="F931" s="293" t="s">
        <v>243</v>
      </c>
      <c r="G931" s="122" t="s">
        <v>244</v>
      </c>
      <c r="H931" s="293" t="s">
        <v>1359</v>
      </c>
      <c r="I931" s="293" t="s">
        <v>392</v>
      </c>
      <c r="J931" s="294">
        <v>44342</v>
      </c>
      <c r="K931" s="295">
        <v>162.1</v>
      </c>
      <c r="L931" s="296">
        <v>162.1</v>
      </c>
      <c r="M931" s="297">
        <v>162.1</v>
      </c>
      <c r="N931" s="297">
        <v>162.1</v>
      </c>
      <c r="O931" s="298">
        <v>162.1</v>
      </c>
      <c r="P931" s="299">
        <v>162.1</v>
      </c>
      <c r="Q931" s="296">
        <v>162.1</v>
      </c>
      <c r="R931" s="297">
        <v>162.1</v>
      </c>
      <c r="S931" s="297">
        <v>162.1</v>
      </c>
      <c r="T931" s="297">
        <v>162.1</v>
      </c>
      <c r="U931" s="300">
        <v>162.1</v>
      </c>
      <c r="V931" s="296">
        <v>162.1</v>
      </c>
      <c r="W931" s="297">
        <v>162.1</v>
      </c>
      <c r="X931" s="297">
        <v>162.1</v>
      </c>
      <c r="Y931" s="297">
        <v>162.1</v>
      </c>
      <c r="Z931" s="300">
        <v>162.1</v>
      </c>
      <c r="AA931" s="296">
        <v>162.1</v>
      </c>
      <c r="AB931" s="297">
        <v>162.1</v>
      </c>
      <c r="AC931" s="297">
        <v>162.1</v>
      </c>
      <c r="AD931" s="297">
        <v>162.1</v>
      </c>
      <c r="AE931" s="300">
        <v>162.1</v>
      </c>
    </row>
    <row r="932" spans="1:31" x14ac:dyDescent="0.2">
      <c r="A932" s="293" t="s">
        <v>2254</v>
      </c>
      <c r="B932" s="293"/>
      <c r="C932" s="293" t="s">
        <v>2255</v>
      </c>
      <c r="D932" s="122" t="s">
        <v>2073</v>
      </c>
      <c r="E932" s="293" t="s">
        <v>2085</v>
      </c>
      <c r="F932" s="293" t="s">
        <v>243</v>
      </c>
      <c r="G932" s="122" t="s">
        <v>244</v>
      </c>
      <c r="H932" s="293" t="s">
        <v>1359</v>
      </c>
      <c r="I932" s="293" t="s">
        <v>392</v>
      </c>
      <c r="J932" s="294">
        <v>44417</v>
      </c>
      <c r="K932" s="295">
        <v>143.5</v>
      </c>
      <c r="L932" s="296">
        <v>143.5</v>
      </c>
      <c r="M932" s="297">
        <v>143.5</v>
      </c>
      <c r="N932" s="297">
        <v>143.5</v>
      </c>
      <c r="O932" s="298">
        <v>143.5</v>
      </c>
      <c r="P932" s="299">
        <v>143.5</v>
      </c>
      <c r="Q932" s="296">
        <v>143.5</v>
      </c>
      <c r="R932" s="297">
        <v>143.5</v>
      </c>
      <c r="S932" s="297">
        <v>143.5</v>
      </c>
      <c r="T932" s="297">
        <v>143.5</v>
      </c>
      <c r="U932" s="300">
        <v>143.5</v>
      </c>
      <c r="V932" s="296">
        <v>143.5</v>
      </c>
      <c r="W932" s="297">
        <v>143.5</v>
      </c>
      <c r="X932" s="297">
        <v>143.5</v>
      </c>
      <c r="Y932" s="297">
        <v>143.5</v>
      </c>
      <c r="Z932" s="300">
        <v>143.5</v>
      </c>
      <c r="AA932" s="296">
        <v>143.5</v>
      </c>
      <c r="AB932" s="297">
        <v>143.5</v>
      </c>
      <c r="AC932" s="297">
        <v>143.5</v>
      </c>
      <c r="AD932" s="297">
        <v>143.5</v>
      </c>
      <c r="AE932" s="300">
        <v>143.5</v>
      </c>
    </row>
    <row r="933" spans="1:31" x14ac:dyDescent="0.2">
      <c r="A933" s="293" t="s">
        <v>2256</v>
      </c>
      <c r="B933" s="293"/>
      <c r="C933" s="293" t="s">
        <v>2257</v>
      </c>
      <c r="D933" s="122" t="s">
        <v>2073</v>
      </c>
      <c r="E933" s="293" t="s">
        <v>2074</v>
      </c>
      <c r="F933" s="293" t="s">
        <v>243</v>
      </c>
      <c r="G933" s="122" t="s">
        <v>244</v>
      </c>
      <c r="H933" s="293" t="s">
        <v>2258</v>
      </c>
      <c r="I933" s="293" t="s">
        <v>246</v>
      </c>
      <c r="J933" s="294">
        <v>44189</v>
      </c>
      <c r="K933" s="295">
        <v>59.8</v>
      </c>
      <c r="L933" s="296">
        <v>59.8</v>
      </c>
      <c r="M933" s="297">
        <v>59.8</v>
      </c>
      <c r="N933" s="297">
        <v>59.8</v>
      </c>
      <c r="O933" s="298">
        <v>59.8</v>
      </c>
      <c r="P933" s="299">
        <v>59.8</v>
      </c>
      <c r="Q933" s="296">
        <v>59.8</v>
      </c>
      <c r="R933" s="297">
        <v>59.8</v>
      </c>
      <c r="S933" s="297">
        <v>59.8</v>
      </c>
      <c r="T933" s="297">
        <v>59.8</v>
      </c>
      <c r="U933" s="300">
        <v>59.8</v>
      </c>
      <c r="V933" s="296">
        <v>59.8</v>
      </c>
      <c r="W933" s="297">
        <v>59.8</v>
      </c>
      <c r="X933" s="297">
        <v>59.8</v>
      </c>
      <c r="Y933" s="297">
        <v>59.8</v>
      </c>
      <c r="Z933" s="300">
        <v>59.8</v>
      </c>
      <c r="AA933" s="296">
        <v>59.8</v>
      </c>
      <c r="AB933" s="297">
        <v>59.8</v>
      </c>
      <c r="AC933" s="297">
        <v>59.8</v>
      </c>
      <c r="AD933" s="297">
        <v>59.8</v>
      </c>
      <c r="AE933" s="300">
        <v>59.8</v>
      </c>
    </row>
    <row r="934" spans="1:31" x14ac:dyDescent="0.2">
      <c r="A934" s="293" t="s">
        <v>2259</v>
      </c>
      <c r="B934" s="293"/>
      <c r="C934" s="293" t="s">
        <v>2260</v>
      </c>
      <c r="D934" s="122" t="s">
        <v>2073</v>
      </c>
      <c r="E934" s="293" t="s">
        <v>2085</v>
      </c>
      <c r="F934" s="293" t="s">
        <v>243</v>
      </c>
      <c r="G934" s="122" t="s">
        <v>1108</v>
      </c>
      <c r="H934" s="293" t="s">
        <v>2261</v>
      </c>
      <c r="I934" s="293" t="s">
        <v>392</v>
      </c>
      <c r="J934" s="294">
        <v>43720</v>
      </c>
      <c r="K934" s="295">
        <v>7.5</v>
      </c>
      <c r="L934" s="296">
        <v>7.5</v>
      </c>
      <c r="M934" s="297">
        <v>7.5</v>
      </c>
      <c r="N934" s="297">
        <v>7.5</v>
      </c>
      <c r="O934" s="298">
        <v>7.5</v>
      </c>
      <c r="P934" s="299">
        <v>7.5</v>
      </c>
      <c r="Q934" s="296">
        <v>7.5</v>
      </c>
      <c r="R934" s="297">
        <v>7.5</v>
      </c>
      <c r="S934" s="297">
        <v>7.5</v>
      </c>
      <c r="T934" s="297">
        <v>7.5</v>
      </c>
      <c r="U934" s="300">
        <v>7.5</v>
      </c>
      <c r="V934" s="296">
        <v>7.5</v>
      </c>
      <c r="W934" s="297">
        <v>7.5</v>
      </c>
      <c r="X934" s="297">
        <v>7.5</v>
      </c>
      <c r="Y934" s="297">
        <v>7.5</v>
      </c>
      <c r="Z934" s="300">
        <v>7.5</v>
      </c>
      <c r="AA934" s="296">
        <v>7.5</v>
      </c>
      <c r="AB934" s="297">
        <v>7.5</v>
      </c>
      <c r="AC934" s="297">
        <v>7.5</v>
      </c>
      <c r="AD934" s="297">
        <v>7.5</v>
      </c>
      <c r="AE934" s="300">
        <v>7.5</v>
      </c>
    </row>
    <row r="935" spans="1:31" x14ac:dyDescent="0.2">
      <c r="A935" s="293" t="s">
        <v>2262</v>
      </c>
      <c r="B935" s="293"/>
      <c r="C935" s="293" t="s">
        <v>2263</v>
      </c>
      <c r="D935" s="122" t="s">
        <v>2073</v>
      </c>
      <c r="E935" s="293" t="s">
        <v>2074</v>
      </c>
      <c r="F935" s="293" t="s">
        <v>243</v>
      </c>
      <c r="G935" s="122" t="s">
        <v>1108</v>
      </c>
      <c r="H935" s="293" t="s">
        <v>1155</v>
      </c>
      <c r="I935" s="293" t="s">
        <v>260</v>
      </c>
      <c r="J935" s="294">
        <v>45716</v>
      </c>
      <c r="K935" s="295">
        <v>7.5</v>
      </c>
      <c r="L935" s="296">
        <v>7.5</v>
      </c>
      <c r="M935" s="297">
        <v>7.5</v>
      </c>
      <c r="N935" s="297">
        <v>7.5</v>
      </c>
      <c r="O935" s="298">
        <v>7.5</v>
      </c>
      <c r="P935" s="299">
        <v>7.5</v>
      </c>
      <c r="Q935" s="296">
        <v>7.5</v>
      </c>
      <c r="R935" s="297">
        <v>7.5</v>
      </c>
      <c r="S935" s="297">
        <v>7.5</v>
      </c>
      <c r="T935" s="297">
        <v>7.5</v>
      </c>
      <c r="U935" s="300">
        <v>7.5</v>
      </c>
      <c r="V935" s="296">
        <v>7.5</v>
      </c>
      <c r="W935" s="297">
        <v>7.5</v>
      </c>
      <c r="X935" s="297">
        <v>7.5</v>
      </c>
      <c r="Y935" s="297">
        <v>7.5</v>
      </c>
      <c r="Z935" s="300">
        <v>7.5</v>
      </c>
      <c r="AA935" s="296">
        <v>7.5</v>
      </c>
      <c r="AB935" s="297">
        <v>7.5</v>
      </c>
      <c r="AC935" s="297">
        <v>7.5</v>
      </c>
      <c r="AD935" s="297">
        <v>7.5</v>
      </c>
      <c r="AE935" s="300">
        <v>7.5</v>
      </c>
    </row>
    <row r="936" spans="1:31" x14ac:dyDescent="0.2">
      <c r="A936" s="293" t="s">
        <v>2264</v>
      </c>
      <c r="B936" s="293"/>
      <c r="C936" s="293" t="s">
        <v>2265</v>
      </c>
      <c r="D936" s="122" t="s">
        <v>2073</v>
      </c>
      <c r="E936" s="293" t="s">
        <v>2081</v>
      </c>
      <c r="F936" s="293" t="s">
        <v>243</v>
      </c>
      <c r="G936" s="122" t="s">
        <v>244</v>
      </c>
      <c r="H936" s="293" t="s">
        <v>1313</v>
      </c>
      <c r="I936" s="293" t="s">
        <v>392</v>
      </c>
      <c r="J936" s="294">
        <v>44006</v>
      </c>
      <c r="K936" s="295">
        <v>100.7</v>
      </c>
      <c r="L936" s="296">
        <v>100.7</v>
      </c>
      <c r="M936" s="297">
        <v>100.7</v>
      </c>
      <c r="N936" s="297">
        <v>100.7</v>
      </c>
      <c r="O936" s="298">
        <v>100.7</v>
      </c>
      <c r="P936" s="299">
        <v>100.7</v>
      </c>
      <c r="Q936" s="296">
        <v>100.7</v>
      </c>
      <c r="R936" s="297">
        <v>100.7</v>
      </c>
      <c r="S936" s="297">
        <v>100.7</v>
      </c>
      <c r="T936" s="297">
        <v>100.7</v>
      </c>
      <c r="U936" s="300">
        <v>100.7</v>
      </c>
      <c r="V936" s="296">
        <v>100.7</v>
      </c>
      <c r="W936" s="297">
        <v>100.7</v>
      </c>
      <c r="X936" s="297">
        <v>100.7</v>
      </c>
      <c r="Y936" s="297">
        <v>100.7</v>
      </c>
      <c r="Z936" s="300">
        <v>100.7</v>
      </c>
      <c r="AA936" s="296">
        <v>100.7</v>
      </c>
      <c r="AB936" s="297">
        <v>100.7</v>
      </c>
      <c r="AC936" s="297">
        <v>100.7</v>
      </c>
      <c r="AD936" s="297">
        <v>100.7</v>
      </c>
      <c r="AE936" s="300">
        <v>100.7</v>
      </c>
    </row>
    <row r="937" spans="1:31" x14ac:dyDescent="0.2">
      <c r="A937" s="293" t="s">
        <v>2266</v>
      </c>
      <c r="B937" s="293"/>
      <c r="C937" s="293" t="s">
        <v>2267</v>
      </c>
      <c r="D937" s="122" t="s">
        <v>2073</v>
      </c>
      <c r="E937" s="293" t="s">
        <v>2074</v>
      </c>
      <c r="F937" s="293" t="s">
        <v>243</v>
      </c>
      <c r="G937" s="122" t="s">
        <v>1108</v>
      </c>
      <c r="H937" s="293" t="s">
        <v>576</v>
      </c>
      <c r="I937" s="293" t="s">
        <v>246</v>
      </c>
      <c r="J937" s="294">
        <v>43084</v>
      </c>
      <c r="K937" s="295">
        <v>10</v>
      </c>
      <c r="L937" s="296">
        <v>10</v>
      </c>
      <c r="M937" s="297">
        <v>10</v>
      </c>
      <c r="N937" s="297">
        <v>10</v>
      </c>
      <c r="O937" s="298">
        <v>10</v>
      </c>
      <c r="P937" s="299">
        <v>10</v>
      </c>
      <c r="Q937" s="296">
        <v>10</v>
      </c>
      <c r="R937" s="297">
        <v>10</v>
      </c>
      <c r="S937" s="297">
        <v>10</v>
      </c>
      <c r="T937" s="297">
        <v>10</v>
      </c>
      <c r="U937" s="300">
        <v>10</v>
      </c>
      <c r="V937" s="296">
        <v>10</v>
      </c>
      <c r="W937" s="297">
        <v>10</v>
      </c>
      <c r="X937" s="297">
        <v>10</v>
      </c>
      <c r="Y937" s="297">
        <v>10</v>
      </c>
      <c r="Z937" s="300">
        <v>10</v>
      </c>
      <c r="AA937" s="296">
        <v>10</v>
      </c>
      <c r="AB937" s="297">
        <v>10</v>
      </c>
      <c r="AC937" s="297">
        <v>10</v>
      </c>
      <c r="AD937" s="297">
        <v>10</v>
      </c>
      <c r="AE937" s="300">
        <v>10</v>
      </c>
    </row>
    <row r="938" spans="1:31" x14ac:dyDescent="0.2">
      <c r="A938" s="293" t="s">
        <v>2268</v>
      </c>
      <c r="B938" s="293"/>
      <c r="C938" s="293" t="s">
        <v>2269</v>
      </c>
      <c r="D938" s="122" t="s">
        <v>2073</v>
      </c>
      <c r="E938" s="293" t="s">
        <v>2074</v>
      </c>
      <c r="F938" s="293" t="s">
        <v>243</v>
      </c>
      <c r="G938" s="122" t="s">
        <v>244</v>
      </c>
      <c r="H938" s="293" t="s">
        <v>520</v>
      </c>
      <c r="I938" s="293" t="s">
        <v>246</v>
      </c>
      <c r="J938" s="294">
        <v>44477</v>
      </c>
      <c r="K938" s="295">
        <v>147.6</v>
      </c>
      <c r="L938" s="296">
        <v>147.6</v>
      </c>
      <c r="M938" s="297">
        <v>147.6</v>
      </c>
      <c r="N938" s="297">
        <v>147.6</v>
      </c>
      <c r="O938" s="298">
        <v>147.6</v>
      </c>
      <c r="P938" s="299">
        <v>147.6</v>
      </c>
      <c r="Q938" s="296">
        <v>147.6</v>
      </c>
      <c r="R938" s="297">
        <v>147.6</v>
      </c>
      <c r="S938" s="297">
        <v>147.6</v>
      </c>
      <c r="T938" s="297">
        <v>147.6</v>
      </c>
      <c r="U938" s="300">
        <v>147.6</v>
      </c>
      <c r="V938" s="296">
        <v>147.6</v>
      </c>
      <c r="W938" s="297">
        <v>147.6</v>
      </c>
      <c r="X938" s="297">
        <v>147.6</v>
      </c>
      <c r="Y938" s="297">
        <v>147.6</v>
      </c>
      <c r="Z938" s="300">
        <v>147.6</v>
      </c>
      <c r="AA938" s="296">
        <v>147.6</v>
      </c>
      <c r="AB938" s="297">
        <v>147.6</v>
      </c>
      <c r="AC938" s="297">
        <v>147.6</v>
      </c>
      <c r="AD938" s="297">
        <v>147.6</v>
      </c>
      <c r="AE938" s="300">
        <v>147.6</v>
      </c>
    </row>
    <row r="939" spans="1:31" x14ac:dyDescent="0.2">
      <c r="A939" s="293" t="s">
        <v>2270</v>
      </c>
      <c r="B939" s="293"/>
      <c r="C939" s="293" t="s">
        <v>2271</v>
      </c>
      <c r="D939" s="122" t="s">
        <v>2073</v>
      </c>
      <c r="E939" s="293" t="s">
        <v>2085</v>
      </c>
      <c r="F939" s="293" t="s">
        <v>243</v>
      </c>
      <c r="G939" s="122" t="s">
        <v>244</v>
      </c>
      <c r="H939" s="293" t="s">
        <v>1359</v>
      </c>
      <c r="I939" s="293" t="s">
        <v>392</v>
      </c>
      <c r="J939" s="294">
        <v>44544</v>
      </c>
      <c r="K939" s="295">
        <v>98.5</v>
      </c>
      <c r="L939" s="296">
        <v>98.5</v>
      </c>
      <c r="M939" s="297">
        <v>98.5</v>
      </c>
      <c r="N939" s="297">
        <v>98.5</v>
      </c>
      <c r="O939" s="298">
        <v>98.5</v>
      </c>
      <c r="P939" s="299">
        <v>98.5</v>
      </c>
      <c r="Q939" s="296">
        <v>98.5</v>
      </c>
      <c r="R939" s="297">
        <v>98.5</v>
      </c>
      <c r="S939" s="297">
        <v>98.5</v>
      </c>
      <c r="T939" s="297">
        <v>98.5</v>
      </c>
      <c r="U939" s="300">
        <v>98.5</v>
      </c>
      <c r="V939" s="296">
        <v>98.5</v>
      </c>
      <c r="W939" s="297">
        <v>98.5</v>
      </c>
      <c r="X939" s="297">
        <v>98.5</v>
      </c>
      <c r="Y939" s="297">
        <v>98.5</v>
      </c>
      <c r="Z939" s="300">
        <v>98.5</v>
      </c>
      <c r="AA939" s="296">
        <v>98.5</v>
      </c>
      <c r="AB939" s="297">
        <v>98.5</v>
      </c>
      <c r="AC939" s="297">
        <v>98.5</v>
      </c>
      <c r="AD939" s="297">
        <v>98.5</v>
      </c>
      <c r="AE939" s="300">
        <v>98.5</v>
      </c>
    </row>
    <row r="940" spans="1:31" x14ac:dyDescent="0.2">
      <c r="A940" s="293" t="s">
        <v>2272</v>
      </c>
      <c r="B940" s="293"/>
      <c r="C940" s="293" t="s">
        <v>2273</v>
      </c>
      <c r="D940" s="122" t="s">
        <v>2073</v>
      </c>
      <c r="E940" s="293" t="s">
        <v>2085</v>
      </c>
      <c r="F940" s="293" t="s">
        <v>243</v>
      </c>
      <c r="G940" s="122" t="s">
        <v>244</v>
      </c>
      <c r="H940" s="293" t="s">
        <v>1359</v>
      </c>
      <c r="I940" s="293" t="s">
        <v>392</v>
      </c>
      <c r="J940" s="294">
        <v>44544</v>
      </c>
      <c r="K940" s="295">
        <v>128.30000000000001</v>
      </c>
      <c r="L940" s="296">
        <v>128.30000000000001</v>
      </c>
      <c r="M940" s="297">
        <v>128.30000000000001</v>
      </c>
      <c r="N940" s="297">
        <v>128.30000000000001</v>
      </c>
      <c r="O940" s="298">
        <v>128.30000000000001</v>
      </c>
      <c r="P940" s="299">
        <v>128.30000000000001</v>
      </c>
      <c r="Q940" s="296">
        <v>128.30000000000001</v>
      </c>
      <c r="R940" s="297">
        <v>128.30000000000001</v>
      </c>
      <c r="S940" s="297">
        <v>128.30000000000001</v>
      </c>
      <c r="T940" s="297">
        <v>128.30000000000001</v>
      </c>
      <c r="U940" s="300">
        <v>128.30000000000001</v>
      </c>
      <c r="V940" s="296">
        <v>128.30000000000001</v>
      </c>
      <c r="W940" s="297">
        <v>128.30000000000001</v>
      </c>
      <c r="X940" s="297">
        <v>128.30000000000001</v>
      </c>
      <c r="Y940" s="297">
        <v>128.30000000000001</v>
      </c>
      <c r="Z940" s="300">
        <v>128.30000000000001</v>
      </c>
      <c r="AA940" s="296">
        <v>128.30000000000001</v>
      </c>
      <c r="AB940" s="297">
        <v>128.30000000000001</v>
      </c>
      <c r="AC940" s="297">
        <v>128.30000000000001</v>
      </c>
      <c r="AD940" s="297">
        <v>128.30000000000001</v>
      </c>
      <c r="AE940" s="300">
        <v>128.30000000000001</v>
      </c>
    </row>
    <row r="941" spans="1:31" x14ac:dyDescent="0.2">
      <c r="A941" s="293" t="s">
        <v>2274</v>
      </c>
      <c r="B941" s="293"/>
      <c r="C941" s="293" t="s">
        <v>2275</v>
      </c>
      <c r="D941" s="122" t="s">
        <v>2073</v>
      </c>
      <c r="E941" s="293" t="s">
        <v>2074</v>
      </c>
      <c r="F941" s="293" t="s">
        <v>243</v>
      </c>
      <c r="G941" s="122" t="s">
        <v>244</v>
      </c>
      <c r="H941" s="293" t="s">
        <v>341</v>
      </c>
      <c r="I941" s="293" t="s">
        <v>252</v>
      </c>
      <c r="J941" s="294">
        <v>45399</v>
      </c>
      <c r="K941" s="295">
        <v>78.2</v>
      </c>
      <c r="L941" s="296">
        <v>77</v>
      </c>
      <c r="M941" s="297">
        <v>77</v>
      </c>
      <c r="N941" s="297">
        <v>77</v>
      </c>
      <c r="O941" s="298">
        <v>77</v>
      </c>
      <c r="P941" s="299">
        <v>77</v>
      </c>
      <c r="Q941" s="296">
        <v>77</v>
      </c>
      <c r="R941" s="297">
        <v>77</v>
      </c>
      <c r="S941" s="297">
        <v>77</v>
      </c>
      <c r="T941" s="297">
        <v>77</v>
      </c>
      <c r="U941" s="300">
        <v>77</v>
      </c>
      <c r="V941" s="296">
        <v>77</v>
      </c>
      <c r="W941" s="297">
        <v>77</v>
      </c>
      <c r="X941" s="297">
        <v>77</v>
      </c>
      <c r="Y941" s="297">
        <v>77</v>
      </c>
      <c r="Z941" s="300">
        <v>77</v>
      </c>
      <c r="AA941" s="296">
        <v>77</v>
      </c>
      <c r="AB941" s="297">
        <v>77</v>
      </c>
      <c r="AC941" s="297">
        <v>77</v>
      </c>
      <c r="AD941" s="297">
        <v>77</v>
      </c>
      <c r="AE941" s="300">
        <v>77</v>
      </c>
    </row>
    <row r="942" spans="1:31" x14ac:dyDescent="0.2">
      <c r="A942" s="293" t="s">
        <v>2276</v>
      </c>
      <c r="B942" s="293"/>
      <c r="C942" s="293" t="s">
        <v>2276</v>
      </c>
      <c r="D942" s="122" t="s">
        <v>2073</v>
      </c>
      <c r="E942" s="293" t="s">
        <v>2074</v>
      </c>
      <c r="F942" s="293" t="s">
        <v>243</v>
      </c>
      <c r="G942" s="122" t="s">
        <v>1108</v>
      </c>
      <c r="H942" s="293" t="s">
        <v>2129</v>
      </c>
      <c r="I942" s="293" t="s">
        <v>260</v>
      </c>
      <c r="J942" s="294">
        <v>45261</v>
      </c>
      <c r="K942" s="295">
        <v>1.58</v>
      </c>
      <c r="L942" s="296">
        <v>1.6</v>
      </c>
      <c r="M942" s="297">
        <v>1.6</v>
      </c>
      <c r="N942" s="297">
        <v>1.6</v>
      </c>
      <c r="O942" s="298">
        <v>1.6</v>
      </c>
      <c r="P942" s="299">
        <v>1.6</v>
      </c>
      <c r="Q942" s="296">
        <v>1.6</v>
      </c>
      <c r="R942" s="297">
        <v>1.6</v>
      </c>
      <c r="S942" s="297">
        <v>1.6</v>
      </c>
      <c r="T942" s="297">
        <v>1.6</v>
      </c>
      <c r="U942" s="300">
        <v>1.6</v>
      </c>
      <c r="V942" s="296">
        <v>1.6</v>
      </c>
      <c r="W942" s="297">
        <v>1.6</v>
      </c>
      <c r="X942" s="297">
        <v>1.6</v>
      </c>
      <c r="Y942" s="297">
        <v>1.6</v>
      </c>
      <c r="Z942" s="300">
        <v>1.6</v>
      </c>
      <c r="AA942" s="296">
        <v>1.6</v>
      </c>
      <c r="AB942" s="297">
        <v>1.6</v>
      </c>
      <c r="AC942" s="297">
        <v>1.6</v>
      </c>
      <c r="AD942" s="297">
        <v>1.6</v>
      </c>
      <c r="AE942" s="300">
        <v>1.6</v>
      </c>
    </row>
    <row r="943" spans="1:31" x14ac:dyDescent="0.2">
      <c r="A943" s="293" t="s">
        <v>2277</v>
      </c>
      <c r="B943" s="293"/>
      <c r="C943" s="293" t="s">
        <v>2277</v>
      </c>
      <c r="D943" s="122" t="s">
        <v>2073</v>
      </c>
      <c r="E943" s="293" t="s">
        <v>2074</v>
      </c>
      <c r="F943" s="293" t="s">
        <v>243</v>
      </c>
      <c r="G943" s="122" t="s">
        <v>1108</v>
      </c>
      <c r="H943" s="293" t="s">
        <v>1014</v>
      </c>
      <c r="I943" s="293" t="s">
        <v>246</v>
      </c>
      <c r="J943" s="294">
        <v>45581</v>
      </c>
      <c r="K943" s="295">
        <v>5</v>
      </c>
      <c r="L943" s="296">
        <v>5</v>
      </c>
      <c r="M943" s="297">
        <v>5</v>
      </c>
      <c r="N943" s="297">
        <v>5</v>
      </c>
      <c r="O943" s="298">
        <v>5</v>
      </c>
      <c r="P943" s="299">
        <v>5</v>
      </c>
      <c r="Q943" s="296">
        <v>5</v>
      </c>
      <c r="R943" s="297">
        <v>5</v>
      </c>
      <c r="S943" s="297">
        <v>5</v>
      </c>
      <c r="T943" s="297">
        <v>5</v>
      </c>
      <c r="U943" s="300">
        <v>5</v>
      </c>
      <c r="V943" s="296">
        <v>5</v>
      </c>
      <c r="W943" s="297">
        <v>5</v>
      </c>
      <c r="X943" s="297">
        <v>5</v>
      </c>
      <c r="Y943" s="297">
        <v>5</v>
      </c>
      <c r="Z943" s="300">
        <v>5</v>
      </c>
      <c r="AA943" s="296">
        <v>5</v>
      </c>
      <c r="AB943" s="297">
        <v>5</v>
      </c>
      <c r="AC943" s="297">
        <v>5</v>
      </c>
      <c r="AD943" s="297">
        <v>5</v>
      </c>
      <c r="AE943" s="300">
        <v>5</v>
      </c>
    </row>
    <row r="944" spans="1:31" x14ac:dyDescent="0.2">
      <c r="A944" s="293" t="s">
        <v>2278</v>
      </c>
      <c r="B944" s="293"/>
      <c r="C944" s="293" t="s">
        <v>2279</v>
      </c>
      <c r="D944" s="122" t="s">
        <v>2073</v>
      </c>
      <c r="E944" s="293" t="s">
        <v>2074</v>
      </c>
      <c r="F944" s="293" t="s">
        <v>243</v>
      </c>
      <c r="G944" s="122" t="s">
        <v>244</v>
      </c>
      <c r="H944" s="293" t="s">
        <v>2103</v>
      </c>
      <c r="I944" s="293" t="s">
        <v>260</v>
      </c>
      <c r="J944" s="294">
        <v>45554</v>
      </c>
      <c r="K944" s="295">
        <v>251.45</v>
      </c>
      <c r="L944" s="296">
        <v>250.5</v>
      </c>
      <c r="M944" s="297">
        <v>250.5</v>
      </c>
      <c r="N944" s="297">
        <v>250.5</v>
      </c>
      <c r="O944" s="298">
        <v>250.5</v>
      </c>
      <c r="P944" s="299">
        <v>250.5</v>
      </c>
      <c r="Q944" s="296">
        <v>250.5</v>
      </c>
      <c r="R944" s="297">
        <v>250.5</v>
      </c>
      <c r="S944" s="297">
        <v>250.5</v>
      </c>
      <c r="T944" s="297">
        <v>250.5</v>
      </c>
      <c r="U944" s="300">
        <v>250.5</v>
      </c>
      <c r="V944" s="296">
        <v>250.5</v>
      </c>
      <c r="W944" s="297">
        <v>250.5</v>
      </c>
      <c r="X944" s="297">
        <v>250.5</v>
      </c>
      <c r="Y944" s="297">
        <v>250.5</v>
      </c>
      <c r="Z944" s="300">
        <v>250.5</v>
      </c>
      <c r="AA944" s="296">
        <v>250.5</v>
      </c>
      <c r="AB944" s="297">
        <v>250.5</v>
      </c>
      <c r="AC944" s="297">
        <v>250.5</v>
      </c>
      <c r="AD944" s="297">
        <v>250.5</v>
      </c>
      <c r="AE944" s="300">
        <v>250.5</v>
      </c>
    </row>
    <row r="945" spans="1:31" x14ac:dyDescent="0.2">
      <c r="A945" s="293" t="s">
        <v>2280</v>
      </c>
      <c r="B945" s="293"/>
      <c r="C945" s="293" t="s">
        <v>2281</v>
      </c>
      <c r="D945" s="122" t="s">
        <v>2073</v>
      </c>
      <c r="E945" s="293" t="s">
        <v>2074</v>
      </c>
      <c r="F945" s="293" t="s">
        <v>243</v>
      </c>
      <c r="G945" s="122" t="s">
        <v>1108</v>
      </c>
      <c r="H945" s="293" t="s">
        <v>2157</v>
      </c>
      <c r="I945" s="293" t="s">
        <v>246</v>
      </c>
      <c r="J945" s="294">
        <v>43066</v>
      </c>
      <c r="K945" s="295">
        <v>5.28</v>
      </c>
      <c r="L945" s="296">
        <v>5.3</v>
      </c>
      <c r="M945" s="297">
        <v>5.3</v>
      </c>
      <c r="N945" s="297">
        <v>5.3</v>
      </c>
      <c r="O945" s="298">
        <v>5.3</v>
      </c>
      <c r="P945" s="299">
        <v>5.3</v>
      </c>
      <c r="Q945" s="296">
        <v>5.3</v>
      </c>
      <c r="R945" s="297">
        <v>5.3</v>
      </c>
      <c r="S945" s="297">
        <v>5.3</v>
      </c>
      <c r="T945" s="297">
        <v>5.3</v>
      </c>
      <c r="U945" s="300">
        <v>5.3</v>
      </c>
      <c r="V945" s="296">
        <v>5.3</v>
      </c>
      <c r="W945" s="297">
        <v>5.3</v>
      </c>
      <c r="X945" s="297">
        <v>5.3</v>
      </c>
      <c r="Y945" s="297">
        <v>5.3</v>
      </c>
      <c r="Z945" s="300">
        <v>5.3</v>
      </c>
      <c r="AA945" s="296">
        <v>5.3</v>
      </c>
      <c r="AB945" s="297">
        <v>5.3</v>
      </c>
      <c r="AC945" s="297">
        <v>5.3</v>
      </c>
      <c r="AD945" s="297">
        <v>5.3</v>
      </c>
      <c r="AE945" s="300">
        <v>5.3</v>
      </c>
    </row>
    <row r="946" spans="1:31" x14ac:dyDescent="0.2">
      <c r="A946" s="293" t="s">
        <v>2282</v>
      </c>
      <c r="B946" s="293"/>
      <c r="C946" s="293" t="s">
        <v>2283</v>
      </c>
      <c r="D946" s="122" t="s">
        <v>2073</v>
      </c>
      <c r="E946" s="293" t="s">
        <v>2074</v>
      </c>
      <c r="F946" s="293" t="s">
        <v>243</v>
      </c>
      <c r="G946" s="122" t="s">
        <v>1108</v>
      </c>
      <c r="H946" s="293" t="s">
        <v>661</v>
      </c>
      <c r="I946" s="293" t="s">
        <v>260</v>
      </c>
      <c r="J946" s="294">
        <v>43555</v>
      </c>
      <c r="K946" s="295">
        <v>10</v>
      </c>
      <c r="L946" s="296">
        <v>10</v>
      </c>
      <c r="M946" s="297">
        <v>10</v>
      </c>
      <c r="N946" s="297">
        <v>10</v>
      </c>
      <c r="O946" s="298">
        <v>10</v>
      </c>
      <c r="P946" s="299">
        <v>10</v>
      </c>
      <c r="Q946" s="296">
        <v>10</v>
      </c>
      <c r="R946" s="297">
        <v>10</v>
      </c>
      <c r="S946" s="297">
        <v>10</v>
      </c>
      <c r="T946" s="297">
        <v>10</v>
      </c>
      <c r="U946" s="300">
        <v>10</v>
      </c>
      <c r="V946" s="296">
        <v>10</v>
      </c>
      <c r="W946" s="297">
        <v>10</v>
      </c>
      <c r="X946" s="297">
        <v>10</v>
      </c>
      <c r="Y946" s="297">
        <v>10</v>
      </c>
      <c r="Z946" s="300">
        <v>10</v>
      </c>
      <c r="AA946" s="296">
        <v>10</v>
      </c>
      <c r="AB946" s="297">
        <v>10</v>
      </c>
      <c r="AC946" s="297">
        <v>10</v>
      </c>
      <c r="AD946" s="297">
        <v>10</v>
      </c>
      <c r="AE946" s="300">
        <v>10</v>
      </c>
    </row>
    <row r="947" spans="1:31" x14ac:dyDescent="0.2">
      <c r="A947" s="293" t="s">
        <v>2284</v>
      </c>
      <c r="B947" s="293"/>
      <c r="C947" s="293" t="s">
        <v>2285</v>
      </c>
      <c r="D947" s="122" t="s">
        <v>2073</v>
      </c>
      <c r="E947" s="293" t="s">
        <v>2074</v>
      </c>
      <c r="F947" s="293" t="s">
        <v>243</v>
      </c>
      <c r="G947" s="122" t="s">
        <v>244</v>
      </c>
      <c r="H947" s="293" t="s">
        <v>2286</v>
      </c>
      <c r="I947" s="293" t="s">
        <v>260</v>
      </c>
      <c r="J947" s="294">
        <v>45170</v>
      </c>
      <c r="K947" s="295">
        <v>207.4</v>
      </c>
      <c r="L947" s="296">
        <v>200</v>
      </c>
      <c r="M947" s="297">
        <v>200</v>
      </c>
      <c r="N947" s="297">
        <v>200</v>
      </c>
      <c r="O947" s="298">
        <v>200</v>
      </c>
      <c r="P947" s="299">
        <v>200</v>
      </c>
      <c r="Q947" s="296">
        <v>200</v>
      </c>
      <c r="R947" s="297">
        <v>200</v>
      </c>
      <c r="S947" s="297">
        <v>200</v>
      </c>
      <c r="T947" s="297">
        <v>200</v>
      </c>
      <c r="U947" s="300">
        <v>200</v>
      </c>
      <c r="V947" s="296">
        <v>200</v>
      </c>
      <c r="W947" s="297">
        <v>200</v>
      </c>
      <c r="X947" s="297">
        <v>200</v>
      </c>
      <c r="Y947" s="297">
        <v>200</v>
      </c>
      <c r="Z947" s="300">
        <v>200</v>
      </c>
      <c r="AA947" s="296">
        <v>200</v>
      </c>
      <c r="AB947" s="297">
        <v>200</v>
      </c>
      <c r="AC947" s="297">
        <v>200</v>
      </c>
      <c r="AD947" s="297">
        <v>200</v>
      </c>
      <c r="AE947" s="300">
        <v>200</v>
      </c>
    </row>
    <row r="948" spans="1:31" x14ac:dyDescent="0.2">
      <c r="A948" s="293" t="s">
        <v>2287</v>
      </c>
      <c r="B948" s="293"/>
      <c r="C948" s="293" t="s">
        <v>2287</v>
      </c>
      <c r="D948" s="122" t="s">
        <v>2073</v>
      </c>
      <c r="E948" s="293" t="s">
        <v>2074</v>
      </c>
      <c r="F948" s="293" t="s">
        <v>243</v>
      </c>
      <c r="G948" s="122" t="s">
        <v>1108</v>
      </c>
      <c r="H948" s="293" t="s">
        <v>277</v>
      </c>
      <c r="I948" s="293" t="s">
        <v>246</v>
      </c>
      <c r="J948" s="294">
        <v>45505</v>
      </c>
      <c r="K948" s="295">
        <v>4</v>
      </c>
      <c r="L948" s="296">
        <v>4</v>
      </c>
      <c r="M948" s="297">
        <v>4</v>
      </c>
      <c r="N948" s="297">
        <v>4</v>
      </c>
      <c r="O948" s="298">
        <v>4</v>
      </c>
      <c r="P948" s="299">
        <v>4</v>
      </c>
      <c r="Q948" s="296">
        <v>4</v>
      </c>
      <c r="R948" s="297">
        <v>4</v>
      </c>
      <c r="S948" s="297">
        <v>4</v>
      </c>
      <c r="T948" s="297">
        <v>4</v>
      </c>
      <c r="U948" s="300">
        <v>4</v>
      </c>
      <c r="V948" s="296">
        <v>4</v>
      </c>
      <c r="W948" s="297">
        <v>4</v>
      </c>
      <c r="X948" s="297">
        <v>4</v>
      </c>
      <c r="Y948" s="297">
        <v>4</v>
      </c>
      <c r="Z948" s="300">
        <v>4</v>
      </c>
      <c r="AA948" s="296">
        <v>4</v>
      </c>
      <c r="AB948" s="297">
        <v>4</v>
      </c>
      <c r="AC948" s="297">
        <v>4</v>
      </c>
      <c r="AD948" s="297">
        <v>4</v>
      </c>
      <c r="AE948" s="300">
        <v>4</v>
      </c>
    </row>
    <row r="949" spans="1:31" x14ac:dyDescent="0.2">
      <c r="A949" s="293" t="s">
        <v>2288</v>
      </c>
      <c r="B949" s="293"/>
      <c r="C949" s="293" t="s">
        <v>2288</v>
      </c>
      <c r="D949" s="122" t="s">
        <v>2073</v>
      </c>
      <c r="E949" s="293" t="s">
        <v>2074</v>
      </c>
      <c r="F949" s="293" t="s">
        <v>243</v>
      </c>
      <c r="G949" s="122" t="s">
        <v>1108</v>
      </c>
      <c r="H949" s="293" t="s">
        <v>277</v>
      </c>
      <c r="I949" s="293" t="s">
        <v>246</v>
      </c>
      <c r="J949" s="294">
        <v>45588</v>
      </c>
      <c r="K949" s="295">
        <v>4</v>
      </c>
      <c r="L949" s="296">
        <v>4</v>
      </c>
      <c r="M949" s="297">
        <v>4</v>
      </c>
      <c r="N949" s="297">
        <v>4</v>
      </c>
      <c r="O949" s="298">
        <v>4</v>
      </c>
      <c r="P949" s="299">
        <v>4</v>
      </c>
      <c r="Q949" s="296">
        <v>4</v>
      </c>
      <c r="R949" s="297">
        <v>4</v>
      </c>
      <c r="S949" s="297">
        <v>4</v>
      </c>
      <c r="T949" s="297">
        <v>4</v>
      </c>
      <c r="U949" s="300">
        <v>4</v>
      </c>
      <c r="V949" s="296">
        <v>4</v>
      </c>
      <c r="W949" s="297">
        <v>4</v>
      </c>
      <c r="X949" s="297">
        <v>4</v>
      </c>
      <c r="Y949" s="297">
        <v>4</v>
      </c>
      <c r="Z949" s="300">
        <v>4</v>
      </c>
      <c r="AA949" s="296">
        <v>4</v>
      </c>
      <c r="AB949" s="297">
        <v>4</v>
      </c>
      <c r="AC949" s="297">
        <v>4</v>
      </c>
      <c r="AD949" s="297">
        <v>4</v>
      </c>
      <c r="AE949" s="300">
        <v>4</v>
      </c>
    </row>
    <row r="950" spans="1:31" x14ac:dyDescent="0.2">
      <c r="A950" s="293" t="s">
        <v>2289</v>
      </c>
      <c r="B950" s="293"/>
      <c r="C950" s="293" t="s">
        <v>2289</v>
      </c>
      <c r="D950" s="122" t="s">
        <v>2073</v>
      </c>
      <c r="E950" s="293" t="s">
        <v>2074</v>
      </c>
      <c r="F950" s="293" t="s">
        <v>243</v>
      </c>
      <c r="G950" s="122" t="s">
        <v>1108</v>
      </c>
      <c r="H950" s="293" t="s">
        <v>277</v>
      </c>
      <c r="I950" s="293" t="s">
        <v>246</v>
      </c>
      <c r="J950" s="294">
        <v>45588</v>
      </c>
      <c r="K950" s="295">
        <v>4</v>
      </c>
      <c r="L950" s="296">
        <v>4</v>
      </c>
      <c r="M950" s="297">
        <v>4</v>
      </c>
      <c r="N950" s="297">
        <v>4</v>
      </c>
      <c r="O950" s="298">
        <v>4</v>
      </c>
      <c r="P950" s="299">
        <v>4</v>
      </c>
      <c r="Q950" s="296">
        <v>4</v>
      </c>
      <c r="R950" s="297">
        <v>4</v>
      </c>
      <c r="S950" s="297">
        <v>4</v>
      </c>
      <c r="T950" s="297">
        <v>4</v>
      </c>
      <c r="U950" s="300">
        <v>4</v>
      </c>
      <c r="V950" s="296">
        <v>4</v>
      </c>
      <c r="W950" s="297">
        <v>4</v>
      </c>
      <c r="X950" s="297">
        <v>4</v>
      </c>
      <c r="Y950" s="297">
        <v>4</v>
      </c>
      <c r="Z950" s="300">
        <v>4</v>
      </c>
      <c r="AA950" s="296">
        <v>4</v>
      </c>
      <c r="AB950" s="297">
        <v>4</v>
      </c>
      <c r="AC950" s="297">
        <v>4</v>
      </c>
      <c r="AD950" s="297">
        <v>4</v>
      </c>
      <c r="AE950" s="300">
        <v>4</v>
      </c>
    </row>
    <row r="951" spans="1:31" x14ac:dyDescent="0.2">
      <c r="A951" s="293" t="s">
        <v>2290</v>
      </c>
      <c r="B951" s="293"/>
      <c r="C951" s="293" t="s">
        <v>2291</v>
      </c>
      <c r="D951" s="122" t="s">
        <v>2073</v>
      </c>
      <c r="E951" s="293" t="s">
        <v>2085</v>
      </c>
      <c r="F951" s="293" t="s">
        <v>243</v>
      </c>
      <c r="G951" s="122" t="s">
        <v>244</v>
      </c>
      <c r="H951" s="293" t="s">
        <v>2292</v>
      </c>
      <c r="I951" s="293" t="s">
        <v>1186</v>
      </c>
      <c r="J951" s="294">
        <v>44550</v>
      </c>
      <c r="K951" s="295">
        <v>121.4</v>
      </c>
      <c r="L951" s="296">
        <v>121.4</v>
      </c>
      <c r="M951" s="297">
        <v>121.4</v>
      </c>
      <c r="N951" s="297">
        <v>121.4</v>
      </c>
      <c r="O951" s="298">
        <v>121.4</v>
      </c>
      <c r="P951" s="299">
        <v>121.4</v>
      </c>
      <c r="Q951" s="296">
        <v>121.4</v>
      </c>
      <c r="R951" s="297">
        <v>121.4</v>
      </c>
      <c r="S951" s="297">
        <v>121.4</v>
      </c>
      <c r="T951" s="297">
        <v>121.4</v>
      </c>
      <c r="U951" s="300">
        <v>121.4</v>
      </c>
      <c r="V951" s="296">
        <v>121.4</v>
      </c>
      <c r="W951" s="297">
        <v>121.4</v>
      </c>
      <c r="X951" s="297">
        <v>121.4</v>
      </c>
      <c r="Y951" s="297">
        <v>121.4</v>
      </c>
      <c r="Z951" s="300">
        <v>121.4</v>
      </c>
      <c r="AA951" s="296">
        <v>121.4</v>
      </c>
      <c r="AB951" s="297">
        <v>121.4</v>
      </c>
      <c r="AC951" s="297">
        <v>121.4</v>
      </c>
      <c r="AD951" s="297">
        <v>121.4</v>
      </c>
      <c r="AE951" s="300">
        <v>121.4</v>
      </c>
    </row>
    <row r="952" spans="1:31" x14ac:dyDescent="0.2">
      <c r="A952" s="293" t="s">
        <v>2293</v>
      </c>
      <c r="B952" s="293"/>
      <c r="C952" s="293" t="s">
        <v>2294</v>
      </c>
      <c r="D952" s="122" t="s">
        <v>2073</v>
      </c>
      <c r="E952" s="293" t="s">
        <v>2085</v>
      </c>
      <c r="F952" s="293" t="s">
        <v>243</v>
      </c>
      <c r="G952" s="122" t="s">
        <v>244</v>
      </c>
      <c r="H952" s="293" t="s">
        <v>2292</v>
      </c>
      <c r="I952" s="293" t="s">
        <v>1186</v>
      </c>
      <c r="J952" s="294">
        <v>44550</v>
      </c>
      <c r="K952" s="295">
        <v>118.6</v>
      </c>
      <c r="L952" s="296">
        <v>118.6</v>
      </c>
      <c r="M952" s="297">
        <v>118.6</v>
      </c>
      <c r="N952" s="297">
        <v>118.6</v>
      </c>
      <c r="O952" s="298">
        <v>118.6</v>
      </c>
      <c r="P952" s="299">
        <v>118.6</v>
      </c>
      <c r="Q952" s="296">
        <v>118.6</v>
      </c>
      <c r="R952" s="297">
        <v>118.6</v>
      </c>
      <c r="S952" s="297">
        <v>118.6</v>
      </c>
      <c r="T952" s="297">
        <v>118.6</v>
      </c>
      <c r="U952" s="300">
        <v>118.6</v>
      </c>
      <c r="V952" s="296">
        <v>118.6</v>
      </c>
      <c r="W952" s="297">
        <v>118.6</v>
      </c>
      <c r="X952" s="297">
        <v>118.6</v>
      </c>
      <c r="Y952" s="297">
        <v>118.6</v>
      </c>
      <c r="Z952" s="300">
        <v>118.6</v>
      </c>
      <c r="AA952" s="296">
        <v>118.6</v>
      </c>
      <c r="AB952" s="297">
        <v>118.6</v>
      </c>
      <c r="AC952" s="297">
        <v>118.6</v>
      </c>
      <c r="AD952" s="297">
        <v>118.6</v>
      </c>
      <c r="AE952" s="300">
        <v>118.6</v>
      </c>
    </row>
    <row r="953" spans="1:31" x14ac:dyDescent="0.2">
      <c r="A953" s="293" t="s">
        <v>2295</v>
      </c>
      <c r="B953" s="293"/>
      <c r="C953" s="293" t="s">
        <v>2295</v>
      </c>
      <c r="D953" s="122" t="s">
        <v>2073</v>
      </c>
      <c r="E953" s="293" t="s">
        <v>2074</v>
      </c>
      <c r="F953" s="293" t="s">
        <v>243</v>
      </c>
      <c r="G953" s="122" t="s">
        <v>1108</v>
      </c>
      <c r="H953" s="293" t="s">
        <v>1014</v>
      </c>
      <c r="I953" s="293" t="s">
        <v>246</v>
      </c>
      <c r="J953" s="294">
        <v>45588</v>
      </c>
      <c r="K953" s="295">
        <v>4.99</v>
      </c>
      <c r="L953" s="296">
        <v>5</v>
      </c>
      <c r="M953" s="297">
        <v>5</v>
      </c>
      <c r="N953" s="297">
        <v>5</v>
      </c>
      <c r="O953" s="298">
        <v>5</v>
      </c>
      <c r="P953" s="299">
        <v>5</v>
      </c>
      <c r="Q953" s="296">
        <v>5</v>
      </c>
      <c r="R953" s="297">
        <v>5</v>
      </c>
      <c r="S953" s="297">
        <v>5</v>
      </c>
      <c r="T953" s="297">
        <v>5</v>
      </c>
      <c r="U953" s="300">
        <v>5</v>
      </c>
      <c r="V953" s="296">
        <v>5</v>
      </c>
      <c r="W953" s="297">
        <v>5</v>
      </c>
      <c r="X953" s="297">
        <v>5</v>
      </c>
      <c r="Y953" s="297">
        <v>5</v>
      </c>
      <c r="Z953" s="300">
        <v>5</v>
      </c>
      <c r="AA953" s="296">
        <v>5</v>
      </c>
      <c r="AB953" s="297">
        <v>5</v>
      </c>
      <c r="AC953" s="297">
        <v>5</v>
      </c>
      <c r="AD953" s="297">
        <v>5</v>
      </c>
      <c r="AE953" s="300">
        <v>5</v>
      </c>
    </row>
    <row r="954" spans="1:31" x14ac:dyDescent="0.2">
      <c r="A954" s="293" t="s">
        <v>2296</v>
      </c>
      <c r="B954" s="293"/>
      <c r="C954" s="293" t="s">
        <v>2296</v>
      </c>
      <c r="D954" s="122" t="s">
        <v>2073</v>
      </c>
      <c r="E954" s="293" t="s">
        <v>2074</v>
      </c>
      <c r="F954" s="293" t="s">
        <v>243</v>
      </c>
      <c r="G954" s="122" t="s">
        <v>1108</v>
      </c>
      <c r="H954" s="293" t="s">
        <v>1014</v>
      </c>
      <c r="I954" s="293" t="s">
        <v>246</v>
      </c>
      <c r="J954" s="294">
        <v>45588</v>
      </c>
      <c r="K954" s="295">
        <v>4.99</v>
      </c>
      <c r="L954" s="296">
        <v>5</v>
      </c>
      <c r="M954" s="297">
        <v>5</v>
      </c>
      <c r="N954" s="297">
        <v>5</v>
      </c>
      <c r="O954" s="298">
        <v>5</v>
      </c>
      <c r="P954" s="299">
        <v>5</v>
      </c>
      <c r="Q954" s="296">
        <v>5</v>
      </c>
      <c r="R954" s="297">
        <v>5</v>
      </c>
      <c r="S954" s="297">
        <v>5</v>
      </c>
      <c r="T954" s="297">
        <v>5</v>
      </c>
      <c r="U954" s="300">
        <v>5</v>
      </c>
      <c r="V954" s="296">
        <v>5</v>
      </c>
      <c r="W954" s="297">
        <v>5</v>
      </c>
      <c r="X954" s="297">
        <v>5</v>
      </c>
      <c r="Y954" s="297">
        <v>5</v>
      </c>
      <c r="Z954" s="300">
        <v>5</v>
      </c>
      <c r="AA954" s="296">
        <v>5</v>
      </c>
      <c r="AB954" s="297">
        <v>5</v>
      </c>
      <c r="AC954" s="297">
        <v>5</v>
      </c>
      <c r="AD954" s="297">
        <v>5</v>
      </c>
      <c r="AE954" s="300">
        <v>5</v>
      </c>
    </row>
    <row r="955" spans="1:31" x14ac:dyDescent="0.2">
      <c r="A955" s="293" t="s">
        <v>2297</v>
      </c>
      <c r="B955" s="293"/>
      <c r="C955" s="293" t="s">
        <v>2298</v>
      </c>
      <c r="D955" s="122" t="s">
        <v>2073</v>
      </c>
      <c r="E955" s="293" t="s">
        <v>2074</v>
      </c>
      <c r="F955" s="293" t="s">
        <v>243</v>
      </c>
      <c r="G955" s="122" t="s">
        <v>244</v>
      </c>
      <c r="H955" s="293" t="s">
        <v>2299</v>
      </c>
      <c r="I955" s="293" t="s">
        <v>260</v>
      </c>
      <c r="J955" s="294">
        <v>45208</v>
      </c>
      <c r="K955" s="295">
        <v>61</v>
      </c>
      <c r="L955" s="296">
        <v>60</v>
      </c>
      <c r="M955" s="297">
        <v>60</v>
      </c>
      <c r="N955" s="297">
        <v>60</v>
      </c>
      <c r="O955" s="298">
        <v>60</v>
      </c>
      <c r="P955" s="299">
        <v>60</v>
      </c>
      <c r="Q955" s="296">
        <v>60</v>
      </c>
      <c r="R955" s="297">
        <v>60</v>
      </c>
      <c r="S955" s="297">
        <v>60</v>
      </c>
      <c r="T955" s="297">
        <v>60</v>
      </c>
      <c r="U955" s="300">
        <v>60</v>
      </c>
      <c r="V955" s="296">
        <v>60</v>
      </c>
      <c r="W955" s="297">
        <v>60</v>
      </c>
      <c r="X955" s="297">
        <v>60</v>
      </c>
      <c r="Y955" s="297">
        <v>60</v>
      </c>
      <c r="Z955" s="300">
        <v>60</v>
      </c>
      <c r="AA955" s="296">
        <v>60</v>
      </c>
      <c r="AB955" s="297">
        <v>60</v>
      </c>
      <c r="AC955" s="297">
        <v>60</v>
      </c>
      <c r="AD955" s="297">
        <v>60</v>
      </c>
      <c r="AE955" s="300">
        <v>60</v>
      </c>
    </row>
    <row r="956" spans="1:31" x14ac:dyDescent="0.2">
      <c r="A956" s="293" t="s">
        <v>2300</v>
      </c>
      <c r="B956" s="293"/>
      <c r="C956" s="293" t="s">
        <v>2301</v>
      </c>
      <c r="D956" s="122" t="s">
        <v>2073</v>
      </c>
      <c r="E956" s="293" t="s">
        <v>2074</v>
      </c>
      <c r="F956" s="293" t="s">
        <v>243</v>
      </c>
      <c r="G956" s="122" t="s">
        <v>244</v>
      </c>
      <c r="H956" s="293" t="s">
        <v>2299</v>
      </c>
      <c r="I956" s="293" t="s">
        <v>260</v>
      </c>
      <c r="J956" s="294">
        <v>45208</v>
      </c>
      <c r="K956" s="295">
        <v>91.25</v>
      </c>
      <c r="L956" s="296">
        <v>90</v>
      </c>
      <c r="M956" s="297">
        <v>90</v>
      </c>
      <c r="N956" s="297">
        <v>90</v>
      </c>
      <c r="O956" s="298">
        <v>90</v>
      </c>
      <c r="P956" s="299">
        <v>90</v>
      </c>
      <c r="Q956" s="296">
        <v>90</v>
      </c>
      <c r="R956" s="297">
        <v>90</v>
      </c>
      <c r="S956" s="297">
        <v>90</v>
      </c>
      <c r="T956" s="297">
        <v>90</v>
      </c>
      <c r="U956" s="300">
        <v>90</v>
      </c>
      <c r="V956" s="296">
        <v>90</v>
      </c>
      <c r="W956" s="297">
        <v>90</v>
      </c>
      <c r="X956" s="297">
        <v>90</v>
      </c>
      <c r="Y956" s="297">
        <v>90</v>
      </c>
      <c r="Z956" s="300">
        <v>90</v>
      </c>
      <c r="AA956" s="296">
        <v>90</v>
      </c>
      <c r="AB956" s="297">
        <v>90</v>
      </c>
      <c r="AC956" s="297">
        <v>90</v>
      </c>
      <c r="AD956" s="297">
        <v>90</v>
      </c>
      <c r="AE956" s="300">
        <v>90</v>
      </c>
    </row>
    <row r="957" spans="1:31" x14ac:dyDescent="0.2">
      <c r="A957" s="293" t="s">
        <v>2302</v>
      </c>
      <c r="B957" s="293"/>
      <c r="C957" s="293" t="s">
        <v>2303</v>
      </c>
      <c r="D957" s="122" t="s">
        <v>2073</v>
      </c>
      <c r="E957" s="293" t="s">
        <v>2074</v>
      </c>
      <c r="F957" s="293" t="s">
        <v>243</v>
      </c>
      <c r="G957" s="122" t="s">
        <v>244</v>
      </c>
      <c r="H957" s="293" t="s">
        <v>943</v>
      </c>
      <c r="I957" s="293" t="s">
        <v>252</v>
      </c>
      <c r="J957" s="294">
        <v>44859</v>
      </c>
      <c r="K957" s="295">
        <v>137.5</v>
      </c>
      <c r="L957" s="296">
        <v>137.5</v>
      </c>
      <c r="M957" s="297">
        <v>137.5</v>
      </c>
      <c r="N957" s="297">
        <v>137.5</v>
      </c>
      <c r="O957" s="298">
        <v>137.5</v>
      </c>
      <c r="P957" s="299">
        <v>137.5</v>
      </c>
      <c r="Q957" s="296">
        <v>137.5</v>
      </c>
      <c r="R957" s="297">
        <v>137.5</v>
      </c>
      <c r="S957" s="297">
        <v>137.5</v>
      </c>
      <c r="T957" s="297">
        <v>137.5</v>
      </c>
      <c r="U957" s="300">
        <v>137.5</v>
      </c>
      <c r="V957" s="296">
        <v>137.5</v>
      </c>
      <c r="W957" s="297">
        <v>137.5</v>
      </c>
      <c r="X957" s="297">
        <v>137.5</v>
      </c>
      <c r="Y957" s="297">
        <v>137.5</v>
      </c>
      <c r="Z957" s="300">
        <v>137.5</v>
      </c>
      <c r="AA957" s="296">
        <v>137.5</v>
      </c>
      <c r="AB957" s="297">
        <v>137.5</v>
      </c>
      <c r="AC957" s="297">
        <v>137.5</v>
      </c>
      <c r="AD957" s="297">
        <v>137.5</v>
      </c>
      <c r="AE957" s="300">
        <v>137.5</v>
      </c>
    </row>
    <row r="958" spans="1:31" x14ac:dyDescent="0.2">
      <c r="A958" s="293" t="s">
        <v>2304</v>
      </c>
      <c r="B958" s="293"/>
      <c r="C958" s="293" t="s">
        <v>2305</v>
      </c>
      <c r="D958" s="122" t="s">
        <v>2073</v>
      </c>
      <c r="E958" s="293" t="s">
        <v>2074</v>
      </c>
      <c r="F958" s="293" t="s">
        <v>243</v>
      </c>
      <c r="G958" s="122" t="s">
        <v>244</v>
      </c>
      <c r="H958" s="293" t="s">
        <v>486</v>
      </c>
      <c r="I958" s="293" t="s">
        <v>246</v>
      </c>
      <c r="J958" s="294">
        <v>44823</v>
      </c>
      <c r="K958" s="295">
        <v>148.80000000000001</v>
      </c>
      <c r="L958" s="296">
        <v>146.69999999999999</v>
      </c>
      <c r="M958" s="297">
        <v>146.69999999999999</v>
      </c>
      <c r="N958" s="297">
        <v>146.69999999999999</v>
      </c>
      <c r="O958" s="298">
        <v>146.69999999999999</v>
      </c>
      <c r="P958" s="299">
        <v>146.69999999999999</v>
      </c>
      <c r="Q958" s="296">
        <v>146.69999999999999</v>
      </c>
      <c r="R958" s="297">
        <v>146.69999999999999</v>
      </c>
      <c r="S958" s="297">
        <v>146.69999999999999</v>
      </c>
      <c r="T958" s="297">
        <v>146.69999999999999</v>
      </c>
      <c r="U958" s="300">
        <v>146.69999999999999</v>
      </c>
      <c r="V958" s="296">
        <v>146.69999999999999</v>
      </c>
      <c r="W958" s="297">
        <v>146.69999999999999</v>
      </c>
      <c r="X958" s="297">
        <v>146.69999999999999</v>
      </c>
      <c r="Y958" s="297">
        <v>146.69999999999999</v>
      </c>
      <c r="Z958" s="300">
        <v>146.69999999999999</v>
      </c>
      <c r="AA958" s="296">
        <v>146.69999999999999</v>
      </c>
      <c r="AB958" s="297">
        <v>146.69999999999999</v>
      </c>
      <c r="AC958" s="297">
        <v>146.69999999999999</v>
      </c>
      <c r="AD958" s="297">
        <v>146.69999999999999</v>
      </c>
      <c r="AE958" s="300">
        <v>146.69999999999999</v>
      </c>
    </row>
    <row r="959" spans="1:31" x14ac:dyDescent="0.2">
      <c r="A959" s="293" t="s">
        <v>2306</v>
      </c>
      <c r="B959" s="293"/>
      <c r="C959" s="293" t="s">
        <v>2307</v>
      </c>
      <c r="D959" s="122" t="s">
        <v>2073</v>
      </c>
      <c r="E959" s="293" t="s">
        <v>2074</v>
      </c>
      <c r="F959" s="293" t="s">
        <v>243</v>
      </c>
      <c r="G959" s="122" t="s">
        <v>244</v>
      </c>
      <c r="H959" s="293" t="s">
        <v>486</v>
      </c>
      <c r="I959" s="293" t="s">
        <v>246</v>
      </c>
      <c r="J959" s="294">
        <v>44823</v>
      </c>
      <c r="K959" s="295">
        <v>130.19999999999999</v>
      </c>
      <c r="L959" s="296">
        <v>128.30000000000001</v>
      </c>
      <c r="M959" s="297">
        <v>128.30000000000001</v>
      </c>
      <c r="N959" s="297">
        <v>128.30000000000001</v>
      </c>
      <c r="O959" s="298">
        <v>128.30000000000001</v>
      </c>
      <c r="P959" s="299">
        <v>128.30000000000001</v>
      </c>
      <c r="Q959" s="296">
        <v>128.30000000000001</v>
      </c>
      <c r="R959" s="297">
        <v>128.30000000000001</v>
      </c>
      <c r="S959" s="297">
        <v>128.30000000000001</v>
      </c>
      <c r="T959" s="297">
        <v>128.30000000000001</v>
      </c>
      <c r="U959" s="300">
        <v>128.30000000000001</v>
      </c>
      <c r="V959" s="296">
        <v>128.30000000000001</v>
      </c>
      <c r="W959" s="297">
        <v>128.30000000000001</v>
      </c>
      <c r="X959" s="297">
        <v>128.30000000000001</v>
      </c>
      <c r="Y959" s="297">
        <v>128.30000000000001</v>
      </c>
      <c r="Z959" s="300">
        <v>128.30000000000001</v>
      </c>
      <c r="AA959" s="296">
        <v>128.30000000000001</v>
      </c>
      <c r="AB959" s="297">
        <v>128.30000000000001</v>
      </c>
      <c r="AC959" s="297">
        <v>128.30000000000001</v>
      </c>
      <c r="AD959" s="297">
        <v>128.30000000000001</v>
      </c>
      <c r="AE959" s="300">
        <v>128.30000000000001</v>
      </c>
    </row>
    <row r="960" spans="1:31" x14ac:dyDescent="0.2">
      <c r="A960" s="293" t="s">
        <v>2308</v>
      </c>
      <c r="B960" s="293"/>
      <c r="C960" s="293" t="s">
        <v>2309</v>
      </c>
      <c r="D960" s="122" t="s">
        <v>2073</v>
      </c>
      <c r="E960" s="293" t="s">
        <v>2074</v>
      </c>
      <c r="F960" s="293" t="s">
        <v>243</v>
      </c>
      <c r="G960" s="122" t="s">
        <v>1108</v>
      </c>
      <c r="H960" s="293" t="s">
        <v>1903</v>
      </c>
      <c r="I960" s="293" t="s">
        <v>246</v>
      </c>
      <c r="J960" s="294">
        <v>43084</v>
      </c>
      <c r="K960" s="295">
        <v>5.2</v>
      </c>
      <c r="L960" s="296">
        <v>5.2</v>
      </c>
      <c r="M960" s="297">
        <v>5.2</v>
      </c>
      <c r="N960" s="297">
        <v>5.2</v>
      </c>
      <c r="O960" s="298">
        <v>5.2</v>
      </c>
      <c r="P960" s="299">
        <v>5.2</v>
      </c>
      <c r="Q960" s="296">
        <v>5.2</v>
      </c>
      <c r="R960" s="297">
        <v>5.2</v>
      </c>
      <c r="S960" s="297">
        <v>5.2</v>
      </c>
      <c r="T960" s="297">
        <v>5.2</v>
      </c>
      <c r="U960" s="300">
        <v>5.2</v>
      </c>
      <c r="V960" s="296">
        <v>5.2</v>
      </c>
      <c r="W960" s="297">
        <v>5.2</v>
      </c>
      <c r="X960" s="297">
        <v>5.2</v>
      </c>
      <c r="Y960" s="297">
        <v>5.2</v>
      </c>
      <c r="Z960" s="300">
        <v>5.2</v>
      </c>
      <c r="AA960" s="296">
        <v>5.2</v>
      </c>
      <c r="AB960" s="297">
        <v>5.2</v>
      </c>
      <c r="AC960" s="297">
        <v>5.2</v>
      </c>
      <c r="AD960" s="297">
        <v>5.2</v>
      </c>
      <c r="AE960" s="300">
        <v>5.2</v>
      </c>
    </row>
    <row r="961" spans="1:31" x14ac:dyDescent="0.2">
      <c r="A961" s="293" t="s">
        <v>2310</v>
      </c>
      <c r="B961" s="293"/>
      <c r="C961" s="293" t="s">
        <v>2311</v>
      </c>
      <c r="D961" s="122" t="s">
        <v>2073</v>
      </c>
      <c r="E961" s="293" t="s">
        <v>2081</v>
      </c>
      <c r="F961" s="293" t="s">
        <v>243</v>
      </c>
      <c r="G961" s="122" t="s">
        <v>244</v>
      </c>
      <c r="H961" s="293" t="s">
        <v>495</v>
      </c>
      <c r="I961" s="293" t="s">
        <v>392</v>
      </c>
      <c r="J961" s="294">
        <v>44025</v>
      </c>
      <c r="K961" s="295">
        <v>180</v>
      </c>
      <c r="L961" s="296">
        <v>180</v>
      </c>
      <c r="M961" s="297">
        <v>180</v>
      </c>
      <c r="N961" s="297">
        <v>180</v>
      </c>
      <c r="O961" s="298">
        <v>180</v>
      </c>
      <c r="P961" s="299">
        <v>180</v>
      </c>
      <c r="Q961" s="296">
        <v>180</v>
      </c>
      <c r="R961" s="297">
        <v>180</v>
      </c>
      <c r="S961" s="297">
        <v>180</v>
      </c>
      <c r="T961" s="297">
        <v>180</v>
      </c>
      <c r="U961" s="300">
        <v>180</v>
      </c>
      <c r="V961" s="296">
        <v>180</v>
      </c>
      <c r="W961" s="297">
        <v>180</v>
      </c>
      <c r="X961" s="297">
        <v>180</v>
      </c>
      <c r="Y961" s="297">
        <v>180</v>
      </c>
      <c r="Z961" s="300">
        <v>180</v>
      </c>
      <c r="AA961" s="296">
        <v>180</v>
      </c>
      <c r="AB961" s="297">
        <v>180</v>
      </c>
      <c r="AC961" s="297">
        <v>180</v>
      </c>
      <c r="AD961" s="297">
        <v>180</v>
      </c>
      <c r="AE961" s="300">
        <v>180</v>
      </c>
    </row>
    <row r="962" spans="1:31" x14ac:dyDescent="0.2">
      <c r="A962" s="293" t="s">
        <v>2312</v>
      </c>
      <c r="B962" s="293"/>
      <c r="C962" s="293" t="s">
        <v>2313</v>
      </c>
      <c r="D962" s="122" t="s">
        <v>2073</v>
      </c>
      <c r="E962" s="293" t="s">
        <v>2074</v>
      </c>
      <c r="F962" s="293" t="s">
        <v>243</v>
      </c>
      <c r="G962" s="122" t="s">
        <v>244</v>
      </c>
      <c r="H962" s="293" t="s">
        <v>272</v>
      </c>
      <c r="I962" s="293" t="s">
        <v>260</v>
      </c>
      <c r="J962" s="294">
        <v>41621</v>
      </c>
      <c r="K962" s="295">
        <v>39.18</v>
      </c>
      <c r="L962" s="296">
        <v>39.200000000000003</v>
      </c>
      <c r="M962" s="297">
        <v>39.200000000000003</v>
      </c>
      <c r="N962" s="297">
        <v>39.200000000000003</v>
      </c>
      <c r="O962" s="298">
        <v>39.200000000000003</v>
      </c>
      <c r="P962" s="299">
        <v>39.200000000000003</v>
      </c>
      <c r="Q962" s="296">
        <v>39.200000000000003</v>
      </c>
      <c r="R962" s="297">
        <v>39.200000000000003</v>
      </c>
      <c r="S962" s="297">
        <v>39.200000000000003</v>
      </c>
      <c r="T962" s="297">
        <v>39.200000000000003</v>
      </c>
      <c r="U962" s="300">
        <v>39.200000000000003</v>
      </c>
      <c r="V962" s="296">
        <v>39.200000000000003</v>
      </c>
      <c r="W962" s="297">
        <v>39.200000000000003</v>
      </c>
      <c r="X962" s="297">
        <v>39.200000000000003</v>
      </c>
      <c r="Y962" s="297">
        <v>39.200000000000003</v>
      </c>
      <c r="Z962" s="300">
        <v>39.200000000000003</v>
      </c>
      <c r="AA962" s="296">
        <v>39.200000000000003</v>
      </c>
      <c r="AB962" s="297">
        <v>39.200000000000003</v>
      </c>
      <c r="AC962" s="297">
        <v>39.200000000000003</v>
      </c>
      <c r="AD962" s="297">
        <v>39.200000000000003</v>
      </c>
      <c r="AE962" s="300">
        <v>39.200000000000003</v>
      </c>
    </row>
    <row r="963" spans="1:31" x14ac:dyDescent="0.2">
      <c r="A963" s="293" t="s">
        <v>2314</v>
      </c>
      <c r="B963" s="293"/>
      <c r="C963" s="293" t="s">
        <v>2315</v>
      </c>
      <c r="D963" s="122" t="s">
        <v>2073</v>
      </c>
      <c r="E963" s="293" t="s">
        <v>2074</v>
      </c>
      <c r="F963" s="293" t="s">
        <v>243</v>
      </c>
      <c r="G963" s="122" t="s">
        <v>1108</v>
      </c>
      <c r="H963" s="293" t="s">
        <v>272</v>
      </c>
      <c r="I963" s="293" t="s">
        <v>260</v>
      </c>
      <c r="J963" s="294">
        <v>41659</v>
      </c>
      <c r="K963" s="295">
        <v>4.4000000000000004</v>
      </c>
      <c r="L963" s="296">
        <v>4.4000000000000004</v>
      </c>
      <c r="M963" s="297">
        <v>4.4000000000000004</v>
      </c>
      <c r="N963" s="297">
        <v>4.4000000000000004</v>
      </c>
      <c r="O963" s="298">
        <v>4.4000000000000004</v>
      </c>
      <c r="P963" s="299">
        <v>4.4000000000000004</v>
      </c>
      <c r="Q963" s="296">
        <v>4.4000000000000004</v>
      </c>
      <c r="R963" s="297">
        <v>4.4000000000000004</v>
      </c>
      <c r="S963" s="297">
        <v>4.4000000000000004</v>
      </c>
      <c r="T963" s="297">
        <v>4.4000000000000004</v>
      </c>
      <c r="U963" s="300">
        <v>4.4000000000000004</v>
      </c>
      <c r="V963" s="296">
        <v>4.4000000000000004</v>
      </c>
      <c r="W963" s="297">
        <v>4.4000000000000004</v>
      </c>
      <c r="X963" s="297">
        <v>4.4000000000000004</v>
      </c>
      <c r="Y963" s="297">
        <v>4.4000000000000004</v>
      </c>
      <c r="Z963" s="300">
        <v>4.4000000000000004</v>
      </c>
      <c r="AA963" s="296">
        <v>4.4000000000000004</v>
      </c>
      <c r="AB963" s="297">
        <v>4.4000000000000004</v>
      </c>
      <c r="AC963" s="297">
        <v>4.4000000000000004</v>
      </c>
      <c r="AD963" s="297">
        <v>4.4000000000000004</v>
      </c>
      <c r="AE963" s="300">
        <v>4.4000000000000004</v>
      </c>
    </row>
    <row r="964" spans="1:31" x14ac:dyDescent="0.2">
      <c r="A964" s="293" t="s">
        <v>2316</v>
      </c>
      <c r="B964" s="293"/>
      <c r="C964" s="293" t="s">
        <v>2317</v>
      </c>
      <c r="D964" s="122" t="s">
        <v>2073</v>
      </c>
      <c r="E964" s="293" t="s">
        <v>2074</v>
      </c>
      <c r="F964" s="293" t="s">
        <v>243</v>
      </c>
      <c r="G964" s="122" t="s">
        <v>1108</v>
      </c>
      <c r="H964" s="293" t="s">
        <v>272</v>
      </c>
      <c r="I964" s="293" t="s">
        <v>260</v>
      </c>
      <c r="J964" s="294">
        <v>41913</v>
      </c>
      <c r="K964" s="295">
        <v>5.5</v>
      </c>
      <c r="L964" s="296">
        <v>5.5</v>
      </c>
      <c r="M964" s="297">
        <v>5.5</v>
      </c>
      <c r="N964" s="297">
        <v>5.5</v>
      </c>
      <c r="O964" s="298">
        <v>5.5</v>
      </c>
      <c r="P964" s="299">
        <v>5.5</v>
      </c>
      <c r="Q964" s="296">
        <v>5.5</v>
      </c>
      <c r="R964" s="297">
        <v>5.5</v>
      </c>
      <c r="S964" s="297">
        <v>5.5</v>
      </c>
      <c r="T964" s="297">
        <v>5.5</v>
      </c>
      <c r="U964" s="300">
        <v>5.5</v>
      </c>
      <c r="V964" s="296">
        <v>5.5</v>
      </c>
      <c r="W964" s="297">
        <v>5.5</v>
      </c>
      <c r="X964" s="297">
        <v>5.5</v>
      </c>
      <c r="Y964" s="297">
        <v>5.5</v>
      </c>
      <c r="Z964" s="300">
        <v>5.5</v>
      </c>
      <c r="AA964" s="296">
        <v>5.5</v>
      </c>
      <c r="AB964" s="297">
        <v>5.5</v>
      </c>
      <c r="AC964" s="297">
        <v>5.5</v>
      </c>
      <c r="AD964" s="297">
        <v>5.5</v>
      </c>
      <c r="AE964" s="300">
        <v>5.5</v>
      </c>
    </row>
    <row r="965" spans="1:31" x14ac:dyDescent="0.2">
      <c r="A965" s="293" t="s">
        <v>2318</v>
      </c>
      <c r="B965" s="293"/>
      <c r="C965" s="293" t="s">
        <v>2319</v>
      </c>
      <c r="D965" s="122" t="s">
        <v>2073</v>
      </c>
      <c r="E965" s="293" t="s">
        <v>2074</v>
      </c>
      <c r="F965" s="293" t="s">
        <v>243</v>
      </c>
      <c r="G965" s="122" t="s">
        <v>244</v>
      </c>
      <c r="H965" s="293" t="s">
        <v>1254</v>
      </c>
      <c r="I965" s="293" t="s">
        <v>260</v>
      </c>
      <c r="J965" s="294">
        <v>41879</v>
      </c>
      <c r="K965" s="295">
        <v>37.619999999999997</v>
      </c>
      <c r="L965" s="296">
        <v>37.6</v>
      </c>
      <c r="M965" s="297">
        <v>37.6</v>
      </c>
      <c r="N965" s="297">
        <v>37.6</v>
      </c>
      <c r="O965" s="298">
        <v>37.6</v>
      </c>
      <c r="P965" s="299">
        <v>37.6</v>
      </c>
      <c r="Q965" s="296">
        <v>37.6</v>
      </c>
      <c r="R965" s="297">
        <v>37.6</v>
      </c>
      <c r="S965" s="297">
        <v>37.6</v>
      </c>
      <c r="T965" s="297">
        <v>37.6</v>
      </c>
      <c r="U965" s="300">
        <v>37.6</v>
      </c>
      <c r="V965" s="296">
        <v>37.6</v>
      </c>
      <c r="W965" s="297">
        <v>37.6</v>
      </c>
      <c r="X965" s="297">
        <v>37.6</v>
      </c>
      <c r="Y965" s="297">
        <v>37.6</v>
      </c>
      <c r="Z965" s="300">
        <v>37.6</v>
      </c>
      <c r="AA965" s="296">
        <v>37.6</v>
      </c>
      <c r="AB965" s="297">
        <v>37.6</v>
      </c>
      <c r="AC965" s="297">
        <v>37.6</v>
      </c>
      <c r="AD965" s="297">
        <v>37.6</v>
      </c>
      <c r="AE965" s="300">
        <v>37.6</v>
      </c>
    </row>
    <row r="966" spans="1:31" x14ac:dyDescent="0.2">
      <c r="A966" s="293" t="s">
        <v>2320</v>
      </c>
      <c r="B966" s="293"/>
      <c r="C966" s="293" t="s">
        <v>2321</v>
      </c>
      <c r="D966" s="122" t="s">
        <v>2073</v>
      </c>
      <c r="E966" s="293" t="s">
        <v>2074</v>
      </c>
      <c r="F966" s="293" t="s">
        <v>243</v>
      </c>
      <c r="G966" s="122" t="s">
        <v>244</v>
      </c>
      <c r="H966" s="293" t="s">
        <v>2322</v>
      </c>
      <c r="I966" s="293" t="s">
        <v>260</v>
      </c>
      <c r="J966" s="294">
        <v>42360</v>
      </c>
      <c r="K966" s="295">
        <v>100</v>
      </c>
      <c r="L966" s="296">
        <v>100</v>
      </c>
      <c r="M966" s="297">
        <v>100</v>
      </c>
      <c r="N966" s="297">
        <v>100</v>
      </c>
      <c r="O966" s="298">
        <v>100</v>
      </c>
      <c r="P966" s="299">
        <v>100</v>
      </c>
      <c r="Q966" s="296">
        <v>100</v>
      </c>
      <c r="R966" s="297">
        <v>100</v>
      </c>
      <c r="S966" s="297">
        <v>100</v>
      </c>
      <c r="T966" s="297">
        <v>100</v>
      </c>
      <c r="U966" s="300">
        <v>100</v>
      </c>
      <c r="V966" s="296">
        <v>100</v>
      </c>
      <c r="W966" s="297">
        <v>100</v>
      </c>
      <c r="X966" s="297">
        <v>100</v>
      </c>
      <c r="Y966" s="297">
        <v>100</v>
      </c>
      <c r="Z966" s="300">
        <v>100</v>
      </c>
      <c r="AA966" s="296">
        <v>100</v>
      </c>
      <c r="AB966" s="297">
        <v>100</v>
      </c>
      <c r="AC966" s="297">
        <v>100</v>
      </c>
      <c r="AD966" s="297">
        <v>100</v>
      </c>
      <c r="AE966" s="300">
        <v>100</v>
      </c>
    </row>
    <row r="967" spans="1:31" x14ac:dyDescent="0.2">
      <c r="A967" s="293" t="s">
        <v>2323</v>
      </c>
      <c r="B967" s="293"/>
      <c r="C967" s="293" t="s">
        <v>2324</v>
      </c>
      <c r="D967" s="122" t="s">
        <v>2073</v>
      </c>
      <c r="E967" s="293" t="s">
        <v>2081</v>
      </c>
      <c r="F967" s="293" t="s">
        <v>243</v>
      </c>
      <c r="G967" s="122" t="s">
        <v>244</v>
      </c>
      <c r="H967" s="293" t="s">
        <v>1415</v>
      </c>
      <c r="I967" s="293" t="s">
        <v>392</v>
      </c>
      <c r="J967" s="294">
        <v>42527</v>
      </c>
      <c r="K967" s="295">
        <v>110.2</v>
      </c>
      <c r="L967" s="296">
        <v>110.2</v>
      </c>
      <c r="M967" s="297">
        <v>110.2</v>
      </c>
      <c r="N967" s="297">
        <v>110.2</v>
      </c>
      <c r="O967" s="298">
        <v>110.2</v>
      </c>
      <c r="P967" s="299">
        <v>110.2</v>
      </c>
      <c r="Q967" s="296">
        <v>110.2</v>
      </c>
      <c r="R967" s="297">
        <v>110.2</v>
      </c>
      <c r="S967" s="297">
        <v>110.2</v>
      </c>
      <c r="T967" s="297">
        <v>110.2</v>
      </c>
      <c r="U967" s="300">
        <v>110.2</v>
      </c>
      <c r="V967" s="296">
        <v>110.2</v>
      </c>
      <c r="W967" s="297">
        <v>110.2</v>
      </c>
      <c r="X967" s="297">
        <v>110.2</v>
      </c>
      <c r="Y967" s="297">
        <v>110.2</v>
      </c>
      <c r="Z967" s="300">
        <v>110.2</v>
      </c>
      <c r="AA967" s="296">
        <v>110.2</v>
      </c>
      <c r="AB967" s="297">
        <v>110.2</v>
      </c>
      <c r="AC967" s="297">
        <v>110.2</v>
      </c>
      <c r="AD967" s="297">
        <v>110.2</v>
      </c>
      <c r="AE967" s="300">
        <v>110.2</v>
      </c>
    </row>
    <row r="968" spans="1:31" x14ac:dyDescent="0.2">
      <c r="A968" s="293" t="s">
        <v>2325</v>
      </c>
      <c r="B968" s="293"/>
      <c r="C968" s="293" t="s">
        <v>2326</v>
      </c>
      <c r="D968" s="122" t="s">
        <v>2073</v>
      </c>
      <c r="E968" s="293" t="s">
        <v>2085</v>
      </c>
      <c r="F968" s="293" t="s">
        <v>243</v>
      </c>
      <c r="G968" s="122" t="s">
        <v>244</v>
      </c>
      <c r="H968" s="293" t="s">
        <v>1535</v>
      </c>
      <c r="I968" s="293" t="s">
        <v>392</v>
      </c>
      <c r="J968" s="294">
        <v>42580</v>
      </c>
      <c r="K968" s="295">
        <v>112</v>
      </c>
      <c r="L968" s="296">
        <v>112</v>
      </c>
      <c r="M968" s="297">
        <v>112</v>
      </c>
      <c r="N968" s="297">
        <v>112</v>
      </c>
      <c r="O968" s="298">
        <v>112</v>
      </c>
      <c r="P968" s="299">
        <v>112</v>
      </c>
      <c r="Q968" s="296">
        <v>112</v>
      </c>
      <c r="R968" s="297">
        <v>112</v>
      </c>
      <c r="S968" s="297">
        <v>112</v>
      </c>
      <c r="T968" s="297">
        <v>112</v>
      </c>
      <c r="U968" s="300">
        <v>112</v>
      </c>
      <c r="V968" s="296">
        <v>112</v>
      </c>
      <c r="W968" s="297">
        <v>112</v>
      </c>
      <c r="X968" s="297">
        <v>112</v>
      </c>
      <c r="Y968" s="297">
        <v>112</v>
      </c>
      <c r="Z968" s="300">
        <v>112</v>
      </c>
      <c r="AA968" s="296">
        <v>112</v>
      </c>
      <c r="AB968" s="297">
        <v>112</v>
      </c>
      <c r="AC968" s="297">
        <v>112</v>
      </c>
      <c r="AD968" s="297">
        <v>112</v>
      </c>
      <c r="AE968" s="300">
        <v>112</v>
      </c>
    </row>
    <row r="969" spans="1:31" x14ac:dyDescent="0.2">
      <c r="A969" s="293" t="s">
        <v>2327</v>
      </c>
      <c r="B969" s="293"/>
      <c r="C969" s="293" t="s">
        <v>2327</v>
      </c>
      <c r="D969" s="122" t="s">
        <v>2073</v>
      </c>
      <c r="E969" s="293" t="s">
        <v>2081</v>
      </c>
      <c r="F969" s="293" t="s">
        <v>243</v>
      </c>
      <c r="G969" s="122" t="s">
        <v>1108</v>
      </c>
      <c r="H969" s="293" t="s">
        <v>1281</v>
      </c>
      <c r="I969" s="293" t="s">
        <v>392</v>
      </c>
      <c r="J969" s="294">
        <v>45490</v>
      </c>
      <c r="K969" s="295">
        <v>9.9600000000000009</v>
      </c>
      <c r="L969" s="296">
        <v>10</v>
      </c>
      <c r="M969" s="297">
        <v>10</v>
      </c>
      <c r="N969" s="297">
        <v>10</v>
      </c>
      <c r="O969" s="298">
        <v>10</v>
      </c>
      <c r="P969" s="299">
        <v>10</v>
      </c>
      <c r="Q969" s="296">
        <v>10</v>
      </c>
      <c r="R969" s="297">
        <v>10</v>
      </c>
      <c r="S969" s="297">
        <v>10</v>
      </c>
      <c r="T969" s="297">
        <v>10</v>
      </c>
      <c r="U969" s="300">
        <v>10</v>
      </c>
      <c r="V969" s="296">
        <v>10</v>
      </c>
      <c r="W969" s="297">
        <v>10</v>
      </c>
      <c r="X969" s="297">
        <v>10</v>
      </c>
      <c r="Y969" s="297">
        <v>10</v>
      </c>
      <c r="Z969" s="300">
        <v>10</v>
      </c>
      <c r="AA969" s="296">
        <v>10</v>
      </c>
      <c r="AB969" s="297">
        <v>10</v>
      </c>
      <c r="AC969" s="297">
        <v>10</v>
      </c>
      <c r="AD969" s="297">
        <v>10</v>
      </c>
      <c r="AE969" s="300">
        <v>10</v>
      </c>
    </row>
    <row r="970" spans="1:31" x14ac:dyDescent="0.2">
      <c r="A970" s="293" t="s">
        <v>2328</v>
      </c>
      <c r="B970" s="293"/>
      <c r="C970" s="293" t="s">
        <v>2329</v>
      </c>
      <c r="D970" s="122" t="s">
        <v>2073</v>
      </c>
      <c r="E970" s="293" t="s">
        <v>2081</v>
      </c>
      <c r="F970" s="293" t="s">
        <v>243</v>
      </c>
      <c r="G970" s="122" t="s">
        <v>244</v>
      </c>
      <c r="H970" s="293" t="s">
        <v>1690</v>
      </c>
      <c r="I970" s="293" t="s">
        <v>392</v>
      </c>
      <c r="J970" s="294">
        <v>43795</v>
      </c>
      <c r="K970" s="295">
        <v>125.04</v>
      </c>
      <c r="L970" s="296">
        <v>125.1</v>
      </c>
      <c r="M970" s="297">
        <v>125.1</v>
      </c>
      <c r="N970" s="297">
        <v>125.1</v>
      </c>
      <c r="O970" s="298">
        <v>125.1</v>
      </c>
      <c r="P970" s="299">
        <v>125.1</v>
      </c>
      <c r="Q970" s="296">
        <v>125.1</v>
      </c>
      <c r="R970" s="297">
        <v>125.1</v>
      </c>
      <c r="S970" s="297">
        <v>125.1</v>
      </c>
      <c r="T970" s="297">
        <v>125.1</v>
      </c>
      <c r="U970" s="300">
        <v>125.1</v>
      </c>
      <c r="V970" s="296">
        <v>125.1</v>
      </c>
      <c r="W970" s="297">
        <v>125.1</v>
      </c>
      <c r="X970" s="297">
        <v>125.1</v>
      </c>
      <c r="Y970" s="297">
        <v>125.1</v>
      </c>
      <c r="Z970" s="300">
        <v>125.1</v>
      </c>
      <c r="AA970" s="296">
        <v>125.1</v>
      </c>
      <c r="AB970" s="297">
        <v>125.1</v>
      </c>
      <c r="AC970" s="297">
        <v>125.1</v>
      </c>
      <c r="AD970" s="297">
        <v>125.1</v>
      </c>
      <c r="AE970" s="300">
        <v>125.1</v>
      </c>
    </row>
    <row r="971" spans="1:31" x14ac:dyDescent="0.2">
      <c r="A971" s="293" t="s">
        <v>2330</v>
      </c>
      <c r="B971" s="293"/>
      <c r="C971" s="293" t="s">
        <v>2331</v>
      </c>
      <c r="D971" s="122" t="s">
        <v>2073</v>
      </c>
      <c r="E971" s="293" t="s">
        <v>2081</v>
      </c>
      <c r="F971" s="293" t="s">
        <v>243</v>
      </c>
      <c r="G971" s="122" t="s">
        <v>244</v>
      </c>
      <c r="H971" s="293" t="s">
        <v>1690</v>
      </c>
      <c r="I971" s="293" t="s">
        <v>392</v>
      </c>
      <c r="J971" s="294">
        <v>43795</v>
      </c>
      <c r="K971" s="295">
        <v>127.95</v>
      </c>
      <c r="L971" s="296">
        <v>128.1</v>
      </c>
      <c r="M971" s="297">
        <v>128.1</v>
      </c>
      <c r="N971" s="297">
        <v>128.1</v>
      </c>
      <c r="O971" s="298">
        <v>128.1</v>
      </c>
      <c r="P971" s="299">
        <v>128.1</v>
      </c>
      <c r="Q971" s="296">
        <v>128.1</v>
      </c>
      <c r="R971" s="297">
        <v>128.1</v>
      </c>
      <c r="S971" s="297">
        <v>128.1</v>
      </c>
      <c r="T971" s="297">
        <v>128.1</v>
      </c>
      <c r="U971" s="300">
        <v>128.1</v>
      </c>
      <c r="V971" s="296">
        <v>128.1</v>
      </c>
      <c r="W971" s="297">
        <v>128.1</v>
      </c>
      <c r="X971" s="297">
        <v>128.1</v>
      </c>
      <c r="Y971" s="297">
        <v>128.1</v>
      </c>
      <c r="Z971" s="300">
        <v>128.1</v>
      </c>
      <c r="AA971" s="296">
        <v>128.1</v>
      </c>
      <c r="AB971" s="297">
        <v>128.1</v>
      </c>
      <c r="AC971" s="297">
        <v>128.1</v>
      </c>
      <c r="AD971" s="297">
        <v>128.1</v>
      </c>
      <c r="AE971" s="300">
        <v>128.1</v>
      </c>
    </row>
    <row r="972" spans="1:31" x14ac:dyDescent="0.2">
      <c r="A972" s="293" t="s">
        <v>2332</v>
      </c>
      <c r="B972" s="293"/>
      <c r="C972" s="293" t="s">
        <v>2333</v>
      </c>
      <c r="D972" s="122" t="s">
        <v>2073</v>
      </c>
      <c r="E972" s="293" t="s">
        <v>2074</v>
      </c>
      <c r="F972" s="293" t="s">
        <v>243</v>
      </c>
      <c r="G972" s="122" t="s">
        <v>244</v>
      </c>
      <c r="H972" s="293" t="s">
        <v>1216</v>
      </c>
      <c r="I972" s="293" t="s">
        <v>246</v>
      </c>
      <c r="J972" s="294">
        <v>44440</v>
      </c>
      <c r="K972" s="295">
        <v>83.9</v>
      </c>
      <c r="L972" s="296">
        <v>83.9</v>
      </c>
      <c r="M972" s="297">
        <v>83.9</v>
      </c>
      <c r="N972" s="297">
        <v>83.9</v>
      </c>
      <c r="O972" s="298">
        <v>83.9</v>
      </c>
      <c r="P972" s="299">
        <v>83.9</v>
      </c>
      <c r="Q972" s="296">
        <v>83.9</v>
      </c>
      <c r="R972" s="297">
        <v>83.9</v>
      </c>
      <c r="S972" s="297">
        <v>83.9</v>
      </c>
      <c r="T972" s="297">
        <v>83.9</v>
      </c>
      <c r="U972" s="300">
        <v>83.9</v>
      </c>
      <c r="V972" s="296">
        <v>83.9</v>
      </c>
      <c r="W972" s="297">
        <v>83.9</v>
      </c>
      <c r="X972" s="297">
        <v>83.9</v>
      </c>
      <c r="Y972" s="297">
        <v>83.9</v>
      </c>
      <c r="Z972" s="300">
        <v>83.9</v>
      </c>
      <c r="AA972" s="296">
        <v>83.9</v>
      </c>
      <c r="AB972" s="297">
        <v>83.9</v>
      </c>
      <c r="AC972" s="297">
        <v>83.9</v>
      </c>
      <c r="AD972" s="297">
        <v>83.9</v>
      </c>
      <c r="AE972" s="300">
        <v>83.9</v>
      </c>
    </row>
    <row r="973" spans="1:31" x14ac:dyDescent="0.2">
      <c r="A973" s="293" t="s">
        <v>2334</v>
      </c>
      <c r="B973" s="293"/>
      <c r="C973" s="293" t="s">
        <v>2335</v>
      </c>
      <c r="D973" s="122" t="s">
        <v>2073</v>
      </c>
      <c r="E973" s="293" t="s">
        <v>2074</v>
      </c>
      <c r="F973" s="293" t="s">
        <v>243</v>
      </c>
      <c r="G973" s="122" t="s">
        <v>244</v>
      </c>
      <c r="H973" s="293" t="s">
        <v>1980</v>
      </c>
      <c r="I973" s="293" t="s">
        <v>246</v>
      </c>
      <c r="J973" s="294">
        <v>45399</v>
      </c>
      <c r="K973" s="295">
        <v>189.4</v>
      </c>
      <c r="L973" s="296">
        <v>186.5</v>
      </c>
      <c r="M973" s="297">
        <v>186.5</v>
      </c>
      <c r="N973" s="297">
        <v>186.5</v>
      </c>
      <c r="O973" s="298">
        <v>186.5</v>
      </c>
      <c r="P973" s="299">
        <v>186.5</v>
      </c>
      <c r="Q973" s="296">
        <v>186.5</v>
      </c>
      <c r="R973" s="297">
        <v>186.5</v>
      </c>
      <c r="S973" s="297">
        <v>186.5</v>
      </c>
      <c r="T973" s="297">
        <v>186.5</v>
      </c>
      <c r="U973" s="300">
        <v>186.5</v>
      </c>
      <c r="V973" s="296">
        <v>186.5</v>
      </c>
      <c r="W973" s="297">
        <v>186.5</v>
      </c>
      <c r="X973" s="297">
        <v>186.5</v>
      </c>
      <c r="Y973" s="297">
        <v>186.5</v>
      </c>
      <c r="Z973" s="300">
        <v>186.5</v>
      </c>
      <c r="AA973" s="296">
        <v>186.5</v>
      </c>
      <c r="AB973" s="297">
        <v>186.5</v>
      </c>
      <c r="AC973" s="297">
        <v>186.5</v>
      </c>
      <c r="AD973" s="297">
        <v>186.5</v>
      </c>
      <c r="AE973" s="300">
        <v>186.5</v>
      </c>
    </row>
    <row r="974" spans="1:31" x14ac:dyDescent="0.2">
      <c r="A974" s="293" t="s">
        <v>2336</v>
      </c>
      <c r="B974" s="293"/>
      <c r="C974" s="293" t="s">
        <v>2337</v>
      </c>
      <c r="D974" s="122" t="s">
        <v>2073</v>
      </c>
      <c r="E974" s="293" t="s">
        <v>2074</v>
      </c>
      <c r="F974" s="293" t="s">
        <v>243</v>
      </c>
      <c r="G974" s="122" t="s">
        <v>244</v>
      </c>
      <c r="H974" s="293" t="s">
        <v>1980</v>
      </c>
      <c r="I974" s="293" t="s">
        <v>246</v>
      </c>
      <c r="J974" s="294">
        <v>45399</v>
      </c>
      <c r="K974" s="295">
        <v>64.400000000000006</v>
      </c>
      <c r="L974" s="296">
        <v>63.5</v>
      </c>
      <c r="M974" s="297">
        <v>63.5</v>
      </c>
      <c r="N974" s="297">
        <v>63.5</v>
      </c>
      <c r="O974" s="298">
        <v>63.5</v>
      </c>
      <c r="P974" s="299">
        <v>63.5</v>
      </c>
      <c r="Q974" s="296">
        <v>63.5</v>
      </c>
      <c r="R974" s="297">
        <v>63.5</v>
      </c>
      <c r="S974" s="297">
        <v>63.5</v>
      </c>
      <c r="T974" s="297">
        <v>63.5</v>
      </c>
      <c r="U974" s="300">
        <v>63.5</v>
      </c>
      <c r="V974" s="296">
        <v>63.5</v>
      </c>
      <c r="W974" s="297">
        <v>63.5</v>
      </c>
      <c r="X974" s="297">
        <v>63.5</v>
      </c>
      <c r="Y974" s="297">
        <v>63.5</v>
      </c>
      <c r="Z974" s="300">
        <v>63.5</v>
      </c>
      <c r="AA974" s="296">
        <v>63.5</v>
      </c>
      <c r="AB974" s="297">
        <v>63.5</v>
      </c>
      <c r="AC974" s="297">
        <v>63.5</v>
      </c>
      <c r="AD974" s="297">
        <v>63.5</v>
      </c>
      <c r="AE974" s="300">
        <v>63.5</v>
      </c>
    </row>
    <row r="975" spans="1:31" x14ac:dyDescent="0.2">
      <c r="A975" s="293" t="s">
        <v>2338</v>
      </c>
      <c r="B975" s="293"/>
      <c r="C975" s="293" t="s">
        <v>2339</v>
      </c>
      <c r="D975" s="122" t="s">
        <v>2073</v>
      </c>
      <c r="E975" s="293" t="s">
        <v>2074</v>
      </c>
      <c r="F975" s="293" t="s">
        <v>243</v>
      </c>
      <c r="G975" s="122" t="s">
        <v>244</v>
      </c>
      <c r="H975" s="293" t="s">
        <v>2133</v>
      </c>
      <c r="I975" s="293" t="s">
        <v>246</v>
      </c>
      <c r="J975" s="294">
        <v>45233</v>
      </c>
      <c r="K975" s="295">
        <v>49.6</v>
      </c>
      <c r="L975" s="296">
        <v>49.6</v>
      </c>
      <c r="M975" s="297">
        <v>49.6</v>
      </c>
      <c r="N975" s="297">
        <v>49.6</v>
      </c>
      <c r="O975" s="298">
        <v>49.6</v>
      </c>
      <c r="P975" s="299">
        <v>49.6</v>
      </c>
      <c r="Q975" s="296">
        <v>49.6</v>
      </c>
      <c r="R975" s="297">
        <v>49.6</v>
      </c>
      <c r="S975" s="297">
        <v>49.6</v>
      </c>
      <c r="T975" s="297">
        <v>49.6</v>
      </c>
      <c r="U975" s="300">
        <v>49.6</v>
      </c>
      <c r="V975" s="296">
        <v>49.6</v>
      </c>
      <c r="W975" s="297">
        <v>49.6</v>
      </c>
      <c r="X975" s="297">
        <v>49.6</v>
      </c>
      <c r="Y975" s="297">
        <v>49.6</v>
      </c>
      <c r="Z975" s="300">
        <v>49.6</v>
      </c>
      <c r="AA975" s="296">
        <v>49.6</v>
      </c>
      <c r="AB975" s="297">
        <v>49.6</v>
      </c>
      <c r="AC975" s="297">
        <v>49.6</v>
      </c>
      <c r="AD975" s="297">
        <v>49.6</v>
      </c>
      <c r="AE975" s="300">
        <v>49.6</v>
      </c>
    </row>
    <row r="976" spans="1:31" x14ac:dyDescent="0.2">
      <c r="A976" s="293" t="s">
        <v>2340</v>
      </c>
      <c r="B976" s="293"/>
      <c r="C976" s="293" t="s">
        <v>2341</v>
      </c>
      <c r="D976" s="122" t="s">
        <v>2073</v>
      </c>
      <c r="E976" s="293" t="s">
        <v>2074</v>
      </c>
      <c r="F976" s="293" t="s">
        <v>243</v>
      </c>
      <c r="G976" s="122" t="s">
        <v>244</v>
      </c>
      <c r="H976" s="293" t="s">
        <v>486</v>
      </c>
      <c r="I976" s="293" t="s">
        <v>246</v>
      </c>
      <c r="J976" s="294">
        <v>45678</v>
      </c>
      <c r="K976" s="295">
        <v>245.83</v>
      </c>
      <c r="L976" s="296">
        <v>245</v>
      </c>
      <c r="M976" s="297">
        <v>245</v>
      </c>
      <c r="N976" s="297">
        <v>245</v>
      </c>
      <c r="O976" s="298">
        <v>245</v>
      </c>
      <c r="P976" s="299">
        <v>245</v>
      </c>
      <c r="Q976" s="296">
        <v>245</v>
      </c>
      <c r="R976" s="297">
        <v>245</v>
      </c>
      <c r="S976" s="297">
        <v>245</v>
      </c>
      <c r="T976" s="297">
        <v>245</v>
      </c>
      <c r="U976" s="300">
        <v>245</v>
      </c>
      <c r="V976" s="296">
        <v>245</v>
      </c>
      <c r="W976" s="297">
        <v>245</v>
      </c>
      <c r="X976" s="297">
        <v>245</v>
      </c>
      <c r="Y976" s="297">
        <v>245</v>
      </c>
      <c r="Z976" s="300">
        <v>245</v>
      </c>
      <c r="AA976" s="296">
        <v>245</v>
      </c>
      <c r="AB976" s="297">
        <v>245</v>
      </c>
      <c r="AC976" s="297">
        <v>245</v>
      </c>
      <c r="AD976" s="297">
        <v>245</v>
      </c>
      <c r="AE976" s="300">
        <v>245</v>
      </c>
    </row>
    <row r="977" spans="1:31" x14ac:dyDescent="0.2">
      <c r="A977" s="293" t="s">
        <v>2342</v>
      </c>
      <c r="B977" s="293"/>
      <c r="C977" s="293" t="s">
        <v>2343</v>
      </c>
      <c r="D977" s="122" t="s">
        <v>2073</v>
      </c>
      <c r="E977" s="293" t="s">
        <v>2074</v>
      </c>
      <c r="F977" s="293" t="s">
        <v>243</v>
      </c>
      <c r="G977" s="122" t="s">
        <v>1108</v>
      </c>
      <c r="H977" s="293" t="s">
        <v>455</v>
      </c>
      <c r="I977" s="293" t="s">
        <v>260</v>
      </c>
      <c r="J977" s="294">
        <v>43070</v>
      </c>
      <c r="K977" s="295">
        <v>2.6</v>
      </c>
      <c r="L977" s="296">
        <v>2.6</v>
      </c>
      <c r="M977" s="297">
        <v>2.6</v>
      </c>
      <c r="N977" s="297">
        <v>2.6</v>
      </c>
      <c r="O977" s="298">
        <v>2.6</v>
      </c>
      <c r="P977" s="299">
        <v>2.6</v>
      </c>
      <c r="Q977" s="296">
        <v>2.6</v>
      </c>
      <c r="R977" s="297">
        <v>2.6</v>
      </c>
      <c r="S977" s="297">
        <v>2.6</v>
      </c>
      <c r="T977" s="297">
        <v>2.6</v>
      </c>
      <c r="U977" s="300">
        <v>2.6</v>
      </c>
      <c r="V977" s="296">
        <v>2.6</v>
      </c>
      <c r="W977" s="297">
        <v>2.6</v>
      </c>
      <c r="X977" s="297">
        <v>2.6</v>
      </c>
      <c r="Y977" s="297">
        <v>2.6</v>
      </c>
      <c r="Z977" s="300">
        <v>2.6</v>
      </c>
      <c r="AA977" s="296">
        <v>2.6</v>
      </c>
      <c r="AB977" s="297">
        <v>2.6</v>
      </c>
      <c r="AC977" s="297">
        <v>2.6</v>
      </c>
      <c r="AD977" s="297">
        <v>2.6</v>
      </c>
      <c r="AE977" s="300">
        <v>2.6</v>
      </c>
    </row>
    <row r="978" spans="1:31" x14ac:dyDescent="0.2">
      <c r="A978" s="293" t="s">
        <v>2344</v>
      </c>
      <c r="B978" s="293"/>
      <c r="C978" s="293" t="s">
        <v>2345</v>
      </c>
      <c r="D978" s="122" t="s">
        <v>2073</v>
      </c>
      <c r="E978" s="293" t="s">
        <v>2081</v>
      </c>
      <c r="F978" s="293" t="s">
        <v>243</v>
      </c>
      <c r="G978" s="122" t="s">
        <v>244</v>
      </c>
      <c r="H978" s="293" t="s">
        <v>1313</v>
      </c>
      <c r="I978" s="293" t="s">
        <v>392</v>
      </c>
      <c r="J978" s="294">
        <v>44012</v>
      </c>
      <c r="K978" s="295">
        <v>153.6</v>
      </c>
      <c r="L978" s="296">
        <v>153.6</v>
      </c>
      <c r="M978" s="297">
        <v>153.6</v>
      </c>
      <c r="N978" s="297">
        <v>153.6</v>
      </c>
      <c r="O978" s="298">
        <v>153.6</v>
      </c>
      <c r="P978" s="299">
        <v>153.6</v>
      </c>
      <c r="Q978" s="296">
        <v>153.6</v>
      </c>
      <c r="R978" s="297">
        <v>153.6</v>
      </c>
      <c r="S978" s="297">
        <v>153.6</v>
      </c>
      <c r="T978" s="297">
        <v>153.6</v>
      </c>
      <c r="U978" s="300">
        <v>153.6</v>
      </c>
      <c r="V978" s="296">
        <v>153.6</v>
      </c>
      <c r="W978" s="297">
        <v>153.6</v>
      </c>
      <c r="X978" s="297">
        <v>153.6</v>
      </c>
      <c r="Y978" s="297">
        <v>153.6</v>
      </c>
      <c r="Z978" s="300">
        <v>153.6</v>
      </c>
      <c r="AA978" s="296">
        <v>153.6</v>
      </c>
      <c r="AB978" s="297">
        <v>153.6</v>
      </c>
      <c r="AC978" s="297">
        <v>153.6</v>
      </c>
      <c r="AD978" s="297">
        <v>153.6</v>
      </c>
      <c r="AE978" s="300">
        <v>153.6</v>
      </c>
    </row>
    <row r="979" spans="1:31" x14ac:dyDescent="0.2">
      <c r="A979" s="293" t="s">
        <v>2346</v>
      </c>
      <c r="B979" s="293"/>
      <c r="C979" s="293" t="s">
        <v>2347</v>
      </c>
      <c r="D979" s="122" t="s">
        <v>2073</v>
      </c>
      <c r="E979" s="293" t="s">
        <v>2081</v>
      </c>
      <c r="F979" s="293" t="s">
        <v>243</v>
      </c>
      <c r="G979" s="122" t="s">
        <v>244</v>
      </c>
      <c r="H979" s="293" t="s">
        <v>1313</v>
      </c>
      <c r="I979" s="293" t="s">
        <v>392</v>
      </c>
      <c r="J979" s="294">
        <v>44012</v>
      </c>
      <c r="K979" s="295">
        <v>150</v>
      </c>
      <c r="L979" s="296">
        <v>150</v>
      </c>
      <c r="M979" s="297">
        <v>150</v>
      </c>
      <c r="N979" s="297">
        <v>150</v>
      </c>
      <c r="O979" s="298">
        <v>150</v>
      </c>
      <c r="P979" s="299">
        <v>150</v>
      </c>
      <c r="Q979" s="296">
        <v>150</v>
      </c>
      <c r="R979" s="297">
        <v>150</v>
      </c>
      <c r="S979" s="297">
        <v>150</v>
      </c>
      <c r="T979" s="297">
        <v>150</v>
      </c>
      <c r="U979" s="300">
        <v>150</v>
      </c>
      <c r="V979" s="296">
        <v>150</v>
      </c>
      <c r="W979" s="297">
        <v>150</v>
      </c>
      <c r="X979" s="297">
        <v>150</v>
      </c>
      <c r="Y979" s="297">
        <v>150</v>
      </c>
      <c r="Z979" s="300">
        <v>150</v>
      </c>
      <c r="AA979" s="296">
        <v>150</v>
      </c>
      <c r="AB979" s="297">
        <v>150</v>
      </c>
      <c r="AC979" s="297">
        <v>150</v>
      </c>
      <c r="AD979" s="297">
        <v>150</v>
      </c>
      <c r="AE979" s="300">
        <v>150</v>
      </c>
    </row>
    <row r="980" spans="1:31" x14ac:dyDescent="0.2">
      <c r="A980" s="293" t="s">
        <v>2348</v>
      </c>
      <c r="B980" s="293"/>
      <c r="C980" s="293" t="s">
        <v>2349</v>
      </c>
      <c r="D980" s="122" t="s">
        <v>2073</v>
      </c>
      <c r="E980" s="293" t="s">
        <v>2081</v>
      </c>
      <c r="F980" s="293" t="s">
        <v>243</v>
      </c>
      <c r="G980" s="122" t="s">
        <v>244</v>
      </c>
      <c r="H980" s="293" t="s">
        <v>1313</v>
      </c>
      <c r="I980" s="293" t="s">
        <v>392</v>
      </c>
      <c r="J980" s="294">
        <v>44462</v>
      </c>
      <c r="K980" s="295">
        <v>126.5</v>
      </c>
      <c r="L980" s="296">
        <v>126.5</v>
      </c>
      <c r="M980" s="297">
        <v>126.5</v>
      </c>
      <c r="N980" s="297">
        <v>126.5</v>
      </c>
      <c r="O980" s="298">
        <v>126.5</v>
      </c>
      <c r="P980" s="299">
        <v>126.5</v>
      </c>
      <c r="Q980" s="296">
        <v>126.5</v>
      </c>
      <c r="R980" s="297">
        <v>126.5</v>
      </c>
      <c r="S980" s="297">
        <v>126.5</v>
      </c>
      <c r="T980" s="297">
        <v>126.5</v>
      </c>
      <c r="U980" s="300">
        <v>126.5</v>
      </c>
      <c r="V980" s="296">
        <v>126.5</v>
      </c>
      <c r="W980" s="297">
        <v>126.5</v>
      </c>
      <c r="X980" s="297">
        <v>126.5</v>
      </c>
      <c r="Y980" s="297">
        <v>126.5</v>
      </c>
      <c r="Z980" s="300">
        <v>126.5</v>
      </c>
      <c r="AA980" s="296">
        <v>126.5</v>
      </c>
      <c r="AB980" s="297">
        <v>126.5</v>
      </c>
      <c r="AC980" s="297">
        <v>126.5</v>
      </c>
      <c r="AD980" s="297">
        <v>126.5</v>
      </c>
      <c r="AE980" s="300">
        <v>126.5</v>
      </c>
    </row>
    <row r="981" spans="1:31" x14ac:dyDescent="0.2">
      <c r="A981" s="293" t="s">
        <v>2350</v>
      </c>
      <c r="B981" s="293"/>
      <c r="C981" s="293" t="s">
        <v>2351</v>
      </c>
      <c r="D981" s="122" t="s">
        <v>2073</v>
      </c>
      <c r="E981" s="293" t="s">
        <v>2081</v>
      </c>
      <c r="F981" s="293" t="s">
        <v>243</v>
      </c>
      <c r="G981" s="122" t="s">
        <v>244</v>
      </c>
      <c r="H981" s="293" t="s">
        <v>1313</v>
      </c>
      <c r="I981" s="293" t="s">
        <v>392</v>
      </c>
      <c r="J981" s="294">
        <v>44462</v>
      </c>
      <c r="K981" s="295">
        <v>126.4</v>
      </c>
      <c r="L981" s="296">
        <v>126.4</v>
      </c>
      <c r="M981" s="297">
        <v>126.4</v>
      </c>
      <c r="N981" s="297">
        <v>126.4</v>
      </c>
      <c r="O981" s="298">
        <v>126.4</v>
      </c>
      <c r="P981" s="299">
        <v>126.4</v>
      </c>
      <c r="Q981" s="296">
        <v>126.4</v>
      </c>
      <c r="R981" s="297">
        <v>126.4</v>
      </c>
      <c r="S981" s="297">
        <v>126.4</v>
      </c>
      <c r="T981" s="297">
        <v>126.4</v>
      </c>
      <c r="U981" s="300">
        <v>126.4</v>
      </c>
      <c r="V981" s="296">
        <v>126.4</v>
      </c>
      <c r="W981" s="297">
        <v>126.4</v>
      </c>
      <c r="X981" s="297">
        <v>126.4</v>
      </c>
      <c r="Y981" s="297">
        <v>126.4</v>
      </c>
      <c r="Z981" s="300">
        <v>126.4</v>
      </c>
      <c r="AA981" s="296">
        <v>126.4</v>
      </c>
      <c r="AB981" s="297">
        <v>126.4</v>
      </c>
      <c r="AC981" s="297">
        <v>126.4</v>
      </c>
      <c r="AD981" s="297">
        <v>126.4</v>
      </c>
      <c r="AE981" s="300">
        <v>126.4</v>
      </c>
    </row>
    <row r="982" spans="1:31" x14ac:dyDescent="0.2">
      <c r="A982" s="293" t="s">
        <v>2352</v>
      </c>
      <c r="B982" s="293"/>
      <c r="C982" s="293" t="s">
        <v>2353</v>
      </c>
      <c r="D982" s="122" t="s">
        <v>2073</v>
      </c>
      <c r="E982" s="293" t="s">
        <v>2081</v>
      </c>
      <c r="F982" s="293" t="s">
        <v>243</v>
      </c>
      <c r="G982" s="122" t="s">
        <v>244</v>
      </c>
      <c r="H982" s="293" t="s">
        <v>1281</v>
      </c>
      <c r="I982" s="293" t="s">
        <v>392</v>
      </c>
      <c r="J982" s="294">
        <v>43955</v>
      </c>
      <c r="K982" s="295">
        <v>102.5</v>
      </c>
      <c r="L982" s="296">
        <v>102.5</v>
      </c>
      <c r="M982" s="297">
        <v>102.5</v>
      </c>
      <c r="N982" s="297">
        <v>102.5</v>
      </c>
      <c r="O982" s="298">
        <v>102.5</v>
      </c>
      <c r="P982" s="299">
        <v>102.5</v>
      </c>
      <c r="Q982" s="296">
        <v>102.5</v>
      </c>
      <c r="R982" s="297">
        <v>102.5</v>
      </c>
      <c r="S982" s="297">
        <v>102.5</v>
      </c>
      <c r="T982" s="297">
        <v>102.5</v>
      </c>
      <c r="U982" s="300">
        <v>102.5</v>
      </c>
      <c r="V982" s="296">
        <v>102.5</v>
      </c>
      <c r="W982" s="297">
        <v>102.5</v>
      </c>
      <c r="X982" s="297">
        <v>102.5</v>
      </c>
      <c r="Y982" s="297">
        <v>102.5</v>
      </c>
      <c r="Z982" s="300">
        <v>102.5</v>
      </c>
      <c r="AA982" s="296">
        <v>102.5</v>
      </c>
      <c r="AB982" s="297">
        <v>102.5</v>
      </c>
      <c r="AC982" s="297">
        <v>102.5</v>
      </c>
      <c r="AD982" s="297">
        <v>102.5</v>
      </c>
      <c r="AE982" s="300">
        <v>102.5</v>
      </c>
    </row>
    <row r="983" spans="1:31" x14ac:dyDescent="0.2">
      <c r="A983" s="293" t="s">
        <v>2354</v>
      </c>
      <c r="B983" s="293"/>
      <c r="C983" s="293" t="s">
        <v>2355</v>
      </c>
      <c r="D983" s="122" t="s">
        <v>2073</v>
      </c>
      <c r="E983" s="293" t="s">
        <v>2081</v>
      </c>
      <c r="F983" s="293" t="s">
        <v>243</v>
      </c>
      <c r="G983" s="122" t="s">
        <v>244</v>
      </c>
      <c r="H983" s="293" t="s">
        <v>1281</v>
      </c>
      <c r="I983" s="293" t="s">
        <v>392</v>
      </c>
      <c r="J983" s="294">
        <v>43955</v>
      </c>
      <c r="K983" s="295">
        <v>102.5</v>
      </c>
      <c r="L983" s="296">
        <v>102.5</v>
      </c>
      <c r="M983" s="297">
        <v>102.5</v>
      </c>
      <c r="N983" s="297">
        <v>102.5</v>
      </c>
      <c r="O983" s="298">
        <v>102.5</v>
      </c>
      <c r="P983" s="299">
        <v>102.5</v>
      </c>
      <c r="Q983" s="296">
        <v>102.5</v>
      </c>
      <c r="R983" s="297">
        <v>102.5</v>
      </c>
      <c r="S983" s="297">
        <v>102.5</v>
      </c>
      <c r="T983" s="297">
        <v>102.5</v>
      </c>
      <c r="U983" s="300">
        <v>102.5</v>
      </c>
      <c r="V983" s="296">
        <v>102.5</v>
      </c>
      <c r="W983" s="297">
        <v>102.5</v>
      </c>
      <c r="X983" s="297">
        <v>102.5</v>
      </c>
      <c r="Y983" s="297">
        <v>102.5</v>
      </c>
      <c r="Z983" s="300">
        <v>102.5</v>
      </c>
      <c r="AA983" s="296">
        <v>102.5</v>
      </c>
      <c r="AB983" s="297">
        <v>102.5</v>
      </c>
      <c r="AC983" s="297">
        <v>102.5</v>
      </c>
      <c r="AD983" s="297">
        <v>102.5</v>
      </c>
      <c r="AE983" s="300">
        <v>102.5</v>
      </c>
    </row>
    <row r="984" spans="1:31" x14ac:dyDescent="0.2">
      <c r="A984" s="293" t="s">
        <v>2356</v>
      </c>
      <c r="B984" s="293"/>
      <c r="C984" s="293" t="s">
        <v>2357</v>
      </c>
      <c r="D984" s="122" t="s">
        <v>2073</v>
      </c>
      <c r="E984" s="293" t="s">
        <v>2081</v>
      </c>
      <c r="F984" s="293" t="s">
        <v>243</v>
      </c>
      <c r="G984" s="122" t="s">
        <v>244</v>
      </c>
      <c r="H984" s="293" t="s">
        <v>1281</v>
      </c>
      <c r="I984" s="293" t="s">
        <v>392</v>
      </c>
      <c r="J984" s="294">
        <v>44071</v>
      </c>
      <c r="K984" s="295">
        <v>97.5</v>
      </c>
      <c r="L984" s="296">
        <v>97.5</v>
      </c>
      <c r="M984" s="297">
        <v>97.5</v>
      </c>
      <c r="N984" s="297">
        <v>97.5</v>
      </c>
      <c r="O984" s="298">
        <v>97.5</v>
      </c>
      <c r="P984" s="299">
        <v>97.5</v>
      </c>
      <c r="Q984" s="296">
        <v>97.5</v>
      </c>
      <c r="R984" s="297">
        <v>97.5</v>
      </c>
      <c r="S984" s="297">
        <v>97.5</v>
      </c>
      <c r="T984" s="297">
        <v>97.5</v>
      </c>
      <c r="U984" s="300">
        <v>97.5</v>
      </c>
      <c r="V984" s="296">
        <v>97.5</v>
      </c>
      <c r="W984" s="297">
        <v>97.5</v>
      </c>
      <c r="X984" s="297">
        <v>97.5</v>
      </c>
      <c r="Y984" s="297">
        <v>97.5</v>
      </c>
      <c r="Z984" s="300">
        <v>97.5</v>
      </c>
      <c r="AA984" s="296">
        <v>97.5</v>
      </c>
      <c r="AB984" s="297">
        <v>97.5</v>
      </c>
      <c r="AC984" s="297">
        <v>97.5</v>
      </c>
      <c r="AD984" s="297">
        <v>97.5</v>
      </c>
      <c r="AE984" s="300">
        <v>97.5</v>
      </c>
    </row>
    <row r="985" spans="1:31" x14ac:dyDescent="0.2">
      <c r="A985" s="293" t="s">
        <v>2358</v>
      </c>
      <c r="B985" s="293"/>
      <c r="C985" s="293" t="s">
        <v>2359</v>
      </c>
      <c r="D985" s="122" t="s">
        <v>2073</v>
      </c>
      <c r="E985" s="293" t="s">
        <v>2081</v>
      </c>
      <c r="F985" s="293" t="s">
        <v>243</v>
      </c>
      <c r="G985" s="122" t="s">
        <v>244</v>
      </c>
      <c r="H985" s="293" t="s">
        <v>1281</v>
      </c>
      <c r="I985" s="293" t="s">
        <v>392</v>
      </c>
      <c r="J985" s="294">
        <v>44071</v>
      </c>
      <c r="K985" s="295">
        <v>107.5</v>
      </c>
      <c r="L985" s="296">
        <v>107.5</v>
      </c>
      <c r="M985" s="297">
        <v>107.5</v>
      </c>
      <c r="N985" s="297">
        <v>107.5</v>
      </c>
      <c r="O985" s="298">
        <v>107.5</v>
      </c>
      <c r="P985" s="299">
        <v>107.5</v>
      </c>
      <c r="Q985" s="296">
        <v>107.5</v>
      </c>
      <c r="R985" s="297">
        <v>107.5</v>
      </c>
      <c r="S985" s="297">
        <v>107.5</v>
      </c>
      <c r="T985" s="297">
        <v>107.5</v>
      </c>
      <c r="U985" s="300">
        <v>107.5</v>
      </c>
      <c r="V985" s="296">
        <v>107.5</v>
      </c>
      <c r="W985" s="297">
        <v>107.5</v>
      </c>
      <c r="X985" s="297">
        <v>107.5</v>
      </c>
      <c r="Y985" s="297">
        <v>107.5</v>
      </c>
      <c r="Z985" s="300">
        <v>107.5</v>
      </c>
      <c r="AA985" s="296">
        <v>107.5</v>
      </c>
      <c r="AB985" s="297">
        <v>107.5</v>
      </c>
      <c r="AC985" s="297">
        <v>107.5</v>
      </c>
      <c r="AD985" s="297">
        <v>107.5</v>
      </c>
      <c r="AE985" s="300">
        <v>107.5</v>
      </c>
    </row>
    <row r="986" spans="1:31" x14ac:dyDescent="0.2">
      <c r="A986" s="293" t="s">
        <v>2360</v>
      </c>
      <c r="B986" s="293"/>
      <c r="C986" s="293" t="s">
        <v>2361</v>
      </c>
      <c r="D986" s="122" t="s">
        <v>2073</v>
      </c>
      <c r="E986" s="293" t="s">
        <v>2074</v>
      </c>
      <c r="F986" s="293" t="s">
        <v>243</v>
      </c>
      <c r="G986" s="122" t="s">
        <v>244</v>
      </c>
      <c r="H986" s="293" t="s">
        <v>2362</v>
      </c>
      <c r="I986" s="293" t="s">
        <v>246</v>
      </c>
      <c r="J986" s="294">
        <v>45062</v>
      </c>
      <c r="K986" s="295">
        <v>161.41</v>
      </c>
      <c r="L986" s="296">
        <v>158.9</v>
      </c>
      <c r="M986" s="297">
        <v>158.9</v>
      </c>
      <c r="N986" s="297">
        <v>158.9</v>
      </c>
      <c r="O986" s="298">
        <v>158.9</v>
      </c>
      <c r="P986" s="299">
        <v>158.9</v>
      </c>
      <c r="Q986" s="296">
        <v>158.9</v>
      </c>
      <c r="R986" s="297">
        <v>158.9</v>
      </c>
      <c r="S986" s="297">
        <v>158.9</v>
      </c>
      <c r="T986" s="297">
        <v>158.9</v>
      </c>
      <c r="U986" s="300">
        <v>158.9</v>
      </c>
      <c r="V986" s="296">
        <v>158.9</v>
      </c>
      <c r="W986" s="297">
        <v>158.9</v>
      </c>
      <c r="X986" s="297">
        <v>158.9</v>
      </c>
      <c r="Y986" s="297">
        <v>158.9</v>
      </c>
      <c r="Z986" s="300">
        <v>158.9</v>
      </c>
      <c r="AA986" s="296">
        <v>158.9</v>
      </c>
      <c r="AB986" s="297">
        <v>158.9</v>
      </c>
      <c r="AC986" s="297">
        <v>158.9</v>
      </c>
      <c r="AD986" s="297">
        <v>158.9</v>
      </c>
      <c r="AE986" s="300">
        <v>158.9</v>
      </c>
    </row>
    <row r="987" spans="1:31" x14ac:dyDescent="0.2">
      <c r="A987" s="293" t="s">
        <v>2363</v>
      </c>
      <c r="B987" s="293"/>
      <c r="C987" s="293" t="s">
        <v>2364</v>
      </c>
      <c r="D987" s="122" t="s">
        <v>2073</v>
      </c>
      <c r="E987" s="293" t="s">
        <v>2074</v>
      </c>
      <c r="F987" s="293" t="s">
        <v>243</v>
      </c>
      <c r="G987" s="122" t="s">
        <v>244</v>
      </c>
      <c r="H987" s="293" t="s">
        <v>2362</v>
      </c>
      <c r="I987" s="293" t="s">
        <v>246</v>
      </c>
      <c r="J987" s="294">
        <v>45062</v>
      </c>
      <c r="K987" s="295">
        <v>166.02</v>
      </c>
      <c r="L987" s="296">
        <v>162.9</v>
      </c>
      <c r="M987" s="297">
        <v>162.9</v>
      </c>
      <c r="N987" s="297">
        <v>162.9</v>
      </c>
      <c r="O987" s="298">
        <v>162.9</v>
      </c>
      <c r="P987" s="299">
        <v>162.9</v>
      </c>
      <c r="Q987" s="296">
        <v>162.9</v>
      </c>
      <c r="R987" s="297">
        <v>162.9</v>
      </c>
      <c r="S987" s="297">
        <v>162.9</v>
      </c>
      <c r="T987" s="297">
        <v>162.9</v>
      </c>
      <c r="U987" s="300">
        <v>162.9</v>
      </c>
      <c r="V987" s="296">
        <v>162.9</v>
      </c>
      <c r="W987" s="297">
        <v>162.9</v>
      </c>
      <c r="X987" s="297">
        <v>162.9</v>
      </c>
      <c r="Y987" s="297">
        <v>162.9</v>
      </c>
      <c r="Z987" s="300">
        <v>162.9</v>
      </c>
      <c r="AA987" s="296">
        <v>162.9</v>
      </c>
      <c r="AB987" s="297">
        <v>162.9</v>
      </c>
      <c r="AC987" s="297">
        <v>162.9</v>
      </c>
      <c r="AD987" s="297">
        <v>162.9</v>
      </c>
      <c r="AE987" s="300">
        <v>162.9</v>
      </c>
    </row>
    <row r="988" spans="1:31" x14ac:dyDescent="0.2">
      <c r="A988" s="293" t="s">
        <v>2365</v>
      </c>
      <c r="B988" s="293"/>
      <c r="C988" s="293" t="s">
        <v>2366</v>
      </c>
      <c r="D988" s="122" t="s">
        <v>2073</v>
      </c>
      <c r="E988" s="293" t="s">
        <v>2085</v>
      </c>
      <c r="F988" s="293" t="s">
        <v>243</v>
      </c>
      <c r="G988" s="122" t="s">
        <v>244</v>
      </c>
      <c r="H988" s="293" t="s">
        <v>1590</v>
      </c>
      <c r="I988" s="293" t="s">
        <v>392</v>
      </c>
      <c r="J988" s="294">
        <v>44105</v>
      </c>
      <c r="K988" s="295">
        <v>211.19</v>
      </c>
      <c r="L988" s="296">
        <v>200</v>
      </c>
      <c r="M988" s="297">
        <v>200</v>
      </c>
      <c r="N988" s="297">
        <v>200</v>
      </c>
      <c r="O988" s="298">
        <v>200</v>
      </c>
      <c r="P988" s="299">
        <v>200</v>
      </c>
      <c r="Q988" s="296">
        <v>200</v>
      </c>
      <c r="R988" s="297">
        <v>200</v>
      </c>
      <c r="S988" s="297">
        <v>200</v>
      </c>
      <c r="T988" s="297">
        <v>200</v>
      </c>
      <c r="U988" s="300">
        <v>200</v>
      </c>
      <c r="V988" s="296">
        <v>200</v>
      </c>
      <c r="W988" s="297">
        <v>200</v>
      </c>
      <c r="X988" s="297">
        <v>200</v>
      </c>
      <c r="Y988" s="297">
        <v>200</v>
      </c>
      <c r="Z988" s="300">
        <v>200</v>
      </c>
      <c r="AA988" s="296">
        <v>200</v>
      </c>
      <c r="AB988" s="297">
        <v>200</v>
      </c>
      <c r="AC988" s="297">
        <v>200</v>
      </c>
      <c r="AD988" s="297">
        <v>200</v>
      </c>
      <c r="AE988" s="300">
        <v>200</v>
      </c>
    </row>
    <row r="989" spans="1:31" x14ac:dyDescent="0.2">
      <c r="A989" s="293" t="s">
        <v>2367</v>
      </c>
      <c r="B989" s="293"/>
      <c r="C989" s="293" t="s">
        <v>2368</v>
      </c>
      <c r="D989" s="122" t="s">
        <v>2073</v>
      </c>
      <c r="E989" s="293" t="s">
        <v>2085</v>
      </c>
      <c r="F989" s="293" t="s">
        <v>243</v>
      </c>
      <c r="G989" s="122" t="s">
        <v>244</v>
      </c>
      <c r="H989" s="293" t="s">
        <v>1590</v>
      </c>
      <c r="I989" s="293" t="s">
        <v>392</v>
      </c>
      <c r="J989" s="294">
        <v>45071</v>
      </c>
      <c r="K989" s="295">
        <v>162.43</v>
      </c>
      <c r="L989" s="296">
        <v>159.80000000000001</v>
      </c>
      <c r="M989" s="297">
        <v>159.80000000000001</v>
      </c>
      <c r="N989" s="297">
        <v>159.80000000000001</v>
      </c>
      <c r="O989" s="298">
        <v>159.80000000000001</v>
      </c>
      <c r="P989" s="299">
        <v>159.80000000000001</v>
      </c>
      <c r="Q989" s="296">
        <v>159.80000000000001</v>
      </c>
      <c r="R989" s="297">
        <v>159.80000000000001</v>
      </c>
      <c r="S989" s="297">
        <v>159.80000000000001</v>
      </c>
      <c r="T989" s="297">
        <v>159.80000000000001</v>
      </c>
      <c r="U989" s="300">
        <v>159.80000000000001</v>
      </c>
      <c r="V989" s="296">
        <v>159.80000000000001</v>
      </c>
      <c r="W989" s="297">
        <v>159.80000000000001</v>
      </c>
      <c r="X989" s="297">
        <v>159.80000000000001</v>
      </c>
      <c r="Y989" s="297">
        <v>159.80000000000001</v>
      </c>
      <c r="Z989" s="300">
        <v>159.80000000000001</v>
      </c>
      <c r="AA989" s="296">
        <v>159.80000000000001</v>
      </c>
      <c r="AB989" s="297">
        <v>159.80000000000001</v>
      </c>
      <c r="AC989" s="297">
        <v>159.80000000000001</v>
      </c>
      <c r="AD989" s="297">
        <v>159.80000000000001</v>
      </c>
      <c r="AE989" s="300">
        <v>159.80000000000001</v>
      </c>
    </row>
    <row r="990" spans="1:31" x14ac:dyDescent="0.2">
      <c r="A990" s="293" t="s">
        <v>2369</v>
      </c>
      <c r="B990" s="293"/>
      <c r="C990" s="293" t="s">
        <v>2370</v>
      </c>
      <c r="D990" s="122" t="s">
        <v>2073</v>
      </c>
      <c r="E990" s="293" t="s">
        <v>2081</v>
      </c>
      <c r="F990" s="293" t="s">
        <v>243</v>
      </c>
      <c r="G990" s="122" t="s">
        <v>244</v>
      </c>
      <c r="H990" s="293" t="s">
        <v>1415</v>
      </c>
      <c r="I990" s="293" t="s">
        <v>392</v>
      </c>
      <c r="J990" s="294">
        <v>42534</v>
      </c>
      <c r="K990" s="295">
        <v>78.75</v>
      </c>
      <c r="L990" s="296">
        <v>78.8</v>
      </c>
      <c r="M990" s="297">
        <v>78.8</v>
      </c>
      <c r="N990" s="297">
        <v>78.8</v>
      </c>
      <c r="O990" s="298">
        <v>78.8</v>
      </c>
      <c r="P990" s="299">
        <v>78.8</v>
      </c>
      <c r="Q990" s="296">
        <v>78.8</v>
      </c>
      <c r="R990" s="297">
        <v>78.8</v>
      </c>
      <c r="S990" s="297">
        <v>78.8</v>
      </c>
      <c r="T990" s="297">
        <v>78.8</v>
      </c>
      <c r="U990" s="300">
        <v>78.8</v>
      </c>
      <c r="V990" s="296">
        <v>78.8</v>
      </c>
      <c r="W990" s="297">
        <v>78.8</v>
      </c>
      <c r="X990" s="297">
        <v>78.8</v>
      </c>
      <c r="Y990" s="297">
        <v>78.8</v>
      </c>
      <c r="Z990" s="300">
        <v>78.8</v>
      </c>
      <c r="AA990" s="296">
        <v>78.8</v>
      </c>
      <c r="AB990" s="297">
        <v>78.8</v>
      </c>
      <c r="AC990" s="297">
        <v>78.8</v>
      </c>
      <c r="AD990" s="297">
        <v>78.8</v>
      </c>
      <c r="AE990" s="300">
        <v>78.8</v>
      </c>
    </row>
    <row r="991" spans="1:31" x14ac:dyDescent="0.2">
      <c r="A991" s="293" t="s">
        <v>2371</v>
      </c>
      <c r="B991" s="293"/>
      <c r="C991" s="293" t="s">
        <v>2372</v>
      </c>
      <c r="D991" s="122" t="s">
        <v>2073</v>
      </c>
      <c r="E991" s="293" t="s">
        <v>2081</v>
      </c>
      <c r="F991" s="293" t="s">
        <v>243</v>
      </c>
      <c r="G991" s="122" t="s">
        <v>244</v>
      </c>
      <c r="H991" s="293" t="s">
        <v>1415</v>
      </c>
      <c r="I991" s="293" t="s">
        <v>392</v>
      </c>
      <c r="J991" s="294">
        <v>42534</v>
      </c>
      <c r="K991" s="295">
        <v>78.75</v>
      </c>
      <c r="L991" s="296">
        <v>78.8</v>
      </c>
      <c r="M991" s="297">
        <v>78.8</v>
      </c>
      <c r="N991" s="297">
        <v>78.8</v>
      </c>
      <c r="O991" s="298">
        <v>78.8</v>
      </c>
      <c r="P991" s="299">
        <v>78.8</v>
      </c>
      <c r="Q991" s="296">
        <v>78.8</v>
      </c>
      <c r="R991" s="297">
        <v>78.8</v>
      </c>
      <c r="S991" s="297">
        <v>78.8</v>
      </c>
      <c r="T991" s="297">
        <v>78.8</v>
      </c>
      <c r="U991" s="300">
        <v>78.8</v>
      </c>
      <c r="V991" s="296">
        <v>78.8</v>
      </c>
      <c r="W991" s="297">
        <v>78.8</v>
      </c>
      <c r="X991" s="297">
        <v>78.8</v>
      </c>
      <c r="Y991" s="297">
        <v>78.8</v>
      </c>
      <c r="Z991" s="300">
        <v>78.8</v>
      </c>
      <c r="AA991" s="296">
        <v>78.8</v>
      </c>
      <c r="AB991" s="297">
        <v>78.8</v>
      </c>
      <c r="AC991" s="297">
        <v>78.8</v>
      </c>
      <c r="AD991" s="297">
        <v>78.8</v>
      </c>
      <c r="AE991" s="300">
        <v>78.8</v>
      </c>
    </row>
    <row r="992" spans="1:31" x14ac:dyDescent="0.2">
      <c r="A992" s="293" t="s">
        <v>2373</v>
      </c>
      <c r="B992" s="293"/>
      <c r="C992" s="293" t="s">
        <v>2374</v>
      </c>
      <c r="D992" s="122" t="s">
        <v>2073</v>
      </c>
      <c r="E992" s="293" t="s">
        <v>2081</v>
      </c>
      <c r="F992" s="293" t="s">
        <v>243</v>
      </c>
      <c r="G992" s="122" t="s">
        <v>244</v>
      </c>
      <c r="H992" s="293" t="s">
        <v>1415</v>
      </c>
      <c r="I992" s="293" t="s">
        <v>392</v>
      </c>
      <c r="J992" s="294">
        <v>44480</v>
      </c>
      <c r="K992" s="295">
        <v>222</v>
      </c>
      <c r="L992" s="296">
        <v>222</v>
      </c>
      <c r="M992" s="297">
        <v>222</v>
      </c>
      <c r="N992" s="297">
        <v>222</v>
      </c>
      <c r="O992" s="298">
        <v>222</v>
      </c>
      <c r="P992" s="299">
        <v>222</v>
      </c>
      <c r="Q992" s="296">
        <v>222</v>
      </c>
      <c r="R992" s="297">
        <v>222</v>
      </c>
      <c r="S992" s="297">
        <v>222</v>
      </c>
      <c r="T992" s="297">
        <v>222</v>
      </c>
      <c r="U992" s="300">
        <v>222</v>
      </c>
      <c r="V992" s="296">
        <v>222</v>
      </c>
      <c r="W992" s="297">
        <v>222</v>
      </c>
      <c r="X992" s="297">
        <v>222</v>
      </c>
      <c r="Y992" s="297">
        <v>222</v>
      </c>
      <c r="Z992" s="300">
        <v>222</v>
      </c>
      <c r="AA992" s="296">
        <v>222</v>
      </c>
      <c r="AB992" s="297">
        <v>222</v>
      </c>
      <c r="AC992" s="297">
        <v>222</v>
      </c>
      <c r="AD992" s="297">
        <v>222</v>
      </c>
      <c r="AE992" s="300">
        <v>222</v>
      </c>
    </row>
    <row r="993" spans="1:31" x14ac:dyDescent="0.2">
      <c r="A993" s="293" t="s">
        <v>2375</v>
      </c>
      <c r="B993" s="293"/>
      <c r="C993" s="293" t="s">
        <v>2376</v>
      </c>
      <c r="D993" s="122" t="s">
        <v>2073</v>
      </c>
      <c r="E993" s="293" t="s">
        <v>2081</v>
      </c>
      <c r="F993" s="293" t="s">
        <v>243</v>
      </c>
      <c r="G993" s="122" t="s">
        <v>244</v>
      </c>
      <c r="H993" s="293" t="s">
        <v>1415</v>
      </c>
      <c r="I993" s="293" t="s">
        <v>392</v>
      </c>
      <c r="J993" s="294">
        <v>44480</v>
      </c>
      <c r="K993" s="295">
        <v>28</v>
      </c>
      <c r="L993" s="296">
        <v>28</v>
      </c>
      <c r="M993" s="297">
        <v>28</v>
      </c>
      <c r="N993" s="297">
        <v>28</v>
      </c>
      <c r="O993" s="298">
        <v>28</v>
      </c>
      <c r="P993" s="299">
        <v>28</v>
      </c>
      <c r="Q993" s="296">
        <v>28</v>
      </c>
      <c r="R993" s="297">
        <v>28</v>
      </c>
      <c r="S993" s="297">
        <v>28</v>
      </c>
      <c r="T993" s="297">
        <v>28</v>
      </c>
      <c r="U993" s="300">
        <v>28</v>
      </c>
      <c r="V993" s="296">
        <v>28</v>
      </c>
      <c r="W993" s="297">
        <v>28</v>
      </c>
      <c r="X993" s="297">
        <v>28</v>
      </c>
      <c r="Y993" s="297">
        <v>28</v>
      </c>
      <c r="Z993" s="300">
        <v>28</v>
      </c>
      <c r="AA993" s="296">
        <v>28</v>
      </c>
      <c r="AB993" s="297">
        <v>28</v>
      </c>
      <c r="AC993" s="297">
        <v>28</v>
      </c>
      <c r="AD993" s="297">
        <v>28</v>
      </c>
      <c r="AE993" s="300">
        <v>28</v>
      </c>
    </row>
    <row r="994" spans="1:31" x14ac:dyDescent="0.2">
      <c r="A994" s="293" t="s">
        <v>2377</v>
      </c>
      <c r="B994" s="293"/>
      <c r="C994" s="293" t="s">
        <v>2378</v>
      </c>
      <c r="D994" s="122" t="s">
        <v>2073</v>
      </c>
      <c r="E994" s="293" t="s">
        <v>2074</v>
      </c>
      <c r="F994" s="293" t="s">
        <v>243</v>
      </c>
      <c r="G994" s="122" t="s">
        <v>1108</v>
      </c>
      <c r="H994" s="293" t="s">
        <v>486</v>
      </c>
      <c r="I994" s="293" t="s">
        <v>246</v>
      </c>
      <c r="J994" s="294">
        <v>42144</v>
      </c>
      <c r="K994" s="295">
        <v>2</v>
      </c>
      <c r="L994" s="296">
        <v>2</v>
      </c>
      <c r="M994" s="297">
        <v>2</v>
      </c>
      <c r="N994" s="297">
        <v>2</v>
      </c>
      <c r="O994" s="298">
        <v>2</v>
      </c>
      <c r="P994" s="299">
        <v>2</v>
      </c>
      <c r="Q994" s="296">
        <v>2</v>
      </c>
      <c r="R994" s="297">
        <v>2</v>
      </c>
      <c r="S994" s="297">
        <v>2</v>
      </c>
      <c r="T994" s="297">
        <v>2</v>
      </c>
      <c r="U994" s="300">
        <v>2</v>
      </c>
      <c r="V994" s="296">
        <v>2</v>
      </c>
      <c r="W994" s="297">
        <v>2</v>
      </c>
      <c r="X994" s="297">
        <v>2</v>
      </c>
      <c r="Y994" s="297">
        <v>2</v>
      </c>
      <c r="Z994" s="300">
        <v>2</v>
      </c>
      <c r="AA994" s="296">
        <v>2</v>
      </c>
      <c r="AB994" s="297">
        <v>2</v>
      </c>
      <c r="AC994" s="297">
        <v>2</v>
      </c>
      <c r="AD994" s="297">
        <v>2</v>
      </c>
      <c r="AE994" s="300">
        <v>2</v>
      </c>
    </row>
    <row r="995" spans="1:31" x14ac:dyDescent="0.2">
      <c r="A995" s="293" t="s">
        <v>2379</v>
      </c>
      <c r="B995" s="293"/>
      <c r="C995" s="293" t="s">
        <v>2380</v>
      </c>
      <c r="D995" s="122" t="s">
        <v>2073</v>
      </c>
      <c r="E995" s="293" t="s">
        <v>2074</v>
      </c>
      <c r="F995" s="293" t="s">
        <v>243</v>
      </c>
      <c r="G995" s="122" t="s">
        <v>1108</v>
      </c>
      <c r="H995" s="293" t="s">
        <v>2286</v>
      </c>
      <c r="I995" s="293" t="s">
        <v>260</v>
      </c>
      <c r="J995" s="294">
        <v>45686</v>
      </c>
      <c r="K995" s="295">
        <v>1.8</v>
      </c>
      <c r="L995" s="296">
        <v>1.8</v>
      </c>
      <c r="M995" s="297">
        <v>1.8</v>
      </c>
      <c r="N995" s="297">
        <v>1.8</v>
      </c>
      <c r="O995" s="298">
        <v>1.8</v>
      </c>
      <c r="P995" s="299">
        <v>1.8</v>
      </c>
      <c r="Q995" s="296">
        <v>1.8</v>
      </c>
      <c r="R995" s="297">
        <v>1.8</v>
      </c>
      <c r="S995" s="297">
        <v>1.8</v>
      </c>
      <c r="T995" s="297">
        <v>1.8</v>
      </c>
      <c r="U995" s="300">
        <v>1.8</v>
      </c>
      <c r="V995" s="296">
        <v>1.8</v>
      </c>
      <c r="W995" s="297">
        <v>1.8</v>
      </c>
      <c r="X995" s="297">
        <v>1.8</v>
      </c>
      <c r="Y995" s="297">
        <v>1.8</v>
      </c>
      <c r="Z995" s="300">
        <v>1.8</v>
      </c>
      <c r="AA995" s="296">
        <v>1.8</v>
      </c>
      <c r="AB995" s="297">
        <v>1.8</v>
      </c>
      <c r="AC995" s="297">
        <v>1.8</v>
      </c>
      <c r="AD995" s="297">
        <v>1.8</v>
      </c>
      <c r="AE995" s="300">
        <v>1.8</v>
      </c>
    </row>
    <row r="996" spans="1:31" x14ac:dyDescent="0.2">
      <c r="A996" s="293" t="s">
        <v>2381</v>
      </c>
      <c r="B996" s="293"/>
      <c r="C996" s="293" t="s">
        <v>2382</v>
      </c>
      <c r="D996" s="122" t="s">
        <v>2073</v>
      </c>
      <c r="E996" s="293" t="s">
        <v>2081</v>
      </c>
      <c r="F996" s="293" t="s">
        <v>243</v>
      </c>
      <c r="G996" s="122" t="s">
        <v>244</v>
      </c>
      <c r="H996" s="293" t="s">
        <v>1415</v>
      </c>
      <c r="I996" s="293" t="s">
        <v>392</v>
      </c>
      <c r="J996" s="294">
        <v>43266</v>
      </c>
      <c r="K996" s="295">
        <v>155.44</v>
      </c>
      <c r="L996" s="296">
        <v>150</v>
      </c>
      <c r="M996" s="297">
        <v>150</v>
      </c>
      <c r="N996" s="297">
        <v>150</v>
      </c>
      <c r="O996" s="298">
        <v>150</v>
      </c>
      <c r="P996" s="299">
        <v>150</v>
      </c>
      <c r="Q996" s="296">
        <v>150</v>
      </c>
      <c r="R996" s="297">
        <v>150</v>
      </c>
      <c r="S996" s="297">
        <v>150</v>
      </c>
      <c r="T996" s="297">
        <v>150</v>
      </c>
      <c r="U996" s="300">
        <v>150</v>
      </c>
      <c r="V996" s="296">
        <v>150</v>
      </c>
      <c r="W996" s="297">
        <v>150</v>
      </c>
      <c r="X996" s="297">
        <v>150</v>
      </c>
      <c r="Y996" s="297">
        <v>150</v>
      </c>
      <c r="Z996" s="300">
        <v>150</v>
      </c>
      <c r="AA996" s="296">
        <v>150</v>
      </c>
      <c r="AB996" s="297">
        <v>150</v>
      </c>
      <c r="AC996" s="297">
        <v>150</v>
      </c>
      <c r="AD996" s="297">
        <v>150</v>
      </c>
      <c r="AE996" s="300">
        <v>150</v>
      </c>
    </row>
    <row r="997" spans="1:31" x14ac:dyDescent="0.2">
      <c r="A997" s="293" t="s">
        <v>2383</v>
      </c>
      <c r="B997" s="293"/>
      <c r="C997" s="293" t="s">
        <v>2384</v>
      </c>
      <c r="D997" s="122" t="s">
        <v>2073</v>
      </c>
      <c r="E997" s="293" t="s">
        <v>2074</v>
      </c>
      <c r="F997" s="293" t="s">
        <v>243</v>
      </c>
      <c r="G997" s="122" t="s">
        <v>244</v>
      </c>
      <c r="H997" s="293" t="s">
        <v>1903</v>
      </c>
      <c r="I997" s="293" t="s">
        <v>246</v>
      </c>
      <c r="J997" s="294">
        <v>44195</v>
      </c>
      <c r="K997" s="295">
        <v>59.8</v>
      </c>
      <c r="L997" s="296">
        <v>59.8</v>
      </c>
      <c r="M997" s="297">
        <v>59.8</v>
      </c>
      <c r="N997" s="297">
        <v>59.8</v>
      </c>
      <c r="O997" s="298">
        <v>59.8</v>
      </c>
      <c r="P997" s="299">
        <v>59.8</v>
      </c>
      <c r="Q997" s="296">
        <v>59.8</v>
      </c>
      <c r="R997" s="297">
        <v>59.8</v>
      </c>
      <c r="S997" s="297">
        <v>59.8</v>
      </c>
      <c r="T997" s="297">
        <v>59.8</v>
      </c>
      <c r="U997" s="300">
        <v>59.8</v>
      </c>
      <c r="V997" s="296">
        <v>59.8</v>
      </c>
      <c r="W997" s="297">
        <v>59.8</v>
      </c>
      <c r="X997" s="297">
        <v>59.8</v>
      </c>
      <c r="Y997" s="297">
        <v>59.8</v>
      </c>
      <c r="Z997" s="300">
        <v>59.8</v>
      </c>
      <c r="AA997" s="296">
        <v>59.8</v>
      </c>
      <c r="AB997" s="297">
        <v>59.8</v>
      </c>
      <c r="AC997" s="297">
        <v>59.8</v>
      </c>
      <c r="AD997" s="297">
        <v>59.8</v>
      </c>
      <c r="AE997" s="300">
        <v>59.8</v>
      </c>
    </row>
    <row r="998" spans="1:31" x14ac:dyDescent="0.2">
      <c r="A998" s="293" t="s">
        <v>2385</v>
      </c>
      <c r="B998" s="293"/>
      <c r="C998" s="293" t="s">
        <v>2386</v>
      </c>
      <c r="D998" s="122" t="s">
        <v>2073</v>
      </c>
      <c r="E998" s="293" t="s">
        <v>2074</v>
      </c>
      <c r="F998" s="293" t="s">
        <v>243</v>
      </c>
      <c r="G998" s="122" t="s">
        <v>244</v>
      </c>
      <c r="H998" s="293" t="s">
        <v>304</v>
      </c>
      <c r="I998" s="293" t="s">
        <v>305</v>
      </c>
      <c r="J998" s="294">
        <v>45117</v>
      </c>
      <c r="K998" s="295">
        <v>101.7</v>
      </c>
      <c r="L998" s="296">
        <v>100</v>
      </c>
      <c r="M998" s="297">
        <v>100</v>
      </c>
      <c r="N998" s="297">
        <v>100</v>
      </c>
      <c r="O998" s="298">
        <v>100</v>
      </c>
      <c r="P998" s="299">
        <v>100</v>
      </c>
      <c r="Q998" s="296">
        <v>100</v>
      </c>
      <c r="R998" s="297">
        <v>100</v>
      </c>
      <c r="S998" s="297">
        <v>100</v>
      </c>
      <c r="T998" s="297">
        <v>100</v>
      </c>
      <c r="U998" s="300">
        <v>100</v>
      </c>
      <c r="V998" s="296">
        <v>100</v>
      </c>
      <c r="W998" s="297">
        <v>100</v>
      </c>
      <c r="X998" s="297">
        <v>100</v>
      </c>
      <c r="Y998" s="297">
        <v>100</v>
      </c>
      <c r="Z998" s="300">
        <v>100</v>
      </c>
      <c r="AA998" s="296">
        <v>100</v>
      </c>
      <c r="AB998" s="297">
        <v>100</v>
      </c>
      <c r="AC998" s="297">
        <v>100</v>
      </c>
      <c r="AD998" s="297">
        <v>100</v>
      </c>
      <c r="AE998" s="300">
        <v>100</v>
      </c>
    </row>
    <row r="999" spans="1:31" x14ac:dyDescent="0.2">
      <c r="A999" s="293" t="s">
        <v>2387</v>
      </c>
      <c r="B999" s="293"/>
      <c r="C999" s="293" t="s">
        <v>2388</v>
      </c>
      <c r="D999" s="122" t="s">
        <v>2073</v>
      </c>
      <c r="E999" s="293" t="s">
        <v>2074</v>
      </c>
      <c r="F999" s="293" t="s">
        <v>243</v>
      </c>
      <c r="G999" s="122" t="s">
        <v>244</v>
      </c>
      <c r="H999" s="293" t="s">
        <v>304</v>
      </c>
      <c r="I999" s="293" t="s">
        <v>305</v>
      </c>
      <c r="J999" s="294">
        <v>45471</v>
      </c>
      <c r="K999" s="295">
        <v>200.7</v>
      </c>
      <c r="L999" s="296">
        <v>200</v>
      </c>
      <c r="M999" s="297">
        <v>200</v>
      </c>
      <c r="N999" s="297">
        <v>200</v>
      </c>
      <c r="O999" s="298">
        <v>200</v>
      </c>
      <c r="P999" s="299">
        <v>200</v>
      </c>
      <c r="Q999" s="296">
        <v>200</v>
      </c>
      <c r="R999" s="297">
        <v>200</v>
      </c>
      <c r="S999" s="297">
        <v>200</v>
      </c>
      <c r="T999" s="297">
        <v>200</v>
      </c>
      <c r="U999" s="300">
        <v>200</v>
      </c>
      <c r="V999" s="296">
        <v>200</v>
      </c>
      <c r="W999" s="297">
        <v>200</v>
      </c>
      <c r="X999" s="297">
        <v>200</v>
      </c>
      <c r="Y999" s="297">
        <v>200</v>
      </c>
      <c r="Z999" s="300">
        <v>200</v>
      </c>
      <c r="AA999" s="296">
        <v>200</v>
      </c>
      <c r="AB999" s="297">
        <v>200</v>
      </c>
      <c r="AC999" s="297">
        <v>200</v>
      </c>
      <c r="AD999" s="297">
        <v>200</v>
      </c>
      <c r="AE999" s="300">
        <v>200</v>
      </c>
    </row>
    <row r="1000" spans="1:31" x14ac:dyDescent="0.2">
      <c r="A1000" s="293" t="s">
        <v>2389</v>
      </c>
      <c r="B1000" s="293"/>
      <c r="C1000" s="293" t="s">
        <v>2390</v>
      </c>
      <c r="D1000" s="122" t="s">
        <v>2073</v>
      </c>
      <c r="E1000" s="293" t="s">
        <v>2081</v>
      </c>
      <c r="F1000" s="293" t="s">
        <v>243</v>
      </c>
      <c r="G1000" s="122" t="s">
        <v>244</v>
      </c>
      <c r="H1000" s="293" t="s">
        <v>2391</v>
      </c>
      <c r="I1000" s="293" t="s">
        <v>392</v>
      </c>
      <c r="J1000" s="294">
        <v>43189</v>
      </c>
      <c r="K1000" s="295">
        <v>50</v>
      </c>
      <c r="L1000" s="296">
        <v>50</v>
      </c>
      <c r="M1000" s="297">
        <v>50</v>
      </c>
      <c r="N1000" s="297">
        <v>50</v>
      </c>
      <c r="O1000" s="298">
        <v>50</v>
      </c>
      <c r="P1000" s="299">
        <v>50</v>
      </c>
      <c r="Q1000" s="296">
        <v>50</v>
      </c>
      <c r="R1000" s="297">
        <v>50</v>
      </c>
      <c r="S1000" s="297">
        <v>50</v>
      </c>
      <c r="T1000" s="297">
        <v>50</v>
      </c>
      <c r="U1000" s="300">
        <v>50</v>
      </c>
      <c r="V1000" s="296">
        <v>50</v>
      </c>
      <c r="W1000" s="297">
        <v>50</v>
      </c>
      <c r="X1000" s="297">
        <v>50</v>
      </c>
      <c r="Y1000" s="297">
        <v>50</v>
      </c>
      <c r="Z1000" s="300">
        <v>50</v>
      </c>
      <c r="AA1000" s="296">
        <v>50</v>
      </c>
      <c r="AB1000" s="297">
        <v>50</v>
      </c>
      <c r="AC1000" s="297">
        <v>50</v>
      </c>
      <c r="AD1000" s="297">
        <v>50</v>
      </c>
      <c r="AE1000" s="300">
        <v>50</v>
      </c>
    </row>
    <row r="1001" spans="1:31" x14ac:dyDescent="0.2">
      <c r="A1001" s="293" t="s">
        <v>2392</v>
      </c>
      <c r="B1001" s="293"/>
      <c r="C1001" s="293" t="s">
        <v>2393</v>
      </c>
      <c r="D1001" s="122" t="s">
        <v>2073</v>
      </c>
      <c r="E1001" s="293" t="s">
        <v>2074</v>
      </c>
      <c r="F1001" s="293" t="s">
        <v>243</v>
      </c>
      <c r="G1001" s="122" t="s">
        <v>244</v>
      </c>
      <c r="H1001" s="293" t="s">
        <v>1302</v>
      </c>
      <c r="I1001" s="293" t="s">
        <v>260</v>
      </c>
      <c r="J1001" s="294">
        <v>45215</v>
      </c>
      <c r="K1001" s="295">
        <v>147.5</v>
      </c>
      <c r="L1001" s="296">
        <v>146</v>
      </c>
      <c r="M1001" s="297">
        <v>146</v>
      </c>
      <c r="N1001" s="297">
        <v>146</v>
      </c>
      <c r="O1001" s="298">
        <v>146</v>
      </c>
      <c r="P1001" s="299">
        <v>146</v>
      </c>
      <c r="Q1001" s="296">
        <v>146</v>
      </c>
      <c r="R1001" s="297">
        <v>146</v>
      </c>
      <c r="S1001" s="297">
        <v>146</v>
      </c>
      <c r="T1001" s="297">
        <v>146</v>
      </c>
      <c r="U1001" s="300">
        <v>146</v>
      </c>
      <c r="V1001" s="296">
        <v>146</v>
      </c>
      <c r="W1001" s="297">
        <v>146</v>
      </c>
      <c r="X1001" s="297">
        <v>146</v>
      </c>
      <c r="Y1001" s="297">
        <v>146</v>
      </c>
      <c r="Z1001" s="300">
        <v>146</v>
      </c>
      <c r="AA1001" s="296">
        <v>146</v>
      </c>
      <c r="AB1001" s="297">
        <v>146</v>
      </c>
      <c r="AC1001" s="297">
        <v>146</v>
      </c>
      <c r="AD1001" s="297">
        <v>146</v>
      </c>
      <c r="AE1001" s="300">
        <v>146</v>
      </c>
    </row>
    <row r="1002" spans="1:31" x14ac:dyDescent="0.2">
      <c r="A1002" s="293" t="s">
        <v>2394</v>
      </c>
      <c r="B1002" s="293"/>
      <c r="C1002" s="293" t="s">
        <v>2395</v>
      </c>
      <c r="D1002" s="122" t="s">
        <v>2073</v>
      </c>
      <c r="E1002" s="293" t="s">
        <v>2074</v>
      </c>
      <c r="F1002" s="293" t="s">
        <v>243</v>
      </c>
      <c r="G1002" s="122" t="s">
        <v>244</v>
      </c>
      <c r="H1002" s="293" t="s">
        <v>1302</v>
      </c>
      <c r="I1002" s="293" t="s">
        <v>260</v>
      </c>
      <c r="J1002" s="294">
        <v>45215</v>
      </c>
      <c r="K1002" s="295">
        <v>104.9</v>
      </c>
      <c r="L1002" s="296">
        <v>104</v>
      </c>
      <c r="M1002" s="297">
        <v>104</v>
      </c>
      <c r="N1002" s="297">
        <v>104</v>
      </c>
      <c r="O1002" s="298">
        <v>104</v>
      </c>
      <c r="P1002" s="299">
        <v>104</v>
      </c>
      <c r="Q1002" s="296">
        <v>104</v>
      </c>
      <c r="R1002" s="297">
        <v>104</v>
      </c>
      <c r="S1002" s="297">
        <v>104</v>
      </c>
      <c r="T1002" s="297">
        <v>104</v>
      </c>
      <c r="U1002" s="300">
        <v>104</v>
      </c>
      <c r="V1002" s="296">
        <v>104</v>
      </c>
      <c r="W1002" s="297">
        <v>104</v>
      </c>
      <c r="X1002" s="297">
        <v>104</v>
      </c>
      <c r="Y1002" s="297">
        <v>104</v>
      </c>
      <c r="Z1002" s="300">
        <v>104</v>
      </c>
      <c r="AA1002" s="296">
        <v>104</v>
      </c>
      <c r="AB1002" s="297">
        <v>104</v>
      </c>
      <c r="AC1002" s="297">
        <v>104</v>
      </c>
      <c r="AD1002" s="297">
        <v>104</v>
      </c>
      <c r="AE1002" s="300">
        <v>104</v>
      </c>
    </row>
    <row r="1003" spans="1:31" x14ac:dyDescent="0.2">
      <c r="A1003" s="293" t="s">
        <v>2396</v>
      </c>
      <c r="B1003" s="293"/>
      <c r="C1003" s="293" t="s">
        <v>2397</v>
      </c>
      <c r="D1003" s="122" t="s">
        <v>2073</v>
      </c>
      <c r="E1003" s="293" t="s">
        <v>2081</v>
      </c>
      <c r="F1003" s="293" t="s">
        <v>243</v>
      </c>
      <c r="G1003" s="122" t="s">
        <v>244</v>
      </c>
      <c r="H1003" s="293" t="s">
        <v>1281</v>
      </c>
      <c r="I1003" s="293" t="s">
        <v>392</v>
      </c>
      <c r="J1003" s="294">
        <v>42972</v>
      </c>
      <c r="K1003" s="295">
        <v>157.5</v>
      </c>
      <c r="L1003" s="296">
        <v>157.5</v>
      </c>
      <c r="M1003" s="297">
        <v>157.5</v>
      </c>
      <c r="N1003" s="297">
        <v>157.5</v>
      </c>
      <c r="O1003" s="298">
        <v>157.5</v>
      </c>
      <c r="P1003" s="299">
        <v>157.5</v>
      </c>
      <c r="Q1003" s="296">
        <v>157.5</v>
      </c>
      <c r="R1003" s="297">
        <v>157.5</v>
      </c>
      <c r="S1003" s="297">
        <v>157.5</v>
      </c>
      <c r="T1003" s="297">
        <v>157.5</v>
      </c>
      <c r="U1003" s="300">
        <v>157.5</v>
      </c>
      <c r="V1003" s="296">
        <v>157.5</v>
      </c>
      <c r="W1003" s="297">
        <v>157.5</v>
      </c>
      <c r="X1003" s="297">
        <v>157.5</v>
      </c>
      <c r="Y1003" s="297">
        <v>157.5</v>
      </c>
      <c r="Z1003" s="300">
        <v>157.5</v>
      </c>
      <c r="AA1003" s="296">
        <v>157.5</v>
      </c>
      <c r="AB1003" s="297">
        <v>157.5</v>
      </c>
      <c r="AC1003" s="297">
        <v>157.5</v>
      </c>
      <c r="AD1003" s="297">
        <v>157.5</v>
      </c>
      <c r="AE1003" s="300">
        <v>157.5</v>
      </c>
    </row>
    <row r="1004" spans="1:31" x14ac:dyDescent="0.2">
      <c r="A1004" s="293" t="s">
        <v>1383</v>
      </c>
      <c r="B1004" s="293"/>
      <c r="C1004" s="293" t="s">
        <v>2398</v>
      </c>
      <c r="D1004" s="122" t="s">
        <v>2073</v>
      </c>
      <c r="E1004" s="293" t="s">
        <v>2074</v>
      </c>
      <c r="F1004" s="293" t="s">
        <v>243</v>
      </c>
      <c r="G1004" s="122" t="s">
        <v>1108</v>
      </c>
      <c r="H1004" s="293" t="s">
        <v>576</v>
      </c>
      <c r="I1004" s="293" t="s">
        <v>246</v>
      </c>
      <c r="J1004" s="294">
        <v>43447</v>
      </c>
      <c r="K1004" s="295">
        <v>10</v>
      </c>
      <c r="L1004" s="296">
        <v>10</v>
      </c>
      <c r="M1004" s="297">
        <v>10</v>
      </c>
      <c r="N1004" s="297">
        <v>10</v>
      </c>
      <c r="O1004" s="298">
        <v>10</v>
      </c>
      <c r="P1004" s="299">
        <v>10</v>
      </c>
      <c r="Q1004" s="296">
        <v>10</v>
      </c>
      <c r="R1004" s="297">
        <v>10</v>
      </c>
      <c r="S1004" s="297">
        <v>10</v>
      </c>
      <c r="T1004" s="297">
        <v>10</v>
      </c>
      <c r="U1004" s="300">
        <v>10</v>
      </c>
      <c r="V1004" s="296">
        <v>10</v>
      </c>
      <c r="W1004" s="297">
        <v>10</v>
      </c>
      <c r="X1004" s="297">
        <v>10</v>
      </c>
      <c r="Y1004" s="297">
        <v>10</v>
      </c>
      <c r="Z1004" s="300">
        <v>10</v>
      </c>
      <c r="AA1004" s="296">
        <v>10</v>
      </c>
      <c r="AB1004" s="297">
        <v>10</v>
      </c>
      <c r="AC1004" s="297">
        <v>10</v>
      </c>
      <c r="AD1004" s="297">
        <v>10</v>
      </c>
      <c r="AE1004" s="300">
        <v>10</v>
      </c>
    </row>
    <row r="1005" spans="1:31" x14ac:dyDescent="0.2">
      <c r="A1005" s="293" t="s">
        <v>2399</v>
      </c>
      <c r="B1005" s="293"/>
      <c r="C1005" s="293" t="s">
        <v>2400</v>
      </c>
      <c r="D1005" s="122" t="s">
        <v>2073</v>
      </c>
      <c r="E1005" s="293" t="s">
        <v>2074</v>
      </c>
      <c r="F1005" s="293" t="s">
        <v>243</v>
      </c>
      <c r="G1005" s="122" t="s">
        <v>244</v>
      </c>
      <c r="H1005" s="293" t="s">
        <v>500</v>
      </c>
      <c r="I1005" s="293" t="s">
        <v>246</v>
      </c>
      <c r="J1005" s="294">
        <v>44924</v>
      </c>
      <c r="K1005" s="295">
        <v>135</v>
      </c>
      <c r="L1005" s="296">
        <v>135</v>
      </c>
      <c r="M1005" s="297">
        <v>135</v>
      </c>
      <c r="N1005" s="297">
        <v>135</v>
      </c>
      <c r="O1005" s="298">
        <v>135</v>
      </c>
      <c r="P1005" s="299">
        <v>135</v>
      </c>
      <c r="Q1005" s="296">
        <v>118.3</v>
      </c>
      <c r="R1005" s="297">
        <v>118.3</v>
      </c>
      <c r="S1005" s="297">
        <v>118.3</v>
      </c>
      <c r="T1005" s="297">
        <v>118.3</v>
      </c>
      <c r="U1005" s="300">
        <v>118.3</v>
      </c>
      <c r="V1005" s="296">
        <v>135</v>
      </c>
      <c r="W1005" s="297">
        <v>135</v>
      </c>
      <c r="X1005" s="297">
        <v>135</v>
      </c>
      <c r="Y1005" s="297">
        <v>135</v>
      </c>
      <c r="Z1005" s="300">
        <v>135</v>
      </c>
      <c r="AA1005" s="296">
        <v>127.1</v>
      </c>
      <c r="AB1005" s="297">
        <v>127.1</v>
      </c>
      <c r="AC1005" s="297">
        <v>127.1</v>
      </c>
      <c r="AD1005" s="297">
        <v>127.1</v>
      </c>
      <c r="AE1005" s="300">
        <v>127.1</v>
      </c>
    </row>
    <row r="1006" spans="1:31" x14ac:dyDescent="0.2">
      <c r="A1006" s="293" t="s">
        <v>2401</v>
      </c>
      <c r="B1006" s="293"/>
      <c r="C1006" s="293" t="s">
        <v>2402</v>
      </c>
      <c r="D1006" s="122" t="s">
        <v>2073</v>
      </c>
      <c r="E1006" s="293" t="s">
        <v>2074</v>
      </c>
      <c r="F1006" s="293" t="s">
        <v>243</v>
      </c>
      <c r="G1006" s="122" t="s">
        <v>244</v>
      </c>
      <c r="H1006" s="293" t="s">
        <v>2133</v>
      </c>
      <c r="I1006" s="293" t="s">
        <v>246</v>
      </c>
      <c r="J1006" s="294">
        <v>45401</v>
      </c>
      <c r="K1006" s="295">
        <v>165.75</v>
      </c>
      <c r="L1006" s="296">
        <v>165.8</v>
      </c>
      <c r="M1006" s="297">
        <v>165.8</v>
      </c>
      <c r="N1006" s="297">
        <v>165.8</v>
      </c>
      <c r="O1006" s="298">
        <v>165.8</v>
      </c>
      <c r="P1006" s="299">
        <v>165.8</v>
      </c>
      <c r="Q1006" s="296">
        <v>165.8</v>
      </c>
      <c r="R1006" s="297">
        <v>165.8</v>
      </c>
      <c r="S1006" s="297">
        <v>165.8</v>
      </c>
      <c r="T1006" s="297">
        <v>165.8</v>
      </c>
      <c r="U1006" s="300">
        <v>165.8</v>
      </c>
      <c r="V1006" s="296">
        <v>165.8</v>
      </c>
      <c r="W1006" s="297">
        <v>165.8</v>
      </c>
      <c r="X1006" s="297">
        <v>165.8</v>
      </c>
      <c r="Y1006" s="297">
        <v>165.8</v>
      </c>
      <c r="Z1006" s="300">
        <v>165.8</v>
      </c>
      <c r="AA1006" s="296">
        <v>165.8</v>
      </c>
      <c r="AB1006" s="297">
        <v>165.8</v>
      </c>
      <c r="AC1006" s="297">
        <v>165.8</v>
      </c>
      <c r="AD1006" s="297">
        <v>165.8</v>
      </c>
      <c r="AE1006" s="300">
        <v>165.8</v>
      </c>
    </row>
    <row r="1007" spans="1:31" x14ac:dyDescent="0.2">
      <c r="A1007" s="293" t="s">
        <v>2403</v>
      </c>
      <c r="B1007" s="293"/>
      <c r="C1007" s="293" t="s">
        <v>2404</v>
      </c>
      <c r="D1007" s="122" t="s">
        <v>2073</v>
      </c>
      <c r="E1007" s="293" t="s">
        <v>2074</v>
      </c>
      <c r="F1007" s="293" t="s">
        <v>243</v>
      </c>
      <c r="G1007" s="122" t="s">
        <v>244</v>
      </c>
      <c r="H1007" s="293" t="s">
        <v>2133</v>
      </c>
      <c r="I1007" s="293" t="s">
        <v>246</v>
      </c>
      <c r="J1007" s="294">
        <v>45401</v>
      </c>
      <c r="K1007" s="295">
        <v>86.19</v>
      </c>
      <c r="L1007" s="296">
        <v>86.2</v>
      </c>
      <c r="M1007" s="297">
        <v>86.2</v>
      </c>
      <c r="N1007" s="297">
        <v>86.2</v>
      </c>
      <c r="O1007" s="298">
        <v>86.2</v>
      </c>
      <c r="P1007" s="299">
        <v>86.2</v>
      </c>
      <c r="Q1007" s="296">
        <v>86.2</v>
      </c>
      <c r="R1007" s="297">
        <v>86.2</v>
      </c>
      <c r="S1007" s="297">
        <v>86.2</v>
      </c>
      <c r="T1007" s="297">
        <v>86.2</v>
      </c>
      <c r="U1007" s="300">
        <v>86.2</v>
      </c>
      <c r="V1007" s="296">
        <v>86.2</v>
      </c>
      <c r="W1007" s="297">
        <v>86.2</v>
      </c>
      <c r="X1007" s="297">
        <v>86.2</v>
      </c>
      <c r="Y1007" s="297">
        <v>86.2</v>
      </c>
      <c r="Z1007" s="300">
        <v>86.2</v>
      </c>
      <c r="AA1007" s="296">
        <v>86.2</v>
      </c>
      <c r="AB1007" s="297">
        <v>86.2</v>
      </c>
      <c r="AC1007" s="297">
        <v>86.2</v>
      </c>
      <c r="AD1007" s="297">
        <v>86.2</v>
      </c>
      <c r="AE1007" s="300">
        <v>86.2</v>
      </c>
    </row>
    <row r="1008" spans="1:31" x14ac:dyDescent="0.2">
      <c r="A1008" s="293" t="s">
        <v>2405</v>
      </c>
      <c r="B1008" s="293"/>
      <c r="C1008" s="293" t="s">
        <v>2406</v>
      </c>
      <c r="D1008" s="122" t="s">
        <v>2073</v>
      </c>
      <c r="E1008" s="293" t="s">
        <v>2074</v>
      </c>
      <c r="F1008" s="293" t="s">
        <v>243</v>
      </c>
      <c r="G1008" s="122" t="s">
        <v>1108</v>
      </c>
      <c r="H1008" s="293" t="s">
        <v>272</v>
      </c>
      <c r="I1008" s="293" t="s">
        <v>260</v>
      </c>
      <c r="J1008" s="294">
        <v>41000</v>
      </c>
      <c r="K1008" s="295">
        <v>5.6</v>
      </c>
      <c r="L1008" s="296">
        <v>5.6</v>
      </c>
      <c r="M1008" s="297">
        <v>5.6</v>
      </c>
      <c r="N1008" s="297">
        <v>5.6</v>
      </c>
      <c r="O1008" s="298">
        <v>5.6</v>
      </c>
      <c r="P1008" s="299">
        <v>5.6</v>
      </c>
      <c r="Q1008" s="296">
        <v>5.6</v>
      </c>
      <c r="R1008" s="297">
        <v>5.6</v>
      </c>
      <c r="S1008" s="297">
        <v>5.6</v>
      </c>
      <c r="T1008" s="297">
        <v>5.6</v>
      </c>
      <c r="U1008" s="300">
        <v>5.6</v>
      </c>
      <c r="V1008" s="296">
        <v>5.6</v>
      </c>
      <c r="W1008" s="297">
        <v>5.6</v>
      </c>
      <c r="X1008" s="297">
        <v>5.6</v>
      </c>
      <c r="Y1008" s="297">
        <v>5.6</v>
      </c>
      <c r="Z1008" s="300">
        <v>5.6</v>
      </c>
      <c r="AA1008" s="296">
        <v>5.6</v>
      </c>
      <c r="AB1008" s="297">
        <v>5.6</v>
      </c>
      <c r="AC1008" s="297">
        <v>5.6</v>
      </c>
      <c r="AD1008" s="297">
        <v>5.6</v>
      </c>
      <c r="AE1008" s="300">
        <v>5.6</v>
      </c>
    </row>
    <row r="1009" spans="1:31" x14ac:dyDescent="0.2">
      <c r="A1009" s="293" t="s">
        <v>2407</v>
      </c>
      <c r="B1009" s="293"/>
      <c r="C1009" s="293" t="s">
        <v>2408</v>
      </c>
      <c r="D1009" s="122" t="s">
        <v>2073</v>
      </c>
      <c r="E1009" s="293" t="s">
        <v>2074</v>
      </c>
      <c r="F1009" s="293" t="s">
        <v>243</v>
      </c>
      <c r="G1009" s="122" t="s">
        <v>1108</v>
      </c>
      <c r="H1009" s="293" t="s">
        <v>272</v>
      </c>
      <c r="I1009" s="293" t="s">
        <v>260</v>
      </c>
      <c r="J1009" s="294">
        <v>40954</v>
      </c>
      <c r="K1009" s="295">
        <v>9.9</v>
      </c>
      <c r="L1009" s="296">
        <v>9.9</v>
      </c>
      <c r="M1009" s="297">
        <v>9.9</v>
      </c>
      <c r="N1009" s="297">
        <v>9.9</v>
      </c>
      <c r="O1009" s="298">
        <v>9.9</v>
      </c>
      <c r="P1009" s="299">
        <v>9.9</v>
      </c>
      <c r="Q1009" s="296">
        <v>9.9</v>
      </c>
      <c r="R1009" s="297">
        <v>9.9</v>
      </c>
      <c r="S1009" s="297">
        <v>9.9</v>
      </c>
      <c r="T1009" s="297">
        <v>9.9</v>
      </c>
      <c r="U1009" s="300">
        <v>9.9</v>
      </c>
      <c r="V1009" s="296">
        <v>9.9</v>
      </c>
      <c r="W1009" s="297">
        <v>9.9</v>
      </c>
      <c r="X1009" s="297">
        <v>9.9</v>
      </c>
      <c r="Y1009" s="297">
        <v>9.9</v>
      </c>
      <c r="Z1009" s="300">
        <v>9.9</v>
      </c>
      <c r="AA1009" s="296">
        <v>9.9</v>
      </c>
      <c r="AB1009" s="297">
        <v>9.9</v>
      </c>
      <c r="AC1009" s="297">
        <v>9.9</v>
      </c>
      <c r="AD1009" s="297">
        <v>9.9</v>
      </c>
      <c r="AE1009" s="300">
        <v>9.9</v>
      </c>
    </row>
    <row r="1010" spans="1:31" x14ac:dyDescent="0.2">
      <c r="A1010" s="293" t="s">
        <v>2409</v>
      </c>
      <c r="B1010" s="293"/>
      <c r="C1010" s="293" t="s">
        <v>2410</v>
      </c>
      <c r="D1010" s="122" t="s">
        <v>2073</v>
      </c>
      <c r="E1010" s="293" t="s">
        <v>2074</v>
      </c>
      <c r="F1010" s="293" t="s">
        <v>243</v>
      </c>
      <c r="G1010" s="122" t="s">
        <v>1108</v>
      </c>
      <c r="H1010" s="293" t="s">
        <v>272</v>
      </c>
      <c r="I1010" s="293" t="s">
        <v>260</v>
      </c>
      <c r="J1010" s="294">
        <v>41000</v>
      </c>
      <c r="K1010" s="295">
        <v>5</v>
      </c>
      <c r="L1010" s="296">
        <v>5</v>
      </c>
      <c r="M1010" s="297">
        <v>5</v>
      </c>
      <c r="N1010" s="297">
        <v>5</v>
      </c>
      <c r="O1010" s="298">
        <v>5</v>
      </c>
      <c r="P1010" s="299">
        <v>5</v>
      </c>
      <c r="Q1010" s="296">
        <v>5</v>
      </c>
      <c r="R1010" s="297">
        <v>5</v>
      </c>
      <c r="S1010" s="297">
        <v>5</v>
      </c>
      <c r="T1010" s="297">
        <v>5</v>
      </c>
      <c r="U1010" s="300">
        <v>5</v>
      </c>
      <c r="V1010" s="296">
        <v>5</v>
      </c>
      <c r="W1010" s="297">
        <v>5</v>
      </c>
      <c r="X1010" s="297">
        <v>5</v>
      </c>
      <c r="Y1010" s="297">
        <v>5</v>
      </c>
      <c r="Z1010" s="300">
        <v>5</v>
      </c>
      <c r="AA1010" s="296">
        <v>5</v>
      </c>
      <c r="AB1010" s="297">
        <v>5</v>
      </c>
      <c r="AC1010" s="297">
        <v>5</v>
      </c>
      <c r="AD1010" s="297">
        <v>5</v>
      </c>
      <c r="AE1010" s="300">
        <v>5</v>
      </c>
    </row>
    <row r="1011" spans="1:31" x14ac:dyDescent="0.2">
      <c r="A1011" s="293" t="s">
        <v>2411</v>
      </c>
      <c r="B1011" s="293"/>
      <c r="C1011" s="293" t="s">
        <v>2412</v>
      </c>
      <c r="D1011" s="122" t="s">
        <v>2073</v>
      </c>
      <c r="E1011" s="293" t="s">
        <v>2074</v>
      </c>
      <c r="F1011" s="293" t="s">
        <v>243</v>
      </c>
      <c r="G1011" s="122" t="s">
        <v>1108</v>
      </c>
      <c r="H1011" s="293" t="s">
        <v>272</v>
      </c>
      <c r="I1011" s="293" t="s">
        <v>260</v>
      </c>
      <c r="J1011" s="294">
        <v>40954</v>
      </c>
      <c r="K1011" s="295">
        <v>9.9</v>
      </c>
      <c r="L1011" s="296">
        <v>9.9</v>
      </c>
      <c r="M1011" s="297">
        <v>9.9</v>
      </c>
      <c r="N1011" s="297">
        <v>9.9</v>
      </c>
      <c r="O1011" s="298">
        <v>9.9</v>
      </c>
      <c r="P1011" s="299">
        <v>9.9</v>
      </c>
      <c r="Q1011" s="296">
        <v>9.9</v>
      </c>
      <c r="R1011" s="297">
        <v>9.9</v>
      </c>
      <c r="S1011" s="297">
        <v>9.9</v>
      </c>
      <c r="T1011" s="297">
        <v>9.9</v>
      </c>
      <c r="U1011" s="300">
        <v>9.9</v>
      </c>
      <c r="V1011" s="296">
        <v>9.9</v>
      </c>
      <c r="W1011" s="297">
        <v>9.9</v>
      </c>
      <c r="X1011" s="297">
        <v>9.9</v>
      </c>
      <c r="Y1011" s="297">
        <v>9.9</v>
      </c>
      <c r="Z1011" s="300">
        <v>9.9</v>
      </c>
      <c r="AA1011" s="296">
        <v>9.9</v>
      </c>
      <c r="AB1011" s="297">
        <v>9.9</v>
      </c>
      <c r="AC1011" s="297">
        <v>9.9</v>
      </c>
      <c r="AD1011" s="297">
        <v>9.9</v>
      </c>
      <c r="AE1011" s="300">
        <v>9.9</v>
      </c>
    </row>
    <row r="1012" spans="1:31" x14ac:dyDescent="0.2">
      <c r="A1012" s="293" t="s">
        <v>2413</v>
      </c>
      <c r="B1012" s="293"/>
      <c r="C1012" s="293" t="s">
        <v>2414</v>
      </c>
      <c r="D1012" s="122" t="s">
        <v>2073</v>
      </c>
      <c r="E1012" s="293" t="s">
        <v>2074</v>
      </c>
      <c r="F1012" s="293" t="s">
        <v>243</v>
      </c>
      <c r="G1012" s="122" t="s">
        <v>244</v>
      </c>
      <c r="H1012" s="293" t="s">
        <v>2322</v>
      </c>
      <c r="I1012" s="293" t="s">
        <v>260</v>
      </c>
      <c r="J1012" s="294">
        <v>45524</v>
      </c>
      <c r="K1012" s="295">
        <v>203.5</v>
      </c>
      <c r="L1012" s="296">
        <v>200</v>
      </c>
      <c r="M1012" s="297">
        <v>200</v>
      </c>
      <c r="N1012" s="297">
        <v>200</v>
      </c>
      <c r="O1012" s="298">
        <v>200</v>
      </c>
      <c r="P1012" s="299">
        <v>200</v>
      </c>
      <c r="Q1012" s="296">
        <v>200</v>
      </c>
      <c r="R1012" s="297">
        <v>200</v>
      </c>
      <c r="S1012" s="297">
        <v>200</v>
      </c>
      <c r="T1012" s="297">
        <v>200</v>
      </c>
      <c r="U1012" s="300">
        <v>200</v>
      </c>
      <c r="V1012" s="296">
        <v>200</v>
      </c>
      <c r="W1012" s="297">
        <v>200</v>
      </c>
      <c r="X1012" s="297">
        <v>200</v>
      </c>
      <c r="Y1012" s="297">
        <v>200</v>
      </c>
      <c r="Z1012" s="300">
        <v>200</v>
      </c>
      <c r="AA1012" s="296">
        <v>200</v>
      </c>
      <c r="AB1012" s="297">
        <v>200</v>
      </c>
      <c r="AC1012" s="297">
        <v>200</v>
      </c>
      <c r="AD1012" s="297">
        <v>200</v>
      </c>
      <c r="AE1012" s="300">
        <v>200</v>
      </c>
    </row>
    <row r="1013" spans="1:31" x14ac:dyDescent="0.2">
      <c r="A1013" s="293" t="s">
        <v>2415</v>
      </c>
      <c r="B1013" s="293"/>
      <c r="C1013" s="293" t="s">
        <v>2415</v>
      </c>
      <c r="D1013" s="122" t="s">
        <v>2073</v>
      </c>
      <c r="E1013" s="293" t="s">
        <v>2074</v>
      </c>
      <c r="F1013" s="293" t="s">
        <v>243</v>
      </c>
      <c r="G1013" s="122" t="s">
        <v>1108</v>
      </c>
      <c r="H1013" s="293" t="s">
        <v>2416</v>
      </c>
      <c r="I1013" s="293" t="s">
        <v>246</v>
      </c>
      <c r="J1013" s="294">
        <v>45505</v>
      </c>
      <c r="K1013" s="295">
        <v>7.5</v>
      </c>
      <c r="L1013" s="296">
        <v>7.5</v>
      </c>
      <c r="M1013" s="297">
        <v>7.5</v>
      </c>
      <c r="N1013" s="297">
        <v>7.5</v>
      </c>
      <c r="O1013" s="298">
        <v>7.5</v>
      </c>
      <c r="P1013" s="299">
        <v>7.5</v>
      </c>
      <c r="Q1013" s="296">
        <v>7.5</v>
      </c>
      <c r="R1013" s="297">
        <v>7.5</v>
      </c>
      <c r="S1013" s="297">
        <v>7.5</v>
      </c>
      <c r="T1013" s="297">
        <v>7.5</v>
      </c>
      <c r="U1013" s="300">
        <v>7.5</v>
      </c>
      <c r="V1013" s="296">
        <v>7.5</v>
      </c>
      <c r="W1013" s="297">
        <v>7.5</v>
      </c>
      <c r="X1013" s="297">
        <v>7.5</v>
      </c>
      <c r="Y1013" s="297">
        <v>7.5</v>
      </c>
      <c r="Z1013" s="300">
        <v>7.5</v>
      </c>
      <c r="AA1013" s="296">
        <v>7.5</v>
      </c>
      <c r="AB1013" s="297">
        <v>7.5</v>
      </c>
      <c r="AC1013" s="297">
        <v>7.5</v>
      </c>
      <c r="AD1013" s="297">
        <v>7.5</v>
      </c>
      <c r="AE1013" s="300">
        <v>7.5</v>
      </c>
    </row>
    <row r="1014" spans="1:31" x14ac:dyDescent="0.2">
      <c r="A1014" s="293" t="s">
        <v>2417</v>
      </c>
      <c r="B1014" s="293"/>
      <c r="C1014" s="293" t="s">
        <v>2418</v>
      </c>
      <c r="D1014" s="122" t="s">
        <v>2073</v>
      </c>
      <c r="E1014" s="293" t="s">
        <v>2074</v>
      </c>
      <c r="F1014" s="293" t="s">
        <v>243</v>
      </c>
      <c r="G1014" s="122" t="s">
        <v>244</v>
      </c>
      <c r="H1014" s="293" t="s">
        <v>304</v>
      </c>
      <c r="I1014" s="293" t="s">
        <v>305</v>
      </c>
      <c r="J1014" s="294">
        <v>45205</v>
      </c>
      <c r="K1014" s="295">
        <v>149.5</v>
      </c>
      <c r="L1014" s="296">
        <v>149.5</v>
      </c>
      <c r="M1014" s="297">
        <v>149.5</v>
      </c>
      <c r="N1014" s="297">
        <v>149.5</v>
      </c>
      <c r="O1014" s="298">
        <v>149.5</v>
      </c>
      <c r="P1014" s="299">
        <v>149.5</v>
      </c>
      <c r="Q1014" s="296">
        <v>149.5</v>
      </c>
      <c r="R1014" s="297">
        <v>149.5</v>
      </c>
      <c r="S1014" s="297">
        <v>149.5</v>
      </c>
      <c r="T1014" s="297">
        <v>149.5</v>
      </c>
      <c r="U1014" s="300">
        <v>149.5</v>
      </c>
      <c r="V1014" s="296">
        <v>149.5</v>
      </c>
      <c r="W1014" s="297">
        <v>149.5</v>
      </c>
      <c r="X1014" s="297">
        <v>149.5</v>
      </c>
      <c r="Y1014" s="297">
        <v>149.5</v>
      </c>
      <c r="Z1014" s="300">
        <v>149.5</v>
      </c>
      <c r="AA1014" s="296">
        <v>149.5</v>
      </c>
      <c r="AB1014" s="297">
        <v>149.5</v>
      </c>
      <c r="AC1014" s="297">
        <v>149.5</v>
      </c>
      <c r="AD1014" s="297">
        <v>149.5</v>
      </c>
      <c r="AE1014" s="300">
        <v>149.5</v>
      </c>
    </row>
    <row r="1015" spans="1:31" x14ac:dyDescent="0.2">
      <c r="A1015" s="293" t="s">
        <v>2419</v>
      </c>
      <c r="B1015" s="293"/>
      <c r="C1015" s="293" t="s">
        <v>2420</v>
      </c>
      <c r="D1015" s="122" t="s">
        <v>2073</v>
      </c>
      <c r="E1015" s="293" t="s">
        <v>2074</v>
      </c>
      <c r="F1015" s="293" t="s">
        <v>243</v>
      </c>
      <c r="G1015" s="122" t="s">
        <v>244</v>
      </c>
      <c r="H1015" s="293" t="s">
        <v>304</v>
      </c>
      <c r="I1015" s="293" t="s">
        <v>305</v>
      </c>
      <c r="J1015" s="294">
        <v>45205</v>
      </c>
      <c r="K1015" s="295">
        <v>100.4</v>
      </c>
      <c r="L1015" s="296">
        <v>100.4</v>
      </c>
      <c r="M1015" s="297">
        <v>100.4</v>
      </c>
      <c r="N1015" s="297">
        <v>100.4</v>
      </c>
      <c r="O1015" s="298">
        <v>100.4</v>
      </c>
      <c r="P1015" s="299">
        <v>100.4</v>
      </c>
      <c r="Q1015" s="296">
        <v>100.4</v>
      </c>
      <c r="R1015" s="297">
        <v>100.4</v>
      </c>
      <c r="S1015" s="297">
        <v>100.4</v>
      </c>
      <c r="T1015" s="297">
        <v>100.4</v>
      </c>
      <c r="U1015" s="300">
        <v>100.4</v>
      </c>
      <c r="V1015" s="296">
        <v>100.4</v>
      </c>
      <c r="W1015" s="297">
        <v>100.4</v>
      </c>
      <c r="X1015" s="297">
        <v>100.4</v>
      </c>
      <c r="Y1015" s="297">
        <v>100.4</v>
      </c>
      <c r="Z1015" s="300">
        <v>100.4</v>
      </c>
      <c r="AA1015" s="296">
        <v>100.4</v>
      </c>
      <c r="AB1015" s="297">
        <v>100.4</v>
      </c>
      <c r="AC1015" s="297">
        <v>100.4</v>
      </c>
      <c r="AD1015" s="297">
        <v>100.4</v>
      </c>
      <c r="AE1015" s="300">
        <v>100.4</v>
      </c>
    </row>
    <row r="1016" spans="1:31" x14ac:dyDescent="0.2">
      <c r="A1016" s="293" t="s">
        <v>2421</v>
      </c>
      <c r="B1016" s="293"/>
      <c r="C1016" s="293" t="s">
        <v>2422</v>
      </c>
      <c r="D1016" s="122" t="s">
        <v>2073</v>
      </c>
      <c r="E1016" s="293" t="s">
        <v>2081</v>
      </c>
      <c r="F1016" s="293" t="s">
        <v>243</v>
      </c>
      <c r="G1016" s="122" t="s">
        <v>244</v>
      </c>
      <c r="H1016" s="293" t="s">
        <v>1415</v>
      </c>
      <c r="I1016" s="293" t="s">
        <v>392</v>
      </c>
      <c r="J1016" s="294">
        <v>44361</v>
      </c>
      <c r="K1016" s="295">
        <v>125.9</v>
      </c>
      <c r="L1016" s="296">
        <v>125.9</v>
      </c>
      <c r="M1016" s="297">
        <v>125.9</v>
      </c>
      <c r="N1016" s="297">
        <v>125.9</v>
      </c>
      <c r="O1016" s="298">
        <v>125.9</v>
      </c>
      <c r="P1016" s="299">
        <v>125.9</v>
      </c>
      <c r="Q1016" s="296">
        <v>125.9</v>
      </c>
      <c r="R1016" s="297">
        <v>125.9</v>
      </c>
      <c r="S1016" s="297">
        <v>125.9</v>
      </c>
      <c r="T1016" s="297">
        <v>125.9</v>
      </c>
      <c r="U1016" s="300">
        <v>125.9</v>
      </c>
      <c r="V1016" s="296">
        <v>125.9</v>
      </c>
      <c r="W1016" s="297">
        <v>125.9</v>
      </c>
      <c r="X1016" s="297">
        <v>125.9</v>
      </c>
      <c r="Y1016" s="297">
        <v>125.9</v>
      </c>
      <c r="Z1016" s="300">
        <v>125.9</v>
      </c>
      <c r="AA1016" s="296">
        <v>125.9</v>
      </c>
      <c r="AB1016" s="297">
        <v>125.9</v>
      </c>
      <c r="AC1016" s="297">
        <v>125.9</v>
      </c>
      <c r="AD1016" s="297">
        <v>125.9</v>
      </c>
      <c r="AE1016" s="300">
        <v>125.9</v>
      </c>
    </row>
    <row r="1017" spans="1:31" x14ac:dyDescent="0.2">
      <c r="A1017" s="293" t="s">
        <v>2423</v>
      </c>
      <c r="B1017" s="293"/>
      <c r="C1017" s="293" t="s">
        <v>2424</v>
      </c>
      <c r="D1017" s="122" t="s">
        <v>2073</v>
      </c>
      <c r="E1017" s="293" t="s">
        <v>2081</v>
      </c>
      <c r="F1017" s="293" t="s">
        <v>243</v>
      </c>
      <c r="G1017" s="122" t="s">
        <v>244</v>
      </c>
      <c r="H1017" s="293" t="s">
        <v>1415</v>
      </c>
      <c r="I1017" s="293" t="s">
        <v>392</v>
      </c>
      <c r="J1017" s="294">
        <v>44361</v>
      </c>
      <c r="K1017" s="295">
        <v>128.9</v>
      </c>
      <c r="L1017" s="296">
        <v>128.9</v>
      </c>
      <c r="M1017" s="297">
        <v>128.9</v>
      </c>
      <c r="N1017" s="297">
        <v>128.9</v>
      </c>
      <c r="O1017" s="298">
        <v>128.9</v>
      </c>
      <c r="P1017" s="299">
        <v>128.9</v>
      </c>
      <c r="Q1017" s="296">
        <v>128.9</v>
      </c>
      <c r="R1017" s="297">
        <v>128.9</v>
      </c>
      <c r="S1017" s="297">
        <v>128.9</v>
      </c>
      <c r="T1017" s="297">
        <v>128.9</v>
      </c>
      <c r="U1017" s="300">
        <v>128.9</v>
      </c>
      <c r="V1017" s="296">
        <v>128.9</v>
      </c>
      <c r="W1017" s="297">
        <v>128.9</v>
      </c>
      <c r="X1017" s="297">
        <v>128.9</v>
      </c>
      <c r="Y1017" s="297">
        <v>128.9</v>
      </c>
      <c r="Z1017" s="300">
        <v>128.9</v>
      </c>
      <c r="AA1017" s="296">
        <v>128.9</v>
      </c>
      <c r="AB1017" s="297">
        <v>128.9</v>
      </c>
      <c r="AC1017" s="297">
        <v>128.9</v>
      </c>
      <c r="AD1017" s="297">
        <v>128.9</v>
      </c>
      <c r="AE1017" s="300">
        <v>128.9</v>
      </c>
    </row>
    <row r="1018" spans="1:31" x14ac:dyDescent="0.2">
      <c r="A1018" s="293" t="s">
        <v>2425</v>
      </c>
      <c r="B1018" s="293"/>
      <c r="C1018" s="293" t="s">
        <v>2426</v>
      </c>
      <c r="D1018" s="122" t="s">
        <v>2073</v>
      </c>
      <c r="E1018" s="293" t="s">
        <v>2081</v>
      </c>
      <c r="F1018" s="293" t="s">
        <v>243</v>
      </c>
      <c r="G1018" s="122" t="s">
        <v>244</v>
      </c>
      <c r="H1018" s="293" t="s">
        <v>1415</v>
      </c>
      <c r="I1018" s="293" t="s">
        <v>392</v>
      </c>
      <c r="J1018" s="294">
        <v>45124</v>
      </c>
      <c r="K1018" s="295">
        <v>101.9</v>
      </c>
      <c r="L1018" s="296">
        <v>101.9</v>
      </c>
      <c r="M1018" s="297">
        <v>101.9</v>
      </c>
      <c r="N1018" s="297">
        <v>101.9</v>
      </c>
      <c r="O1018" s="298">
        <v>101.9</v>
      </c>
      <c r="P1018" s="299">
        <v>101.9</v>
      </c>
      <c r="Q1018" s="296">
        <v>101.9</v>
      </c>
      <c r="R1018" s="297">
        <v>101.9</v>
      </c>
      <c r="S1018" s="297">
        <v>101.9</v>
      </c>
      <c r="T1018" s="297">
        <v>101.9</v>
      </c>
      <c r="U1018" s="300">
        <v>101.9</v>
      </c>
      <c r="V1018" s="296">
        <v>101.9</v>
      </c>
      <c r="W1018" s="297">
        <v>101.9</v>
      </c>
      <c r="X1018" s="297">
        <v>101.9</v>
      </c>
      <c r="Y1018" s="297">
        <v>101.9</v>
      </c>
      <c r="Z1018" s="300">
        <v>101.9</v>
      </c>
      <c r="AA1018" s="296">
        <v>101.9</v>
      </c>
      <c r="AB1018" s="297">
        <v>101.9</v>
      </c>
      <c r="AC1018" s="297">
        <v>101.9</v>
      </c>
      <c r="AD1018" s="297">
        <v>101.9</v>
      </c>
      <c r="AE1018" s="300">
        <v>101.9</v>
      </c>
    </row>
    <row r="1019" spans="1:31" x14ac:dyDescent="0.2">
      <c r="A1019" s="293" t="s">
        <v>2427</v>
      </c>
      <c r="B1019" s="293"/>
      <c r="C1019" s="293" t="s">
        <v>2428</v>
      </c>
      <c r="D1019" s="122" t="s">
        <v>2073</v>
      </c>
      <c r="E1019" s="293" t="s">
        <v>2081</v>
      </c>
      <c r="F1019" s="293" t="s">
        <v>243</v>
      </c>
      <c r="G1019" s="122" t="s">
        <v>244</v>
      </c>
      <c r="H1019" s="293" t="s">
        <v>1415</v>
      </c>
      <c r="I1019" s="293" t="s">
        <v>392</v>
      </c>
      <c r="J1019" s="294">
        <v>45124</v>
      </c>
      <c r="K1019" s="295">
        <v>101.9</v>
      </c>
      <c r="L1019" s="296">
        <v>101.9</v>
      </c>
      <c r="M1019" s="297">
        <v>101.9</v>
      </c>
      <c r="N1019" s="297">
        <v>101.9</v>
      </c>
      <c r="O1019" s="298">
        <v>101.9</v>
      </c>
      <c r="P1019" s="299">
        <v>101.9</v>
      </c>
      <c r="Q1019" s="296">
        <v>101.9</v>
      </c>
      <c r="R1019" s="297">
        <v>101.9</v>
      </c>
      <c r="S1019" s="297">
        <v>101.9</v>
      </c>
      <c r="T1019" s="297">
        <v>101.9</v>
      </c>
      <c r="U1019" s="300">
        <v>101.9</v>
      </c>
      <c r="V1019" s="296">
        <v>101.9</v>
      </c>
      <c r="W1019" s="297">
        <v>101.9</v>
      </c>
      <c r="X1019" s="297">
        <v>101.9</v>
      </c>
      <c r="Y1019" s="297">
        <v>101.9</v>
      </c>
      <c r="Z1019" s="300">
        <v>101.9</v>
      </c>
      <c r="AA1019" s="296">
        <v>101.9</v>
      </c>
      <c r="AB1019" s="297">
        <v>101.9</v>
      </c>
      <c r="AC1019" s="297">
        <v>101.9</v>
      </c>
      <c r="AD1019" s="297">
        <v>101.9</v>
      </c>
      <c r="AE1019" s="300">
        <v>101.9</v>
      </c>
    </row>
    <row r="1020" spans="1:31" x14ac:dyDescent="0.2">
      <c r="A1020" s="293" t="s">
        <v>2429</v>
      </c>
      <c r="B1020" s="293"/>
      <c r="C1020" s="293" t="s">
        <v>2430</v>
      </c>
      <c r="D1020" s="122" t="s">
        <v>2073</v>
      </c>
      <c r="E1020" s="293" t="s">
        <v>2085</v>
      </c>
      <c r="F1020" s="293" t="s">
        <v>243</v>
      </c>
      <c r="G1020" s="122" t="s">
        <v>244</v>
      </c>
      <c r="H1020" s="293" t="s">
        <v>1965</v>
      </c>
      <c r="I1020" s="293" t="s">
        <v>392</v>
      </c>
      <c r="J1020" s="294">
        <v>45412</v>
      </c>
      <c r="K1020" s="295">
        <v>126.81</v>
      </c>
      <c r="L1020" s="296">
        <v>126</v>
      </c>
      <c r="M1020" s="297">
        <v>126</v>
      </c>
      <c r="N1020" s="297">
        <v>126</v>
      </c>
      <c r="O1020" s="298">
        <v>126</v>
      </c>
      <c r="P1020" s="299">
        <v>126</v>
      </c>
      <c r="Q1020" s="296">
        <v>126</v>
      </c>
      <c r="R1020" s="297">
        <v>126</v>
      </c>
      <c r="S1020" s="297">
        <v>126</v>
      </c>
      <c r="T1020" s="297">
        <v>126</v>
      </c>
      <c r="U1020" s="300">
        <v>126</v>
      </c>
      <c r="V1020" s="296">
        <v>126</v>
      </c>
      <c r="W1020" s="297">
        <v>126</v>
      </c>
      <c r="X1020" s="297">
        <v>126</v>
      </c>
      <c r="Y1020" s="297">
        <v>126</v>
      </c>
      <c r="Z1020" s="300">
        <v>126</v>
      </c>
      <c r="AA1020" s="296">
        <v>126</v>
      </c>
      <c r="AB1020" s="297">
        <v>126</v>
      </c>
      <c r="AC1020" s="297">
        <v>126</v>
      </c>
      <c r="AD1020" s="297">
        <v>126</v>
      </c>
      <c r="AE1020" s="300">
        <v>126</v>
      </c>
    </row>
    <row r="1021" spans="1:31" x14ac:dyDescent="0.2">
      <c r="A1021" s="293" t="s">
        <v>2431</v>
      </c>
      <c r="B1021" s="293"/>
      <c r="C1021" s="293" t="s">
        <v>2432</v>
      </c>
      <c r="D1021" s="122" t="s">
        <v>2073</v>
      </c>
      <c r="E1021" s="293" t="s">
        <v>2085</v>
      </c>
      <c r="F1021" s="293" t="s">
        <v>243</v>
      </c>
      <c r="G1021" s="122" t="s">
        <v>244</v>
      </c>
      <c r="H1021" s="293" t="s">
        <v>1965</v>
      </c>
      <c r="I1021" s="293" t="s">
        <v>392</v>
      </c>
      <c r="J1021" s="294">
        <v>45412</v>
      </c>
      <c r="K1021" s="295">
        <v>126.7</v>
      </c>
      <c r="L1021" s="296">
        <v>126</v>
      </c>
      <c r="M1021" s="297">
        <v>126</v>
      </c>
      <c r="N1021" s="297">
        <v>126</v>
      </c>
      <c r="O1021" s="298">
        <v>126</v>
      </c>
      <c r="P1021" s="299">
        <v>126</v>
      </c>
      <c r="Q1021" s="296">
        <v>126</v>
      </c>
      <c r="R1021" s="297">
        <v>126</v>
      </c>
      <c r="S1021" s="297">
        <v>126</v>
      </c>
      <c r="T1021" s="297">
        <v>126</v>
      </c>
      <c r="U1021" s="300">
        <v>126</v>
      </c>
      <c r="V1021" s="296">
        <v>126</v>
      </c>
      <c r="W1021" s="297">
        <v>126</v>
      </c>
      <c r="X1021" s="297">
        <v>126</v>
      </c>
      <c r="Y1021" s="297">
        <v>126</v>
      </c>
      <c r="Z1021" s="300">
        <v>126</v>
      </c>
      <c r="AA1021" s="296">
        <v>126</v>
      </c>
      <c r="AB1021" s="297">
        <v>126</v>
      </c>
      <c r="AC1021" s="297">
        <v>126</v>
      </c>
      <c r="AD1021" s="297">
        <v>126</v>
      </c>
      <c r="AE1021" s="300">
        <v>126</v>
      </c>
    </row>
    <row r="1022" spans="1:31" x14ac:dyDescent="0.2">
      <c r="A1022" s="293" t="s">
        <v>2433</v>
      </c>
      <c r="B1022" s="293"/>
      <c r="C1022" s="293" t="s">
        <v>2434</v>
      </c>
      <c r="D1022" s="122" t="s">
        <v>2073</v>
      </c>
      <c r="E1022" s="293" t="s">
        <v>2081</v>
      </c>
      <c r="F1022" s="293" t="s">
        <v>243</v>
      </c>
      <c r="G1022" s="122" t="s">
        <v>244</v>
      </c>
      <c r="H1022" s="293" t="s">
        <v>1415</v>
      </c>
      <c r="I1022" s="293" t="s">
        <v>392</v>
      </c>
      <c r="J1022" s="294">
        <v>45657</v>
      </c>
      <c r="K1022" s="295">
        <v>150</v>
      </c>
      <c r="L1022" s="296">
        <v>149.6</v>
      </c>
      <c r="M1022" s="297">
        <v>149.6</v>
      </c>
      <c r="N1022" s="297">
        <v>149.6</v>
      </c>
      <c r="O1022" s="298">
        <v>149.6</v>
      </c>
      <c r="P1022" s="299">
        <v>149.6</v>
      </c>
      <c r="Q1022" s="296">
        <v>149.6</v>
      </c>
      <c r="R1022" s="297">
        <v>149.6</v>
      </c>
      <c r="S1022" s="297">
        <v>149.6</v>
      </c>
      <c r="T1022" s="297">
        <v>149.6</v>
      </c>
      <c r="U1022" s="300">
        <v>149.6</v>
      </c>
      <c r="V1022" s="296">
        <v>149.6</v>
      </c>
      <c r="W1022" s="297">
        <v>149.6</v>
      </c>
      <c r="X1022" s="297">
        <v>149.6</v>
      </c>
      <c r="Y1022" s="297">
        <v>149.6</v>
      </c>
      <c r="Z1022" s="300">
        <v>149.6</v>
      </c>
      <c r="AA1022" s="296">
        <v>149.6</v>
      </c>
      <c r="AB1022" s="297">
        <v>149.6</v>
      </c>
      <c r="AC1022" s="297">
        <v>149.6</v>
      </c>
      <c r="AD1022" s="297">
        <v>149.6</v>
      </c>
      <c r="AE1022" s="300">
        <v>149.6</v>
      </c>
    </row>
    <row r="1023" spans="1:31" x14ac:dyDescent="0.2">
      <c r="A1023" s="293" t="s">
        <v>2435</v>
      </c>
      <c r="B1023" s="293"/>
      <c r="C1023" s="293" t="s">
        <v>2436</v>
      </c>
      <c r="D1023" s="122" t="s">
        <v>2073</v>
      </c>
      <c r="E1023" s="293" t="s">
        <v>2081</v>
      </c>
      <c r="F1023" s="293" t="s">
        <v>243</v>
      </c>
      <c r="G1023" s="122" t="s">
        <v>244</v>
      </c>
      <c r="H1023" s="293" t="s">
        <v>1415</v>
      </c>
      <c r="I1023" s="293" t="s">
        <v>392</v>
      </c>
      <c r="J1023" s="294">
        <v>45657</v>
      </c>
      <c r="K1023" s="295">
        <v>156.9</v>
      </c>
      <c r="L1023" s="296">
        <v>156.30000000000001</v>
      </c>
      <c r="M1023" s="297">
        <v>156.30000000000001</v>
      </c>
      <c r="N1023" s="297">
        <v>156.30000000000001</v>
      </c>
      <c r="O1023" s="298">
        <v>156.30000000000001</v>
      </c>
      <c r="P1023" s="299">
        <v>156.30000000000001</v>
      </c>
      <c r="Q1023" s="296">
        <v>156.30000000000001</v>
      </c>
      <c r="R1023" s="297">
        <v>156.30000000000001</v>
      </c>
      <c r="S1023" s="297">
        <v>156.30000000000001</v>
      </c>
      <c r="T1023" s="297">
        <v>156.30000000000001</v>
      </c>
      <c r="U1023" s="300">
        <v>156.30000000000001</v>
      </c>
      <c r="V1023" s="296">
        <v>156.30000000000001</v>
      </c>
      <c r="W1023" s="297">
        <v>156.30000000000001</v>
      </c>
      <c r="X1023" s="297">
        <v>156.30000000000001</v>
      </c>
      <c r="Y1023" s="297">
        <v>156.30000000000001</v>
      </c>
      <c r="Z1023" s="300">
        <v>156.30000000000001</v>
      </c>
      <c r="AA1023" s="296">
        <v>156.30000000000001</v>
      </c>
      <c r="AB1023" s="297">
        <v>156.30000000000001</v>
      </c>
      <c r="AC1023" s="297">
        <v>156.30000000000001</v>
      </c>
      <c r="AD1023" s="297">
        <v>156.30000000000001</v>
      </c>
      <c r="AE1023" s="300">
        <v>156.30000000000001</v>
      </c>
    </row>
    <row r="1024" spans="1:31" x14ac:dyDescent="0.2">
      <c r="A1024" s="293" t="s">
        <v>2437</v>
      </c>
      <c r="B1024" s="293"/>
      <c r="C1024" s="293" t="s">
        <v>2438</v>
      </c>
      <c r="D1024" s="122" t="s">
        <v>2073</v>
      </c>
      <c r="E1024" s="293" t="s">
        <v>2081</v>
      </c>
      <c r="F1024" s="293" t="s">
        <v>243</v>
      </c>
      <c r="G1024" s="122" t="s">
        <v>244</v>
      </c>
      <c r="H1024" s="293" t="s">
        <v>2100</v>
      </c>
      <c r="I1024" s="293" t="s">
        <v>392</v>
      </c>
      <c r="J1024" s="294">
        <v>44522</v>
      </c>
      <c r="K1024" s="295">
        <v>136.80000000000001</v>
      </c>
      <c r="L1024" s="296">
        <v>136.80000000000001</v>
      </c>
      <c r="M1024" s="297">
        <v>136.80000000000001</v>
      </c>
      <c r="N1024" s="297">
        <v>136.80000000000001</v>
      </c>
      <c r="O1024" s="298">
        <v>136.80000000000001</v>
      </c>
      <c r="P1024" s="299">
        <v>136.80000000000001</v>
      </c>
      <c r="Q1024" s="296">
        <v>136.80000000000001</v>
      </c>
      <c r="R1024" s="297">
        <v>136.80000000000001</v>
      </c>
      <c r="S1024" s="297">
        <v>136.80000000000001</v>
      </c>
      <c r="T1024" s="297">
        <v>136.80000000000001</v>
      </c>
      <c r="U1024" s="300">
        <v>136.80000000000001</v>
      </c>
      <c r="V1024" s="296">
        <v>136.80000000000001</v>
      </c>
      <c r="W1024" s="297">
        <v>136.80000000000001</v>
      </c>
      <c r="X1024" s="297">
        <v>136.80000000000001</v>
      </c>
      <c r="Y1024" s="297">
        <v>136.80000000000001</v>
      </c>
      <c r="Z1024" s="300">
        <v>136.80000000000001</v>
      </c>
      <c r="AA1024" s="296">
        <v>136.80000000000001</v>
      </c>
      <c r="AB1024" s="297">
        <v>136.80000000000001</v>
      </c>
      <c r="AC1024" s="297">
        <v>136.80000000000001</v>
      </c>
      <c r="AD1024" s="297">
        <v>136.80000000000001</v>
      </c>
      <c r="AE1024" s="300">
        <v>136.80000000000001</v>
      </c>
    </row>
    <row r="1025" spans="1:31" x14ac:dyDescent="0.2">
      <c r="A1025" s="293" t="s">
        <v>2439</v>
      </c>
      <c r="B1025" s="293"/>
      <c r="C1025" s="293" t="s">
        <v>2440</v>
      </c>
      <c r="D1025" s="122" t="s">
        <v>2073</v>
      </c>
      <c r="E1025" s="293" t="s">
        <v>2081</v>
      </c>
      <c r="F1025" s="293" t="s">
        <v>243</v>
      </c>
      <c r="G1025" s="122" t="s">
        <v>244</v>
      </c>
      <c r="H1025" s="293" t="s">
        <v>2100</v>
      </c>
      <c r="I1025" s="293" t="s">
        <v>392</v>
      </c>
      <c r="J1025" s="294">
        <v>44522</v>
      </c>
      <c r="K1025" s="295">
        <v>131.1</v>
      </c>
      <c r="L1025" s="296">
        <v>131.1</v>
      </c>
      <c r="M1025" s="297">
        <v>131.1</v>
      </c>
      <c r="N1025" s="297">
        <v>131.1</v>
      </c>
      <c r="O1025" s="298">
        <v>131.1</v>
      </c>
      <c r="P1025" s="299">
        <v>131.1</v>
      </c>
      <c r="Q1025" s="296">
        <v>131.1</v>
      </c>
      <c r="R1025" s="297">
        <v>131.1</v>
      </c>
      <c r="S1025" s="297">
        <v>131.1</v>
      </c>
      <c r="T1025" s="297">
        <v>131.1</v>
      </c>
      <c r="U1025" s="300">
        <v>131.1</v>
      </c>
      <c r="V1025" s="296">
        <v>131.1</v>
      </c>
      <c r="W1025" s="297">
        <v>131.1</v>
      </c>
      <c r="X1025" s="297">
        <v>131.1</v>
      </c>
      <c r="Y1025" s="297">
        <v>131.1</v>
      </c>
      <c r="Z1025" s="300">
        <v>131.1</v>
      </c>
      <c r="AA1025" s="296">
        <v>131.1</v>
      </c>
      <c r="AB1025" s="297">
        <v>131.1</v>
      </c>
      <c r="AC1025" s="297">
        <v>131.1</v>
      </c>
      <c r="AD1025" s="297">
        <v>131.1</v>
      </c>
      <c r="AE1025" s="300">
        <v>131.1</v>
      </c>
    </row>
    <row r="1026" spans="1:31" x14ac:dyDescent="0.2">
      <c r="A1026" s="293" t="s">
        <v>2441</v>
      </c>
      <c r="B1026" s="293"/>
      <c r="C1026" s="293" t="s">
        <v>2442</v>
      </c>
      <c r="D1026" s="122" t="s">
        <v>2073</v>
      </c>
      <c r="E1026" s="293" t="s">
        <v>2074</v>
      </c>
      <c r="F1026" s="293" t="s">
        <v>243</v>
      </c>
      <c r="G1026" s="122" t="s">
        <v>1108</v>
      </c>
      <c r="H1026" s="293" t="s">
        <v>1345</v>
      </c>
      <c r="I1026" s="293" t="s">
        <v>246</v>
      </c>
      <c r="J1026" s="294">
        <v>44554</v>
      </c>
      <c r="K1026" s="295">
        <v>9.99</v>
      </c>
      <c r="L1026" s="296">
        <v>10</v>
      </c>
      <c r="M1026" s="297">
        <v>10</v>
      </c>
      <c r="N1026" s="297">
        <v>10</v>
      </c>
      <c r="O1026" s="298">
        <v>10</v>
      </c>
      <c r="P1026" s="299">
        <v>10</v>
      </c>
      <c r="Q1026" s="296">
        <v>10</v>
      </c>
      <c r="R1026" s="297">
        <v>10</v>
      </c>
      <c r="S1026" s="297">
        <v>10</v>
      </c>
      <c r="T1026" s="297">
        <v>10</v>
      </c>
      <c r="U1026" s="300">
        <v>10</v>
      </c>
      <c r="V1026" s="296">
        <v>10</v>
      </c>
      <c r="W1026" s="297">
        <v>10</v>
      </c>
      <c r="X1026" s="297">
        <v>10</v>
      </c>
      <c r="Y1026" s="297">
        <v>10</v>
      </c>
      <c r="Z1026" s="300">
        <v>10</v>
      </c>
      <c r="AA1026" s="296">
        <v>10</v>
      </c>
      <c r="AB1026" s="297">
        <v>10</v>
      </c>
      <c r="AC1026" s="297">
        <v>10</v>
      </c>
      <c r="AD1026" s="297">
        <v>10</v>
      </c>
      <c r="AE1026" s="300">
        <v>10</v>
      </c>
    </row>
    <row r="1027" spans="1:31" x14ac:dyDescent="0.2">
      <c r="A1027" s="293" t="s">
        <v>2443</v>
      </c>
      <c r="B1027" s="293"/>
      <c r="C1027" s="293" t="s">
        <v>2443</v>
      </c>
      <c r="D1027" s="122" t="s">
        <v>2073</v>
      </c>
      <c r="E1027" s="293" t="s">
        <v>2074</v>
      </c>
      <c r="F1027" s="293" t="s">
        <v>243</v>
      </c>
      <c r="G1027" s="122" t="s">
        <v>1108</v>
      </c>
      <c r="H1027" s="293" t="s">
        <v>407</v>
      </c>
      <c r="I1027" s="293" t="s">
        <v>305</v>
      </c>
      <c r="J1027" s="294">
        <v>45301</v>
      </c>
      <c r="K1027" s="295">
        <v>1.45</v>
      </c>
      <c r="L1027" s="296">
        <v>1.5</v>
      </c>
      <c r="M1027" s="297">
        <v>1.5</v>
      </c>
      <c r="N1027" s="297">
        <v>1.5</v>
      </c>
      <c r="O1027" s="298">
        <v>1.5</v>
      </c>
      <c r="P1027" s="299">
        <v>1.5</v>
      </c>
      <c r="Q1027" s="296">
        <v>1.5</v>
      </c>
      <c r="R1027" s="297">
        <v>1.5</v>
      </c>
      <c r="S1027" s="297">
        <v>1.5</v>
      </c>
      <c r="T1027" s="297">
        <v>1.5</v>
      </c>
      <c r="U1027" s="300">
        <v>1.5</v>
      </c>
      <c r="V1027" s="296">
        <v>1.5</v>
      </c>
      <c r="W1027" s="297">
        <v>1.5</v>
      </c>
      <c r="X1027" s="297">
        <v>1.5</v>
      </c>
      <c r="Y1027" s="297">
        <v>1.5</v>
      </c>
      <c r="Z1027" s="300">
        <v>1.5</v>
      </c>
      <c r="AA1027" s="296">
        <v>1.5</v>
      </c>
      <c r="AB1027" s="297">
        <v>1.5</v>
      </c>
      <c r="AC1027" s="297">
        <v>1.5</v>
      </c>
      <c r="AD1027" s="297">
        <v>1.5</v>
      </c>
      <c r="AE1027" s="300">
        <v>1.5</v>
      </c>
    </row>
    <row r="1028" spans="1:31" x14ac:dyDescent="0.2">
      <c r="A1028" s="293" t="s">
        <v>2444</v>
      </c>
      <c r="B1028" s="293"/>
      <c r="C1028" s="293" t="s">
        <v>2445</v>
      </c>
      <c r="D1028" s="122" t="s">
        <v>2073</v>
      </c>
      <c r="E1028" s="293" t="s">
        <v>2074</v>
      </c>
      <c r="F1028" s="293" t="s">
        <v>243</v>
      </c>
      <c r="G1028" s="122" t="s">
        <v>244</v>
      </c>
      <c r="H1028" s="293" t="s">
        <v>2157</v>
      </c>
      <c r="I1028" s="293" t="s">
        <v>246</v>
      </c>
      <c r="J1028" s="294">
        <v>45646</v>
      </c>
      <c r="K1028" s="295">
        <v>119.35</v>
      </c>
      <c r="L1028" s="296">
        <v>118.8</v>
      </c>
      <c r="M1028" s="297">
        <v>118.8</v>
      </c>
      <c r="N1028" s="297">
        <v>118.8</v>
      </c>
      <c r="O1028" s="298">
        <v>118.8</v>
      </c>
      <c r="P1028" s="299">
        <v>118.8</v>
      </c>
      <c r="Q1028" s="296">
        <v>118.8</v>
      </c>
      <c r="R1028" s="297">
        <v>118.8</v>
      </c>
      <c r="S1028" s="297">
        <v>118.8</v>
      </c>
      <c r="T1028" s="297">
        <v>118.8</v>
      </c>
      <c r="U1028" s="300">
        <v>118.8</v>
      </c>
      <c r="V1028" s="296">
        <v>118.8</v>
      </c>
      <c r="W1028" s="297">
        <v>118.8</v>
      </c>
      <c r="X1028" s="297">
        <v>118.8</v>
      </c>
      <c r="Y1028" s="297">
        <v>118.8</v>
      </c>
      <c r="Z1028" s="300">
        <v>118.8</v>
      </c>
      <c r="AA1028" s="296">
        <v>118.8</v>
      </c>
      <c r="AB1028" s="297">
        <v>118.8</v>
      </c>
      <c r="AC1028" s="297">
        <v>118.8</v>
      </c>
      <c r="AD1028" s="297">
        <v>118.8</v>
      </c>
      <c r="AE1028" s="300">
        <v>118.8</v>
      </c>
    </row>
    <row r="1029" spans="1:31" x14ac:dyDescent="0.2">
      <c r="A1029" s="293" t="s">
        <v>2446</v>
      </c>
      <c r="B1029" s="293"/>
      <c r="C1029" s="293" t="s">
        <v>2447</v>
      </c>
      <c r="D1029" s="122" t="s">
        <v>2073</v>
      </c>
      <c r="E1029" s="293" t="s">
        <v>2074</v>
      </c>
      <c r="F1029" s="293" t="s">
        <v>243</v>
      </c>
      <c r="G1029" s="122" t="s">
        <v>244</v>
      </c>
      <c r="H1029" s="293" t="s">
        <v>2157</v>
      </c>
      <c r="I1029" s="293" t="s">
        <v>246</v>
      </c>
      <c r="J1029" s="294">
        <v>45646</v>
      </c>
      <c r="K1029" s="295">
        <v>119.45</v>
      </c>
      <c r="L1029" s="296">
        <v>118.9</v>
      </c>
      <c r="M1029" s="297">
        <v>118.9</v>
      </c>
      <c r="N1029" s="297">
        <v>118.9</v>
      </c>
      <c r="O1029" s="298">
        <v>118.9</v>
      </c>
      <c r="P1029" s="299">
        <v>118.9</v>
      </c>
      <c r="Q1029" s="296">
        <v>118.9</v>
      </c>
      <c r="R1029" s="297">
        <v>118.9</v>
      </c>
      <c r="S1029" s="297">
        <v>118.9</v>
      </c>
      <c r="T1029" s="297">
        <v>118.9</v>
      </c>
      <c r="U1029" s="300">
        <v>118.9</v>
      </c>
      <c r="V1029" s="296">
        <v>118.9</v>
      </c>
      <c r="W1029" s="297">
        <v>118.9</v>
      </c>
      <c r="X1029" s="297">
        <v>118.9</v>
      </c>
      <c r="Y1029" s="297">
        <v>118.9</v>
      </c>
      <c r="Z1029" s="300">
        <v>118.9</v>
      </c>
      <c r="AA1029" s="296">
        <v>118.9</v>
      </c>
      <c r="AB1029" s="297">
        <v>118.9</v>
      </c>
      <c r="AC1029" s="297">
        <v>118.9</v>
      </c>
      <c r="AD1029" s="297">
        <v>118.9</v>
      </c>
      <c r="AE1029" s="300">
        <v>118.9</v>
      </c>
    </row>
    <row r="1030" spans="1:31" x14ac:dyDescent="0.2">
      <c r="A1030" s="293" t="s">
        <v>2448</v>
      </c>
      <c r="B1030" s="293"/>
      <c r="C1030" s="293" t="s">
        <v>2449</v>
      </c>
      <c r="D1030" s="122" t="s">
        <v>2073</v>
      </c>
      <c r="E1030" s="293" t="s">
        <v>2074</v>
      </c>
      <c r="F1030" s="293" t="s">
        <v>243</v>
      </c>
      <c r="G1030" s="122" t="s">
        <v>244</v>
      </c>
      <c r="H1030" s="293" t="s">
        <v>943</v>
      </c>
      <c r="I1030" s="293" t="s">
        <v>252</v>
      </c>
      <c r="J1030" s="294">
        <v>44951</v>
      </c>
      <c r="K1030" s="295">
        <v>45.7</v>
      </c>
      <c r="L1030" s="296">
        <v>45.7</v>
      </c>
      <c r="M1030" s="297">
        <v>45.7</v>
      </c>
      <c r="N1030" s="297">
        <v>45.7</v>
      </c>
      <c r="O1030" s="298">
        <v>45.7</v>
      </c>
      <c r="P1030" s="299">
        <v>45.7</v>
      </c>
      <c r="Q1030" s="296">
        <v>45.7</v>
      </c>
      <c r="R1030" s="297">
        <v>45.7</v>
      </c>
      <c r="S1030" s="297">
        <v>45.7</v>
      </c>
      <c r="T1030" s="297">
        <v>45.7</v>
      </c>
      <c r="U1030" s="300">
        <v>45.7</v>
      </c>
      <c r="V1030" s="296">
        <v>45.7</v>
      </c>
      <c r="W1030" s="297">
        <v>45.7</v>
      </c>
      <c r="X1030" s="297">
        <v>45.7</v>
      </c>
      <c r="Y1030" s="297">
        <v>45.7</v>
      </c>
      <c r="Z1030" s="300">
        <v>45.7</v>
      </c>
      <c r="AA1030" s="296">
        <v>45.7</v>
      </c>
      <c r="AB1030" s="297">
        <v>45.7</v>
      </c>
      <c r="AC1030" s="297">
        <v>45.7</v>
      </c>
      <c r="AD1030" s="297">
        <v>45.7</v>
      </c>
      <c r="AE1030" s="300">
        <v>45.7</v>
      </c>
    </row>
    <row r="1031" spans="1:31" x14ac:dyDescent="0.2">
      <c r="A1031" s="293" t="s">
        <v>2450</v>
      </c>
      <c r="B1031" s="293"/>
      <c r="C1031" s="293" t="s">
        <v>2451</v>
      </c>
      <c r="D1031" s="122" t="s">
        <v>2073</v>
      </c>
      <c r="E1031" s="293" t="s">
        <v>2074</v>
      </c>
      <c r="F1031" s="293" t="s">
        <v>243</v>
      </c>
      <c r="G1031" s="122" t="s">
        <v>244</v>
      </c>
      <c r="H1031" s="293" t="s">
        <v>1980</v>
      </c>
      <c r="I1031" s="293" t="s">
        <v>246</v>
      </c>
      <c r="J1031" s="294">
        <v>44924</v>
      </c>
      <c r="K1031" s="295">
        <v>129.19999999999999</v>
      </c>
      <c r="L1031" s="296">
        <v>127</v>
      </c>
      <c r="M1031" s="297">
        <v>127</v>
      </c>
      <c r="N1031" s="297">
        <v>127</v>
      </c>
      <c r="O1031" s="298">
        <v>127</v>
      </c>
      <c r="P1031" s="299">
        <v>127</v>
      </c>
      <c r="Q1031" s="296">
        <v>112.7</v>
      </c>
      <c r="R1031" s="297">
        <v>112.7</v>
      </c>
      <c r="S1031" s="297">
        <v>112.7</v>
      </c>
      <c r="T1031" s="297">
        <v>112.7</v>
      </c>
      <c r="U1031" s="300">
        <v>112.7</v>
      </c>
      <c r="V1031" s="296">
        <v>127</v>
      </c>
      <c r="W1031" s="297">
        <v>127</v>
      </c>
      <c r="X1031" s="297">
        <v>127</v>
      </c>
      <c r="Y1031" s="297">
        <v>127</v>
      </c>
      <c r="Z1031" s="300">
        <v>127</v>
      </c>
      <c r="AA1031" s="296">
        <v>120.7</v>
      </c>
      <c r="AB1031" s="297">
        <v>120.7</v>
      </c>
      <c r="AC1031" s="297">
        <v>120.7</v>
      </c>
      <c r="AD1031" s="297">
        <v>120.7</v>
      </c>
      <c r="AE1031" s="300">
        <v>120.7</v>
      </c>
    </row>
    <row r="1032" spans="1:31" x14ac:dyDescent="0.2">
      <c r="A1032" s="293" t="s">
        <v>2452</v>
      </c>
      <c r="B1032" s="293"/>
      <c r="C1032" s="293" t="s">
        <v>2453</v>
      </c>
      <c r="D1032" s="122" t="s">
        <v>2073</v>
      </c>
      <c r="E1032" s="293" t="s">
        <v>2074</v>
      </c>
      <c r="F1032" s="293" t="s">
        <v>243</v>
      </c>
      <c r="G1032" s="122" t="s">
        <v>244</v>
      </c>
      <c r="H1032" s="293" t="s">
        <v>341</v>
      </c>
      <c r="I1032" s="293" t="s">
        <v>252</v>
      </c>
      <c r="J1032" s="294">
        <v>44473</v>
      </c>
      <c r="K1032" s="295">
        <v>120</v>
      </c>
      <c r="L1032" s="296">
        <v>120</v>
      </c>
      <c r="M1032" s="297">
        <v>120</v>
      </c>
      <c r="N1032" s="297">
        <v>120</v>
      </c>
      <c r="O1032" s="298">
        <v>120</v>
      </c>
      <c r="P1032" s="299">
        <v>120</v>
      </c>
      <c r="Q1032" s="296">
        <v>120</v>
      </c>
      <c r="R1032" s="297">
        <v>120</v>
      </c>
      <c r="S1032" s="297">
        <v>120</v>
      </c>
      <c r="T1032" s="297">
        <v>120</v>
      </c>
      <c r="U1032" s="300">
        <v>120</v>
      </c>
      <c r="V1032" s="296">
        <v>120</v>
      </c>
      <c r="W1032" s="297">
        <v>120</v>
      </c>
      <c r="X1032" s="297">
        <v>120</v>
      </c>
      <c r="Y1032" s="297">
        <v>120</v>
      </c>
      <c r="Z1032" s="300">
        <v>120</v>
      </c>
      <c r="AA1032" s="296">
        <v>120</v>
      </c>
      <c r="AB1032" s="297">
        <v>120</v>
      </c>
      <c r="AC1032" s="297">
        <v>120</v>
      </c>
      <c r="AD1032" s="297">
        <v>120</v>
      </c>
      <c r="AE1032" s="300">
        <v>120</v>
      </c>
    </row>
    <row r="1033" spans="1:31" x14ac:dyDescent="0.2">
      <c r="A1033" s="293" t="s">
        <v>2454</v>
      </c>
      <c r="B1033" s="293"/>
      <c r="C1033" s="293" t="s">
        <v>2455</v>
      </c>
      <c r="D1033" s="122" t="s">
        <v>2073</v>
      </c>
      <c r="E1033" s="293" t="s">
        <v>2074</v>
      </c>
      <c r="F1033" s="293" t="s">
        <v>243</v>
      </c>
      <c r="G1033" s="122" t="s">
        <v>1108</v>
      </c>
      <c r="H1033" s="293" t="s">
        <v>358</v>
      </c>
      <c r="I1033" s="293" t="s">
        <v>246</v>
      </c>
      <c r="J1033" s="294">
        <v>42582</v>
      </c>
      <c r="K1033" s="295">
        <v>10</v>
      </c>
      <c r="L1033" s="296">
        <v>10</v>
      </c>
      <c r="M1033" s="297">
        <v>10</v>
      </c>
      <c r="N1033" s="297">
        <v>10</v>
      </c>
      <c r="O1033" s="298">
        <v>10</v>
      </c>
      <c r="P1033" s="299">
        <v>10</v>
      </c>
      <c r="Q1033" s="296">
        <v>10</v>
      </c>
      <c r="R1033" s="297">
        <v>10</v>
      </c>
      <c r="S1033" s="297">
        <v>10</v>
      </c>
      <c r="T1033" s="297">
        <v>10</v>
      </c>
      <c r="U1033" s="300">
        <v>10</v>
      </c>
      <c r="V1033" s="296">
        <v>10</v>
      </c>
      <c r="W1033" s="297">
        <v>10</v>
      </c>
      <c r="X1033" s="297">
        <v>10</v>
      </c>
      <c r="Y1033" s="297">
        <v>10</v>
      </c>
      <c r="Z1033" s="300">
        <v>10</v>
      </c>
      <c r="AA1033" s="296">
        <v>10</v>
      </c>
      <c r="AB1033" s="297">
        <v>10</v>
      </c>
      <c r="AC1033" s="297">
        <v>10</v>
      </c>
      <c r="AD1033" s="297">
        <v>10</v>
      </c>
      <c r="AE1033" s="300">
        <v>10</v>
      </c>
    </row>
    <row r="1034" spans="1:31" x14ac:dyDescent="0.2">
      <c r="A1034" s="293" t="s">
        <v>2456</v>
      </c>
      <c r="B1034" s="293"/>
      <c r="C1034" s="293" t="s">
        <v>2457</v>
      </c>
      <c r="D1034" s="122" t="s">
        <v>2073</v>
      </c>
      <c r="E1034" s="293" t="s">
        <v>2081</v>
      </c>
      <c r="F1034" s="293" t="s">
        <v>243</v>
      </c>
      <c r="G1034" s="122" t="s">
        <v>244</v>
      </c>
      <c r="H1034" s="293" t="s">
        <v>1281</v>
      </c>
      <c r="I1034" s="293" t="s">
        <v>392</v>
      </c>
      <c r="J1034" s="294">
        <v>43454</v>
      </c>
      <c r="K1034" s="295">
        <v>182</v>
      </c>
      <c r="L1034" s="296">
        <v>182</v>
      </c>
      <c r="M1034" s="297">
        <v>182</v>
      </c>
      <c r="N1034" s="297">
        <v>182</v>
      </c>
      <c r="O1034" s="298">
        <v>182</v>
      </c>
      <c r="P1034" s="299">
        <v>182</v>
      </c>
      <c r="Q1034" s="296">
        <v>182</v>
      </c>
      <c r="R1034" s="297">
        <v>182</v>
      </c>
      <c r="S1034" s="297">
        <v>182</v>
      </c>
      <c r="T1034" s="297">
        <v>182</v>
      </c>
      <c r="U1034" s="300">
        <v>182</v>
      </c>
      <c r="V1034" s="296">
        <v>182</v>
      </c>
      <c r="W1034" s="297">
        <v>182</v>
      </c>
      <c r="X1034" s="297">
        <v>182</v>
      </c>
      <c r="Y1034" s="297">
        <v>182</v>
      </c>
      <c r="Z1034" s="300">
        <v>182</v>
      </c>
      <c r="AA1034" s="296">
        <v>182</v>
      </c>
      <c r="AB1034" s="297">
        <v>182</v>
      </c>
      <c r="AC1034" s="297">
        <v>182</v>
      </c>
      <c r="AD1034" s="297">
        <v>182</v>
      </c>
      <c r="AE1034" s="300">
        <v>182</v>
      </c>
    </row>
    <row r="1035" spans="1:31" x14ac:dyDescent="0.2">
      <c r="A1035" s="293" t="s">
        <v>2458</v>
      </c>
      <c r="B1035" s="293"/>
      <c r="C1035" s="293" t="s">
        <v>2459</v>
      </c>
      <c r="D1035" s="122" t="s">
        <v>2073</v>
      </c>
      <c r="E1035" s="293" t="s">
        <v>2074</v>
      </c>
      <c r="F1035" s="293" t="s">
        <v>243</v>
      </c>
      <c r="G1035" s="122" t="s">
        <v>244</v>
      </c>
      <c r="H1035" s="293" t="s">
        <v>455</v>
      </c>
      <c r="I1035" s="293" t="s">
        <v>260</v>
      </c>
      <c r="J1035" s="294">
        <v>40870</v>
      </c>
      <c r="K1035" s="295">
        <v>26.7</v>
      </c>
      <c r="L1035" s="296">
        <v>26.7</v>
      </c>
      <c r="M1035" s="297">
        <v>26.7</v>
      </c>
      <c r="N1035" s="297">
        <v>26.7</v>
      </c>
      <c r="O1035" s="298">
        <v>26.7</v>
      </c>
      <c r="P1035" s="299">
        <v>26.7</v>
      </c>
      <c r="Q1035" s="296">
        <v>26.7</v>
      </c>
      <c r="R1035" s="297">
        <v>26.7</v>
      </c>
      <c r="S1035" s="297">
        <v>26.7</v>
      </c>
      <c r="T1035" s="297">
        <v>26.7</v>
      </c>
      <c r="U1035" s="300">
        <v>26.7</v>
      </c>
      <c r="V1035" s="296">
        <v>26.7</v>
      </c>
      <c r="W1035" s="297">
        <v>26.7</v>
      </c>
      <c r="X1035" s="297">
        <v>26.7</v>
      </c>
      <c r="Y1035" s="297">
        <v>26.7</v>
      </c>
      <c r="Z1035" s="300">
        <v>26.7</v>
      </c>
      <c r="AA1035" s="296">
        <v>26.7</v>
      </c>
      <c r="AB1035" s="297">
        <v>26.7</v>
      </c>
      <c r="AC1035" s="297">
        <v>26.7</v>
      </c>
      <c r="AD1035" s="297">
        <v>26.7</v>
      </c>
      <c r="AE1035" s="300">
        <v>26.7</v>
      </c>
    </row>
    <row r="1036" spans="1:31" x14ac:dyDescent="0.2">
      <c r="A1036" s="293" t="s">
        <v>2460</v>
      </c>
      <c r="B1036" s="293"/>
      <c r="C1036" s="293" t="s">
        <v>2461</v>
      </c>
      <c r="D1036" s="122" t="s">
        <v>2073</v>
      </c>
      <c r="E1036" s="293" t="s">
        <v>2074</v>
      </c>
      <c r="F1036" s="293" t="s">
        <v>243</v>
      </c>
      <c r="G1036" s="122" t="s">
        <v>1108</v>
      </c>
      <c r="H1036" s="293" t="s">
        <v>748</v>
      </c>
      <c r="I1036" s="293" t="s">
        <v>246</v>
      </c>
      <c r="J1036" s="294">
        <v>43395</v>
      </c>
      <c r="K1036" s="295">
        <v>5</v>
      </c>
      <c r="L1036" s="296">
        <v>5</v>
      </c>
      <c r="M1036" s="297">
        <v>5</v>
      </c>
      <c r="N1036" s="297">
        <v>5</v>
      </c>
      <c r="O1036" s="298">
        <v>5</v>
      </c>
      <c r="P1036" s="299">
        <v>5</v>
      </c>
      <c r="Q1036" s="296">
        <v>5</v>
      </c>
      <c r="R1036" s="297">
        <v>5</v>
      </c>
      <c r="S1036" s="297">
        <v>5</v>
      </c>
      <c r="T1036" s="297">
        <v>5</v>
      </c>
      <c r="U1036" s="300">
        <v>5</v>
      </c>
      <c r="V1036" s="296">
        <v>5</v>
      </c>
      <c r="W1036" s="297">
        <v>5</v>
      </c>
      <c r="X1036" s="297">
        <v>5</v>
      </c>
      <c r="Y1036" s="297">
        <v>5</v>
      </c>
      <c r="Z1036" s="300">
        <v>5</v>
      </c>
      <c r="AA1036" s="296">
        <v>5</v>
      </c>
      <c r="AB1036" s="297">
        <v>5</v>
      </c>
      <c r="AC1036" s="297">
        <v>5</v>
      </c>
      <c r="AD1036" s="297">
        <v>5</v>
      </c>
      <c r="AE1036" s="300">
        <v>5</v>
      </c>
    </row>
    <row r="1037" spans="1:31" x14ac:dyDescent="0.2">
      <c r="A1037" s="293" t="s">
        <v>2462</v>
      </c>
      <c r="B1037" s="293"/>
      <c r="C1037" s="293" t="s">
        <v>2463</v>
      </c>
      <c r="D1037" s="122" t="s">
        <v>2073</v>
      </c>
      <c r="E1037" s="293" t="s">
        <v>2081</v>
      </c>
      <c r="F1037" s="293" t="s">
        <v>243</v>
      </c>
      <c r="G1037" s="122" t="s">
        <v>244</v>
      </c>
      <c r="H1037" s="293" t="s">
        <v>2464</v>
      </c>
      <c r="I1037" s="293" t="s">
        <v>392</v>
      </c>
      <c r="J1037" s="294">
        <v>43819</v>
      </c>
      <c r="K1037" s="295">
        <v>100</v>
      </c>
      <c r="L1037" s="296">
        <v>100</v>
      </c>
      <c r="M1037" s="297">
        <v>100</v>
      </c>
      <c r="N1037" s="297">
        <v>100</v>
      </c>
      <c r="O1037" s="298">
        <v>100</v>
      </c>
      <c r="P1037" s="299">
        <v>100</v>
      </c>
      <c r="Q1037" s="296">
        <v>100</v>
      </c>
      <c r="R1037" s="297">
        <v>100</v>
      </c>
      <c r="S1037" s="297">
        <v>100</v>
      </c>
      <c r="T1037" s="297">
        <v>100</v>
      </c>
      <c r="U1037" s="300">
        <v>100</v>
      </c>
      <c r="V1037" s="296">
        <v>100</v>
      </c>
      <c r="W1037" s="297">
        <v>100</v>
      </c>
      <c r="X1037" s="297">
        <v>100</v>
      </c>
      <c r="Y1037" s="297">
        <v>100</v>
      </c>
      <c r="Z1037" s="300">
        <v>100</v>
      </c>
      <c r="AA1037" s="296">
        <v>100</v>
      </c>
      <c r="AB1037" s="297">
        <v>100</v>
      </c>
      <c r="AC1037" s="297">
        <v>100</v>
      </c>
      <c r="AD1037" s="297">
        <v>100</v>
      </c>
      <c r="AE1037" s="300">
        <v>100</v>
      </c>
    </row>
    <row r="1038" spans="1:31" x14ac:dyDescent="0.2">
      <c r="A1038" s="293" t="s">
        <v>2465</v>
      </c>
      <c r="B1038" s="293"/>
      <c r="C1038" s="293" t="s">
        <v>2466</v>
      </c>
      <c r="D1038" s="122" t="s">
        <v>2073</v>
      </c>
      <c r="E1038" s="293" t="s">
        <v>2074</v>
      </c>
      <c r="F1038" s="293" t="s">
        <v>243</v>
      </c>
      <c r="G1038" s="122" t="s">
        <v>244</v>
      </c>
      <c r="H1038" s="293" t="s">
        <v>341</v>
      </c>
      <c r="I1038" s="293" t="s">
        <v>252</v>
      </c>
      <c r="J1038" s="294">
        <v>44866</v>
      </c>
      <c r="K1038" s="295">
        <v>101.6</v>
      </c>
      <c r="L1038" s="296">
        <v>101.6</v>
      </c>
      <c r="M1038" s="297">
        <v>101.6</v>
      </c>
      <c r="N1038" s="297">
        <v>101.6</v>
      </c>
      <c r="O1038" s="298">
        <v>101.6</v>
      </c>
      <c r="P1038" s="299">
        <v>101.6</v>
      </c>
      <c r="Q1038" s="296">
        <v>101.6</v>
      </c>
      <c r="R1038" s="297">
        <v>101.6</v>
      </c>
      <c r="S1038" s="297">
        <v>101.6</v>
      </c>
      <c r="T1038" s="297">
        <v>101.6</v>
      </c>
      <c r="U1038" s="300">
        <v>101.6</v>
      </c>
      <c r="V1038" s="296">
        <v>101.6</v>
      </c>
      <c r="W1038" s="297">
        <v>101.6</v>
      </c>
      <c r="X1038" s="297">
        <v>101.6</v>
      </c>
      <c r="Y1038" s="297">
        <v>101.6</v>
      </c>
      <c r="Z1038" s="300">
        <v>101.6</v>
      </c>
      <c r="AA1038" s="296">
        <v>101.6</v>
      </c>
      <c r="AB1038" s="297">
        <v>101.6</v>
      </c>
      <c r="AC1038" s="297">
        <v>101.6</v>
      </c>
      <c r="AD1038" s="297">
        <v>101.6</v>
      </c>
      <c r="AE1038" s="300">
        <v>101.6</v>
      </c>
    </row>
    <row r="1039" spans="1:31" x14ac:dyDescent="0.2">
      <c r="A1039" s="293" t="s">
        <v>2467</v>
      </c>
      <c r="B1039" s="293"/>
      <c r="C1039" s="293" t="s">
        <v>2468</v>
      </c>
      <c r="D1039" s="122" t="s">
        <v>2073</v>
      </c>
      <c r="E1039" s="293" t="s">
        <v>2074</v>
      </c>
      <c r="F1039" s="293" t="s">
        <v>243</v>
      </c>
      <c r="G1039" s="122" t="s">
        <v>244</v>
      </c>
      <c r="H1039" s="293" t="s">
        <v>341</v>
      </c>
      <c r="I1039" s="293" t="s">
        <v>252</v>
      </c>
      <c r="J1039" s="294">
        <v>44866</v>
      </c>
      <c r="K1039" s="295">
        <v>101.6</v>
      </c>
      <c r="L1039" s="296">
        <v>101.6</v>
      </c>
      <c r="M1039" s="297">
        <v>101.6</v>
      </c>
      <c r="N1039" s="297">
        <v>101.6</v>
      </c>
      <c r="O1039" s="298">
        <v>101.6</v>
      </c>
      <c r="P1039" s="299">
        <v>101.6</v>
      </c>
      <c r="Q1039" s="296">
        <v>101.6</v>
      </c>
      <c r="R1039" s="297">
        <v>101.6</v>
      </c>
      <c r="S1039" s="297">
        <v>101.6</v>
      </c>
      <c r="T1039" s="297">
        <v>101.6</v>
      </c>
      <c r="U1039" s="300">
        <v>101.6</v>
      </c>
      <c r="V1039" s="296">
        <v>101.6</v>
      </c>
      <c r="W1039" s="297">
        <v>101.6</v>
      </c>
      <c r="X1039" s="297">
        <v>101.6</v>
      </c>
      <c r="Y1039" s="297">
        <v>101.6</v>
      </c>
      <c r="Z1039" s="300">
        <v>101.6</v>
      </c>
      <c r="AA1039" s="296">
        <v>101.6</v>
      </c>
      <c r="AB1039" s="297">
        <v>101.6</v>
      </c>
      <c r="AC1039" s="297">
        <v>101.6</v>
      </c>
      <c r="AD1039" s="297">
        <v>101.6</v>
      </c>
      <c r="AE1039" s="300">
        <v>101.6</v>
      </c>
    </row>
    <row r="1040" spans="1:31" x14ac:dyDescent="0.2">
      <c r="A1040" s="293" t="s">
        <v>2469</v>
      </c>
      <c r="B1040" s="293"/>
      <c r="C1040" s="293" t="s">
        <v>2470</v>
      </c>
      <c r="D1040" s="122" t="s">
        <v>2073</v>
      </c>
      <c r="E1040" s="293" t="s">
        <v>2074</v>
      </c>
      <c r="F1040" s="293" t="s">
        <v>243</v>
      </c>
      <c r="G1040" s="122" t="s">
        <v>1108</v>
      </c>
      <c r="H1040" s="293" t="s">
        <v>748</v>
      </c>
      <c r="I1040" s="293" t="s">
        <v>246</v>
      </c>
      <c r="J1040" s="294">
        <v>43084</v>
      </c>
      <c r="K1040" s="295">
        <v>5</v>
      </c>
      <c r="L1040" s="296">
        <v>5</v>
      </c>
      <c r="M1040" s="297">
        <v>5</v>
      </c>
      <c r="N1040" s="297">
        <v>5</v>
      </c>
      <c r="O1040" s="298">
        <v>5</v>
      </c>
      <c r="P1040" s="299">
        <v>5</v>
      </c>
      <c r="Q1040" s="296">
        <v>5</v>
      </c>
      <c r="R1040" s="297">
        <v>5</v>
      </c>
      <c r="S1040" s="297">
        <v>5</v>
      </c>
      <c r="T1040" s="297">
        <v>5</v>
      </c>
      <c r="U1040" s="300">
        <v>5</v>
      </c>
      <c r="V1040" s="296">
        <v>5</v>
      </c>
      <c r="W1040" s="297">
        <v>5</v>
      </c>
      <c r="X1040" s="297">
        <v>5</v>
      </c>
      <c r="Y1040" s="297">
        <v>5</v>
      </c>
      <c r="Z1040" s="300">
        <v>5</v>
      </c>
      <c r="AA1040" s="296">
        <v>5</v>
      </c>
      <c r="AB1040" s="297">
        <v>5</v>
      </c>
      <c r="AC1040" s="297">
        <v>5</v>
      </c>
      <c r="AD1040" s="297">
        <v>5</v>
      </c>
      <c r="AE1040" s="300">
        <v>5</v>
      </c>
    </row>
    <row r="1041" spans="1:31" x14ac:dyDescent="0.2">
      <c r="A1041" s="293" t="s">
        <v>2471</v>
      </c>
      <c r="B1041" s="293"/>
      <c r="C1041" s="293" t="s">
        <v>2472</v>
      </c>
      <c r="D1041" s="122" t="s">
        <v>2073</v>
      </c>
      <c r="E1041" s="293" t="s">
        <v>2074</v>
      </c>
      <c r="F1041" s="293" t="s">
        <v>243</v>
      </c>
      <c r="G1041" s="122" t="s">
        <v>1108</v>
      </c>
      <c r="H1041" s="293" t="s">
        <v>748</v>
      </c>
      <c r="I1041" s="293" t="s">
        <v>246</v>
      </c>
      <c r="J1041" s="294">
        <v>43084</v>
      </c>
      <c r="K1041" s="295">
        <v>5</v>
      </c>
      <c r="L1041" s="296">
        <v>5</v>
      </c>
      <c r="M1041" s="297">
        <v>5</v>
      </c>
      <c r="N1041" s="297">
        <v>5</v>
      </c>
      <c r="O1041" s="298">
        <v>5</v>
      </c>
      <c r="P1041" s="299">
        <v>5</v>
      </c>
      <c r="Q1041" s="296">
        <v>5</v>
      </c>
      <c r="R1041" s="297">
        <v>5</v>
      </c>
      <c r="S1041" s="297">
        <v>5</v>
      </c>
      <c r="T1041" s="297">
        <v>5</v>
      </c>
      <c r="U1041" s="300">
        <v>5</v>
      </c>
      <c r="V1041" s="296">
        <v>5</v>
      </c>
      <c r="W1041" s="297">
        <v>5</v>
      </c>
      <c r="X1041" s="297">
        <v>5</v>
      </c>
      <c r="Y1041" s="297">
        <v>5</v>
      </c>
      <c r="Z1041" s="300">
        <v>5</v>
      </c>
      <c r="AA1041" s="296">
        <v>5</v>
      </c>
      <c r="AB1041" s="297">
        <v>5</v>
      </c>
      <c r="AC1041" s="297">
        <v>5</v>
      </c>
      <c r="AD1041" s="297">
        <v>5</v>
      </c>
      <c r="AE1041" s="300">
        <v>5</v>
      </c>
    </row>
    <row r="1042" spans="1:31" x14ac:dyDescent="0.2">
      <c r="A1042" s="293" t="s">
        <v>2473</v>
      </c>
      <c r="B1042" s="293"/>
      <c r="C1042" s="293" t="s">
        <v>2474</v>
      </c>
      <c r="D1042" s="122" t="s">
        <v>2073</v>
      </c>
      <c r="E1042" s="293" t="s">
        <v>2074</v>
      </c>
      <c r="F1042" s="293" t="s">
        <v>243</v>
      </c>
      <c r="G1042" s="122" t="s">
        <v>1108</v>
      </c>
      <c r="H1042" s="293" t="s">
        <v>1216</v>
      </c>
      <c r="I1042" s="293" t="s">
        <v>246</v>
      </c>
      <c r="J1042" s="294">
        <v>43099</v>
      </c>
      <c r="K1042" s="295">
        <v>10</v>
      </c>
      <c r="L1042" s="296">
        <v>10</v>
      </c>
      <c r="M1042" s="297">
        <v>10</v>
      </c>
      <c r="N1042" s="297">
        <v>10</v>
      </c>
      <c r="O1042" s="298">
        <v>10</v>
      </c>
      <c r="P1042" s="299">
        <v>10</v>
      </c>
      <c r="Q1042" s="296">
        <v>10</v>
      </c>
      <c r="R1042" s="297">
        <v>10</v>
      </c>
      <c r="S1042" s="297">
        <v>10</v>
      </c>
      <c r="T1042" s="297">
        <v>10</v>
      </c>
      <c r="U1042" s="300">
        <v>10</v>
      </c>
      <c r="V1042" s="296">
        <v>10</v>
      </c>
      <c r="W1042" s="297">
        <v>10</v>
      </c>
      <c r="X1042" s="297">
        <v>10</v>
      </c>
      <c r="Y1042" s="297">
        <v>10</v>
      </c>
      <c r="Z1042" s="300">
        <v>10</v>
      </c>
      <c r="AA1042" s="296">
        <v>10</v>
      </c>
      <c r="AB1042" s="297">
        <v>10</v>
      </c>
      <c r="AC1042" s="297">
        <v>10</v>
      </c>
      <c r="AD1042" s="297">
        <v>10</v>
      </c>
      <c r="AE1042" s="300">
        <v>10</v>
      </c>
    </row>
    <row r="1043" spans="1:31" x14ac:dyDescent="0.2">
      <c r="A1043" s="293" t="s">
        <v>2475</v>
      </c>
      <c r="B1043" s="293"/>
      <c r="C1043" s="293" t="s">
        <v>2475</v>
      </c>
      <c r="D1043" s="122" t="s">
        <v>2073</v>
      </c>
      <c r="E1043" s="293" t="s">
        <v>2085</v>
      </c>
      <c r="F1043" s="293" t="s">
        <v>243</v>
      </c>
      <c r="G1043" s="122" t="s">
        <v>1108</v>
      </c>
      <c r="H1043" s="293" t="s">
        <v>391</v>
      </c>
      <c r="I1043" s="293" t="s">
        <v>392</v>
      </c>
      <c r="J1043" s="294">
        <v>45427</v>
      </c>
      <c r="K1043" s="295">
        <v>9.99</v>
      </c>
      <c r="L1043" s="296">
        <v>10</v>
      </c>
      <c r="M1043" s="297">
        <v>10</v>
      </c>
      <c r="N1043" s="297">
        <v>10</v>
      </c>
      <c r="O1043" s="298">
        <v>10</v>
      </c>
      <c r="P1043" s="299">
        <v>10</v>
      </c>
      <c r="Q1043" s="296">
        <v>10</v>
      </c>
      <c r="R1043" s="297">
        <v>10</v>
      </c>
      <c r="S1043" s="297">
        <v>10</v>
      </c>
      <c r="T1043" s="297">
        <v>10</v>
      </c>
      <c r="U1043" s="300">
        <v>10</v>
      </c>
      <c r="V1043" s="296">
        <v>10</v>
      </c>
      <c r="W1043" s="297">
        <v>10</v>
      </c>
      <c r="X1043" s="297">
        <v>10</v>
      </c>
      <c r="Y1043" s="297">
        <v>10</v>
      </c>
      <c r="Z1043" s="300">
        <v>10</v>
      </c>
      <c r="AA1043" s="296">
        <v>10</v>
      </c>
      <c r="AB1043" s="297">
        <v>10</v>
      </c>
      <c r="AC1043" s="297">
        <v>10</v>
      </c>
      <c r="AD1043" s="297">
        <v>10</v>
      </c>
      <c r="AE1043" s="300">
        <v>10</v>
      </c>
    </row>
    <row r="1044" spans="1:31" x14ac:dyDescent="0.2">
      <c r="A1044" s="293" t="s">
        <v>2476</v>
      </c>
      <c r="B1044" s="293"/>
      <c r="C1044" s="293" t="s">
        <v>2477</v>
      </c>
      <c r="D1044" s="122" t="s">
        <v>2073</v>
      </c>
      <c r="E1044" s="293" t="s">
        <v>2074</v>
      </c>
      <c r="F1044" s="293" t="s">
        <v>243</v>
      </c>
      <c r="G1044" s="122" t="s">
        <v>1108</v>
      </c>
      <c r="H1044" s="293" t="s">
        <v>358</v>
      </c>
      <c r="I1044" s="293" t="s">
        <v>246</v>
      </c>
      <c r="J1044" s="294">
        <v>43388</v>
      </c>
      <c r="K1044" s="295">
        <v>5</v>
      </c>
      <c r="L1044" s="296">
        <v>5</v>
      </c>
      <c r="M1044" s="297">
        <v>5</v>
      </c>
      <c r="N1044" s="297">
        <v>5</v>
      </c>
      <c r="O1044" s="298">
        <v>5</v>
      </c>
      <c r="P1044" s="299">
        <v>5</v>
      </c>
      <c r="Q1044" s="296">
        <v>5</v>
      </c>
      <c r="R1044" s="297">
        <v>5</v>
      </c>
      <c r="S1044" s="297">
        <v>5</v>
      </c>
      <c r="T1044" s="297">
        <v>5</v>
      </c>
      <c r="U1044" s="300">
        <v>5</v>
      </c>
      <c r="V1044" s="296">
        <v>5</v>
      </c>
      <c r="W1044" s="297">
        <v>5</v>
      </c>
      <c r="X1044" s="297">
        <v>5</v>
      </c>
      <c r="Y1044" s="297">
        <v>5</v>
      </c>
      <c r="Z1044" s="300">
        <v>5</v>
      </c>
      <c r="AA1044" s="296">
        <v>5</v>
      </c>
      <c r="AB1044" s="297">
        <v>5</v>
      </c>
      <c r="AC1044" s="297">
        <v>5</v>
      </c>
      <c r="AD1044" s="297">
        <v>5</v>
      </c>
      <c r="AE1044" s="300">
        <v>5</v>
      </c>
    </row>
    <row r="1045" spans="1:31" x14ac:dyDescent="0.2">
      <c r="A1045" s="293" t="s">
        <v>2478</v>
      </c>
      <c r="B1045" s="293"/>
      <c r="C1045" s="293" t="s">
        <v>2479</v>
      </c>
      <c r="D1045" s="122" t="s">
        <v>2073</v>
      </c>
      <c r="E1045" s="293" t="s">
        <v>2074</v>
      </c>
      <c r="F1045" s="293" t="s">
        <v>243</v>
      </c>
      <c r="G1045" s="122" t="s">
        <v>244</v>
      </c>
      <c r="H1045" s="293" t="s">
        <v>1254</v>
      </c>
      <c r="I1045" s="293" t="s">
        <v>260</v>
      </c>
      <c r="J1045" s="294">
        <v>45408</v>
      </c>
      <c r="K1045" s="295">
        <v>161.28</v>
      </c>
      <c r="L1045" s="296">
        <v>160</v>
      </c>
      <c r="M1045" s="297">
        <v>160</v>
      </c>
      <c r="N1045" s="297">
        <v>160</v>
      </c>
      <c r="O1045" s="298">
        <v>160</v>
      </c>
      <c r="P1045" s="299">
        <v>160</v>
      </c>
      <c r="Q1045" s="296">
        <v>160</v>
      </c>
      <c r="R1045" s="297">
        <v>160</v>
      </c>
      <c r="S1045" s="297">
        <v>160</v>
      </c>
      <c r="T1045" s="297">
        <v>160</v>
      </c>
      <c r="U1045" s="300">
        <v>160</v>
      </c>
      <c r="V1045" s="296">
        <v>160</v>
      </c>
      <c r="W1045" s="297">
        <v>160</v>
      </c>
      <c r="X1045" s="297">
        <v>160</v>
      </c>
      <c r="Y1045" s="297">
        <v>160</v>
      </c>
      <c r="Z1045" s="300">
        <v>160</v>
      </c>
      <c r="AA1045" s="296">
        <v>160</v>
      </c>
      <c r="AB1045" s="297">
        <v>160</v>
      </c>
      <c r="AC1045" s="297">
        <v>160</v>
      </c>
      <c r="AD1045" s="297">
        <v>160</v>
      </c>
      <c r="AE1045" s="300">
        <v>160</v>
      </c>
    </row>
    <row r="1046" spans="1:31" x14ac:dyDescent="0.2">
      <c r="A1046" s="293" t="s">
        <v>2480</v>
      </c>
      <c r="B1046" s="293" t="s">
        <v>2481</v>
      </c>
      <c r="C1046" s="293" t="s">
        <v>2482</v>
      </c>
      <c r="D1046" s="122" t="s">
        <v>2073</v>
      </c>
      <c r="E1046" s="293" t="s">
        <v>2085</v>
      </c>
      <c r="F1046" s="293" t="s">
        <v>1971</v>
      </c>
      <c r="G1046" s="122" t="s">
        <v>244</v>
      </c>
      <c r="H1046" s="293" t="s">
        <v>1590</v>
      </c>
      <c r="I1046" s="293" t="s">
        <v>392</v>
      </c>
      <c r="J1046" s="294">
        <v>45744</v>
      </c>
      <c r="K1046" s="295">
        <v>195.41</v>
      </c>
      <c r="L1046" s="296">
        <v>195</v>
      </c>
      <c r="M1046" s="297">
        <v>195</v>
      </c>
      <c r="N1046" s="297">
        <v>195</v>
      </c>
      <c r="O1046" s="298">
        <v>195</v>
      </c>
      <c r="P1046" s="299">
        <v>195</v>
      </c>
      <c r="Q1046" s="296">
        <v>195</v>
      </c>
      <c r="R1046" s="297">
        <v>195</v>
      </c>
      <c r="S1046" s="297">
        <v>195</v>
      </c>
      <c r="T1046" s="297">
        <v>195</v>
      </c>
      <c r="U1046" s="300">
        <v>195</v>
      </c>
      <c r="V1046" s="296">
        <v>195</v>
      </c>
      <c r="W1046" s="297">
        <v>195</v>
      </c>
      <c r="X1046" s="297">
        <v>195</v>
      </c>
      <c r="Y1046" s="297">
        <v>195</v>
      </c>
      <c r="Z1046" s="300">
        <v>195</v>
      </c>
      <c r="AA1046" s="296">
        <v>195</v>
      </c>
      <c r="AB1046" s="297">
        <v>195</v>
      </c>
      <c r="AC1046" s="297">
        <v>195</v>
      </c>
      <c r="AD1046" s="297">
        <v>195</v>
      </c>
      <c r="AE1046" s="300">
        <v>195</v>
      </c>
    </row>
    <row r="1047" spans="1:31" x14ac:dyDescent="0.2">
      <c r="A1047" s="293" t="s">
        <v>2483</v>
      </c>
      <c r="B1047" s="293" t="s">
        <v>2484</v>
      </c>
      <c r="C1047" s="293" t="s">
        <v>2485</v>
      </c>
      <c r="D1047" s="122" t="s">
        <v>2073</v>
      </c>
      <c r="E1047" s="293" t="s">
        <v>2074</v>
      </c>
      <c r="F1047" s="293" t="s">
        <v>1971</v>
      </c>
      <c r="G1047" s="122" t="s">
        <v>244</v>
      </c>
      <c r="H1047" s="293" t="s">
        <v>2133</v>
      </c>
      <c r="I1047" s="293" t="s">
        <v>246</v>
      </c>
      <c r="J1047" s="294">
        <v>45805</v>
      </c>
      <c r="K1047" s="295">
        <v>206.8</v>
      </c>
      <c r="L1047" s="296">
        <v>203.3</v>
      </c>
      <c r="M1047" s="297">
        <v>203.3</v>
      </c>
      <c r="N1047" s="297">
        <v>203.3</v>
      </c>
      <c r="O1047" s="298">
        <v>203.3</v>
      </c>
      <c r="P1047" s="299">
        <v>203.3</v>
      </c>
      <c r="Q1047" s="296">
        <v>203.3</v>
      </c>
      <c r="R1047" s="297">
        <v>203.3</v>
      </c>
      <c r="S1047" s="297">
        <v>203.3</v>
      </c>
      <c r="T1047" s="297">
        <v>203.3</v>
      </c>
      <c r="U1047" s="300">
        <v>203.3</v>
      </c>
      <c r="V1047" s="296">
        <v>203.3</v>
      </c>
      <c r="W1047" s="297">
        <v>203.3</v>
      </c>
      <c r="X1047" s="297">
        <v>203.3</v>
      </c>
      <c r="Y1047" s="297">
        <v>203.3</v>
      </c>
      <c r="Z1047" s="300">
        <v>203.3</v>
      </c>
      <c r="AA1047" s="296">
        <v>203.3</v>
      </c>
      <c r="AB1047" s="297">
        <v>203.3</v>
      </c>
      <c r="AC1047" s="297">
        <v>203.3</v>
      </c>
      <c r="AD1047" s="297">
        <v>203.3</v>
      </c>
      <c r="AE1047" s="300">
        <v>203.3</v>
      </c>
    </row>
    <row r="1048" spans="1:31" x14ac:dyDescent="0.2">
      <c r="A1048" s="293" t="s">
        <v>2486</v>
      </c>
      <c r="B1048" s="293" t="s">
        <v>2484</v>
      </c>
      <c r="C1048" s="293" t="s">
        <v>2487</v>
      </c>
      <c r="D1048" s="122" t="s">
        <v>2073</v>
      </c>
      <c r="E1048" s="293" t="s">
        <v>2074</v>
      </c>
      <c r="F1048" s="293" t="s">
        <v>1971</v>
      </c>
      <c r="G1048" s="122" t="s">
        <v>244</v>
      </c>
      <c r="H1048" s="293" t="s">
        <v>2133</v>
      </c>
      <c r="I1048" s="293" t="s">
        <v>246</v>
      </c>
      <c r="J1048" s="294">
        <v>45805</v>
      </c>
      <c r="K1048" s="295">
        <v>210.94</v>
      </c>
      <c r="L1048" s="296">
        <v>207.3</v>
      </c>
      <c r="M1048" s="297">
        <v>207.3</v>
      </c>
      <c r="N1048" s="297">
        <v>207.3</v>
      </c>
      <c r="O1048" s="298">
        <v>207.3</v>
      </c>
      <c r="P1048" s="299">
        <v>207.3</v>
      </c>
      <c r="Q1048" s="296">
        <v>207.3</v>
      </c>
      <c r="R1048" s="297">
        <v>207.3</v>
      </c>
      <c r="S1048" s="297">
        <v>207.3</v>
      </c>
      <c r="T1048" s="297">
        <v>207.3</v>
      </c>
      <c r="U1048" s="300">
        <v>207.3</v>
      </c>
      <c r="V1048" s="296">
        <v>207.3</v>
      </c>
      <c r="W1048" s="297">
        <v>207.3</v>
      </c>
      <c r="X1048" s="297">
        <v>207.3</v>
      </c>
      <c r="Y1048" s="297">
        <v>207.3</v>
      </c>
      <c r="Z1048" s="300">
        <v>207.3</v>
      </c>
      <c r="AA1048" s="296">
        <v>207.3</v>
      </c>
      <c r="AB1048" s="297">
        <v>207.3</v>
      </c>
      <c r="AC1048" s="297">
        <v>207.3</v>
      </c>
      <c r="AD1048" s="297">
        <v>207.3</v>
      </c>
      <c r="AE1048" s="300">
        <v>207.3</v>
      </c>
    </row>
    <row r="1049" spans="1:31" x14ac:dyDescent="0.2">
      <c r="A1049" s="293" t="s">
        <v>2488</v>
      </c>
      <c r="B1049" s="293" t="s">
        <v>2489</v>
      </c>
      <c r="C1049" s="293" t="s">
        <v>2490</v>
      </c>
      <c r="D1049" s="122" t="s">
        <v>2073</v>
      </c>
      <c r="E1049" s="293" t="s">
        <v>2074</v>
      </c>
      <c r="F1049" s="293" t="s">
        <v>1971</v>
      </c>
      <c r="G1049" s="122" t="s">
        <v>244</v>
      </c>
      <c r="H1049" s="293" t="s">
        <v>2491</v>
      </c>
      <c r="I1049" s="293" t="s">
        <v>246</v>
      </c>
      <c r="J1049" s="294">
        <v>45835</v>
      </c>
      <c r="K1049" s="295">
        <v>181</v>
      </c>
      <c r="L1049" s="296">
        <v>180</v>
      </c>
      <c r="M1049" s="297">
        <v>180</v>
      </c>
      <c r="N1049" s="297">
        <v>180</v>
      </c>
      <c r="O1049" s="298">
        <v>180</v>
      </c>
      <c r="P1049" s="299">
        <v>180</v>
      </c>
      <c r="Q1049" s="296">
        <v>180</v>
      </c>
      <c r="R1049" s="297">
        <v>180</v>
      </c>
      <c r="S1049" s="297">
        <v>180</v>
      </c>
      <c r="T1049" s="297">
        <v>180</v>
      </c>
      <c r="U1049" s="300">
        <v>180</v>
      </c>
      <c r="V1049" s="296">
        <v>180</v>
      </c>
      <c r="W1049" s="297">
        <v>180</v>
      </c>
      <c r="X1049" s="297">
        <v>180</v>
      </c>
      <c r="Y1049" s="297">
        <v>180</v>
      </c>
      <c r="Z1049" s="300">
        <v>180</v>
      </c>
      <c r="AA1049" s="296">
        <v>180</v>
      </c>
      <c r="AB1049" s="297">
        <v>180</v>
      </c>
      <c r="AC1049" s="297">
        <v>180</v>
      </c>
      <c r="AD1049" s="297">
        <v>180</v>
      </c>
      <c r="AE1049" s="300">
        <v>180</v>
      </c>
    </row>
    <row r="1050" spans="1:31" x14ac:dyDescent="0.2">
      <c r="A1050" s="293" t="s">
        <v>2492</v>
      </c>
      <c r="B1050" s="293" t="s">
        <v>2493</v>
      </c>
      <c r="C1050" s="293" t="s">
        <v>2494</v>
      </c>
      <c r="D1050" s="122" t="s">
        <v>2073</v>
      </c>
      <c r="E1050" s="293" t="s">
        <v>2074</v>
      </c>
      <c r="F1050" s="293" t="s">
        <v>1971</v>
      </c>
      <c r="G1050" s="122" t="s">
        <v>244</v>
      </c>
      <c r="H1050" s="293" t="s">
        <v>648</v>
      </c>
      <c r="I1050" s="293" t="s">
        <v>246</v>
      </c>
      <c r="J1050" s="294">
        <v>45747</v>
      </c>
      <c r="K1050" s="295">
        <v>234.84</v>
      </c>
      <c r="L1050" s="296">
        <v>233.9</v>
      </c>
      <c r="M1050" s="297">
        <v>233.9</v>
      </c>
      <c r="N1050" s="297">
        <v>233.9</v>
      </c>
      <c r="O1050" s="298">
        <v>233.9</v>
      </c>
      <c r="P1050" s="299">
        <v>233.9</v>
      </c>
      <c r="Q1050" s="296">
        <v>233.9</v>
      </c>
      <c r="R1050" s="297">
        <v>233.9</v>
      </c>
      <c r="S1050" s="297">
        <v>233.9</v>
      </c>
      <c r="T1050" s="297">
        <v>233.9</v>
      </c>
      <c r="U1050" s="300">
        <v>233.9</v>
      </c>
      <c r="V1050" s="296">
        <v>233.9</v>
      </c>
      <c r="W1050" s="297">
        <v>233.9</v>
      </c>
      <c r="X1050" s="297">
        <v>233.9</v>
      </c>
      <c r="Y1050" s="297">
        <v>233.9</v>
      </c>
      <c r="Z1050" s="300">
        <v>233.9</v>
      </c>
      <c r="AA1050" s="296">
        <v>233.9</v>
      </c>
      <c r="AB1050" s="297">
        <v>233.9</v>
      </c>
      <c r="AC1050" s="297">
        <v>233.9</v>
      </c>
      <c r="AD1050" s="297">
        <v>233.9</v>
      </c>
      <c r="AE1050" s="300">
        <v>233.9</v>
      </c>
    </row>
    <row r="1051" spans="1:31" x14ac:dyDescent="0.2">
      <c r="A1051" s="293" t="s">
        <v>2495</v>
      </c>
      <c r="B1051" s="293" t="s">
        <v>2493</v>
      </c>
      <c r="C1051" s="293" t="s">
        <v>2496</v>
      </c>
      <c r="D1051" s="122" t="s">
        <v>2073</v>
      </c>
      <c r="E1051" s="293" t="s">
        <v>2074</v>
      </c>
      <c r="F1051" s="293" t="s">
        <v>1971</v>
      </c>
      <c r="G1051" s="122" t="s">
        <v>244</v>
      </c>
      <c r="H1051" s="293" t="s">
        <v>648</v>
      </c>
      <c r="I1051" s="293" t="s">
        <v>246</v>
      </c>
      <c r="J1051" s="294">
        <v>45747</v>
      </c>
      <c r="K1051" s="295">
        <v>234.57</v>
      </c>
      <c r="L1051" s="296">
        <v>233.9</v>
      </c>
      <c r="M1051" s="297">
        <v>233.9</v>
      </c>
      <c r="N1051" s="297">
        <v>233.9</v>
      </c>
      <c r="O1051" s="298">
        <v>233.9</v>
      </c>
      <c r="P1051" s="299">
        <v>233.9</v>
      </c>
      <c r="Q1051" s="296">
        <v>233.9</v>
      </c>
      <c r="R1051" s="297">
        <v>233.9</v>
      </c>
      <c r="S1051" s="297">
        <v>233.9</v>
      </c>
      <c r="T1051" s="297">
        <v>233.9</v>
      </c>
      <c r="U1051" s="300">
        <v>233.9</v>
      </c>
      <c r="V1051" s="296">
        <v>233.9</v>
      </c>
      <c r="W1051" s="297">
        <v>233.9</v>
      </c>
      <c r="X1051" s="297">
        <v>233.9</v>
      </c>
      <c r="Y1051" s="297">
        <v>233.9</v>
      </c>
      <c r="Z1051" s="300">
        <v>233.9</v>
      </c>
      <c r="AA1051" s="296">
        <v>233.9</v>
      </c>
      <c r="AB1051" s="297">
        <v>233.9</v>
      </c>
      <c r="AC1051" s="297">
        <v>233.9</v>
      </c>
      <c r="AD1051" s="297">
        <v>233.9</v>
      </c>
      <c r="AE1051" s="300">
        <v>233.9</v>
      </c>
    </row>
    <row r="1052" spans="1:31" x14ac:dyDescent="0.2">
      <c r="A1052" s="293" t="s">
        <v>2497</v>
      </c>
      <c r="B1052" s="293" t="s">
        <v>2498</v>
      </c>
      <c r="C1052" s="293" t="s">
        <v>2499</v>
      </c>
      <c r="D1052" s="122" t="s">
        <v>2073</v>
      </c>
      <c r="E1052" s="293" t="s">
        <v>2074</v>
      </c>
      <c r="F1052" s="293" t="s">
        <v>1971</v>
      </c>
      <c r="G1052" s="122" t="s">
        <v>244</v>
      </c>
      <c r="H1052" s="293" t="s">
        <v>755</v>
      </c>
      <c r="I1052" s="293" t="s">
        <v>246</v>
      </c>
      <c r="J1052" s="294">
        <v>45744</v>
      </c>
      <c r="K1052" s="295">
        <v>200.99</v>
      </c>
      <c r="L1052" s="296">
        <v>200.2</v>
      </c>
      <c r="M1052" s="297">
        <v>200.2</v>
      </c>
      <c r="N1052" s="297">
        <v>200.2</v>
      </c>
      <c r="O1052" s="298">
        <v>200.2</v>
      </c>
      <c r="P1052" s="299">
        <v>200.2</v>
      </c>
      <c r="Q1052" s="296">
        <v>200.2</v>
      </c>
      <c r="R1052" s="297">
        <v>200.2</v>
      </c>
      <c r="S1052" s="297">
        <v>200.2</v>
      </c>
      <c r="T1052" s="297">
        <v>200.2</v>
      </c>
      <c r="U1052" s="300">
        <v>200.2</v>
      </c>
      <c r="V1052" s="296">
        <v>200.2</v>
      </c>
      <c r="W1052" s="297">
        <v>200.2</v>
      </c>
      <c r="X1052" s="297">
        <v>200.2</v>
      </c>
      <c r="Y1052" s="297">
        <v>200.2</v>
      </c>
      <c r="Z1052" s="300">
        <v>200.2</v>
      </c>
      <c r="AA1052" s="296">
        <v>200.2</v>
      </c>
      <c r="AB1052" s="297">
        <v>200.2</v>
      </c>
      <c r="AC1052" s="297">
        <v>200.2</v>
      </c>
      <c r="AD1052" s="297">
        <v>200.2</v>
      </c>
      <c r="AE1052" s="300">
        <v>200.2</v>
      </c>
    </row>
    <row r="1053" spans="1:31" x14ac:dyDescent="0.2">
      <c r="A1053" s="293" t="s">
        <v>2500</v>
      </c>
      <c r="B1053" s="293" t="s">
        <v>2501</v>
      </c>
      <c r="C1053" s="293" t="s">
        <v>2502</v>
      </c>
      <c r="D1053" s="122" t="s">
        <v>2073</v>
      </c>
      <c r="E1053" s="293" t="s">
        <v>2074</v>
      </c>
      <c r="F1053" s="293" t="s">
        <v>1971</v>
      </c>
      <c r="G1053" s="122" t="s">
        <v>244</v>
      </c>
      <c r="H1053" s="293" t="s">
        <v>334</v>
      </c>
      <c r="I1053" s="293" t="s">
        <v>260</v>
      </c>
      <c r="J1053" s="294">
        <v>45809</v>
      </c>
      <c r="K1053" s="295">
        <v>132.27000000000001</v>
      </c>
      <c r="L1053" s="296">
        <v>130</v>
      </c>
      <c r="M1053" s="297">
        <v>130</v>
      </c>
      <c r="N1053" s="297">
        <v>130</v>
      </c>
      <c r="O1053" s="298">
        <v>130</v>
      </c>
      <c r="P1053" s="299">
        <v>130</v>
      </c>
      <c r="Q1053" s="296">
        <v>130</v>
      </c>
      <c r="R1053" s="297">
        <v>130</v>
      </c>
      <c r="S1053" s="297">
        <v>130</v>
      </c>
      <c r="T1053" s="297">
        <v>130</v>
      </c>
      <c r="U1053" s="300">
        <v>130</v>
      </c>
      <c r="V1053" s="296">
        <v>130</v>
      </c>
      <c r="W1053" s="297">
        <v>130</v>
      </c>
      <c r="X1053" s="297">
        <v>130</v>
      </c>
      <c r="Y1053" s="297">
        <v>130</v>
      </c>
      <c r="Z1053" s="300">
        <v>130</v>
      </c>
      <c r="AA1053" s="296">
        <v>130</v>
      </c>
      <c r="AB1053" s="297">
        <v>130</v>
      </c>
      <c r="AC1053" s="297">
        <v>130</v>
      </c>
      <c r="AD1053" s="297">
        <v>130</v>
      </c>
      <c r="AE1053" s="300">
        <v>130</v>
      </c>
    </row>
    <row r="1054" spans="1:31" x14ac:dyDescent="0.2">
      <c r="A1054" s="293" t="s">
        <v>2503</v>
      </c>
      <c r="B1054" s="293" t="s">
        <v>2501</v>
      </c>
      <c r="C1054" s="293" t="s">
        <v>2504</v>
      </c>
      <c r="D1054" s="122" t="s">
        <v>2073</v>
      </c>
      <c r="E1054" s="293" t="s">
        <v>2074</v>
      </c>
      <c r="F1054" s="293" t="s">
        <v>1971</v>
      </c>
      <c r="G1054" s="122" t="s">
        <v>244</v>
      </c>
      <c r="H1054" s="293" t="s">
        <v>334</v>
      </c>
      <c r="I1054" s="293" t="s">
        <v>260</v>
      </c>
      <c r="J1054" s="294">
        <v>45809</v>
      </c>
      <c r="K1054" s="295">
        <v>70.83</v>
      </c>
      <c r="L1054" s="296">
        <v>70</v>
      </c>
      <c r="M1054" s="297">
        <v>70</v>
      </c>
      <c r="N1054" s="297">
        <v>70</v>
      </c>
      <c r="O1054" s="298">
        <v>70</v>
      </c>
      <c r="P1054" s="299">
        <v>70</v>
      </c>
      <c r="Q1054" s="296">
        <v>70</v>
      </c>
      <c r="R1054" s="297">
        <v>70</v>
      </c>
      <c r="S1054" s="297">
        <v>70</v>
      </c>
      <c r="T1054" s="297">
        <v>70</v>
      </c>
      <c r="U1054" s="300">
        <v>70</v>
      </c>
      <c r="V1054" s="296">
        <v>70</v>
      </c>
      <c r="W1054" s="297">
        <v>70</v>
      </c>
      <c r="X1054" s="297">
        <v>70</v>
      </c>
      <c r="Y1054" s="297">
        <v>70</v>
      </c>
      <c r="Z1054" s="300">
        <v>70</v>
      </c>
      <c r="AA1054" s="296">
        <v>70</v>
      </c>
      <c r="AB1054" s="297">
        <v>70</v>
      </c>
      <c r="AC1054" s="297">
        <v>70</v>
      </c>
      <c r="AD1054" s="297">
        <v>70</v>
      </c>
      <c r="AE1054" s="300">
        <v>70</v>
      </c>
    </row>
    <row r="1055" spans="1:31" x14ac:dyDescent="0.2">
      <c r="A1055" s="293" t="s">
        <v>2505</v>
      </c>
      <c r="B1055" s="293" t="s">
        <v>2506</v>
      </c>
      <c r="C1055" s="293" t="s">
        <v>2507</v>
      </c>
      <c r="D1055" s="122" t="s">
        <v>2073</v>
      </c>
      <c r="E1055" s="293" t="s">
        <v>2074</v>
      </c>
      <c r="F1055" s="293" t="s">
        <v>1971</v>
      </c>
      <c r="G1055" s="122" t="s">
        <v>244</v>
      </c>
      <c r="H1055" s="293" t="s">
        <v>1199</v>
      </c>
      <c r="I1055" s="293" t="s">
        <v>246</v>
      </c>
      <c r="J1055" s="294">
        <v>45807</v>
      </c>
      <c r="K1055" s="295">
        <v>69</v>
      </c>
      <c r="L1055" s="296">
        <v>69</v>
      </c>
      <c r="M1055" s="297">
        <v>69</v>
      </c>
      <c r="N1055" s="297">
        <v>69</v>
      </c>
      <c r="O1055" s="298">
        <v>69</v>
      </c>
      <c r="P1055" s="299">
        <v>69</v>
      </c>
      <c r="Q1055" s="296">
        <v>69</v>
      </c>
      <c r="R1055" s="297">
        <v>69</v>
      </c>
      <c r="S1055" s="297">
        <v>69</v>
      </c>
      <c r="T1055" s="297">
        <v>69</v>
      </c>
      <c r="U1055" s="300">
        <v>69</v>
      </c>
      <c r="V1055" s="296">
        <v>69</v>
      </c>
      <c r="W1055" s="297">
        <v>69</v>
      </c>
      <c r="X1055" s="297">
        <v>69</v>
      </c>
      <c r="Y1055" s="297">
        <v>69</v>
      </c>
      <c r="Z1055" s="300">
        <v>69</v>
      </c>
      <c r="AA1055" s="296">
        <v>69</v>
      </c>
      <c r="AB1055" s="297">
        <v>69</v>
      </c>
      <c r="AC1055" s="297">
        <v>69</v>
      </c>
      <c r="AD1055" s="297">
        <v>69</v>
      </c>
      <c r="AE1055" s="300">
        <v>69</v>
      </c>
    </row>
    <row r="1056" spans="1:31" x14ac:dyDescent="0.2">
      <c r="A1056" s="293" t="s">
        <v>2508</v>
      </c>
      <c r="B1056" s="293" t="s">
        <v>2509</v>
      </c>
      <c r="C1056" s="293" t="s">
        <v>2510</v>
      </c>
      <c r="D1056" s="122" t="s">
        <v>2073</v>
      </c>
      <c r="E1056" s="293" t="s">
        <v>2074</v>
      </c>
      <c r="F1056" s="293" t="s">
        <v>1971</v>
      </c>
      <c r="G1056" s="122" t="s">
        <v>244</v>
      </c>
      <c r="H1056" s="293" t="s">
        <v>1199</v>
      </c>
      <c r="I1056" s="293" t="s">
        <v>246</v>
      </c>
      <c r="J1056" s="294">
        <v>45808</v>
      </c>
      <c r="K1056" s="295">
        <v>141</v>
      </c>
      <c r="L1056" s="296">
        <v>141</v>
      </c>
      <c r="M1056" s="297">
        <v>141</v>
      </c>
      <c r="N1056" s="297">
        <v>141</v>
      </c>
      <c r="O1056" s="298">
        <v>141</v>
      </c>
      <c r="P1056" s="299">
        <v>141</v>
      </c>
      <c r="Q1056" s="296">
        <v>141</v>
      </c>
      <c r="R1056" s="297">
        <v>141</v>
      </c>
      <c r="S1056" s="297">
        <v>141</v>
      </c>
      <c r="T1056" s="297">
        <v>141</v>
      </c>
      <c r="U1056" s="300">
        <v>141</v>
      </c>
      <c r="V1056" s="296">
        <v>141</v>
      </c>
      <c r="W1056" s="297">
        <v>141</v>
      </c>
      <c r="X1056" s="297">
        <v>141</v>
      </c>
      <c r="Y1056" s="297">
        <v>141</v>
      </c>
      <c r="Z1056" s="300">
        <v>141</v>
      </c>
      <c r="AA1056" s="296">
        <v>141</v>
      </c>
      <c r="AB1056" s="297">
        <v>141</v>
      </c>
      <c r="AC1056" s="297">
        <v>141</v>
      </c>
      <c r="AD1056" s="297">
        <v>141</v>
      </c>
      <c r="AE1056" s="300">
        <v>141</v>
      </c>
    </row>
    <row r="1057" spans="1:31" x14ac:dyDescent="0.2">
      <c r="A1057" s="293" t="s">
        <v>2511</v>
      </c>
      <c r="B1057" s="293" t="s">
        <v>2512</v>
      </c>
      <c r="C1057" s="293" t="s">
        <v>2513</v>
      </c>
      <c r="D1057" s="122" t="s">
        <v>2073</v>
      </c>
      <c r="E1057" s="293" t="s">
        <v>2074</v>
      </c>
      <c r="F1057" s="293" t="s">
        <v>1971</v>
      </c>
      <c r="G1057" s="122" t="s">
        <v>244</v>
      </c>
      <c r="H1057" s="293" t="s">
        <v>2240</v>
      </c>
      <c r="I1057" s="293" t="s">
        <v>246</v>
      </c>
      <c r="J1057" s="294">
        <v>45717</v>
      </c>
      <c r="K1057" s="295">
        <v>127.3</v>
      </c>
      <c r="L1057" s="296">
        <v>127</v>
      </c>
      <c r="M1057" s="297">
        <v>127</v>
      </c>
      <c r="N1057" s="297">
        <v>127</v>
      </c>
      <c r="O1057" s="298">
        <v>127</v>
      </c>
      <c r="P1057" s="299">
        <v>127</v>
      </c>
      <c r="Q1057" s="296">
        <v>127</v>
      </c>
      <c r="R1057" s="297">
        <v>127</v>
      </c>
      <c r="S1057" s="297">
        <v>127</v>
      </c>
      <c r="T1057" s="297">
        <v>127</v>
      </c>
      <c r="U1057" s="300">
        <v>127</v>
      </c>
      <c r="V1057" s="296">
        <v>127</v>
      </c>
      <c r="W1057" s="297">
        <v>127</v>
      </c>
      <c r="X1057" s="297">
        <v>127</v>
      </c>
      <c r="Y1057" s="297">
        <v>127</v>
      </c>
      <c r="Z1057" s="300">
        <v>127</v>
      </c>
      <c r="AA1057" s="296">
        <v>127</v>
      </c>
      <c r="AB1057" s="297">
        <v>127</v>
      </c>
      <c r="AC1057" s="297">
        <v>127</v>
      </c>
      <c r="AD1057" s="297">
        <v>127</v>
      </c>
      <c r="AE1057" s="300">
        <v>127</v>
      </c>
    </row>
    <row r="1058" spans="1:31" x14ac:dyDescent="0.2">
      <c r="A1058" s="293" t="s">
        <v>2514</v>
      </c>
      <c r="B1058" s="293" t="s">
        <v>2512</v>
      </c>
      <c r="C1058" s="293" t="s">
        <v>2515</v>
      </c>
      <c r="D1058" s="122" t="s">
        <v>2073</v>
      </c>
      <c r="E1058" s="293" t="s">
        <v>2074</v>
      </c>
      <c r="F1058" s="293" t="s">
        <v>1971</v>
      </c>
      <c r="G1058" s="122" t="s">
        <v>244</v>
      </c>
      <c r="H1058" s="293" t="s">
        <v>2240</v>
      </c>
      <c r="I1058" s="293" t="s">
        <v>246</v>
      </c>
      <c r="J1058" s="294">
        <v>45717</v>
      </c>
      <c r="K1058" s="295">
        <v>173.9</v>
      </c>
      <c r="L1058" s="296">
        <v>173</v>
      </c>
      <c r="M1058" s="297">
        <v>173</v>
      </c>
      <c r="N1058" s="297">
        <v>173</v>
      </c>
      <c r="O1058" s="298">
        <v>173</v>
      </c>
      <c r="P1058" s="299">
        <v>173</v>
      </c>
      <c r="Q1058" s="296">
        <v>173</v>
      </c>
      <c r="R1058" s="297">
        <v>173</v>
      </c>
      <c r="S1058" s="297">
        <v>173</v>
      </c>
      <c r="T1058" s="297">
        <v>173</v>
      </c>
      <c r="U1058" s="300">
        <v>173</v>
      </c>
      <c r="V1058" s="296">
        <v>173</v>
      </c>
      <c r="W1058" s="297">
        <v>173</v>
      </c>
      <c r="X1058" s="297">
        <v>173</v>
      </c>
      <c r="Y1058" s="297">
        <v>173</v>
      </c>
      <c r="Z1058" s="300">
        <v>173</v>
      </c>
      <c r="AA1058" s="296">
        <v>173</v>
      </c>
      <c r="AB1058" s="297">
        <v>173</v>
      </c>
      <c r="AC1058" s="297">
        <v>173</v>
      </c>
      <c r="AD1058" s="297">
        <v>173</v>
      </c>
      <c r="AE1058" s="300">
        <v>173</v>
      </c>
    </row>
    <row r="1059" spans="1:31" x14ac:dyDescent="0.2">
      <c r="A1059" s="293" t="s">
        <v>2516</v>
      </c>
      <c r="B1059" s="293" t="s">
        <v>2517</v>
      </c>
      <c r="C1059" s="293" t="s">
        <v>2518</v>
      </c>
      <c r="D1059" s="122" t="s">
        <v>2073</v>
      </c>
      <c r="E1059" s="293" t="s">
        <v>2074</v>
      </c>
      <c r="F1059" s="293" t="s">
        <v>1971</v>
      </c>
      <c r="G1059" s="122" t="s">
        <v>244</v>
      </c>
      <c r="H1059" s="293" t="s">
        <v>304</v>
      </c>
      <c r="I1059" s="293" t="s">
        <v>305</v>
      </c>
      <c r="J1059" s="294">
        <v>45962</v>
      </c>
      <c r="K1059" s="295">
        <v>217.5</v>
      </c>
      <c r="L1059" s="296">
        <v>217.5</v>
      </c>
      <c r="M1059" s="297">
        <v>217.5</v>
      </c>
      <c r="N1059" s="297">
        <v>217.5</v>
      </c>
      <c r="O1059" s="298">
        <v>217.5</v>
      </c>
      <c r="P1059" s="299">
        <v>217.5</v>
      </c>
      <c r="Q1059" s="296">
        <v>217.5</v>
      </c>
      <c r="R1059" s="297">
        <v>217.5</v>
      </c>
      <c r="S1059" s="297">
        <v>217.5</v>
      </c>
      <c r="T1059" s="297">
        <v>217.5</v>
      </c>
      <c r="U1059" s="300">
        <v>217.5</v>
      </c>
      <c r="V1059" s="296">
        <v>217.5</v>
      </c>
      <c r="W1059" s="297">
        <v>217.5</v>
      </c>
      <c r="X1059" s="297">
        <v>217.5</v>
      </c>
      <c r="Y1059" s="297">
        <v>217.5</v>
      </c>
      <c r="Z1059" s="300">
        <v>217.5</v>
      </c>
      <c r="AA1059" s="296">
        <v>217.5</v>
      </c>
      <c r="AB1059" s="297">
        <v>217.5</v>
      </c>
      <c r="AC1059" s="297">
        <v>217.5</v>
      </c>
      <c r="AD1059" s="297">
        <v>217.5</v>
      </c>
      <c r="AE1059" s="300">
        <v>217.5</v>
      </c>
    </row>
    <row r="1060" spans="1:31" x14ac:dyDescent="0.2">
      <c r="A1060" s="293" t="s">
        <v>2519</v>
      </c>
      <c r="B1060" s="293" t="s">
        <v>2517</v>
      </c>
      <c r="C1060" s="293" t="s">
        <v>2520</v>
      </c>
      <c r="D1060" s="122" t="s">
        <v>2073</v>
      </c>
      <c r="E1060" s="293" t="s">
        <v>2074</v>
      </c>
      <c r="F1060" s="293" t="s">
        <v>1971</v>
      </c>
      <c r="G1060" s="122" t="s">
        <v>244</v>
      </c>
      <c r="H1060" s="293" t="s">
        <v>304</v>
      </c>
      <c r="I1060" s="293" t="s">
        <v>305</v>
      </c>
      <c r="J1060" s="294">
        <v>45962</v>
      </c>
      <c r="K1060" s="295">
        <v>221.3</v>
      </c>
      <c r="L1060" s="296">
        <v>221.3</v>
      </c>
      <c r="M1060" s="297">
        <v>221.3</v>
      </c>
      <c r="N1060" s="297">
        <v>221.3</v>
      </c>
      <c r="O1060" s="298">
        <v>221.3</v>
      </c>
      <c r="P1060" s="299">
        <v>221.3</v>
      </c>
      <c r="Q1060" s="296">
        <v>221.3</v>
      </c>
      <c r="R1060" s="297">
        <v>221.3</v>
      </c>
      <c r="S1060" s="297">
        <v>221.3</v>
      </c>
      <c r="T1060" s="297">
        <v>221.3</v>
      </c>
      <c r="U1060" s="300">
        <v>221.3</v>
      </c>
      <c r="V1060" s="296">
        <v>221.3</v>
      </c>
      <c r="W1060" s="297">
        <v>221.3</v>
      </c>
      <c r="X1060" s="297">
        <v>221.3</v>
      </c>
      <c r="Y1060" s="297">
        <v>221.3</v>
      </c>
      <c r="Z1060" s="300">
        <v>221.3</v>
      </c>
      <c r="AA1060" s="296">
        <v>221.3</v>
      </c>
      <c r="AB1060" s="297">
        <v>221.3</v>
      </c>
      <c r="AC1060" s="297">
        <v>221.3</v>
      </c>
      <c r="AD1060" s="297">
        <v>221.3</v>
      </c>
      <c r="AE1060" s="300">
        <v>221.3</v>
      </c>
    </row>
    <row r="1061" spans="1:31" x14ac:dyDescent="0.2">
      <c r="A1061" s="293" t="s">
        <v>2521</v>
      </c>
      <c r="B1061" s="293" t="s">
        <v>2522</v>
      </c>
      <c r="C1061" s="293" t="s">
        <v>2523</v>
      </c>
      <c r="D1061" s="122" t="s">
        <v>2073</v>
      </c>
      <c r="E1061" s="293" t="s">
        <v>2081</v>
      </c>
      <c r="F1061" s="293" t="s">
        <v>1971</v>
      </c>
      <c r="G1061" s="122" t="s">
        <v>244</v>
      </c>
      <c r="H1061" s="293" t="s">
        <v>2100</v>
      </c>
      <c r="I1061" s="293" t="s">
        <v>392</v>
      </c>
      <c r="J1061" s="294">
        <v>45504</v>
      </c>
      <c r="K1061" s="295">
        <v>25.22</v>
      </c>
      <c r="L1061" s="296">
        <v>24.8</v>
      </c>
      <c r="M1061" s="297">
        <v>24.8</v>
      </c>
      <c r="N1061" s="297">
        <v>24.8</v>
      </c>
      <c r="O1061" s="298">
        <v>24.8</v>
      </c>
      <c r="P1061" s="299">
        <v>24.8</v>
      </c>
      <c r="Q1061" s="296">
        <v>24.8</v>
      </c>
      <c r="R1061" s="297">
        <v>24.8</v>
      </c>
      <c r="S1061" s="297">
        <v>24.8</v>
      </c>
      <c r="T1061" s="297">
        <v>24.8</v>
      </c>
      <c r="U1061" s="300">
        <v>24.8</v>
      </c>
      <c r="V1061" s="296">
        <v>24.8</v>
      </c>
      <c r="W1061" s="297">
        <v>24.8</v>
      </c>
      <c r="X1061" s="297">
        <v>24.8</v>
      </c>
      <c r="Y1061" s="297">
        <v>24.8</v>
      </c>
      <c r="Z1061" s="300">
        <v>24.8</v>
      </c>
      <c r="AA1061" s="296">
        <v>24.8</v>
      </c>
      <c r="AB1061" s="297">
        <v>24.8</v>
      </c>
      <c r="AC1061" s="297">
        <v>24.8</v>
      </c>
      <c r="AD1061" s="297">
        <v>24.8</v>
      </c>
      <c r="AE1061" s="300">
        <v>24.8</v>
      </c>
    </row>
    <row r="1062" spans="1:31" x14ac:dyDescent="0.2">
      <c r="A1062" s="293" t="s">
        <v>2524</v>
      </c>
      <c r="B1062" s="293" t="s">
        <v>2525</v>
      </c>
      <c r="C1062" s="293" t="s">
        <v>2526</v>
      </c>
      <c r="D1062" s="122" t="s">
        <v>2073</v>
      </c>
      <c r="E1062" s="293" t="s">
        <v>2074</v>
      </c>
      <c r="F1062" s="293" t="s">
        <v>1971</v>
      </c>
      <c r="G1062" s="122" t="s">
        <v>244</v>
      </c>
      <c r="H1062" s="293" t="s">
        <v>755</v>
      </c>
      <c r="I1062" s="293" t="s">
        <v>246</v>
      </c>
      <c r="J1062" s="294">
        <v>45777</v>
      </c>
      <c r="K1062" s="295">
        <v>174.3</v>
      </c>
      <c r="L1062" s="296">
        <v>173</v>
      </c>
      <c r="M1062" s="297">
        <v>173</v>
      </c>
      <c r="N1062" s="297">
        <v>173</v>
      </c>
      <c r="O1062" s="298">
        <v>173</v>
      </c>
      <c r="P1062" s="299">
        <v>173</v>
      </c>
      <c r="Q1062" s="296">
        <v>173</v>
      </c>
      <c r="R1062" s="297">
        <v>173</v>
      </c>
      <c r="S1062" s="297">
        <v>173</v>
      </c>
      <c r="T1062" s="297">
        <v>173</v>
      </c>
      <c r="U1062" s="300">
        <v>173</v>
      </c>
      <c r="V1062" s="296">
        <v>173</v>
      </c>
      <c r="W1062" s="297">
        <v>173</v>
      </c>
      <c r="X1062" s="297">
        <v>173</v>
      </c>
      <c r="Y1062" s="297">
        <v>173</v>
      </c>
      <c r="Z1062" s="300">
        <v>173</v>
      </c>
      <c r="AA1062" s="296">
        <v>173</v>
      </c>
      <c r="AB1062" s="297">
        <v>173</v>
      </c>
      <c r="AC1062" s="297">
        <v>173</v>
      </c>
      <c r="AD1062" s="297">
        <v>173</v>
      </c>
      <c r="AE1062" s="300">
        <v>173</v>
      </c>
    </row>
    <row r="1063" spans="1:31" x14ac:dyDescent="0.2">
      <c r="A1063" s="293" t="s">
        <v>2527</v>
      </c>
      <c r="B1063" s="293" t="s">
        <v>2525</v>
      </c>
      <c r="C1063" s="293" t="s">
        <v>2528</v>
      </c>
      <c r="D1063" s="122" t="s">
        <v>2073</v>
      </c>
      <c r="E1063" s="293" t="s">
        <v>2074</v>
      </c>
      <c r="F1063" s="293" t="s">
        <v>1971</v>
      </c>
      <c r="G1063" s="122" t="s">
        <v>244</v>
      </c>
      <c r="H1063" s="293" t="s">
        <v>755</v>
      </c>
      <c r="I1063" s="293" t="s">
        <v>246</v>
      </c>
      <c r="J1063" s="294">
        <v>45777</v>
      </c>
      <c r="K1063" s="295">
        <v>178.1</v>
      </c>
      <c r="L1063" s="296">
        <v>177</v>
      </c>
      <c r="M1063" s="297">
        <v>177</v>
      </c>
      <c r="N1063" s="297">
        <v>177</v>
      </c>
      <c r="O1063" s="298">
        <v>177</v>
      </c>
      <c r="P1063" s="299">
        <v>177</v>
      </c>
      <c r="Q1063" s="296">
        <v>177</v>
      </c>
      <c r="R1063" s="297">
        <v>177</v>
      </c>
      <c r="S1063" s="297">
        <v>177</v>
      </c>
      <c r="T1063" s="297">
        <v>177</v>
      </c>
      <c r="U1063" s="300">
        <v>177</v>
      </c>
      <c r="V1063" s="296">
        <v>177</v>
      </c>
      <c r="W1063" s="297">
        <v>177</v>
      </c>
      <c r="X1063" s="297">
        <v>177</v>
      </c>
      <c r="Y1063" s="297">
        <v>177</v>
      </c>
      <c r="Z1063" s="300">
        <v>177</v>
      </c>
      <c r="AA1063" s="296">
        <v>177</v>
      </c>
      <c r="AB1063" s="297">
        <v>177</v>
      </c>
      <c r="AC1063" s="297">
        <v>177</v>
      </c>
      <c r="AD1063" s="297">
        <v>177</v>
      </c>
      <c r="AE1063" s="300">
        <v>177</v>
      </c>
    </row>
    <row r="1064" spans="1:31" x14ac:dyDescent="0.2">
      <c r="A1064" s="293" t="s">
        <v>2529</v>
      </c>
      <c r="B1064" s="293" t="s">
        <v>2530</v>
      </c>
      <c r="C1064" s="293" t="s">
        <v>2531</v>
      </c>
      <c r="D1064" s="122" t="s">
        <v>2073</v>
      </c>
      <c r="E1064" s="293" t="s">
        <v>2074</v>
      </c>
      <c r="F1064" s="293" t="s">
        <v>1971</v>
      </c>
      <c r="G1064" s="122" t="s">
        <v>244</v>
      </c>
      <c r="H1064" s="293" t="s">
        <v>2133</v>
      </c>
      <c r="I1064" s="293" t="s">
        <v>246</v>
      </c>
      <c r="J1064" s="294">
        <v>45761</v>
      </c>
      <c r="K1064" s="295">
        <v>195.17</v>
      </c>
      <c r="L1064" s="296">
        <v>194.5</v>
      </c>
      <c r="M1064" s="297">
        <v>194.5</v>
      </c>
      <c r="N1064" s="297">
        <v>194.5</v>
      </c>
      <c r="O1064" s="298">
        <v>194.5</v>
      </c>
      <c r="P1064" s="299">
        <v>194.5</v>
      </c>
      <c r="Q1064" s="296">
        <v>194.5</v>
      </c>
      <c r="R1064" s="297">
        <v>194.5</v>
      </c>
      <c r="S1064" s="297">
        <v>194.5</v>
      </c>
      <c r="T1064" s="297">
        <v>194.5</v>
      </c>
      <c r="U1064" s="300">
        <v>194.5</v>
      </c>
      <c r="V1064" s="296">
        <v>194.5</v>
      </c>
      <c r="W1064" s="297">
        <v>194.5</v>
      </c>
      <c r="X1064" s="297">
        <v>194.5</v>
      </c>
      <c r="Y1064" s="297">
        <v>194.5</v>
      </c>
      <c r="Z1064" s="300">
        <v>194.5</v>
      </c>
      <c r="AA1064" s="296">
        <v>194.5</v>
      </c>
      <c r="AB1064" s="297">
        <v>194.5</v>
      </c>
      <c r="AC1064" s="297">
        <v>194.5</v>
      </c>
      <c r="AD1064" s="297">
        <v>194.5</v>
      </c>
      <c r="AE1064" s="300">
        <v>194.5</v>
      </c>
    </row>
    <row r="1065" spans="1:31" x14ac:dyDescent="0.2">
      <c r="A1065" s="293" t="s">
        <v>2532</v>
      </c>
      <c r="B1065" s="293" t="s">
        <v>2530</v>
      </c>
      <c r="C1065" s="293" t="s">
        <v>2533</v>
      </c>
      <c r="D1065" s="122" t="s">
        <v>2073</v>
      </c>
      <c r="E1065" s="293" t="s">
        <v>2074</v>
      </c>
      <c r="F1065" s="293" t="s">
        <v>1971</v>
      </c>
      <c r="G1065" s="122" t="s">
        <v>244</v>
      </c>
      <c r="H1065" s="293" t="s">
        <v>2133</v>
      </c>
      <c r="I1065" s="293" t="s">
        <v>246</v>
      </c>
      <c r="J1065" s="294">
        <v>45761</v>
      </c>
      <c r="K1065" s="295">
        <v>211.37</v>
      </c>
      <c r="L1065" s="296">
        <v>211.2</v>
      </c>
      <c r="M1065" s="297">
        <v>211.2</v>
      </c>
      <c r="N1065" s="297">
        <v>211.2</v>
      </c>
      <c r="O1065" s="298">
        <v>211.2</v>
      </c>
      <c r="P1065" s="299">
        <v>211.2</v>
      </c>
      <c r="Q1065" s="296">
        <v>211.2</v>
      </c>
      <c r="R1065" s="297">
        <v>211.2</v>
      </c>
      <c r="S1065" s="297">
        <v>211.2</v>
      </c>
      <c r="T1065" s="297">
        <v>211.2</v>
      </c>
      <c r="U1065" s="300">
        <v>211.2</v>
      </c>
      <c r="V1065" s="296">
        <v>211.2</v>
      </c>
      <c r="W1065" s="297">
        <v>211.2</v>
      </c>
      <c r="X1065" s="297">
        <v>211.2</v>
      </c>
      <c r="Y1065" s="297">
        <v>211.2</v>
      </c>
      <c r="Z1065" s="300">
        <v>211.2</v>
      </c>
      <c r="AA1065" s="296">
        <v>211.2</v>
      </c>
      <c r="AB1065" s="297">
        <v>211.2</v>
      </c>
      <c r="AC1065" s="297">
        <v>211.2</v>
      </c>
      <c r="AD1065" s="297">
        <v>211.2</v>
      </c>
      <c r="AE1065" s="300">
        <v>211.2</v>
      </c>
    </row>
    <row r="1066" spans="1:31" x14ac:dyDescent="0.2">
      <c r="A1066" s="293" t="s">
        <v>2534</v>
      </c>
      <c r="B1066" s="293" t="s">
        <v>2535</v>
      </c>
      <c r="C1066" s="293" t="s">
        <v>2536</v>
      </c>
      <c r="D1066" s="122" t="s">
        <v>2073</v>
      </c>
      <c r="E1066" s="293" t="s">
        <v>2074</v>
      </c>
      <c r="F1066" s="293" t="s">
        <v>1971</v>
      </c>
      <c r="G1066" s="122" t="s">
        <v>244</v>
      </c>
      <c r="H1066" s="293" t="s">
        <v>341</v>
      </c>
      <c r="I1066" s="293" t="s">
        <v>252</v>
      </c>
      <c r="J1066" s="294">
        <v>45757</v>
      </c>
      <c r="K1066" s="295">
        <v>175.69</v>
      </c>
      <c r="L1066" s="296">
        <v>175</v>
      </c>
      <c r="M1066" s="297">
        <v>175</v>
      </c>
      <c r="N1066" s="297">
        <v>175</v>
      </c>
      <c r="O1066" s="298">
        <v>175</v>
      </c>
      <c r="P1066" s="299">
        <v>175</v>
      </c>
      <c r="Q1066" s="296">
        <v>175</v>
      </c>
      <c r="R1066" s="297">
        <v>175</v>
      </c>
      <c r="S1066" s="297">
        <v>175</v>
      </c>
      <c r="T1066" s="297">
        <v>175</v>
      </c>
      <c r="U1066" s="300">
        <v>175</v>
      </c>
      <c r="V1066" s="296">
        <v>175</v>
      </c>
      <c r="W1066" s="297">
        <v>175</v>
      </c>
      <c r="X1066" s="297">
        <v>175</v>
      </c>
      <c r="Y1066" s="297">
        <v>175</v>
      </c>
      <c r="Z1066" s="300">
        <v>175</v>
      </c>
      <c r="AA1066" s="296">
        <v>175</v>
      </c>
      <c r="AB1066" s="297">
        <v>175</v>
      </c>
      <c r="AC1066" s="297">
        <v>175</v>
      </c>
      <c r="AD1066" s="297">
        <v>175</v>
      </c>
      <c r="AE1066" s="300">
        <v>175</v>
      </c>
    </row>
    <row r="1067" spans="1:31" x14ac:dyDescent="0.2">
      <c r="A1067" s="293" t="s">
        <v>2537</v>
      </c>
      <c r="B1067" s="293" t="s">
        <v>2535</v>
      </c>
      <c r="C1067" s="293" t="s">
        <v>2538</v>
      </c>
      <c r="D1067" s="122" t="s">
        <v>2073</v>
      </c>
      <c r="E1067" s="293" t="s">
        <v>2074</v>
      </c>
      <c r="F1067" s="293" t="s">
        <v>1971</v>
      </c>
      <c r="G1067" s="122" t="s">
        <v>244</v>
      </c>
      <c r="H1067" s="293" t="s">
        <v>341</v>
      </c>
      <c r="I1067" s="293" t="s">
        <v>252</v>
      </c>
      <c r="J1067" s="294">
        <v>45757</v>
      </c>
      <c r="K1067" s="295">
        <v>175.71</v>
      </c>
      <c r="L1067" s="296">
        <v>175</v>
      </c>
      <c r="M1067" s="297">
        <v>175</v>
      </c>
      <c r="N1067" s="297">
        <v>175</v>
      </c>
      <c r="O1067" s="298">
        <v>175</v>
      </c>
      <c r="P1067" s="299">
        <v>175</v>
      </c>
      <c r="Q1067" s="296">
        <v>175</v>
      </c>
      <c r="R1067" s="297">
        <v>175</v>
      </c>
      <c r="S1067" s="297">
        <v>175</v>
      </c>
      <c r="T1067" s="297">
        <v>175</v>
      </c>
      <c r="U1067" s="300">
        <v>175</v>
      </c>
      <c r="V1067" s="296">
        <v>175</v>
      </c>
      <c r="W1067" s="297">
        <v>175</v>
      </c>
      <c r="X1067" s="297">
        <v>175</v>
      </c>
      <c r="Y1067" s="297">
        <v>175</v>
      </c>
      <c r="Z1067" s="300">
        <v>175</v>
      </c>
      <c r="AA1067" s="296">
        <v>175</v>
      </c>
      <c r="AB1067" s="297">
        <v>175</v>
      </c>
      <c r="AC1067" s="297">
        <v>175</v>
      </c>
      <c r="AD1067" s="297">
        <v>175</v>
      </c>
      <c r="AE1067" s="300">
        <v>175</v>
      </c>
    </row>
    <row r="1068" spans="1:31" x14ac:dyDescent="0.2">
      <c r="A1068" s="293" t="s">
        <v>2539</v>
      </c>
      <c r="B1068" s="293" t="s">
        <v>2540</v>
      </c>
      <c r="C1068" s="293" t="s">
        <v>2541</v>
      </c>
      <c r="D1068" s="122" t="s">
        <v>2073</v>
      </c>
      <c r="E1068" s="293" t="s">
        <v>2074</v>
      </c>
      <c r="F1068" s="293" t="s">
        <v>1971</v>
      </c>
      <c r="G1068" s="122" t="s">
        <v>244</v>
      </c>
      <c r="H1068" s="293" t="s">
        <v>341</v>
      </c>
      <c r="I1068" s="293" t="s">
        <v>252</v>
      </c>
      <c r="J1068" s="294">
        <v>45745</v>
      </c>
      <c r="K1068" s="295">
        <v>100.2</v>
      </c>
      <c r="L1068" s="296">
        <v>100</v>
      </c>
      <c r="M1068" s="297">
        <v>100</v>
      </c>
      <c r="N1068" s="297">
        <v>100</v>
      </c>
      <c r="O1068" s="298">
        <v>100</v>
      </c>
      <c r="P1068" s="299">
        <v>100</v>
      </c>
      <c r="Q1068" s="296">
        <v>100</v>
      </c>
      <c r="R1068" s="297">
        <v>100</v>
      </c>
      <c r="S1068" s="297">
        <v>100</v>
      </c>
      <c r="T1068" s="297">
        <v>100</v>
      </c>
      <c r="U1068" s="300">
        <v>100</v>
      </c>
      <c r="V1068" s="296">
        <v>100</v>
      </c>
      <c r="W1068" s="297">
        <v>100</v>
      </c>
      <c r="X1068" s="297">
        <v>100</v>
      </c>
      <c r="Y1068" s="297">
        <v>100</v>
      </c>
      <c r="Z1068" s="300">
        <v>100</v>
      </c>
      <c r="AA1068" s="296">
        <v>100</v>
      </c>
      <c r="AB1068" s="297">
        <v>100</v>
      </c>
      <c r="AC1068" s="297">
        <v>100</v>
      </c>
      <c r="AD1068" s="297">
        <v>100</v>
      </c>
      <c r="AE1068" s="300">
        <v>100</v>
      </c>
    </row>
    <row r="1069" spans="1:31" x14ac:dyDescent="0.2">
      <c r="A1069" s="293" t="s">
        <v>2542</v>
      </c>
      <c r="B1069" s="293" t="s">
        <v>2543</v>
      </c>
      <c r="C1069" s="293" t="s">
        <v>2544</v>
      </c>
      <c r="D1069" s="122" t="s">
        <v>2073</v>
      </c>
      <c r="E1069" s="293" t="s">
        <v>2074</v>
      </c>
      <c r="F1069" s="293" t="s">
        <v>1971</v>
      </c>
      <c r="G1069" s="122" t="s">
        <v>244</v>
      </c>
      <c r="H1069" s="293" t="s">
        <v>418</v>
      </c>
      <c r="I1069" s="293" t="s">
        <v>260</v>
      </c>
      <c r="J1069" s="294">
        <v>45745</v>
      </c>
      <c r="K1069" s="295">
        <v>301.3</v>
      </c>
      <c r="L1069" s="296">
        <v>300</v>
      </c>
      <c r="M1069" s="297">
        <v>300</v>
      </c>
      <c r="N1069" s="297">
        <v>300</v>
      </c>
      <c r="O1069" s="298">
        <v>300</v>
      </c>
      <c r="P1069" s="299">
        <v>300</v>
      </c>
      <c r="Q1069" s="296">
        <v>300</v>
      </c>
      <c r="R1069" s="297">
        <v>300</v>
      </c>
      <c r="S1069" s="297">
        <v>300</v>
      </c>
      <c r="T1069" s="297">
        <v>300</v>
      </c>
      <c r="U1069" s="300">
        <v>300</v>
      </c>
      <c r="V1069" s="296">
        <v>300</v>
      </c>
      <c r="W1069" s="297">
        <v>300</v>
      </c>
      <c r="X1069" s="297">
        <v>300</v>
      </c>
      <c r="Y1069" s="297">
        <v>300</v>
      </c>
      <c r="Z1069" s="300">
        <v>300</v>
      </c>
      <c r="AA1069" s="296">
        <v>300</v>
      </c>
      <c r="AB1069" s="297">
        <v>300</v>
      </c>
      <c r="AC1069" s="297">
        <v>300</v>
      </c>
      <c r="AD1069" s="297">
        <v>300</v>
      </c>
      <c r="AE1069" s="300">
        <v>300</v>
      </c>
    </row>
    <row r="1070" spans="1:31" x14ac:dyDescent="0.2">
      <c r="A1070" s="293" t="s">
        <v>2545</v>
      </c>
      <c r="B1070" s="293" t="s">
        <v>2543</v>
      </c>
      <c r="C1070" s="293" t="s">
        <v>2546</v>
      </c>
      <c r="D1070" s="122" t="s">
        <v>2073</v>
      </c>
      <c r="E1070" s="293" t="s">
        <v>2074</v>
      </c>
      <c r="F1070" s="293" t="s">
        <v>1971</v>
      </c>
      <c r="G1070" s="122" t="s">
        <v>244</v>
      </c>
      <c r="H1070" s="293" t="s">
        <v>418</v>
      </c>
      <c r="I1070" s="293" t="s">
        <v>260</v>
      </c>
      <c r="J1070" s="294">
        <v>45745</v>
      </c>
      <c r="K1070" s="295">
        <v>151</v>
      </c>
      <c r="L1070" s="296">
        <v>150.19999999999999</v>
      </c>
      <c r="M1070" s="297">
        <v>150.19999999999999</v>
      </c>
      <c r="N1070" s="297">
        <v>150.19999999999999</v>
      </c>
      <c r="O1070" s="298">
        <v>150.19999999999999</v>
      </c>
      <c r="P1070" s="299">
        <v>150.19999999999999</v>
      </c>
      <c r="Q1070" s="296">
        <v>150.19999999999999</v>
      </c>
      <c r="R1070" s="297">
        <v>150.19999999999999</v>
      </c>
      <c r="S1070" s="297">
        <v>150.19999999999999</v>
      </c>
      <c r="T1070" s="297">
        <v>150.19999999999999</v>
      </c>
      <c r="U1070" s="300">
        <v>150.19999999999999</v>
      </c>
      <c r="V1070" s="296">
        <v>150.19999999999999</v>
      </c>
      <c r="W1070" s="297">
        <v>150.19999999999999</v>
      </c>
      <c r="X1070" s="297">
        <v>150.19999999999999</v>
      </c>
      <c r="Y1070" s="297">
        <v>150.19999999999999</v>
      </c>
      <c r="Z1070" s="300">
        <v>150.19999999999999</v>
      </c>
      <c r="AA1070" s="296">
        <v>150.19999999999999</v>
      </c>
      <c r="AB1070" s="297">
        <v>150.19999999999999</v>
      </c>
      <c r="AC1070" s="297">
        <v>150.19999999999999</v>
      </c>
      <c r="AD1070" s="297">
        <v>150.19999999999999</v>
      </c>
      <c r="AE1070" s="300">
        <v>150.19999999999999</v>
      </c>
    </row>
    <row r="1071" spans="1:31" x14ac:dyDescent="0.2">
      <c r="A1071" s="293" t="s">
        <v>2547</v>
      </c>
      <c r="B1071" s="293" t="s">
        <v>2543</v>
      </c>
      <c r="C1071" s="293" t="s">
        <v>2548</v>
      </c>
      <c r="D1071" s="122" t="s">
        <v>2073</v>
      </c>
      <c r="E1071" s="293" t="s">
        <v>2074</v>
      </c>
      <c r="F1071" s="293" t="s">
        <v>1971</v>
      </c>
      <c r="G1071" s="122" t="s">
        <v>244</v>
      </c>
      <c r="H1071" s="293" t="s">
        <v>418</v>
      </c>
      <c r="I1071" s="293" t="s">
        <v>260</v>
      </c>
      <c r="J1071" s="294">
        <v>45745</v>
      </c>
      <c r="K1071" s="295">
        <v>150.5</v>
      </c>
      <c r="L1071" s="296">
        <v>149.80000000000001</v>
      </c>
      <c r="M1071" s="297">
        <v>149.80000000000001</v>
      </c>
      <c r="N1071" s="297">
        <v>149.80000000000001</v>
      </c>
      <c r="O1071" s="298">
        <v>149.80000000000001</v>
      </c>
      <c r="P1071" s="299">
        <v>149.80000000000001</v>
      </c>
      <c r="Q1071" s="296">
        <v>149.80000000000001</v>
      </c>
      <c r="R1071" s="297">
        <v>149.80000000000001</v>
      </c>
      <c r="S1071" s="297">
        <v>149.80000000000001</v>
      </c>
      <c r="T1071" s="297">
        <v>149.80000000000001</v>
      </c>
      <c r="U1071" s="300">
        <v>149.80000000000001</v>
      </c>
      <c r="V1071" s="296">
        <v>149.80000000000001</v>
      </c>
      <c r="W1071" s="297">
        <v>149.80000000000001</v>
      </c>
      <c r="X1071" s="297">
        <v>149.80000000000001</v>
      </c>
      <c r="Y1071" s="297">
        <v>149.80000000000001</v>
      </c>
      <c r="Z1071" s="300">
        <v>149.80000000000001</v>
      </c>
      <c r="AA1071" s="296">
        <v>149.80000000000001</v>
      </c>
      <c r="AB1071" s="297">
        <v>149.80000000000001</v>
      </c>
      <c r="AC1071" s="297">
        <v>149.80000000000001</v>
      </c>
      <c r="AD1071" s="297">
        <v>149.80000000000001</v>
      </c>
      <c r="AE1071" s="300">
        <v>149.80000000000001</v>
      </c>
    </row>
    <row r="1072" spans="1:31" x14ac:dyDescent="0.2">
      <c r="A1072" s="293" t="s">
        <v>2549</v>
      </c>
      <c r="B1072" s="293" t="s">
        <v>2550</v>
      </c>
      <c r="C1072" s="293" t="s">
        <v>2551</v>
      </c>
      <c r="D1072" s="122" t="s">
        <v>2073</v>
      </c>
      <c r="E1072" s="293" t="s">
        <v>2074</v>
      </c>
      <c r="F1072" s="293" t="s">
        <v>1971</v>
      </c>
      <c r="G1072" s="122" t="s">
        <v>244</v>
      </c>
      <c r="H1072" s="293" t="s">
        <v>648</v>
      </c>
      <c r="I1072" s="293" t="s">
        <v>246</v>
      </c>
      <c r="J1072" s="294">
        <v>45838</v>
      </c>
      <c r="K1072" s="295">
        <v>153.54</v>
      </c>
      <c r="L1072" s="296">
        <v>150</v>
      </c>
      <c r="M1072" s="297">
        <v>150</v>
      </c>
      <c r="N1072" s="297">
        <v>150</v>
      </c>
      <c r="O1072" s="298">
        <v>150</v>
      </c>
      <c r="P1072" s="299">
        <v>150</v>
      </c>
      <c r="Q1072" s="296">
        <v>150</v>
      </c>
      <c r="R1072" s="297">
        <v>150</v>
      </c>
      <c r="S1072" s="297">
        <v>150</v>
      </c>
      <c r="T1072" s="297">
        <v>150</v>
      </c>
      <c r="U1072" s="300">
        <v>150</v>
      </c>
      <c r="V1072" s="296">
        <v>150</v>
      </c>
      <c r="W1072" s="297">
        <v>150</v>
      </c>
      <c r="X1072" s="297">
        <v>150</v>
      </c>
      <c r="Y1072" s="297">
        <v>150</v>
      </c>
      <c r="Z1072" s="300">
        <v>150</v>
      </c>
      <c r="AA1072" s="296">
        <v>150</v>
      </c>
      <c r="AB1072" s="297">
        <v>150</v>
      </c>
      <c r="AC1072" s="297">
        <v>150</v>
      </c>
      <c r="AD1072" s="297">
        <v>150</v>
      </c>
      <c r="AE1072" s="300">
        <v>150</v>
      </c>
    </row>
    <row r="1073" spans="1:31" x14ac:dyDescent="0.2">
      <c r="A1073" s="293" t="s">
        <v>2552</v>
      </c>
      <c r="B1073" s="293" t="s">
        <v>2550</v>
      </c>
      <c r="C1073" s="293" t="s">
        <v>2553</v>
      </c>
      <c r="D1073" s="122" t="s">
        <v>2073</v>
      </c>
      <c r="E1073" s="293" t="s">
        <v>2074</v>
      </c>
      <c r="F1073" s="293" t="s">
        <v>1971</v>
      </c>
      <c r="G1073" s="122" t="s">
        <v>244</v>
      </c>
      <c r="H1073" s="293" t="s">
        <v>648</v>
      </c>
      <c r="I1073" s="293" t="s">
        <v>246</v>
      </c>
      <c r="J1073" s="294">
        <v>45838</v>
      </c>
      <c r="K1073" s="295">
        <v>153.54</v>
      </c>
      <c r="L1073" s="296">
        <v>150</v>
      </c>
      <c r="M1073" s="297">
        <v>150</v>
      </c>
      <c r="N1073" s="297">
        <v>150</v>
      </c>
      <c r="O1073" s="298">
        <v>150</v>
      </c>
      <c r="P1073" s="299">
        <v>150</v>
      </c>
      <c r="Q1073" s="296">
        <v>150</v>
      </c>
      <c r="R1073" s="297">
        <v>150</v>
      </c>
      <c r="S1073" s="297">
        <v>150</v>
      </c>
      <c r="T1073" s="297">
        <v>150</v>
      </c>
      <c r="U1073" s="300">
        <v>150</v>
      </c>
      <c r="V1073" s="296">
        <v>150</v>
      </c>
      <c r="W1073" s="297">
        <v>150</v>
      </c>
      <c r="X1073" s="297">
        <v>150</v>
      </c>
      <c r="Y1073" s="297">
        <v>150</v>
      </c>
      <c r="Z1073" s="300">
        <v>150</v>
      </c>
      <c r="AA1073" s="296">
        <v>150</v>
      </c>
      <c r="AB1073" s="297">
        <v>150</v>
      </c>
      <c r="AC1073" s="297">
        <v>150</v>
      </c>
      <c r="AD1073" s="297">
        <v>150</v>
      </c>
      <c r="AE1073" s="300">
        <v>150</v>
      </c>
    </row>
    <row r="1074" spans="1:31" x14ac:dyDescent="0.2">
      <c r="A1074" s="293" t="s">
        <v>2554</v>
      </c>
      <c r="B1074" s="293" t="s">
        <v>2555</v>
      </c>
      <c r="C1074" s="293" t="s">
        <v>2556</v>
      </c>
      <c r="D1074" s="122" t="s">
        <v>2073</v>
      </c>
      <c r="E1074" s="293" t="s">
        <v>2074</v>
      </c>
      <c r="F1074" s="293" t="s">
        <v>1971</v>
      </c>
      <c r="G1074" s="122" t="s">
        <v>244</v>
      </c>
      <c r="H1074" s="293" t="s">
        <v>2557</v>
      </c>
      <c r="I1074" s="293" t="s">
        <v>246</v>
      </c>
      <c r="J1074" s="294">
        <v>45864</v>
      </c>
      <c r="K1074" s="295">
        <v>107.09</v>
      </c>
      <c r="L1074" s="296">
        <v>105</v>
      </c>
      <c r="M1074" s="297">
        <v>105</v>
      </c>
      <c r="N1074" s="297">
        <v>105</v>
      </c>
      <c r="O1074" s="298">
        <v>105</v>
      </c>
      <c r="P1074" s="299">
        <v>105</v>
      </c>
      <c r="Q1074" s="296">
        <v>105</v>
      </c>
      <c r="R1074" s="297">
        <v>105</v>
      </c>
      <c r="S1074" s="297">
        <v>105</v>
      </c>
      <c r="T1074" s="297">
        <v>105</v>
      </c>
      <c r="U1074" s="300">
        <v>105</v>
      </c>
      <c r="V1074" s="296">
        <v>105</v>
      </c>
      <c r="W1074" s="297">
        <v>105</v>
      </c>
      <c r="X1074" s="297">
        <v>105</v>
      </c>
      <c r="Y1074" s="297">
        <v>105</v>
      </c>
      <c r="Z1074" s="300">
        <v>105</v>
      </c>
      <c r="AA1074" s="296">
        <v>105</v>
      </c>
      <c r="AB1074" s="297">
        <v>105</v>
      </c>
      <c r="AC1074" s="297">
        <v>105</v>
      </c>
      <c r="AD1074" s="297">
        <v>105</v>
      </c>
      <c r="AE1074" s="300">
        <v>105</v>
      </c>
    </row>
    <row r="1075" spans="1:31" x14ac:dyDescent="0.2">
      <c r="A1075" s="293" t="s">
        <v>2558</v>
      </c>
      <c r="B1075" s="293" t="s">
        <v>2555</v>
      </c>
      <c r="C1075" s="293" t="s">
        <v>2559</v>
      </c>
      <c r="D1075" s="122" t="s">
        <v>2073</v>
      </c>
      <c r="E1075" s="293" t="s">
        <v>2074</v>
      </c>
      <c r="F1075" s="293" t="s">
        <v>1971</v>
      </c>
      <c r="G1075" s="122" t="s">
        <v>244</v>
      </c>
      <c r="H1075" s="293" t="s">
        <v>2557</v>
      </c>
      <c r="I1075" s="293" t="s">
        <v>246</v>
      </c>
      <c r="J1075" s="294">
        <v>45864</v>
      </c>
      <c r="K1075" s="295">
        <v>103.4</v>
      </c>
      <c r="L1075" s="296">
        <v>100</v>
      </c>
      <c r="M1075" s="297">
        <v>100</v>
      </c>
      <c r="N1075" s="297">
        <v>100</v>
      </c>
      <c r="O1075" s="298">
        <v>100</v>
      </c>
      <c r="P1075" s="299">
        <v>100</v>
      </c>
      <c r="Q1075" s="296">
        <v>100</v>
      </c>
      <c r="R1075" s="297">
        <v>100</v>
      </c>
      <c r="S1075" s="297">
        <v>100</v>
      </c>
      <c r="T1075" s="297">
        <v>100</v>
      </c>
      <c r="U1075" s="300">
        <v>100</v>
      </c>
      <c r="V1075" s="296">
        <v>100</v>
      </c>
      <c r="W1075" s="297">
        <v>100</v>
      </c>
      <c r="X1075" s="297">
        <v>100</v>
      </c>
      <c r="Y1075" s="297">
        <v>100</v>
      </c>
      <c r="Z1075" s="300">
        <v>100</v>
      </c>
      <c r="AA1075" s="296">
        <v>100</v>
      </c>
      <c r="AB1075" s="297">
        <v>100</v>
      </c>
      <c r="AC1075" s="297">
        <v>100</v>
      </c>
      <c r="AD1075" s="297">
        <v>100</v>
      </c>
      <c r="AE1075" s="300">
        <v>100</v>
      </c>
    </row>
    <row r="1076" spans="1:31" x14ac:dyDescent="0.2">
      <c r="A1076" s="293" t="s">
        <v>2560</v>
      </c>
      <c r="B1076" s="293" t="s">
        <v>2555</v>
      </c>
      <c r="C1076" s="293" t="s">
        <v>2561</v>
      </c>
      <c r="D1076" s="122" t="s">
        <v>2073</v>
      </c>
      <c r="E1076" s="293" t="s">
        <v>2074</v>
      </c>
      <c r="F1076" s="293" t="s">
        <v>1971</v>
      </c>
      <c r="G1076" s="122" t="s">
        <v>244</v>
      </c>
      <c r="H1076" s="293" t="s">
        <v>2557</v>
      </c>
      <c r="I1076" s="293" t="s">
        <v>246</v>
      </c>
      <c r="J1076" s="294">
        <v>45864</v>
      </c>
      <c r="K1076" s="295">
        <v>107.09</v>
      </c>
      <c r="L1076" s="296">
        <v>105</v>
      </c>
      <c r="M1076" s="297">
        <v>105</v>
      </c>
      <c r="N1076" s="297">
        <v>105</v>
      </c>
      <c r="O1076" s="298">
        <v>105</v>
      </c>
      <c r="P1076" s="299">
        <v>105</v>
      </c>
      <c r="Q1076" s="296">
        <v>105</v>
      </c>
      <c r="R1076" s="297">
        <v>105</v>
      </c>
      <c r="S1076" s="297">
        <v>105</v>
      </c>
      <c r="T1076" s="297">
        <v>105</v>
      </c>
      <c r="U1076" s="300">
        <v>105</v>
      </c>
      <c r="V1076" s="296">
        <v>105</v>
      </c>
      <c r="W1076" s="297">
        <v>105</v>
      </c>
      <c r="X1076" s="297">
        <v>105</v>
      </c>
      <c r="Y1076" s="297">
        <v>105</v>
      </c>
      <c r="Z1076" s="300">
        <v>105</v>
      </c>
      <c r="AA1076" s="296">
        <v>105</v>
      </c>
      <c r="AB1076" s="297">
        <v>105</v>
      </c>
      <c r="AC1076" s="297">
        <v>105</v>
      </c>
      <c r="AD1076" s="297">
        <v>105</v>
      </c>
      <c r="AE1076" s="300">
        <v>105</v>
      </c>
    </row>
    <row r="1077" spans="1:31" x14ac:dyDescent="0.2">
      <c r="A1077" s="293" t="s">
        <v>2562</v>
      </c>
      <c r="B1077" s="293" t="s">
        <v>2563</v>
      </c>
      <c r="C1077" s="293" t="s">
        <v>2564</v>
      </c>
      <c r="D1077" s="122" t="s">
        <v>2073</v>
      </c>
      <c r="E1077" s="293" t="s">
        <v>2074</v>
      </c>
      <c r="F1077" s="293" t="s">
        <v>1971</v>
      </c>
      <c r="G1077" s="122" t="s">
        <v>244</v>
      </c>
      <c r="H1077" s="293" t="s">
        <v>2103</v>
      </c>
      <c r="I1077" s="293" t="s">
        <v>260</v>
      </c>
      <c r="J1077" s="294">
        <v>45777</v>
      </c>
      <c r="K1077" s="295">
        <v>244.86</v>
      </c>
      <c r="L1077" s="296">
        <v>240</v>
      </c>
      <c r="M1077" s="297">
        <v>240</v>
      </c>
      <c r="N1077" s="297">
        <v>240</v>
      </c>
      <c r="O1077" s="298">
        <v>240</v>
      </c>
      <c r="P1077" s="299">
        <v>240</v>
      </c>
      <c r="Q1077" s="296">
        <v>240</v>
      </c>
      <c r="R1077" s="297">
        <v>240</v>
      </c>
      <c r="S1077" s="297">
        <v>240</v>
      </c>
      <c r="T1077" s="297">
        <v>240</v>
      </c>
      <c r="U1077" s="300">
        <v>240</v>
      </c>
      <c r="V1077" s="296">
        <v>240</v>
      </c>
      <c r="W1077" s="297">
        <v>240</v>
      </c>
      <c r="X1077" s="297">
        <v>240</v>
      </c>
      <c r="Y1077" s="297">
        <v>240</v>
      </c>
      <c r="Z1077" s="300">
        <v>240</v>
      </c>
      <c r="AA1077" s="296">
        <v>240</v>
      </c>
      <c r="AB1077" s="297">
        <v>240</v>
      </c>
      <c r="AC1077" s="297">
        <v>240</v>
      </c>
      <c r="AD1077" s="297">
        <v>240</v>
      </c>
      <c r="AE1077" s="300">
        <v>240</v>
      </c>
    </row>
    <row r="1078" spans="1:31" x14ac:dyDescent="0.2">
      <c r="A1078" s="293" t="s">
        <v>2565</v>
      </c>
      <c r="B1078" s="293" t="s">
        <v>2566</v>
      </c>
      <c r="C1078" s="293" t="s">
        <v>2567</v>
      </c>
      <c r="D1078" s="122" t="s">
        <v>2073</v>
      </c>
      <c r="E1078" s="293" t="s">
        <v>2074</v>
      </c>
      <c r="F1078" s="293" t="s">
        <v>1971</v>
      </c>
      <c r="G1078" s="122" t="s">
        <v>244</v>
      </c>
      <c r="H1078" s="293" t="s">
        <v>2103</v>
      </c>
      <c r="I1078" s="293" t="s">
        <v>260</v>
      </c>
      <c r="J1078" s="294">
        <v>45747</v>
      </c>
      <c r="K1078" s="295">
        <v>150.6</v>
      </c>
      <c r="L1078" s="296">
        <v>150</v>
      </c>
      <c r="M1078" s="297">
        <v>150</v>
      </c>
      <c r="N1078" s="297">
        <v>150</v>
      </c>
      <c r="O1078" s="298">
        <v>150</v>
      </c>
      <c r="P1078" s="299">
        <v>150</v>
      </c>
      <c r="Q1078" s="296">
        <v>150</v>
      </c>
      <c r="R1078" s="297">
        <v>150</v>
      </c>
      <c r="S1078" s="297">
        <v>150</v>
      </c>
      <c r="T1078" s="297">
        <v>150</v>
      </c>
      <c r="U1078" s="300">
        <v>150</v>
      </c>
      <c r="V1078" s="296">
        <v>150</v>
      </c>
      <c r="W1078" s="297">
        <v>150</v>
      </c>
      <c r="X1078" s="297">
        <v>150</v>
      </c>
      <c r="Y1078" s="297">
        <v>150</v>
      </c>
      <c r="Z1078" s="300">
        <v>150</v>
      </c>
      <c r="AA1078" s="296">
        <v>150</v>
      </c>
      <c r="AB1078" s="297">
        <v>150</v>
      </c>
      <c r="AC1078" s="297">
        <v>150</v>
      </c>
      <c r="AD1078" s="297">
        <v>150</v>
      </c>
      <c r="AE1078" s="300">
        <v>150</v>
      </c>
    </row>
    <row r="1079" spans="1:31" x14ac:dyDescent="0.2">
      <c r="A1079" s="293" t="s">
        <v>2568</v>
      </c>
      <c r="B1079" s="293" t="s">
        <v>2569</v>
      </c>
      <c r="C1079" s="293" t="s">
        <v>2570</v>
      </c>
      <c r="D1079" s="122" t="s">
        <v>2073</v>
      </c>
      <c r="E1079" s="293" t="s">
        <v>2074</v>
      </c>
      <c r="F1079" s="293" t="s">
        <v>1971</v>
      </c>
      <c r="G1079" s="122" t="s">
        <v>244</v>
      </c>
      <c r="H1079" s="293" t="s">
        <v>520</v>
      </c>
      <c r="I1079" s="293" t="s">
        <v>246</v>
      </c>
      <c r="J1079" s="294">
        <v>45777</v>
      </c>
      <c r="K1079" s="295">
        <v>151.69999999999999</v>
      </c>
      <c r="L1079" s="296">
        <v>151</v>
      </c>
      <c r="M1079" s="297">
        <v>151</v>
      </c>
      <c r="N1079" s="297">
        <v>151</v>
      </c>
      <c r="O1079" s="298">
        <v>151</v>
      </c>
      <c r="P1079" s="299">
        <v>151</v>
      </c>
      <c r="Q1079" s="296">
        <v>151</v>
      </c>
      <c r="R1079" s="297">
        <v>151</v>
      </c>
      <c r="S1079" s="297">
        <v>151</v>
      </c>
      <c r="T1079" s="297">
        <v>151</v>
      </c>
      <c r="U1079" s="300">
        <v>151</v>
      </c>
      <c r="V1079" s="296">
        <v>151</v>
      </c>
      <c r="W1079" s="297">
        <v>151</v>
      </c>
      <c r="X1079" s="297">
        <v>151</v>
      </c>
      <c r="Y1079" s="297">
        <v>151</v>
      </c>
      <c r="Z1079" s="300">
        <v>151</v>
      </c>
      <c r="AA1079" s="296">
        <v>151</v>
      </c>
      <c r="AB1079" s="297">
        <v>151</v>
      </c>
      <c r="AC1079" s="297">
        <v>151</v>
      </c>
      <c r="AD1079" s="297">
        <v>151</v>
      </c>
      <c r="AE1079" s="300">
        <v>151</v>
      </c>
    </row>
    <row r="1080" spans="1:31" x14ac:dyDescent="0.2">
      <c r="A1080" s="293" t="s">
        <v>2571</v>
      </c>
      <c r="B1080" s="293" t="s">
        <v>2572</v>
      </c>
      <c r="C1080" s="293" t="s">
        <v>2573</v>
      </c>
      <c r="D1080" s="122" t="s">
        <v>2073</v>
      </c>
      <c r="E1080" s="293" t="s">
        <v>2074</v>
      </c>
      <c r="F1080" s="293" t="s">
        <v>1971</v>
      </c>
      <c r="G1080" s="122" t="s">
        <v>244</v>
      </c>
      <c r="H1080" s="293" t="s">
        <v>2574</v>
      </c>
      <c r="I1080" s="293" t="s">
        <v>246</v>
      </c>
      <c r="J1080" s="294">
        <v>45762</v>
      </c>
      <c r="K1080" s="295">
        <v>88.4</v>
      </c>
      <c r="L1080" s="296">
        <v>88.3</v>
      </c>
      <c r="M1080" s="297">
        <v>88.3</v>
      </c>
      <c r="N1080" s="297">
        <v>88.3</v>
      </c>
      <c r="O1080" s="298">
        <v>88.3</v>
      </c>
      <c r="P1080" s="299">
        <v>88.3</v>
      </c>
      <c r="Q1080" s="296">
        <v>88.3</v>
      </c>
      <c r="R1080" s="297">
        <v>88.3</v>
      </c>
      <c r="S1080" s="297">
        <v>88.3</v>
      </c>
      <c r="T1080" s="297">
        <v>88.3</v>
      </c>
      <c r="U1080" s="300">
        <v>88.3</v>
      </c>
      <c r="V1080" s="296">
        <v>88.3</v>
      </c>
      <c r="W1080" s="297">
        <v>88.3</v>
      </c>
      <c r="X1080" s="297">
        <v>88.3</v>
      </c>
      <c r="Y1080" s="297">
        <v>88.3</v>
      </c>
      <c r="Z1080" s="300">
        <v>88.3</v>
      </c>
      <c r="AA1080" s="296">
        <v>88.3</v>
      </c>
      <c r="AB1080" s="297">
        <v>88.3</v>
      </c>
      <c r="AC1080" s="297">
        <v>88.3</v>
      </c>
      <c r="AD1080" s="297">
        <v>88.3</v>
      </c>
      <c r="AE1080" s="300">
        <v>88.3</v>
      </c>
    </row>
    <row r="1081" spans="1:31" x14ac:dyDescent="0.2">
      <c r="A1081" s="293" t="s">
        <v>2575</v>
      </c>
      <c r="B1081" s="293" t="s">
        <v>2572</v>
      </c>
      <c r="C1081" s="293" t="s">
        <v>2576</v>
      </c>
      <c r="D1081" s="122" t="s">
        <v>2073</v>
      </c>
      <c r="E1081" s="293" t="s">
        <v>2074</v>
      </c>
      <c r="F1081" s="293" t="s">
        <v>1971</v>
      </c>
      <c r="G1081" s="122" t="s">
        <v>244</v>
      </c>
      <c r="H1081" s="293" t="s">
        <v>2574</v>
      </c>
      <c r="I1081" s="293" t="s">
        <v>246</v>
      </c>
      <c r="J1081" s="294">
        <v>45762</v>
      </c>
      <c r="K1081" s="295">
        <v>114.4</v>
      </c>
      <c r="L1081" s="296">
        <v>114.1</v>
      </c>
      <c r="M1081" s="297">
        <v>114.1</v>
      </c>
      <c r="N1081" s="297">
        <v>114.1</v>
      </c>
      <c r="O1081" s="298">
        <v>114.1</v>
      </c>
      <c r="P1081" s="299">
        <v>114.1</v>
      </c>
      <c r="Q1081" s="296">
        <v>114.1</v>
      </c>
      <c r="R1081" s="297">
        <v>114.1</v>
      </c>
      <c r="S1081" s="297">
        <v>114.1</v>
      </c>
      <c r="T1081" s="297">
        <v>114.1</v>
      </c>
      <c r="U1081" s="300">
        <v>114.1</v>
      </c>
      <c r="V1081" s="296">
        <v>114.1</v>
      </c>
      <c r="W1081" s="297">
        <v>114.1</v>
      </c>
      <c r="X1081" s="297">
        <v>114.1</v>
      </c>
      <c r="Y1081" s="297">
        <v>114.1</v>
      </c>
      <c r="Z1081" s="300">
        <v>114.1</v>
      </c>
      <c r="AA1081" s="296">
        <v>114.1</v>
      </c>
      <c r="AB1081" s="297">
        <v>114.1</v>
      </c>
      <c r="AC1081" s="297">
        <v>114.1</v>
      </c>
      <c r="AD1081" s="297">
        <v>114.1</v>
      </c>
      <c r="AE1081" s="300">
        <v>114.1</v>
      </c>
    </row>
    <row r="1082" spans="1:31" x14ac:dyDescent="0.2">
      <c r="A1082" s="293" t="s">
        <v>2577</v>
      </c>
      <c r="B1082" s="293" t="s">
        <v>2578</v>
      </c>
      <c r="C1082" s="293" t="s">
        <v>2579</v>
      </c>
      <c r="D1082" s="122" t="s">
        <v>2073</v>
      </c>
      <c r="E1082" s="293" t="s">
        <v>2074</v>
      </c>
      <c r="F1082" s="293" t="s">
        <v>1971</v>
      </c>
      <c r="G1082" s="122" t="s">
        <v>244</v>
      </c>
      <c r="H1082" s="293" t="s">
        <v>304</v>
      </c>
      <c r="I1082" s="293" t="s">
        <v>305</v>
      </c>
      <c r="J1082" s="294">
        <v>45901</v>
      </c>
      <c r="K1082" s="295">
        <v>179.5</v>
      </c>
      <c r="L1082" s="296">
        <v>179.6</v>
      </c>
      <c r="M1082" s="297">
        <v>179.6</v>
      </c>
      <c r="N1082" s="297">
        <v>179.6</v>
      </c>
      <c r="O1082" s="298">
        <v>179.6</v>
      </c>
      <c r="P1082" s="299">
        <v>179.6</v>
      </c>
      <c r="Q1082" s="296">
        <v>179.6</v>
      </c>
      <c r="R1082" s="297">
        <v>179.6</v>
      </c>
      <c r="S1082" s="297">
        <v>179.6</v>
      </c>
      <c r="T1082" s="297">
        <v>179.6</v>
      </c>
      <c r="U1082" s="300">
        <v>179.6</v>
      </c>
      <c r="V1082" s="296">
        <v>179.6</v>
      </c>
      <c r="W1082" s="297">
        <v>179.6</v>
      </c>
      <c r="X1082" s="297">
        <v>179.6</v>
      </c>
      <c r="Y1082" s="297">
        <v>179.6</v>
      </c>
      <c r="Z1082" s="300">
        <v>179.6</v>
      </c>
      <c r="AA1082" s="296">
        <v>179.6</v>
      </c>
      <c r="AB1082" s="297">
        <v>179.6</v>
      </c>
      <c r="AC1082" s="297">
        <v>179.6</v>
      </c>
      <c r="AD1082" s="297">
        <v>179.6</v>
      </c>
      <c r="AE1082" s="300">
        <v>179.6</v>
      </c>
    </row>
    <row r="1083" spans="1:31" x14ac:dyDescent="0.2">
      <c r="A1083" s="293" t="s">
        <v>2580</v>
      </c>
      <c r="B1083" s="293" t="s">
        <v>2578</v>
      </c>
      <c r="C1083" s="293" t="s">
        <v>2581</v>
      </c>
      <c r="D1083" s="122" t="s">
        <v>2073</v>
      </c>
      <c r="E1083" s="293" t="s">
        <v>2074</v>
      </c>
      <c r="F1083" s="293" t="s">
        <v>1971</v>
      </c>
      <c r="G1083" s="122" t="s">
        <v>244</v>
      </c>
      <c r="H1083" s="293" t="s">
        <v>304</v>
      </c>
      <c r="I1083" s="293" t="s">
        <v>305</v>
      </c>
      <c r="J1083" s="294">
        <v>45901</v>
      </c>
      <c r="K1083" s="295">
        <v>171.8</v>
      </c>
      <c r="L1083" s="296">
        <v>171.9</v>
      </c>
      <c r="M1083" s="297">
        <v>171.9</v>
      </c>
      <c r="N1083" s="297">
        <v>171.9</v>
      </c>
      <c r="O1083" s="298">
        <v>171.9</v>
      </c>
      <c r="P1083" s="299">
        <v>171.9</v>
      </c>
      <c r="Q1083" s="296">
        <v>171.9</v>
      </c>
      <c r="R1083" s="297">
        <v>171.9</v>
      </c>
      <c r="S1083" s="297">
        <v>171.9</v>
      </c>
      <c r="T1083" s="297">
        <v>171.9</v>
      </c>
      <c r="U1083" s="300">
        <v>171.9</v>
      </c>
      <c r="V1083" s="296">
        <v>171.9</v>
      </c>
      <c r="W1083" s="297">
        <v>171.9</v>
      </c>
      <c r="X1083" s="297">
        <v>171.9</v>
      </c>
      <c r="Y1083" s="297">
        <v>171.9</v>
      </c>
      <c r="Z1083" s="300">
        <v>171.9</v>
      </c>
      <c r="AA1083" s="296">
        <v>171.9</v>
      </c>
      <c r="AB1083" s="297">
        <v>171.9</v>
      </c>
      <c r="AC1083" s="297">
        <v>171.9</v>
      </c>
      <c r="AD1083" s="297">
        <v>171.9</v>
      </c>
      <c r="AE1083" s="300">
        <v>171.9</v>
      </c>
    </row>
    <row r="1084" spans="1:31" x14ac:dyDescent="0.2">
      <c r="A1084" s="293" t="s">
        <v>2582</v>
      </c>
      <c r="B1084" s="293" t="s">
        <v>2583</v>
      </c>
      <c r="C1084" s="293" t="s">
        <v>2584</v>
      </c>
      <c r="D1084" s="122" t="s">
        <v>2073</v>
      </c>
      <c r="E1084" s="293" t="s">
        <v>2074</v>
      </c>
      <c r="F1084" s="293" t="s">
        <v>1971</v>
      </c>
      <c r="G1084" s="122" t="s">
        <v>244</v>
      </c>
      <c r="H1084" s="293" t="s">
        <v>2103</v>
      </c>
      <c r="I1084" s="293" t="s">
        <v>260</v>
      </c>
      <c r="J1084" s="294">
        <v>45838</v>
      </c>
      <c r="K1084" s="295">
        <v>50.19</v>
      </c>
      <c r="L1084" s="296">
        <v>50</v>
      </c>
      <c r="M1084" s="297">
        <v>50</v>
      </c>
      <c r="N1084" s="297">
        <v>50</v>
      </c>
      <c r="O1084" s="298">
        <v>50</v>
      </c>
      <c r="P1084" s="299">
        <v>50</v>
      </c>
      <c r="Q1084" s="296">
        <v>50</v>
      </c>
      <c r="R1084" s="297">
        <v>50</v>
      </c>
      <c r="S1084" s="297">
        <v>50</v>
      </c>
      <c r="T1084" s="297">
        <v>50</v>
      </c>
      <c r="U1084" s="300">
        <v>50</v>
      </c>
      <c r="V1084" s="296">
        <v>50</v>
      </c>
      <c r="W1084" s="297">
        <v>50</v>
      </c>
      <c r="X1084" s="297">
        <v>50</v>
      </c>
      <c r="Y1084" s="297">
        <v>50</v>
      </c>
      <c r="Z1084" s="300">
        <v>50</v>
      </c>
      <c r="AA1084" s="296">
        <v>50</v>
      </c>
      <c r="AB1084" s="297">
        <v>50</v>
      </c>
      <c r="AC1084" s="297">
        <v>50</v>
      </c>
      <c r="AD1084" s="297">
        <v>50</v>
      </c>
      <c r="AE1084" s="300">
        <v>50</v>
      </c>
    </row>
    <row r="1085" spans="1:31" x14ac:dyDescent="0.2">
      <c r="A1085" s="293" t="s">
        <v>2585</v>
      </c>
      <c r="B1085" s="293" t="s">
        <v>2586</v>
      </c>
      <c r="C1085" s="293" t="s">
        <v>2587</v>
      </c>
      <c r="D1085" s="122" t="s">
        <v>2073</v>
      </c>
      <c r="E1085" s="293" t="s">
        <v>2074</v>
      </c>
      <c r="F1085" s="293" t="s">
        <v>1971</v>
      </c>
      <c r="G1085" s="122" t="s">
        <v>244</v>
      </c>
      <c r="H1085" s="293" t="s">
        <v>1199</v>
      </c>
      <c r="I1085" s="293" t="s">
        <v>246</v>
      </c>
      <c r="J1085" s="294">
        <v>45823</v>
      </c>
      <c r="K1085" s="295">
        <v>104.46</v>
      </c>
      <c r="L1085" s="296">
        <v>103.8</v>
      </c>
      <c r="M1085" s="297">
        <v>103.8</v>
      </c>
      <c r="N1085" s="297">
        <v>103.8</v>
      </c>
      <c r="O1085" s="298">
        <v>103.8</v>
      </c>
      <c r="P1085" s="299">
        <v>103.8</v>
      </c>
      <c r="Q1085" s="296">
        <v>103.8</v>
      </c>
      <c r="R1085" s="297">
        <v>103.8</v>
      </c>
      <c r="S1085" s="297">
        <v>103.8</v>
      </c>
      <c r="T1085" s="297">
        <v>103.8</v>
      </c>
      <c r="U1085" s="300">
        <v>103.8</v>
      </c>
      <c r="V1085" s="296">
        <v>103.8</v>
      </c>
      <c r="W1085" s="297">
        <v>103.8</v>
      </c>
      <c r="X1085" s="297">
        <v>103.8</v>
      </c>
      <c r="Y1085" s="297">
        <v>103.8</v>
      </c>
      <c r="Z1085" s="300">
        <v>103.8</v>
      </c>
      <c r="AA1085" s="296">
        <v>103.8</v>
      </c>
      <c r="AB1085" s="297">
        <v>103.8</v>
      </c>
      <c r="AC1085" s="297">
        <v>103.8</v>
      </c>
      <c r="AD1085" s="297">
        <v>103.8</v>
      </c>
      <c r="AE1085" s="300">
        <v>103.8</v>
      </c>
    </row>
    <row r="1086" spans="1:31" x14ac:dyDescent="0.2">
      <c r="A1086" s="293" t="s">
        <v>2588</v>
      </c>
      <c r="B1086" s="293" t="s">
        <v>2586</v>
      </c>
      <c r="C1086" s="293" t="s">
        <v>2589</v>
      </c>
      <c r="D1086" s="122" t="s">
        <v>2073</v>
      </c>
      <c r="E1086" s="293" t="s">
        <v>2074</v>
      </c>
      <c r="F1086" s="293" t="s">
        <v>1971</v>
      </c>
      <c r="G1086" s="122" t="s">
        <v>244</v>
      </c>
      <c r="H1086" s="293" t="s">
        <v>1199</v>
      </c>
      <c r="I1086" s="293" t="s">
        <v>246</v>
      </c>
      <c r="J1086" s="294">
        <v>45823</v>
      </c>
      <c r="K1086" s="295">
        <v>79.87</v>
      </c>
      <c r="L1086" s="296">
        <v>79.400000000000006</v>
      </c>
      <c r="M1086" s="297">
        <v>79.400000000000006</v>
      </c>
      <c r="N1086" s="297">
        <v>79.400000000000006</v>
      </c>
      <c r="O1086" s="298">
        <v>79.400000000000006</v>
      </c>
      <c r="P1086" s="299">
        <v>79.400000000000006</v>
      </c>
      <c r="Q1086" s="296">
        <v>79.400000000000006</v>
      </c>
      <c r="R1086" s="297">
        <v>79.400000000000006</v>
      </c>
      <c r="S1086" s="297">
        <v>79.400000000000006</v>
      </c>
      <c r="T1086" s="297">
        <v>79.400000000000006</v>
      </c>
      <c r="U1086" s="300">
        <v>79.400000000000006</v>
      </c>
      <c r="V1086" s="296">
        <v>79.400000000000006</v>
      </c>
      <c r="W1086" s="297">
        <v>79.400000000000006</v>
      </c>
      <c r="X1086" s="297">
        <v>79.400000000000006</v>
      </c>
      <c r="Y1086" s="297">
        <v>79.400000000000006</v>
      </c>
      <c r="Z1086" s="300">
        <v>79.400000000000006</v>
      </c>
      <c r="AA1086" s="296">
        <v>79.400000000000006</v>
      </c>
      <c r="AB1086" s="297">
        <v>79.400000000000006</v>
      </c>
      <c r="AC1086" s="297">
        <v>79.400000000000006</v>
      </c>
      <c r="AD1086" s="297">
        <v>79.400000000000006</v>
      </c>
      <c r="AE1086" s="300">
        <v>79.400000000000006</v>
      </c>
    </row>
    <row r="1087" spans="1:31" x14ac:dyDescent="0.2">
      <c r="A1087" s="293" t="s">
        <v>2590</v>
      </c>
      <c r="B1087" s="293" t="s">
        <v>2586</v>
      </c>
      <c r="C1087" s="293" t="s">
        <v>2591</v>
      </c>
      <c r="D1087" s="122" t="s">
        <v>2073</v>
      </c>
      <c r="E1087" s="293" t="s">
        <v>2074</v>
      </c>
      <c r="F1087" s="293" t="s">
        <v>1971</v>
      </c>
      <c r="G1087" s="122" t="s">
        <v>244</v>
      </c>
      <c r="H1087" s="293" t="s">
        <v>1199</v>
      </c>
      <c r="I1087" s="293" t="s">
        <v>246</v>
      </c>
      <c r="J1087" s="294">
        <v>45823</v>
      </c>
      <c r="K1087" s="295">
        <v>26.92</v>
      </c>
      <c r="L1087" s="296">
        <v>26.8</v>
      </c>
      <c r="M1087" s="297">
        <v>26.8</v>
      </c>
      <c r="N1087" s="297">
        <v>26.8</v>
      </c>
      <c r="O1087" s="298">
        <v>26.8</v>
      </c>
      <c r="P1087" s="299">
        <v>26.8</v>
      </c>
      <c r="Q1087" s="296">
        <v>26.8</v>
      </c>
      <c r="R1087" s="297">
        <v>26.8</v>
      </c>
      <c r="S1087" s="297">
        <v>26.8</v>
      </c>
      <c r="T1087" s="297">
        <v>26.8</v>
      </c>
      <c r="U1087" s="300">
        <v>26.8</v>
      </c>
      <c r="V1087" s="296">
        <v>26.8</v>
      </c>
      <c r="W1087" s="297">
        <v>26.8</v>
      </c>
      <c r="X1087" s="297">
        <v>26.8</v>
      </c>
      <c r="Y1087" s="297">
        <v>26.8</v>
      </c>
      <c r="Z1087" s="300">
        <v>26.8</v>
      </c>
      <c r="AA1087" s="296">
        <v>26.8</v>
      </c>
      <c r="AB1087" s="297">
        <v>26.8</v>
      </c>
      <c r="AC1087" s="297">
        <v>26.8</v>
      </c>
      <c r="AD1087" s="297">
        <v>26.8</v>
      </c>
      <c r="AE1087" s="300">
        <v>26.8</v>
      </c>
    </row>
    <row r="1088" spans="1:31" x14ac:dyDescent="0.2">
      <c r="A1088" s="293" t="s">
        <v>2592</v>
      </c>
      <c r="B1088" s="293" t="s">
        <v>2593</v>
      </c>
      <c r="C1088" s="293" t="s">
        <v>2594</v>
      </c>
      <c r="D1088" s="122" t="s">
        <v>2073</v>
      </c>
      <c r="E1088" s="293" t="s">
        <v>2085</v>
      </c>
      <c r="F1088" s="293" t="s">
        <v>1971</v>
      </c>
      <c r="G1088" s="122" t="s">
        <v>244</v>
      </c>
      <c r="H1088" s="293" t="s">
        <v>2202</v>
      </c>
      <c r="I1088" s="293" t="s">
        <v>1186</v>
      </c>
      <c r="J1088" s="294">
        <v>45777</v>
      </c>
      <c r="K1088" s="295">
        <v>200.65</v>
      </c>
      <c r="L1088" s="296">
        <v>200</v>
      </c>
      <c r="M1088" s="297">
        <v>200</v>
      </c>
      <c r="N1088" s="297">
        <v>200</v>
      </c>
      <c r="O1088" s="298">
        <v>200</v>
      </c>
      <c r="P1088" s="299">
        <v>200</v>
      </c>
      <c r="Q1088" s="296">
        <v>200</v>
      </c>
      <c r="R1088" s="297">
        <v>200</v>
      </c>
      <c r="S1088" s="297">
        <v>200</v>
      </c>
      <c r="T1088" s="297">
        <v>200</v>
      </c>
      <c r="U1088" s="300">
        <v>200</v>
      </c>
      <c r="V1088" s="296">
        <v>200</v>
      </c>
      <c r="W1088" s="297">
        <v>200</v>
      </c>
      <c r="X1088" s="297">
        <v>200</v>
      </c>
      <c r="Y1088" s="297">
        <v>200</v>
      </c>
      <c r="Z1088" s="300">
        <v>200</v>
      </c>
      <c r="AA1088" s="296">
        <v>200</v>
      </c>
      <c r="AB1088" s="297">
        <v>200</v>
      </c>
      <c r="AC1088" s="297">
        <v>200</v>
      </c>
      <c r="AD1088" s="297">
        <v>200</v>
      </c>
      <c r="AE1088" s="300">
        <v>200</v>
      </c>
    </row>
    <row r="1089" spans="1:31" x14ac:dyDescent="0.2">
      <c r="A1089" s="293" t="s">
        <v>2595</v>
      </c>
      <c r="B1089" s="293" t="s">
        <v>2593</v>
      </c>
      <c r="C1089" s="293" t="s">
        <v>2596</v>
      </c>
      <c r="D1089" s="122" t="s">
        <v>2073</v>
      </c>
      <c r="E1089" s="293" t="s">
        <v>2085</v>
      </c>
      <c r="F1089" s="293" t="s">
        <v>1971</v>
      </c>
      <c r="G1089" s="122" t="s">
        <v>244</v>
      </c>
      <c r="H1089" s="293" t="s">
        <v>2202</v>
      </c>
      <c r="I1089" s="293" t="s">
        <v>1186</v>
      </c>
      <c r="J1089" s="294">
        <v>45777</v>
      </c>
      <c r="K1089" s="295">
        <v>200.54</v>
      </c>
      <c r="L1089" s="296">
        <v>200</v>
      </c>
      <c r="M1089" s="297">
        <v>200</v>
      </c>
      <c r="N1089" s="297">
        <v>200</v>
      </c>
      <c r="O1089" s="298">
        <v>200</v>
      </c>
      <c r="P1089" s="299">
        <v>200</v>
      </c>
      <c r="Q1089" s="296">
        <v>200</v>
      </c>
      <c r="R1089" s="297">
        <v>200</v>
      </c>
      <c r="S1089" s="297">
        <v>200</v>
      </c>
      <c r="T1089" s="297">
        <v>200</v>
      </c>
      <c r="U1089" s="300">
        <v>200</v>
      </c>
      <c r="V1089" s="296">
        <v>200</v>
      </c>
      <c r="W1089" s="297">
        <v>200</v>
      </c>
      <c r="X1089" s="297">
        <v>200</v>
      </c>
      <c r="Y1089" s="297">
        <v>200</v>
      </c>
      <c r="Z1089" s="300">
        <v>200</v>
      </c>
      <c r="AA1089" s="296">
        <v>200</v>
      </c>
      <c r="AB1089" s="297">
        <v>200</v>
      </c>
      <c r="AC1089" s="297">
        <v>200</v>
      </c>
      <c r="AD1089" s="297">
        <v>200</v>
      </c>
      <c r="AE1089" s="300">
        <v>200</v>
      </c>
    </row>
    <row r="1090" spans="1:31" x14ac:dyDescent="0.2">
      <c r="A1090" s="293" t="s">
        <v>2597</v>
      </c>
      <c r="B1090" s="293" t="s">
        <v>2593</v>
      </c>
      <c r="C1090" s="293" t="s">
        <v>2598</v>
      </c>
      <c r="D1090" s="122" t="s">
        <v>2073</v>
      </c>
      <c r="E1090" s="293" t="s">
        <v>2085</v>
      </c>
      <c r="F1090" s="293" t="s">
        <v>1971</v>
      </c>
      <c r="G1090" s="122" t="s">
        <v>244</v>
      </c>
      <c r="H1090" s="293" t="s">
        <v>2202</v>
      </c>
      <c r="I1090" s="293" t="s">
        <v>1186</v>
      </c>
      <c r="J1090" s="294">
        <v>45777</v>
      </c>
      <c r="K1090" s="295">
        <v>201.18</v>
      </c>
      <c r="L1090" s="296">
        <v>200</v>
      </c>
      <c r="M1090" s="297">
        <v>200</v>
      </c>
      <c r="N1090" s="297">
        <v>200</v>
      </c>
      <c r="O1090" s="298">
        <v>200</v>
      </c>
      <c r="P1090" s="299">
        <v>200</v>
      </c>
      <c r="Q1090" s="296">
        <v>200</v>
      </c>
      <c r="R1090" s="297">
        <v>200</v>
      </c>
      <c r="S1090" s="297">
        <v>200</v>
      </c>
      <c r="T1090" s="297">
        <v>200</v>
      </c>
      <c r="U1090" s="300">
        <v>200</v>
      </c>
      <c r="V1090" s="296">
        <v>200</v>
      </c>
      <c r="W1090" s="297">
        <v>200</v>
      </c>
      <c r="X1090" s="297">
        <v>200</v>
      </c>
      <c r="Y1090" s="297">
        <v>200</v>
      </c>
      <c r="Z1090" s="300">
        <v>200</v>
      </c>
      <c r="AA1090" s="296">
        <v>200</v>
      </c>
      <c r="AB1090" s="297">
        <v>200</v>
      </c>
      <c r="AC1090" s="297">
        <v>200</v>
      </c>
      <c r="AD1090" s="297">
        <v>200</v>
      </c>
      <c r="AE1090" s="300">
        <v>200</v>
      </c>
    </row>
    <row r="1091" spans="1:31" x14ac:dyDescent="0.2">
      <c r="A1091" s="293" t="s">
        <v>2599</v>
      </c>
      <c r="B1091" s="293" t="s">
        <v>2600</v>
      </c>
      <c r="C1091" s="293" t="s">
        <v>2601</v>
      </c>
      <c r="D1091" s="122" t="s">
        <v>2073</v>
      </c>
      <c r="E1091" s="293" t="s">
        <v>2081</v>
      </c>
      <c r="F1091" s="293" t="s">
        <v>1971</v>
      </c>
      <c r="G1091" s="122" t="s">
        <v>244</v>
      </c>
      <c r="H1091" s="293" t="s">
        <v>1415</v>
      </c>
      <c r="I1091" s="293" t="s">
        <v>392</v>
      </c>
      <c r="J1091" s="294">
        <v>45869</v>
      </c>
      <c r="K1091" s="295">
        <v>7.41</v>
      </c>
      <c r="L1091" s="296">
        <v>7.4</v>
      </c>
      <c r="M1091" s="297">
        <v>7.4</v>
      </c>
      <c r="N1091" s="297">
        <v>7.4</v>
      </c>
      <c r="O1091" s="298">
        <v>7.4</v>
      </c>
      <c r="P1091" s="299">
        <v>7.4</v>
      </c>
      <c r="Q1091" s="296">
        <v>7.4</v>
      </c>
      <c r="R1091" s="297">
        <v>7.4</v>
      </c>
      <c r="S1091" s="297">
        <v>7.4</v>
      </c>
      <c r="T1091" s="297">
        <v>7.4</v>
      </c>
      <c r="U1091" s="300">
        <v>7.4</v>
      </c>
      <c r="V1091" s="296">
        <v>7.4</v>
      </c>
      <c r="W1091" s="297">
        <v>7.4</v>
      </c>
      <c r="X1091" s="297">
        <v>7.4</v>
      </c>
      <c r="Y1091" s="297">
        <v>7.4</v>
      </c>
      <c r="Z1091" s="300">
        <v>7.4</v>
      </c>
      <c r="AA1091" s="296">
        <v>7.4</v>
      </c>
      <c r="AB1091" s="297">
        <v>7.4</v>
      </c>
      <c r="AC1091" s="297">
        <v>7.4</v>
      </c>
      <c r="AD1091" s="297">
        <v>7.4</v>
      </c>
      <c r="AE1091" s="300">
        <v>7.4</v>
      </c>
    </row>
    <row r="1092" spans="1:31" x14ac:dyDescent="0.2">
      <c r="A1092" s="293" t="s">
        <v>2602</v>
      </c>
      <c r="B1092" s="293" t="s">
        <v>2603</v>
      </c>
      <c r="C1092" s="293" t="s">
        <v>2604</v>
      </c>
      <c r="D1092" s="122" t="s">
        <v>2073</v>
      </c>
      <c r="E1092" s="293" t="s">
        <v>2074</v>
      </c>
      <c r="F1092" s="293" t="s">
        <v>1971</v>
      </c>
      <c r="G1092" s="122" t="s">
        <v>244</v>
      </c>
      <c r="H1092" s="293" t="s">
        <v>2103</v>
      </c>
      <c r="I1092" s="293" t="s">
        <v>260</v>
      </c>
      <c r="J1092" s="294">
        <v>45838</v>
      </c>
      <c r="K1092" s="295">
        <v>40.21</v>
      </c>
      <c r="L1092" s="296">
        <v>40</v>
      </c>
      <c r="M1092" s="297">
        <v>40</v>
      </c>
      <c r="N1092" s="297">
        <v>40</v>
      </c>
      <c r="O1092" s="298">
        <v>40</v>
      </c>
      <c r="P1092" s="299">
        <v>40</v>
      </c>
      <c r="Q1092" s="296">
        <v>40</v>
      </c>
      <c r="R1092" s="297">
        <v>40</v>
      </c>
      <c r="S1092" s="297">
        <v>40</v>
      </c>
      <c r="T1092" s="297">
        <v>40</v>
      </c>
      <c r="U1092" s="300">
        <v>40</v>
      </c>
      <c r="V1092" s="296">
        <v>40</v>
      </c>
      <c r="W1092" s="297">
        <v>40</v>
      </c>
      <c r="X1092" s="297">
        <v>40</v>
      </c>
      <c r="Y1092" s="297">
        <v>40</v>
      </c>
      <c r="Z1092" s="300">
        <v>40</v>
      </c>
      <c r="AA1092" s="296">
        <v>40</v>
      </c>
      <c r="AB1092" s="297">
        <v>40</v>
      </c>
      <c r="AC1092" s="297">
        <v>40</v>
      </c>
      <c r="AD1092" s="297">
        <v>40</v>
      </c>
      <c r="AE1092" s="300">
        <v>40</v>
      </c>
    </row>
    <row r="1093" spans="1:31" x14ac:dyDescent="0.2">
      <c r="A1093" s="293" t="s">
        <v>2605</v>
      </c>
      <c r="B1093" s="293" t="s">
        <v>2606</v>
      </c>
      <c r="C1093" s="293" t="s">
        <v>2607</v>
      </c>
      <c r="D1093" s="122" t="s">
        <v>2073</v>
      </c>
      <c r="E1093" s="293" t="s">
        <v>2074</v>
      </c>
      <c r="F1093" s="293" t="s">
        <v>1971</v>
      </c>
      <c r="G1093" s="122" t="s">
        <v>244</v>
      </c>
      <c r="H1093" s="293" t="s">
        <v>297</v>
      </c>
      <c r="I1093" s="293" t="s">
        <v>246</v>
      </c>
      <c r="J1093" s="294">
        <v>45749</v>
      </c>
      <c r="K1093" s="295">
        <v>161.5</v>
      </c>
      <c r="L1093" s="296">
        <v>161</v>
      </c>
      <c r="M1093" s="297">
        <v>161</v>
      </c>
      <c r="N1093" s="297">
        <v>161</v>
      </c>
      <c r="O1093" s="298">
        <v>161</v>
      </c>
      <c r="P1093" s="299">
        <v>161</v>
      </c>
      <c r="Q1093" s="296">
        <v>161</v>
      </c>
      <c r="R1093" s="297">
        <v>161</v>
      </c>
      <c r="S1093" s="297">
        <v>161</v>
      </c>
      <c r="T1093" s="297">
        <v>161</v>
      </c>
      <c r="U1093" s="300">
        <v>161</v>
      </c>
      <c r="V1093" s="296">
        <v>161</v>
      </c>
      <c r="W1093" s="297">
        <v>161</v>
      </c>
      <c r="X1093" s="297">
        <v>161</v>
      </c>
      <c r="Y1093" s="297">
        <v>161</v>
      </c>
      <c r="Z1093" s="300">
        <v>161</v>
      </c>
      <c r="AA1093" s="296">
        <v>161</v>
      </c>
      <c r="AB1093" s="297">
        <v>161</v>
      </c>
      <c r="AC1093" s="297">
        <v>161</v>
      </c>
      <c r="AD1093" s="297">
        <v>161</v>
      </c>
      <c r="AE1093" s="300">
        <v>161</v>
      </c>
    </row>
    <row r="1094" spans="1:31" x14ac:dyDescent="0.2">
      <c r="A1094" s="293" t="s">
        <v>2608</v>
      </c>
      <c r="B1094" s="293" t="s">
        <v>2609</v>
      </c>
      <c r="C1094" s="293" t="s">
        <v>2610</v>
      </c>
      <c r="D1094" s="122" t="s">
        <v>2073</v>
      </c>
      <c r="E1094" s="293" t="s">
        <v>2074</v>
      </c>
      <c r="F1094" s="293" t="s">
        <v>1971</v>
      </c>
      <c r="G1094" s="122" t="s">
        <v>244</v>
      </c>
      <c r="H1094" s="293" t="s">
        <v>2133</v>
      </c>
      <c r="I1094" s="293" t="s">
        <v>246</v>
      </c>
      <c r="J1094" s="294">
        <v>45777</v>
      </c>
      <c r="K1094" s="295">
        <v>203.5</v>
      </c>
      <c r="L1094" s="296">
        <v>203.5</v>
      </c>
      <c r="M1094" s="297">
        <v>203.5</v>
      </c>
      <c r="N1094" s="297">
        <v>203.5</v>
      </c>
      <c r="O1094" s="298">
        <v>203.5</v>
      </c>
      <c r="P1094" s="299">
        <v>203.5</v>
      </c>
      <c r="Q1094" s="296">
        <v>203.5</v>
      </c>
      <c r="R1094" s="297">
        <v>203.5</v>
      </c>
      <c r="S1094" s="297">
        <v>203.5</v>
      </c>
      <c r="T1094" s="297">
        <v>203.5</v>
      </c>
      <c r="U1094" s="300">
        <v>203.5</v>
      </c>
      <c r="V1094" s="296">
        <v>203.5</v>
      </c>
      <c r="W1094" s="297">
        <v>203.5</v>
      </c>
      <c r="X1094" s="297">
        <v>203.5</v>
      </c>
      <c r="Y1094" s="297">
        <v>203.5</v>
      </c>
      <c r="Z1094" s="300">
        <v>203.5</v>
      </c>
      <c r="AA1094" s="296">
        <v>203.5</v>
      </c>
      <c r="AB1094" s="297">
        <v>203.5</v>
      </c>
      <c r="AC1094" s="297">
        <v>203.5</v>
      </c>
      <c r="AD1094" s="297">
        <v>203.5</v>
      </c>
      <c r="AE1094" s="300">
        <v>203.5</v>
      </c>
    </row>
    <row r="1095" spans="1:31" x14ac:dyDescent="0.2">
      <c r="A1095" s="293" t="s">
        <v>2611</v>
      </c>
      <c r="B1095" s="293" t="s">
        <v>2612</v>
      </c>
      <c r="C1095" s="293" t="s">
        <v>2613</v>
      </c>
      <c r="D1095" s="122" t="s">
        <v>2073</v>
      </c>
      <c r="E1095" s="293" t="s">
        <v>2074</v>
      </c>
      <c r="F1095" s="293" t="s">
        <v>1971</v>
      </c>
      <c r="G1095" s="122" t="s">
        <v>244</v>
      </c>
      <c r="H1095" s="293" t="s">
        <v>2133</v>
      </c>
      <c r="I1095" s="293" t="s">
        <v>246</v>
      </c>
      <c r="J1095" s="294">
        <v>45777</v>
      </c>
      <c r="K1095" s="295">
        <v>203.5</v>
      </c>
      <c r="L1095" s="296">
        <v>203.5</v>
      </c>
      <c r="M1095" s="297">
        <v>203.5</v>
      </c>
      <c r="N1095" s="297">
        <v>203.5</v>
      </c>
      <c r="O1095" s="298">
        <v>203.5</v>
      </c>
      <c r="P1095" s="299">
        <v>203.5</v>
      </c>
      <c r="Q1095" s="296">
        <v>203.5</v>
      </c>
      <c r="R1095" s="297">
        <v>203.5</v>
      </c>
      <c r="S1095" s="297">
        <v>203.5</v>
      </c>
      <c r="T1095" s="297">
        <v>203.5</v>
      </c>
      <c r="U1095" s="300">
        <v>203.5</v>
      </c>
      <c r="V1095" s="296">
        <v>203.5</v>
      </c>
      <c r="W1095" s="297">
        <v>203.5</v>
      </c>
      <c r="X1095" s="297">
        <v>203.5</v>
      </c>
      <c r="Y1095" s="297">
        <v>203.5</v>
      </c>
      <c r="Z1095" s="300">
        <v>203.5</v>
      </c>
      <c r="AA1095" s="296">
        <v>203.5</v>
      </c>
      <c r="AB1095" s="297">
        <v>203.5</v>
      </c>
      <c r="AC1095" s="297">
        <v>203.5</v>
      </c>
      <c r="AD1095" s="297">
        <v>203.5</v>
      </c>
      <c r="AE1095" s="300">
        <v>203.5</v>
      </c>
    </row>
    <row r="1096" spans="1:31" x14ac:dyDescent="0.2">
      <c r="A1096" s="293" t="s">
        <v>2614</v>
      </c>
      <c r="B1096" s="293" t="s">
        <v>2615</v>
      </c>
      <c r="C1096" s="293" t="s">
        <v>2616</v>
      </c>
      <c r="D1096" s="122" t="s">
        <v>2073</v>
      </c>
      <c r="E1096" s="293" t="s">
        <v>2074</v>
      </c>
      <c r="F1096" s="293" t="s">
        <v>1971</v>
      </c>
      <c r="G1096" s="122" t="s">
        <v>244</v>
      </c>
      <c r="H1096" s="293" t="s">
        <v>780</v>
      </c>
      <c r="I1096" s="293" t="s">
        <v>260</v>
      </c>
      <c r="J1096" s="294">
        <v>45778</v>
      </c>
      <c r="K1096" s="295">
        <v>202.2</v>
      </c>
      <c r="L1096" s="296">
        <v>200</v>
      </c>
      <c r="M1096" s="297">
        <v>200</v>
      </c>
      <c r="N1096" s="297">
        <v>200</v>
      </c>
      <c r="O1096" s="298">
        <v>200</v>
      </c>
      <c r="P1096" s="299">
        <v>200</v>
      </c>
      <c r="Q1096" s="296">
        <v>200</v>
      </c>
      <c r="R1096" s="297">
        <v>200</v>
      </c>
      <c r="S1096" s="297">
        <v>200</v>
      </c>
      <c r="T1096" s="297">
        <v>200</v>
      </c>
      <c r="U1096" s="300">
        <v>200</v>
      </c>
      <c r="V1096" s="296">
        <v>200</v>
      </c>
      <c r="W1096" s="297">
        <v>200</v>
      </c>
      <c r="X1096" s="297">
        <v>200</v>
      </c>
      <c r="Y1096" s="297">
        <v>200</v>
      </c>
      <c r="Z1096" s="300">
        <v>200</v>
      </c>
      <c r="AA1096" s="296">
        <v>200</v>
      </c>
      <c r="AB1096" s="297">
        <v>200</v>
      </c>
      <c r="AC1096" s="297">
        <v>200</v>
      </c>
      <c r="AD1096" s="297">
        <v>200</v>
      </c>
      <c r="AE1096" s="300">
        <v>200</v>
      </c>
    </row>
    <row r="1097" spans="1:31" x14ac:dyDescent="0.2">
      <c r="A1097" s="293" t="s">
        <v>2617</v>
      </c>
      <c r="B1097" s="293" t="s">
        <v>2618</v>
      </c>
      <c r="C1097" s="293" t="s">
        <v>2619</v>
      </c>
      <c r="D1097" s="122" t="s">
        <v>2073</v>
      </c>
      <c r="E1097" s="293" t="s">
        <v>2074</v>
      </c>
      <c r="F1097" s="293" t="s">
        <v>1971</v>
      </c>
      <c r="G1097" s="122" t="s">
        <v>244</v>
      </c>
      <c r="H1097" s="293" t="s">
        <v>341</v>
      </c>
      <c r="I1097" s="293" t="s">
        <v>252</v>
      </c>
      <c r="J1097" s="294">
        <v>45757</v>
      </c>
      <c r="K1097" s="295">
        <v>171.6</v>
      </c>
      <c r="L1097" s="296">
        <v>167.2</v>
      </c>
      <c r="M1097" s="297">
        <v>167.2</v>
      </c>
      <c r="N1097" s="297">
        <v>167.2</v>
      </c>
      <c r="O1097" s="298">
        <v>167.2</v>
      </c>
      <c r="P1097" s="299">
        <v>167.2</v>
      </c>
      <c r="Q1097" s="296">
        <v>167.2</v>
      </c>
      <c r="R1097" s="297">
        <v>167.2</v>
      </c>
      <c r="S1097" s="297">
        <v>167.2</v>
      </c>
      <c r="T1097" s="297">
        <v>167.2</v>
      </c>
      <c r="U1097" s="300">
        <v>167.2</v>
      </c>
      <c r="V1097" s="296">
        <v>167.2</v>
      </c>
      <c r="W1097" s="297">
        <v>167.2</v>
      </c>
      <c r="X1097" s="297">
        <v>167.2</v>
      </c>
      <c r="Y1097" s="297">
        <v>167.2</v>
      </c>
      <c r="Z1097" s="300">
        <v>167.2</v>
      </c>
      <c r="AA1097" s="296">
        <v>167.2</v>
      </c>
      <c r="AB1097" s="297">
        <v>167.2</v>
      </c>
      <c r="AC1097" s="297">
        <v>167.2</v>
      </c>
      <c r="AD1097" s="297">
        <v>167.2</v>
      </c>
      <c r="AE1097" s="300">
        <v>167.2</v>
      </c>
    </row>
    <row r="1098" spans="1:31" x14ac:dyDescent="0.2">
      <c r="A1098" s="293" t="s">
        <v>2620</v>
      </c>
      <c r="B1098" s="293" t="s">
        <v>2618</v>
      </c>
      <c r="C1098" s="293" t="s">
        <v>2621</v>
      </c>
      <c r="D1098" s="122" t="s">
        <v>2073</v>
      </c>
      <c r="E1098" s="293" t="s">
        <v>2074</v>
      </c>
      <c r="F1098" s="293" t="s">
        <v>1971</v>
      </c>
      <c r="G1098" s="122" t="s">
        <v>244</v>
      </c>
      <c r="H1098" s="293" t="s">
        <v>341</v>
      </c>
      <c r="I1098" s="293" t="s">
        <v>252</v>
      </c>
      <c r="J1098" s="294">
        <v>45757</v>
      </c>
      <c r="K1098" s="295">
        <v>149.6</v>
      </c>
      <c r="L1098" s="296">
        <v>145.80000000000001</v>
      </c>
      <c r="M1098" s="297">
        <v>145.80000000000001</v>
      </c>
      <c r="N1098" s="297">
        <v>145.80000000000001</v>
      </c>
      <c r="O1098" s="298">
        <v>145.80000000000001</v>
      </c>
      <c r="P1098" s="299">
        <v>145.80000000000001</v>
      </c>
      <c r="Q1098" s="296">
        <v>145.80000000000001</v>
      </c>
      <c r="R1098" s="297">
        <v>145.80000000000001</v>
      </c>
      <c r="S1098" s="297">
        <v>145.80000000000001</v>
      </c>
      <c r="T1098" s="297">
        <v>145.80000000000001</v>
      </c>
      <c r="U1098" s="300">
        <v>145.80000000000001</v>
      </c>
      <c r="V1098" s="296">
        <v>145.80000000000001</v>
      </c>
      <c r="W1098" s="297">
        <v>145.80000000000001</v>
      </c>
      <c r="X1098" s="297">
        <v>145.80000000000001</v>
      </c>
      <c r="Y1098" s="297">
        <v>145.80000000000001</v>
      </c>
      <c r="Z1098" s="300">
        <v>145.80000000000001</v>
      </c>
      <c r="AA1098" s="296">
        <v>145.80000000000001</v>
      </c>
      <c r="AB1098" s="297">
        <v>145.80000000000001</v>
      </c>
      <c r="AC1098" s="297">
        <v>145.80000000000001</v>
      </c>
      <c r="AD1098" s="297">
        <v>145.80000000000001</v>
      </c>
      <c r="AE1098" s="300">
        <v>145.80000000000001</v>
      </c>
    </row>
    <row r="1099" spans="1:31" x14ac:dyDescent="0.2">
      <c r="A1099" s="293" t="s">
        <v>2622</v>
      </c>
      <c r="B1099" s="293" t="s">
        <v>2623</v>
      </c>
      <c r="C1099" s="293" t="s">
        <v>2624</v>
      </c>
      <c r="D1099" s="122" t="s">
        <v>2073</v>
      </c>
      <c r="E1099" s="293" t="s">
        <v>2074</v>
      </c>
      <c r="F1099" s="293" t="s">
        <v>1971</v>
      </c>
      <c r="G1099" s="122" t="s">
        <v>244</v>
      </c>
      <c r="H1099" s="293" t="s">
        <v>661</v>
      </c>
      <c r="I1099" s="293" t="s">
        <v>260</v>
      </c>
      <c r="J1099" s="294">
        <v>45881</v>
      </c>
      <c r="K1099" s="295">
        <v>257.95</v>
      </c>
      <c r="L1099" s="296">
        <v>257</v>
      </c>
      <c r="M1099" s="297">
        <v>257</v>
      </c>
      <c r="N1099" s="297">
        <v>257</v>
      </c>
      <c r="O1099" s="298">
        <v>257</v>
      </c>
      <c r="P1099" s="299">
        <v>257</v>
      </c>
      <c r="Q1099" s="296">
        <v>257</v>
      </c>
      <c r="R1099" s="297">
        <v>257</v>
      </c>
      <c r="S1099" s="297">
        <v>257</v>
      </c>
      <c r="T1099" s="297">
        <v>257</v>
      </c>
      <c r="U1099" s="300">
        <v>257</v>
      </c>
      <c r="V1099" s="296">
        <v>257</v>
      </c>
      <c r="W1099" s="297">
        <v>257</v>
      </c>
      <c r="X1099" s="297">
        <v>257</v>
      </c>
      <c r="Y1099" s="297">
        <v>257</v>
      </c>
      <c r="Z1099" s="300">
        <v>257</v>
      </c>
      <c r="AA1099" s="296">
        <v>257</v>
      </c>
      <c r="AB1099" s="297">
        <v>257</v>
      </c>
      <c r="AC1099" s="297">
        <v>257</v>
      </c>
      <c r="AD1099" s="297">
        <v>257</v>
      </c>
      <c r="AE1099" s="300">
        <v>257</v>
      </c>
    </row>
    <row r="1100" spans="1:31" x14ac:dyDescent="0.2">
      <c r="A1100" s="293" t="s">
        <v>2625</v>
      </c>
      <c r="B1100" s="293" t="s">
        <v>2623</v>
      </c>
      <c r="C1100" s="293" t="s">
        <v>2626</v>
      </c>
      <c r="D1100" s="122" t="s">
        <v>2073</v>
      </c>
      <c r="E1100" s="293" t="s">
        <v>2074</v>
      </c>
      <c r="F1100" s="293" t="s">
        <v>1971</v>
      </c>
      <c r="G1100" s="122" t="s">
        <v>244</v>
      </c>
      <c r="H1100" s="293" t="s">
        <v>661</v>
      </c>
      <c r="I1100" s="293" t="s">
        <v>260</v>
      </c>
      <c r="J1100" s="294">
        <v>45881</v>
      </c>
      <c r="K1100" s="295">
        <v>259.11</v>
      </c>
      <c r="L1100" s="296">
        <v>258.2</v>
      </c>
      <c r="M1100" s="297">
        <v>258.2</v>
      </c>
      <c r="N1100" s="297">
        <v>258.2</v>
      </c>
      <c r="O1100" s="298">
        <v>258.2</v>
      </c>
      <c r="P1100" s="299">
        <v>258.2</v>
      </c>
      <c r="Q1100" s="296">
        <v>258.2</v>
      </c>
      <c r="R1100" s="297">
        <v>258.2</v>
      </c>
      <c r="S1100" s="297">
        <v>258.2</v>
      </c>
      <c r="T1100" s="297">
        <v>258.2</v>
      </c>
      <c r="U1100" s="300">
        <v>258.2</v>
      </c>
      <c r="V1100" s="296">
        <v>258.2</v>
      </c>
      <c r="W1100" s="297">
        <v>258.2</v>
      </c>
      <c r="X1100" s="297">
        <v>258.2</v>
      </c>
      <c r="Y1100" s="297">
        <v>258.2</v>
      </c>
      <c r="Z1100" s="300">
        <v>258.2</v>
      </c>
      <c r="AA1100" s="296">
        <v>258.2</v>
      </c>
      <c r="AB1100" s="297">
        <v>258.2</v>
      </c>
      <c r="AC1100" s="297">
        <v>258.2</v>
      </c>
      <c r="AD1100" s="297">
        <v>258.2</v>
      </c>
      <c r="AE1100" s="300">
        <v>258.2</v>
      </c>
    </row>
    <row r="1101" spans="1:31" x14ac:dyDescent="0.2">
      <c r="A1101" s="293" t="s">
        <v>2627</v>
      </c>
      <c r="B1101" s="293" t="s">
        <v>2628</v>
      </c>
      <c r="C1101" s="293" t="s">
        <v>2629</v>
      </c>
      <c r="D1101" s="122" t="s">
        <v>2073</v>
      </c>
      <c r="E1101" s="293" t="s">
        <v>2074</v>
      </c>
      <c r="F1101" s="293" t="s">
        <v>1971</v>
      </c>
      <c r="G1101" s="122" t="s">
        <v>244</v>
      </c>
      <c r="H1101" s="293" t="s">
        <v>259</v>
      </c>
      <c r="I1101" s="293" t="s">
        <v>260</v>
      </c>
      <c r="J1101" s="294">
        <v>45839</v>
      </c>
      <c r="K1101" s="295">
        <v>152.83000000000001</v>
      </c>
      <c r="L1101" s="296">
        <v>152.19999999999999</v>
      </c>
      <c r="M1101" s="297">
        <v>152.19999999999999</v>
      </c>
      <c r="N1101" s="297">
        <v>152.19999999999999</v>
      </c>
      <c r="O1101" s="298">
        <v>152.19999999999999</v>
      </c>
      <c r="P1101" s="299">
        <v>152.19999999999999</v>
      </c>
      <c r="Q1101" s="296">
        <v>152.19999999999999</v>
      </c>
      <c r="R1101" s="297">
        <v>152.19999999999999</v>
      </c>
      <c r="S1101" s="297">
        <v>152.19999999999999</v>
      </c>
      <c r="T1101" s="297">
        <v>152.19999999999999</v>
      </c>
      <c r="U1101" s="300">
        <v>152.19999999999999</v>
      </c>
      <c r="V1101" s="296">
        <v>152.19999999999999</v>
      </c>
      <c r="W1101" s="297">
        <v>152.19999999999999</v>
      </c>
      <c r="X1101" s="297">
        <v>152.19999999999999</v>
      </c>
      <c r="Y1101" s="297">
        <v>152.19999999999999</v>
      </c>
      <c r="Z1101" s="300">
        <v>152.19999999999999</v>
      </c>
      <c r="AA1101" s="296">
        <v>152.19999999999999</v>
      </c>
      <c r="AB1101" s="297">
        <v>152.19999999999999</v>
      </c>
      <c r="AC1101" s="297">
        <v>152.19999999999999</v>
      </c>
      <c r="AD1101" s="297">
        <v>152.19999999999999</v>
      </c>
      <c r="AE1101" s="300">
        <v>152.19999999999999</v>
      </c>
    </row>
    <row r="1102" spans="1:31" x14ac:dyDescent="0.2">
      <c r="A1102" s="293" t="s">
        <v>2630</v>
      </c>
      <c r="B1102" s="293" t="s">
        <v>2628</v>
      </c>
      <c r="C1102" s="293" t="s">
        <v>2631</v>
      </c>
      <c r="D1102" s="122" t="s">
        <v>2073</v>
      </c>
      <c r="E1102" s="293" t="s">
        <v>2074</v>
      </c>
      <c r="F1102" s="293" t="s">
        <v>1971</v>
      </c>
      <c r="G1102" s="122" t="s">
        <v>244</v>
      </c>
      <c r="H1102" s="293" t="s">
        <v>259</v>
      </c>
      <c r="I1102" s="293" t="s">
        <v>260</v>
      </c>
      <c r="J1102" s="294">
        <v>45839</v>
      </c>
      <c r="K1102" s="295">
        <v>148.28</v>
      </c>
      <c r="L1102" s="296">
        <v>147.69999999999999</v>
      </c>
      <c r="M1102" s="297">
        <v>147.69999999999999</v>
      </c>
      <c r="N1102" s="297">
        <v>147.69999999999999</v>
      </c>
      <c r="O1102" s="298">
        <v>147.69999999999999</v>
      </c>
      <c r="P1102" s="299">
        <v>147.69999999999999</v>
      </c>
      <c r="Q1102" s="296">
        <v>147.69999999999999</v>
      </c>
      <c r="R1102" s="297">
        <v>147.69999999999999</v>
      </c>
      <c r="S1102" s="297">
        <v>147.69999999999999</v>
      </c>
      <c r="T1102" s="297">
        <v>147.69999999999999</v>
      </c>
      <c r="U1102" s="300">
        <v>147.69999999999999</v>
      </c>
      <c r="V1102" s="296">
        <v>147.69999999999999</v>
      </c>
      <c r="W1102" s="297">
        <v>147.69999999999999</v>
      </c>
      <c r="X1102" s="297">
        <v>147.69999999999999</v>
      </c>
      <c r="Y1102" s="297">
        <v>147.69999999999999</v>
      </c>
      <c r="Z1102" s="300">
        <v>147.69999999999999</v>
      </c>
      <c r="AA1102" s="296">
        <v>147.69999999999999</v>
      </c>
      <c r="AB1102" s="297">
        <v>147.69999999999999</v>
      </c>
      <c r="AC1102" s="297">
        <v>147.69999999999999</v>
      </c>
      <c r="AD1102" s="297">
        <v>147.69999999999999</v>
      </c>
      <c r="AE1102" s="300">
        <v>147.69999999999999</v>
      </c>
    </row>
    <row r="1103" spans="1:31" x14ac:dyDescent="0.2">
      <c r="A1103" s="293" t="s">
        <v>2632</v>
      </c>
      <c r="B1103" s="293" t="s">
        <v>2633</v>
      </c>
      <c r="C1103" s="293" t="s">
        <v>2634</v>
      </c>
      <c r="D1103" s="122" t="s">
        <v>2073</v>
      </c>
      <c r="E1103" s="293" t="s">
        <v>2074</v>
      </c>
      <c r="F1103" s="293" t="s">
        <v>1971</v>
      </c>
      <c r="G1103" s="122" t="s">
        <v>244</v>
      </c>
      <c r="H1103" s="293" t="s">
        <v>418</v>
      </c>
      <c r="I1103" s="293" t="s">
        <v>260</v>
      </c>
      <c r="J1103" s="294">
        <v>45838</v>
      </c>
      <c r="K1103" s="295">
        <v>129.59</v>
      </c>
      <c r="L1103" s="296">
        <v>129.1</v>
      </c>
      <c r="M1103" s="297">
        <v>129.1</v>
      </c>
      <c r="N1103" s="297">
        <v>129.1</v>
      </c>
      <c r="O1103" s="298">
        <v>129.1</v>
      </c>
      <c r="P1103" s="299">
        <v>129.1</v>
      </c>
      <c r="Q1103" s="296">
        <v>129.1</v>
      </c>
      <c r="R1103" s="297">
        <v>129.1</v>
      </c>
      <c r="S1103" s="297">
        <v>129.1</v>
      </c>
      <c r="T1103" s="297">
        <v>129.1</v>
      </c>
      <c r="U1103" s="300">
        <v>129.1</v>
      </c>
      <c r="V1103" s="296">
        <v>129.1</v>
      </c>
      <c r="W1103" s="297">
        <v>129.1</v>
      </c>
      <c r="X1103" s="297">
        <v>129.1</v>
      </c>
      <c r="Y1103" s="297">
        <v>129.1</v>
      </c>
      <c r="Z1103" s="300">
        <v>129.1</v>
      </c>
      <c r="AA1103" s="296">
        <v>129.1</v>
      </c>
      <c r="AB1103" s="297">
        <v>129.1</v>
      </c>
      <c r="AC1103" s="297">
        <v>129.1</v>
      </c>
      <c r="AD1103" s="297">
        <v>129.1</v>
      </c>
      <c r="AE1103" s="300">
        <v>129.1</v>
      </c>
    </row>
    <row r="1104" spans="1:31" x14ac:dyDescent="0.2">
      <c r="A1104" s="293" t="s">
        <v>2635</v>
      </c>
      <c r="B1104" s="293" t="s">
        <v>2633</v>
      </c>
      <c r="C1104" s="293" t="s">
        <v>2636</v>
      </c>
      <c r="D1104" s="122" t="s">
        <v>2073</v>
      </c>
      <c r="E1104" s="293" t="s">
        <v>2074</v>
      </c>
      <c r="F1104" s="293" t="s">
        <v>1971</v>
      </c>
      <c r="G1104" s="122" t="s">
        <v>244</v>
      </c>
      <c r="H1104" s="293" t="s">
        <v>418</v>
      </c>
      <c r="I1104" s="293" t="s">
        <v>260</v>
      </c>
      <c r="J1104" s="294">
        <v>45838</v>
      </c>
      <c r="K1104" s="295">
        <v>106.07</v>
      </c>
      <c r="L1104" s="296">
        <v>105.7</v>
      </c>
      <c r="M1104" s="297">
        <v>105.7</v>
      </c>
      <c r="N1104" s="297">
        <v>105.7</v>
      </c>
      <c r="O1104" s="298">
        <v>105.7</v>
      </c>
      <c r="P1104" s="299">
        <v>105.7</v>
      </c>
      <c r="Q1104" s="296">
        <v>105.7</v>
      </c>
      <c r="R1104" s="297">
        <v>105.7</v>
      </c>
      <c r="S1104" s="297">
        <v>105.7</v>
      </c>
      <c r="T1104" s="297">
        <v>105.7</v>
      </c>
      <c r="U1104" s="300">
        <v>105.7</v>
      </c>
      <c r="V1104" s="296">
        <v>105.7</v>
      </c>
      <c r="W1104" s="297">
        <v>105.7</v>
      </c>
      <c r="X1104" s="297">
        <v>105.7</v>
      </c>
      <c r="Y1104" s="297">
        <v>105.7</v>
      </c>
      <c r="Z1104" s="300">
        <v>105.7</v>
      </c>
      <c r="AA1104" s="296">
        <v>105.7</v>
      </c>
      <c r="AB1104" s="297">
        <v>105.7</v>
      </c>
      <c r="AC1104" s="297">
        <v>105.7</v>
      </c>
      <c r="AD1104" s="297">
        <v>105.7</v>
      </c>
      <c r="AE1104" s="300">
        <v>105.7</v>
      </c>
    </row>
    <row r="1105" spans="1:31" x14ac:dyDescent="0.2">
      <c r="A1105" s="293" t="s">
        <v>2637</v>
      </c>
      <c r="B1105" s="293" t="s">
        <v>2638</v>
      </c>
      <c r="C1105" s="293" t="s">
        <v>2639</v>
      </c>
      <c r="D1105" s="122" t="s">
        <v>2073</v>
      </c>
      <c r="E1105" s="293" t="s">
        <v>2074</v>
      </c>
      <c r="F1105" s="293" t="s">
        <v>1971</v>
      </c>
      <c r="G1105" s="122" t="s">
        <v>244</v>
      </c>
      <c r="H1105" s="293" t="s">
        <v>418</v>
      </c>
      <c r="I1105" s="293" t="s">
        <v>260</v>
      </c>
      <c r="J1105" s="294">
        <v>45838</v>
      </c>
      <c r="K1105" s="295">
        <v>109.99</v>
      </c>
      <c r="L1105" s="296">
        <v>109.6</v>
      </c>
      <c r="M1105" s="297">
        <v>109.6</v>
      </c>
      <c r="N1105" s="297">
        <v>109.6</v>
      </c>
      <c r="O1105" s="298">
        <v>109.6</v>
      </c>
      <c r="P1105" s="299">
        <v>109.6</v>
      </c>
      <c r="Q1105" s="296">
        <v>109.6</v>
      </c>
      <c r="R1105" s="297">
        <v>109.6</v>
      </c>
      <c r="S1105" s="297">
        <v>109.6</v>
      </c>
      <c r="T1105" s="297">
        <v>109.6</v>
      </c>
      <c r="U1105" s="300">
        <v>109.6</v>
      </c>
      <c r="V1105" s="296">
        <v>109.6</v>
      </c>
      <c r="W1105" s="297">
        <v>109.6</v>
      </c>
      <c r="X1105" s="297">
        <v>109.6</v>
      </c>
      <c r="Y1105" s="297">
        <v>109.6</v>
      </c>
      <c r="Z1105" s="300">
        <v>109.6</v>
      </c>
      <c r="AA1105" s="296">
        <v>109.6</v>
      </c>
      <c r="AB1105" s="297">
        <v>109.6</v>
      </c>
      <c r="AC1105" s="297">
        <v>109.6</v>
      </c>
      <c r="AD1105" s="297">
        <v>109.6</v>
      </c>
      <c r="AE1105" s="300">
        <v>109.6</v>
      </c>
    </row>
    <row r="1106" spans="1:31" x14ac:dyDescent="0.2">
      <c r="A1106" s="293" t="s">
        <v>2640</v>
      </c>
      <c r="B1106" s="293" t="s">
        <v>2641</v>
      </c>
      <c r="C1106" s="293" t="s">
        <v>2642</v>
      </c>
      <c r="D1106" s="122" t="s">
        <v>2073</v>
      </c>
      <c r="E1106" s="293" t="s">
        <v>2074</v>
      </c>
      <c r="F1106" s="293" t="s">
        <v>1971</v>
      </c>
      <c r="G1106" s="122" t="s">
        <v>244</v>
      </c>
      <c r="H1106" s="293" t="s">
        <v>418</v>
      </c>
      <c r="I1106" s="293" t="s">
        <v>260</v>
      </c>
      <c r="J1106" s="294">
        <v>45838</v>
      </c>
      <c r="K1106" s="295">
        <v>105.98</v>
      </c>
      <c r="L1106" s="296">
        <v>105.7</v>
      </c>
      <c r="M1106" s="297">
        <v>105.7</v>
      </c>
      <c r="N1106" s="297">
        <v>105.7</v>
      </c>
      <c r="O1106" s="298">
        <v>105.7</v>
      </c>
      <c r="P1106" s="299">
        <v>105.7</v>
      </c>
      <c r="Q1106" s="296">
        <v>105.7</v>
      </c>
      <c r="R1106" s="297">
        <v>105.7</v>
      </c>
      <c r="S1106" s="297">
        <v>105.7</v>
      </c>
      <c r="T1106" s="297">
        <v>105.7</v>
      </c>
      <c r="U1106" s="300">
        <v>105.7</v>
      </c>
      <c r="V1106" s="296">
        <v>105.7</v>
      </c>
      <c r="W1106" s="297">
        <v>105.7</v>
      </c>
      <c r="X1106" s="297">
        <v>105.7</v>
      </c>
      <c r="Y1106" s="297">
        <v>105.7</v>
      </c>
      <c r="Z1106" s="300">
        <v>105.7</v>
      </c>
      <c r="AA1106" s="296">
        <v>105.7</v>
      </c>
      <c r="AB1106" s="297">
        <v>105.7</v>
      </c>
      <c r="AC1106" s="297">
        <v>105.7</v>
      </c>
      <c r="AD1106" s="297">
        <v>105.7</v>
      </c>
      <c r="AE1106" s="300">
        <v>105.7</v>
      </c>
    </row>
    <row r="1107" spans="1:31" x14ac:dyDescent="0.2">
      <c r="A1107" s="293" t="s">
        <v>2643</v>
      </c>
      <c r="B1107" s="293" t="s">
        <v>2644</v>
      </c>
      <c r="C1107" s="293" t="s">
        <v>2645</v>
      </c>
      <c r="D1107" s="122" t="s">
        <v>2073</v>
      </c>
      <c r="E1107" s="293" t="s">
        <v>2074</v>
      </c>
      <c r="F1107" s="293" t="s">
        <v>1971</v>
      </c>
      <c r="G1107" s="122" t="s">
        <v>244</v>
      </c>
      <c r="H1107" s="293" t="s">
        <v>418</v>
      </c>
      <c r="I1107" s="293" t="s">
        <v>260</v>
      </c>
      <c r="J1107" s="294">
        <v>45377</v>
      </c>
      <c r="K1107" s="295">
        <v>270</v>
      </c>
      <c r="L1107" s="296">
        <v>257</v>
      </c>
      <c r="M1107" s="297">
        <v>257</v>
      </c>
      <c r="N1107" s="297">
        <v>257</v>
      </c>
      <c r="O1107" s="298">
        <v>257</v>
      </c>
      <c r="P1107" s="299">
        <v>257</v>
      </c>
      <c r="Q1107" s="296">
        <v>257</v>
      </c>
      <c r="R1107" s="297">
        <v>257</v>
      </c>
      <c r="S1107" s="297">
        <v>257</v>
      </c>
      <c r="T1107" s="297">
        <v>257</v>
      </c>
      <c r="U1107" s="300">
        <v>257</v>
      </c>
      <c r="V1107" s="296">
        <v>257</v>
      </c>
      <c r="W1107" s="297">
        <v>257</v>
      </c>
      <c r="X1107" s="297">
        <v>257</v>
      </c>
      <c r="Y1107" s="297">
        <v>257</v>
      </c>
      <c r="Z1107" s="300">
        <v>257</v>
      </c>
      <c r="AA1107" s="296">
        <v>257</v>
      </c>
      <c r="AB1107" s="297">
        <v>257</v>
      </c>
      <c r="AC1107" s="297">
        <v>257</v>
      </c>
      <c r="AD1107" s="297">
        <v>257</v>
      </c>
      <c r="AE1107" s="300">
        <v>257</v>
      </c>
    </row>
    <row r="1108" spans="1:31" x14ac:dyDescent="0.2">
      <c r="A1108" s="293" t="s">
        <v>2646</v>
      </c>
      <c r="B1108" s="293" t="s">
        <v>2644</v>
      </c>
      <c r="C1108" s="293" t="s">
        <v>2647</v>
      </c>
      <c r="D1108" s="122" t="s">
        <v>2073</v>
      </c>
      <c r="E1108" s="293" t="s">
        <v>2074</v>
      </c>
      <c r="F1108" s="293" t="s">
        <v>1971</v>
      </c>
      <c r="G1108" s="122" t="s">
        <v>244</v>
      </c>
      <c r="H1108" s="293" t="s">
        <v>418</v>
      </c>
      <c r="I1108" s="293" t="s">
        <v>260</v>
      </c>
      <c r="J1108" s="294">
        <v>45377</v>
      </c>
      <c r="K1108" s="295">
        <v>270</v>
      </c>
      <c r="L1108" s="296">
        <v>257</v>
      </c>
      <c r="M1108" s="297">
        <v>257</v>
      </c>
      <c r="N1108" s="297">
        <v>257</v>
      </c>
      <c r="O1108" s="298">
        <v>257</v>
      </c>
      <c r="P1108" s="299">
        <v>257</v>
      </c>
      <c r="Q1108" s="296">
        <v>257</v>
      </c>
      <c r="R1108" s="297">
        <v>257</v>
      </c>
      <c r="S1108" s="297">
        <v>257</v>
      </c>
      <c r="T1108" s="297">
        <v>257</v>
      </c>
      <c r="U1108" s="300">
        <v>257</v>
      </c>
      <c r="V1108" s="296">
        <v>257</v>
      </c>
      <c r="W1108" s="297">
        <v>257</v>
      </c>
      <c r="X1108" s="297">
        <v>257</v>
      </c>
      <c r="Y1108" s="297">
        <v>257</v>
      </c>
      <c r="Z1108" s="300">
        <v>257</v>
      </c>
      <c r="AA1108" s="296">
        <v>257</v>
      </c>
      <c r="AB1108" s="297">
        <v>257</v>
      </c>
      <c r="AC1108" s="297">
        <v>257</v>
      </c>
      <c r="AD1108" s="297">
        <v>257</v>
      </c>
      <c r="AE1108" s="300">
        <v>257</v>
      </c>
    </row>
    <row r="1109" spans="1:31" x14ac:dyDescent="0.2">
      <c r="A1109" s="293" t="s">
        <v>2648</v>
      </c>
      <c r="B1109" s="293" t="s">
        <v>2649</v>
      </c>
      <c r="C1109" s="293" t="s">
        <v>2650</v>
      </c>
      <c r="D1109" s="122" t="s">
        <v>2073</v>
      </c>
      <c r="E1109" s="293" t="s">
        <v>2074</v>
      </c>
      <c r="F1109" s="293" t="s">
        <v>1971</v>
      </c>
      <c r="G1109" s="122" t="s">
        <v>244</v>
      </c>
      <c r="H1109" s="293" t="s">
        <v>2157</v>
      </c>
      <c r="I1109" s="293" t="s">
        <v>246</v>
      </c>
      <c r="J1109" s="294">
        <v>45807</v>
      </c>
      <c r="K1109" s="295">
        <v>254</v>
      </c>
      <c r="L1109" s="296">
        <v>250</v>
      </c>
      <c r="M1109" s="297">
        <v>250</v>
      </c>
      <c r="N1109" s="297">
        <v>250</v>
      </c>
      <c r="O1109" s="298">
        <v>250</v>
      </c>
      <c r="P1109" s="299">
        <v>250</v>
      </c>
      <c r="Q1109" s="296">
        <v>250</v>
      </c>
      <c r="R1109" s="297">
        <v>250</v>
      </c>
      <c r="S1109" s="297">
        <v>250</v>
      </c>
      <c r="T1109" s="297">
        <v>250</v>
      </c>
      <c r="U1109" s="300">
        <v>250</v>
      </c>
      <c r="V1109" s="296">
        <v>250</v>
      </c>
      <c r="W1109" s="297">
        <v>250</v>
      </c>
      <c r="X1109" s="297">
        <v>250</v>
      </c>
      <c r="Y1109" s="297">
        <v>250</v>
      </c>
      <c r="Z1109" s="300">
        <v>250</v>
      </c>
      <c r="AA1109" s="296">
        <v>250</v>
      </c>
      <c r="AB1109" s="297">
        <v>250</v>
      </c>
      <c r="AC1109" s="297">
        <v>250</v>
      </c>
      <c r="AD1109" s="297">
        <v>250</v>
      </c>
      <c r="AE1109" s="300">
        <v>250</v>
      </c>
    </row>
    <row r="1110" spans="1:31" x14ac:dyDescent="0.2">
      <c r="A1110" s="293" t="s">
        <v>2651</v>
      </c>
      <c r="B1110" s="293" t="s">
        <v>2649</v>
      </c>
      <c r="C1110" s="293" t="s">
        <v>2652</v>
      </c>
      <c r="D1110" s="122" t="s">
        <v>2073</v>
      </c>
      <c r="E1110" s="293" t="s">
        <v>2074</v>
      </c>
      <c r="F1110" s="293" t="s">
        <v>1971</v>
      </c>
      <c r="G1110" s="122" t="s">
        <v>244</v>
      </c>
      <c r="H1110" s="293" t="s">
        <v>2157</v>
      </c>
      <c r="I1110" s="293" t="s">
        <v>246</v>
      </c>
      <c r="J1110" s="294">
        <v>45807</v>
      </c>
      <c r="K1110" s="295">
        <v>137.80000000000001</v>
      </c>
      <c r="L1110" s="296">
        <v>135.6</v>
      </c>
      <c r="M1110" s="297">
        <v>135.6</v>
      </c>
      <c r="N1110" s="297">
        <v>135.6</v>
      </c>
      <c r="O1110" s="298">
        <v>135.6</v>
      </c>
      <c r="P1110" s="299">
        <v>135.6</v>
      </c>
      <c r="Q1110" s="296">
        <v>135.6</v>
      </c>
      <c r="R1110" s="297">
        <v>135.6</v>
      </c>
      <c r="S1110" s="297">
        <v>135.6</v>
      </c>
      <c r="T1110" s="297">
        <v>135.6</v>
      </c>
      <c r="U1110" s="300">
        <v>135.6</v>
      </c>
      <c r="V1110" s="296">
        <v>135.6</v>
      </c>
      <c r="W1110" s="297">
        <v>135.6</v>
      </c>
      <c r="X1110" s="297">
        <v>135.6</v>
      </c>
      <c r="Y1110" s="297">
        <v>135.6</v>
      </c>
      <c r="Z1110" s="300">
        <v>135.6</v>
      </c>
      <c r="AA1110" s="296">
        <v>135.6</v>
      </c>
      <c r="AB1110" s="297">
        <v>135.6</v>
      </c>
      <c r="AC1110" s="297">
        <v>135.6</v>
      </c>
      <c r="AD1110" s="297">
        <v>135.6</v>
      </c>
      <c r="AE1110" s="300">
        <v>135.6</v>
      </c>
    </row>
    <row r="1111" spans="1:31" x14ac:dyDescent="0.2">
      <c r="A1111" s="293" t="s">
        <v>2653</v>
      </c>
      <c r="B1111" s="293" t="s">
        <v>2654</v>
      </c>
      <c r="C1111" s="293" t="s">
        <v>2655</v>
      </c>
      <c r="D1111" s="122" t="s">
        <v>2073</v>
      </c>
      <c r="E1111" s="293" t="s">
        <v>2074</v>
      </c>
      <c r="F1111" s="293" t="s">
        <v>1971</v>
      </c>
      <c r="G1111" s="122" t="s">
        <v>244</v>
      </c>
      <c r="H1111" s="293" t="s">
        <v>2157</v>
      </c>
      <c r="I1111" s="293" t="s">
        <v>246</v>
      </c>
      <c r="J1111" s="294">
        <v>45748</v>
      </c>
      <c r="K1111" s="295">
        <v>116.2</v>
      </c>
      <c r="L1111" s="296">
        <v>114.4</v>
      </c>
      <c r="M1111" s="297">
        <v>114.4</v>
      </c>
      <c r="N1111" s="297">
        <v>114.4</v>
      </c>
      <c r="O1111" s="298">
        <v>114.4</v>
      </c>
      <c r="P1111" s="299">
        <v>114.4</v>
      </c>
      <c r="Q1111" s="296">
        <v>114.4</v>
      </c>
      <c r="R1111" s="297">
        <v>114.4</v>
      </c>
      <c r="S1111" s="297">
        <v>114.4</v>
      </c>
      <c r="T1111" s="297">
        <v>114.4</v>
      </c>
      <c r="U1111" s="300">
        <v>114.4</v>
      </c>
      <c r="V1111" s="296">
        <v>114.4</v>
      </c>
      <c r="W1111" s="297">
        <v>114.4</v>
      </c>
      <c r="X1111" s="297">
        <v>114.4</v>
      </c>
      <c r="Y1111" s="297">
        <v>114.4</v>
      </c>
      <c r="Z1111" s="300">
        <v>114.4</v>
      </c>
      <c r="AA1111" s="296">
        <v>114.4</v>
      </c>
      <c r="AB1111" s="297">
        <v>114.4</v>
      </c>
      <c r="AC1111" s="297">
        <v>114.4</v>
      </c>
      <c r="AD1111" s="297">
        <v>114.4</v>
      </c>
      <c r="AE1111" s="300">
        <v>114.4</v>
      </c>
    </row>
    <row r="1112" spans="1:31" x14ac:dyDescent="0.2">
      <c r="A1112" s="293" t="s">
        <v>2656</v>
      </c>
      <c r="B1112" s="293" t="s">
        <v>2657</v>
      </c>
      <c r="C1112" s="293" t="s">
        <v>2658</v>
      </c>
      <c r="D1112" s="122" t="s">
        <v>2073</v>
      </c>
      <c r="E1112" s="293" t="s">
        <v>2074</v>
      </c>
      <c r="F1112" s="293" t="s">
        <v>1971</v>
      </c>
      <c r="G1112" s="122" t="s">
        <v>244</v>
      </c>
      <c r="H1112" s="293" t="s">
        <v>648</v>
      </c>
      <c r="I1112" s="293" t="s">
        <v>246</v>
      </c>
      <c r="J1112" s="294">
        <v>45838</v>
      </c>
      <c r="K1112" s="295">
        <v>128.41999999999999</v>
      </c>
      <c r="L1112" s="296">
        <v>125</v>
      </c>
      <c r="M1112" s="297">
        <v>125</v>
      </c>
      <c r="N1112" s="297">
        <v>125</v>
      </c>
      <c r="O1112" s="298">
        <v>125</v>
      </c>
      <c r="P1112" s="299">
        <v>125</v>
      </c>
      <c r="Q1112" s="296">
        <v>125</v>
      </c>
      <c r="R1112" s="297">
        <v>125</v>
      </c>
      <c r="S1112" s="297">
        <v>125</v>
      </c>
      <c r="T1112" s="297">
        <v>125</v>
      </c>
      <c r="U1112" s="300">
        <v>125</v>
      </c>
      <c r="V1112" s="296">
        <v>125</v>
      </c>
      <c r="W1112" s="297">
        <v>125</v>
      </c>
      <c r="X1112" s="297">
        <v>125</v>
      </c>
      <c r="Y1112" s="297">
        <v>125</v>
      </c>
      <c r="Z1112" s="300">
        <v>125</v>
      </c>
      <c r="AA1112" s="296">
        <v>125</v>
      </c>
      <c r="AB1112" s="297">
        <v>125</v>
      </c>
      <c r="AC1112" s="297">
        <v>125</v>
      </c>
      <c r="AD1112" s="297">
        <v>125</v>
      </c>
      <c r="AE1112" s="300">
        <v>125</v>
      </c>
    </row>
    <row r="1113" spans="1:31" x14ac:dyDescent="0.2">
      <c r="A1113" s="293" t="s">
        <v>2659</v>
      </c>
      <c r="B1113" s="293" t="s">
        <v>2657</v>
      </c>
      <c r="C1113" s="293" t="s">
        <v>2660</v>
      </c>
      <c r="D1113" s="122" t="s">
        <v>2073</v>
      </c>
      <c r="E1113" s="293" t="s">
        <v>2074</v>
      </c>
      <c r="F1113" s="293" t="s">
        <v>1971</v>
      </c>
      <c r="G1113" s="122" t="s">
        <v>244</v>
      </c>
      <c r="H1113" s="293" t="s">
        <v>648</v>
      </c>
      <c r="I1113" s="293" t="s">
        <v>246</v>
      </c>
      <c r="J1113" s="294">
        <v>45838</v>
      </c>
      <c r="K1113" s="295">
        <v>128.41999999999999</v>
      </c>
      <c r="L1113" s="296">
        <v>125</v>
      </c>
      <c r="M1113" s="297">
        <v>125</v>
      </c>
      <c r="N1113" s="297">
        <v>125</v>
      </c>
      <c r="O1113" s="298">
        <v>125</v>
      </c>
      <c r="P1113" s="299">
        <v>125</v>
      </c>
      <c r="Q1113" s="296">
        <v>125</v>
      </c>
      <c r="R1113" s="297">
        <v>125</v>
      </c>
      <c r="S1113" s="297">
        <v>125</v>
      </c>
      <c r="T1113" s="297">
        <v>125</v>
      </c>
      <c r="U1113" s="300">
        <v>125</v>
      </c>
      <c r="V1113" s="296">
        <v>125</v>
      </c>
      <c r="W1113" s="297">
        <v>125</v>
      </c>
      <c r="X1113" s="297">
        <v>125</v>
      </c>
      <c r="Y1113" s="297">
        <v>125</v>
      </c>
      <c r="Z1113" s="300">
        <v>125</v>
      </c>
      <c r="AA1113" s="296">
        <v>125</v>
      </c>
      <c r="AB1113" s="297">
        <v>125</v>
      </c>
      <c r="AC1113" s="297">
        <v>125</v>
      </c>
      <c r="AD1113" s="297">
        <v>125</v>
      </c>
      <c r="AE1113" s="300">
        <v>125</v>
      </c>
    </row>
    <row r="1114" spans="1:31" x14ac:dyDescent="0.2">
      <c r="A1114" s="293" t="s">
        <v>2661</v>
      </c>
      <c r="B1114" s="293" t="s">
        <v>2662</v>
      </c>
      <c r="C1114" s="293" t="s">
        <v>2663</v>
      </c>
      <c r="D1114" s="122" t="s">
        <v>2073</v>
      </c>
      <c r="E1114" s="293" t="s">
        <v>2074</v>
      </c>
      <c r="F1114" s="293" t="s">
        <v>1971</v>
      </c>
      <c r="G1114" s="122" t="s">
        <v>244</v>
      </c>
      <c r="H1114" s="293" t="s">
        <v>648</v>
      </c>
      <c r="I1114" s="293" t="s">
        <v>246</v>
      </c>
      <c r="J1114" s="294">
        <v>45838</v>
      </c>
      <c r="K1114" s="295">
        <v>101.52</v>
      </c>
      <c r="L1114" s="296">
        <v>100</v>
      </c>
      <c r="M1114" s="297">
        <v>100</v>
      </c>
      <c r="N1114" s="297">
        <v>100</v>
      </c>
      <c r="O1114" s="298">
        <v>100</v>
      </c>
      <c r="P1114" s="299">
        <v>100</v>
      </c>
      <c r="Q1114" s="296">
        <v>100</v>
      </c>
      <c r="R1114" s="297">
        <v>100</v>
      </c>
      <c r="S1114" s="297">
        <v>100</v>
      </c>
      <c r="T1114" s="297">
        <v>100</v>
      </c>
      <c r="U1114" s="300">
        <v>100</v>
      </c>
      <c r="V1114" s="296">
        <v>100</v>
      </c>
      <c r="W1114" s="297">
        <v>100</v>
      </c>
      <c r="X1114" s="297">
        <v>100</v>
      </c>
      <c r="Y1114" s="297">
        <v>100</v>
      </c>
      <c r="Z1114" s="300">
        <v>100</v>
      </c>
      <c r="AA1114" s="296">
        <v>100</v>
      </c>
      <c r="AB1114" s="297">
        <v>100</v>
      </c>
      <c r="AC1114" s="297">
        <v>100</v>
      </c>
      <c r="AD1114" s="297">
        <v>100</v>
      </c>
      <c r="AE1114" s="300">
        <v>100</v>
      </c>
    </row>
    <row r="1115" spans="1:31" x14ac:dyDescent="0.2">
      <c r="A1115" s="293" t="s">
        <v>2664</v>
      </c>
      <c r="B1115" s="293" t="s">
        <v>2662</v>
      </c>
      <c r="C1115" s="293" t="s">
        <v>2665</v>
      </c>
      <c r="D1115" s="122" t="s">
        <v>2073</v>
      </c>
      <c r="E1115" s="293" t="s">
        <v>2074</v>
      </c>
      <c r="F1115" s="293" t="s">
        <v>1971</v>
      </c>
      <c r="G1115" s="122" t="s">
        <v>244</v>
      </c>
      <c r="H1115" s="293" t="s">
        <v>648</v>
      </c>
      <c r="I1115" s="293" t="s">
        <v>246</v>
      </c>
      <c r="J1115" s="294">
        <v>45838</v>
      </c>
      <c r="K1115" s="295">
        <v>101.52</v>
      </c>
      <c r="L1115" s="296">
        <v>100</v>
      </c>
      <c r="M1115" s="297">
        <v>100</v>
      </c>
      <c r="N1115" s="297">
        <v>100</v>
      </c>
      <c r="O1115" s="298">
        <v>100</v>
      </c>
      <c r="P1115" s="299">
        <v>100</v>
      </c>
      <c r="Q1115" s="296">
        <v>100</v>
      </c>
      <c r="R1115" s="297">
        <v>100</v>
      </c>
      <c r="S1115" s="297">
        <v>100</v>
      </c>
      <c r="T1115" s="297">
        <v>100</v>
      </c>
      <c r="U1115" s="300">
        <v>100</v>
      </c>
      <c r="V1115" s="296">
        <v>100</v>
      </c>
      <c r="W1115" s="297">
        <v>100</v>
      </c>
      <c r="X1115" s="297">
        <v>100</v>
      </c>
      <c r="Y1115" s="297">
        <v>100</v>
      </c>
      <c r="Z1115" s="300">
        <v>100</v>
      </c>
      <c r="AA1115" s="296">
        <v>100</v>
      </c>
      <c r="AB1115" s="297">
        <v>100</v>
      </c>
      <c r="AC1115" s="297">
        <v>100</v>
      </c>
      <c r="AD1115" s="297">
        <v>100</v>
      </c>
      <c r="AE1115" s="300">
        <v>100</v>
      </c>
    </row>
    <row r="1116" spans="1:31" x14ac:dyDescent="0.2">
      <c r="A1116" s="293" t="s">
        <v>2666</v>
      </c>
      <c r="B1116" s="293" t="s">
        <v>2667</v>
      </c>
      <c r="C1116" s="293" t="s">
        <v>2668</v>
      </c>
      <c r="D1116" s="122" t="s">
        <v>2073</v>
      </c>
      <c r="E1116" s="293" t="s">
        <v>2074</v>
      </c>
      <c r="F1116" s="293" t="s">
        <v>1971</v>
      </c>
      <c r="G1116" s="122" t="s">
        <v>244</v>
      </c>
      <c r="H1116" s="293" t="s">
        <v>648</v>
      </c>
      <c r="I1116" s="293" t="s">
        <v>246</v>
      </c>
      <c r="J1116" s="294">
        <v>45838</v>
      </c>
      <c r="K1116" s="295">
        <v>128.41999999999999</v>
      </c>
      <c r="L1116" s="296">
        <v>125</v>
      </c>
      <c r="M1116" s="297">
        <v>125</v>
      </c>
      <c r="N1116" s="297">
        <v>125</v>
      </c>
      <c r="O1116" s="298">
        <v>125</v>
      </c>
      <c r="P1116" s="299">
        <v>125</v>
      </c>
      <c r="Q1116" s="296">
        <v>125</v>
      </c>
      <c r="R1116" s="297">
        <v>125</v>
      </c>
      <c r="S1116" s="297">
        <v>125</v>
      </c>
      <c r="T1116" s="297">
        <v>125</v>
      </c>
      <c r="U1116" s="300">
        <v>125</v>
      </c>
      <c r="V1116" s="296">
        <v>125</v>
      </c>
      <c r="W1116" s="297">
        <v>125</v>
      </c>
      <c r="X1116" s="297">
        <v>125</v>
      </c>
      <c r="Y1116" s="297">
        <v>125</v>
      </c>
      <c r="Z1116" s="300">
        <v>125</v>
      </c>
      <c r="AA1116" s="296">
        <v>125</v>
      </c>
      <c r="AB1116" s="297">
        <v>125</v>
      </c>
      <c r="AC1116" s="297">
        <v>125</v>
      </c>
      <c r="AD1116" s="297">
        <v>125</v>
      </c>
      <c r="AE1116" s="300">
        <v>125</v>
      </c>
    </row>
    <row r="1117" spans="1:31" x14ac:dyDescent="0.2">
      <c r="A1117" s="293" t="s">
        <v>2669</v>
      </c>
      <c r="B1117" s="293" t="s">
        <v>2667</v>
      </c>
      <c r="C1117" s="293" t="s">
        <v>2670</v>
      </c>
      <c r="D1117" s="122" t="s">
        <v>2073</v>
      </c>
      <c r="E1117" s="293" t="s">
        <v>2074</v>
      </c>
      <c r="F1117" s="293" t="s">
        <v>1971</v>
      </c>
      <c r="G1117" s="122" t="s">
        <v>244</v>
      </c>
      <c r="H1117" s="293" t="s">
        <v>648</v>
      </c>
      <c r="I1117" s="293" t="s">
        <v>246</v>
      </c>
      <c r="J1117" s="294">
        <v>45838</v>
      </c>
      <c r="K1117" s="295">
        <v>128.41999999999999</v>
      </c>
      <c r="L1117" s="296">
        <v>125</v>
      </c>
      <c r="M1117" s="297">
        <v>125</v>
      </c>
      <c r="N1117" s="297">
        <v>125</v>
      </c>
      <c r="O1117" s="298">
        <v>125</v>
      </c>
      <c r="P1117" s="299">
        <v>125</v>
      </c>
      <c r="Q1117" s="296">
        <v>125</v>
      </c>
      <c r="R1117" s="297">
        <v>125</v>
      </c>
      <c r="S1117" s="297">
        <v>125</v>
      </c>
      <c r="T1117" s="297">
        <v>125</v>
      </c>
      <c r="U1117" s="300">
        <v>125</v>
      </c>
      <c r="V1117" s="296">
        <v>125</v>
      </c>
      <c r="W1117" s="297">
        <v>125</v>
      </c>
      <c r="X1117" s="297">
        <v>125</v>
      </c>
      <c r="Y1117" s="297">
        <v>125</v>
      </c>
      <c r="Z1117" s="300">
        <v>125</v>
      </c>
      <c r="AA1117" s="296">
        <v>125</v>
      </c>
      <c r="AB1117" s="297">
        <v>125</v>
      </c>
      <c r="AC1117" s="297">
        <v>125</v>
      </c>
      <c r="AD1117" s="297">
        <v>125</v>
      </c>
      <c r="AE1117" s="300">
        <v>125</v>
      </c>
    </row>
    <row r="1118" spans="1:31" x14ac:dyDescent="0.2">
      <c r="A1118" s="293" t="s">
        <v>2671</v>
      </c>
      <c r="B1118" s="293" t="s">
        <v>2672</v>
      </c>
      <c r="C1118" s="293" t="s">
        <v>2673</v>
      </c>
      <c r="D1118" s="122" t="s">
        <v>2073</v>
      </c>
      <c r="E1118" s="293" t="s">
        <v>2074</v>
      </c>
      <c r="F1118" s="293" t="s">
        <v>1971</v>
      </c>
      <c r="G1118" s="122" t="s">
        <v>244</v>
      </c>
      <c r="H1118" s="293" t="s">
        <v>418</v>
      </c>
      <c r="I1118" s="293" t="s">
        <v>260</v>
      </c>
      <c r="J1118" s="294">
        <v>45777</v>
      </c>
      <c r="K1118" s="295">
        <v>233.5</v>
      </c>
      <c r="L1118" s="296">
        <v>233.5</v>
      </c>
      <c r="M1118" s="297">
        <v>233.5</v>
      </c>
      <c r="N1118" s="297">
        <v>233.5</v>
      </c>
      <c r="O1118" s="298">
        <v>233.5</v>
      </c>
      <c r="P1118" s="299">
        <v>233.5</v>
      </c>
      <c r="Q1118" s="296">
        <v>233.5</v>
      </c>
      <c r="R1118" s="297">
        <v>233.5</v>
      </c>
      <c r="S1118" s="297">
        <v>233.5</v>
      </c>
      <c r="T1118" s="297">
        <v>233.5</v>
      </c>
      <c r="U1118" s="300">
        <v>233.5</v>
      </c>
      <c r="V1118" s="296">
        <v>233.5</v>
      </c>
      <c r="W1118" s="297">
        <v>233.5</v>
      </c>
      <c r="X1118" s="297">
        <v>233.5</v>
      </c>
      <c r="Y1118" s="297">
        <v>233.5</v>
      </c>
      <c r="Z1118" s="300">
        <v>233.5</v>
      </c>
      <c r="AA1118" s="296">
        <v>233.5</v>
      </c>
      <c r="AB1118" s="297">
        <v>233.5</v>
      </c>
      <c r="AC1118" s="297">
        <v>233.5</v>
      </c>
      <c r="AD1118" s="297">
        <v>233.5</v>
      </c>
      <c r="AE1118" s="300">
        <v>233.5</v>
      </c>
    </row>
    <row r="1119" spans="1:31" x14ac:dyDescent="0.2">
      <c r="A1119" s="293" t="s">
        <v>2674</v>
      </c>
      <c r="B1119" s="293" t="s">
        <v>2675</v>
      </c>
      <c r="C1119" s="293" t="s">
        <v>2676</v>
      </c>
      <c r="D1119" s="122" t="s">
        <v>2073</v>
      </c>
      <c r="E1119" s="293" t="s">
        <v>2074</v>
      </c>
      <c r="F1119" s="293" t="s">
        <v>1971</v>
      </c>
      <c r="G1119" s="122" t="s">
        <v>244</v>
      </c>
      <c r="H1119" s="293" t="s">
        <v>576</v>
      </c>
      <c r="I1119" s="293" t="s">
        <v>246</v>
      </c>
      <c r="J1119" s="294">
        <v>45762</v>
      </c>
      <c r="K1119" s="295">
        <v>51.6</v>
      </c>
      <c r="L1119" s="296">
        <v>50</v>
      </c>
      <c r="M1119" s="297">
        <v>50</v>
      </c>
      <c r="N1119" s="297">
        <v>50</v>
      </c>
      <c r="O1119" s="298">
        <v>50</v>
      </c>
      <c r="P1119" s="299">
        <v>50</v>
      </c>
      <c r="Q1119" s="296">
        <v>50</v>
      </c>
      <c r="R1119" s="297">
        <v>50</v>
      </c>
      <c r="S1119" s="297">
        <v>50</v>
      </c>
      <c r="T1119" s="297">
        <v>50</v>
      </c>
      <c r="U1119" s="300">
        <v>50</v>
      </c>
      <c r="V1119" s="296">
        <v>50</v>
      </c>
      <c r="W1119" s="297">
        <v>50</v>
      </c>
      <c r="X1119" s="297">
        <v>50</v>
      </c>
      <c r="Y1119" s="297">
        <v>50</v>
      </c>
      <c r="Z1119" s="300">
        <v>50</v>
      </c>
      <c r="AA1119" s="296">
        <v>50</v>
      </c>
      <c r="AB1119" s="297">
        <v>50</v>
      </c>
      <c r="AC1119" s="297">
        <v>50</v>
      </c>
      <c r="AD1119" s="297">
        <v>50</v>
      </c>
      <c r="AE1119" s="300">
        <v>50</v>
      </c>
    </row>
    <row r="1120" spans="1:31" x14ac:dyDescent="0.2">
      <c r="A1120" s="293" t="s">
        <v>2677</v>
      </c>
      <c r="B1120" s="293" t="s">
        <v>2678</v>
      </c>
      <c r="C1120" s="293" t="s">
        <v>2679</v>
      </c>
      <c r="D1120" s="122" t="s">
        <v>2073</v>
      </c>
      <c r="E1120" s="293" t="s">
        <v>2074</v>
      </c>
      <c r="F1120" s="293" t="s">
        <v>1971</v>
      </c>
      <c r="G1120" s="122" t="s">
        <v>244</v>
      </c>
      <c r="H1120" s="293" t="s">
        <v>2240</v>
      </c>
      <c r="I1120" s="293" t="s">
        <v>246</v>
      </c>
      <c r="J1120" s="294">
        <v>45777</v>
      </c>
      <c r="K1120" s="295">
        <v>77.75</v>
      </c>
      <c r="L1120" s="296">
        <v>77</v>
      </c>
      <c r="M1120" s="297">
        <v>77</v>
      </c>
      <c r="N1120" s="297">
        <v>77</v>
      </c>
      <c r="O1120" s="298">
        <v>77</v>
      </c>
      <c r="P1120" s="299">
        <v>77</v>
      </c>
      <c r="Q1120" s="296">
        <v>77</v>
      </c>
      <c r="R1120" s="297">
        <v>77</v>
      </c>
      <c r="S1120" s="297">
        <v>77</v>
      </c>
      <c r="T1120" s="297">
        <v>77</v>
      </c>
      <c r="U1120" s="300">
        <v>77</v>
      </c>
      <c r="V1120" s="296">
        <v>77</v>
      </c>
      <c r="W1120" s="297">
        <v>77</v>
      </c>
      <c r="X1120" s="297">
        <v>77</v>
      </c>
      <c r="Y1120" s="297">
        <v>77</v>
      </c>
      <c r="Z1120" s="300">
        <v>77</v>
      </c>
      <c r="AA1120" s="296">
        <v>77</v>
      </c>
      <c r="AB1120" s="297">
        <v>77</v>
      </c>
      <c r="AC1120" s="297">
        <v>77</v>
      </c>
      <c r="AD1120" s="297">
        <v>77</v>
      </c>
      <c r="AE1120" s="300">
        <v>77</v>
      </c>
    </row>
    <row r="1121" spans="1:31" x14ac:dyDescent="0.2">
      <c r="A1121" s="293" t="s">
        <v>2680</v>
      </c>
      <c r="B1121" s="293" t="s">
        <v>2678</v>
      </c>
      <c r="C1121" s="293" t="s">
        <v>2681</v>
      </c>
      <c r="D1121" s="122" t="s">
        <v>2073</v>
      </c>
      <c r="E1121" s="293" t="s">
        <v>2074</v>
      </c>
      <c r="F1121" s="293" t="s">
        <v>1971</v>
      </c>
      <c r="G1121" s="122" t="s">
        <v>244</v>
      </c>
      <c r="H1121" s="293" t="s">
        <v>2240</v>
      </c>
      <c r="I1121" s="293" t="s">
        <v>246</v>
      </c>
      <c r="J1121" s="294">
        <v>45777</v>
      </c>
      <c r="K1121" s="295">
        <v>178.55</v>
      </c>
      <c r="L1121" s="296">
        <v>178</v>
      </c>
      <c r="M1121" s="297">
        <v>178</v>
      </c>
      <c r="N1121" s="297">
        <v>178</v>
      </c>
      <c r="O1121" s="298">
        <v>178</v>
      </c>
      <c r="P1121" s="299">
        <v>178</v>
      </c>
      <c r="Q1121" s="296">
        <v>178</v>
      </c>
      <c r="R1121" s="297">
        <v>178</v>
      </c>
      <c r="S1121" s="297">
        <v>178</v>
      </c>
      <c r="T1121" s="297">
        <v>178</v>
      </c>
      <c r="U1121" s="300">
        <v>178</v>
      </c>
      <c r="V1121" s="296">
        <v>178</v>
      </c>
      <c r="W1121" s="297">
        <v>178</v>
      </c>
      <c r="X1121" s="297">
        <v>178</v>
      </c>
      <c r="Y1121" s="297">
        <v>178</v>
      </c>
      <c r="Z1121" s="300">
        <v>178</v>
      </c>
      <c r="AA1121" s="296">
        <v>178</v>
      </c>
      <c r="AB1121" s="297">
        <v>178</v>
      </c>
      <c r="AC1121" s="297">
        <v>178</v>
      </c>
      <c r="AD1121" s="297">
        <v>178</v>
      </c>
      <c r="AE1121" s="300">
        <v>178</v>
      </c>
    </row>
    <row r="1122" spans="1:31" x14ac:dyDescent="0.2">
      <c r="A1122" s="293" t="s">
        <v>2682</v>
      </c>
      <c r="B1122" s="293" t="s">
        <v>2683</v>
      </c>
      <c r="C1122" s="293" t="s">
        <v>2684</v>
      </c>
      <c r="D1122" s="122" t="s">
        <v>2073</v>
      </c>
      <c r="E1122" s="293" t="s">
        <v>2074</v>
      </c>
      <c r="F1122" s="293" t="s">
        <v>1971</v>
      </c>
      <c r="G1122" s="122" t="s">
        <v>244</v>
      </c>
      <c r="H1122" s="293" t="s">
        <v>1148</v>
      </c>
      <c r="I1122" s="293" t="s">
        <v>260</v>
      </c>
      <c r="J1122" s="294">
        <v>45745</v>
      </c>
      <c r="K1122" s="295">
        <v>70.45</v>
      </c>
      <c r="L1122" s="296">
        <v>70</v>
      </c>
      <c r="M1122" s="297">
        <v>70</v>
      </c>
      <c r="N1122" s="297">
        <v>70</v>
      </c>
      <c r="O1122" s="298">
        <v>70</v>
      </c>
      <c r="P1122" s="299">
        <v>70</v>
      </c>
      <c r="Q1122" s="296">
        <v>70</v>
      </c>
      <c r="R1122" s="297">
        <v>70</v>
      </c>
      <c r="S1122" s="297">
        <v>70</v>
      </c>
      <c r="T1122" s="297">
        <v>70</v>
      </c>
      <c r="U1122" s="300">
        <v>70</v>
      </c>
      <c r="V1122" s="296">
        <v>70</v>
      </c>
      <c r="W1122" s="297">
        <v>70</v>
      </c>
      <c r="X1122" s="297">
        <v>70</v>
      </c>
      <c r="Y1122" s="297">
        <v>70</v>
      </c>
      <c r="Z1122" s="300">
        <v>70</v>
      </c>
      <c r="AA1122" s="296">
        <v>70</v>
      </c>
      <c r="AB1122" s="297">
        <v>70</v>
      </c>
      <c r="AC1122" s="297">
        <v>70</v>
      </c>
      <c r="AD1122" s="297">
        <v>70</v>
      </c>
      <c r="AE1122" s="300">
        <v>70</v>
      </c>
    </row>
    <row r="1123" spans="1:31" x14ac:dyDescent="0.2">
      <c r="A1123" s="293" t="s">
        <v>2685</v>
      </c>
      <c r="B1123" s="293" t="s">
        <v>2683</v>
      </c>
      <c r="C1123" s="293" t="s">
        <v>2686</v>
      </c>
      <c r="D1123" s="122" t="s">
        <v>2073</v>
      </c>
      <c r="E1123" s="293" t="s">
        <v>2074</v>
      </c>
      <c r="F1123" s="293" t="s">
        <v>1971</v>
      </c>
      <c r="G1123" s="122" t="s">
        <v>244</v>
      </c>
      <c r="H1123" s="293" t="s">
        <v>1148</v>
      </c>
      <c r="I1123" s="293" t="s">
        <v>260</v>
      </c>
      <c r="J1123" s="294">
        <v>45745</v>
      </c>
      <c r="K1123" s="295">
        <v>66.28</v>
      </c>
      <c r="L1123" s="296">
        <v>66</v>
      </c>
      <c r="M1123" s="297">
        <v>66</v>
      </c>
      <c r="N1123" s="297">
        <v>66</v>
      </c>
      <c r="O1123" s="298">
        <v>66</v>
      </c>
      <c r="P1123" s="299">
        <v>66</v>
      </c>
      <c r="Q1123" s="296">
        <v>66</v>
      </c>
      <c r="R1123" s="297">
        <v>66</v>
      </c>
      <c r="S1123" s="297">
        <v>66</v>
      </c>
      <c r="T1123" s="297">
        <v>66</v>
      </c>
      <c r="U1123" s="300">
        <v>66</v>
      </c>
      <c r="V1123" s="296">
        <v>66</v>
      </c>
      <c r="W1123" s="297">
        <v>66</v>
      </c>
      <c r="X1123" s="297">
        <v>66</v>
      </c>
      <c r="Y1123" s="297">
        <v>66</v>
      </c>
      <c r="Z1123" s="300">
        <v>66</v>
      </c>
      <c r="AA1123" s="296">
        <v>66</v>
      </c>
      <c r="AB1123" s="297">
        <v>66</v>
      </c>
      <c r="AC1123" s="297">
        <v>66</v>
      </c>
      <c r="AD1123" s="297">
        <v>66</v>
      </c>
      <c r="AE1123" s="300">
        <v>66</v>
      </c>
    </row>
    <row r="1124" spans="1:31" x14ac:dyDescent="0.2">
      <c r="A1124" s="293" t="s">
        <v>2687</v>
      </c>
      <c r="B1124" s="293" t="s">
        <v>2688</v>
      </c>
      <c r="C1124" s="293" t="s">
        <v>2689</v>
      </c>
      <c r="D1124" s="122" t="s">
        <v>2073</v>
      </c>
      <c r="E1124" s="293" t="s">
        <v>2074</v>
      </c>
      <c r="F1124" s="293" t="s">
        <v>1971</v>
      </c>
      <c r="G1124" s="122" t="s">
        <v>244</v>
      </c>
      <c r="H1124" s="293" t="s">
        <v>2103</v>
      </c>
      <c r="I1124" s="293" t="s">
        <v>260</v>
      </c>
      <c r="J1124" s="294">
        <v>45777</v>
      </c>
      <c r="K1124" s="295">
        <v>184.1</v>
      </c>
      <c r="L1124" s="296">
        <v>184.1</v>
      </c>
      <c r="M1124" s="297">
        <v>184.1</v>
      </c>
      <c r="N1124" s="297">
        <v>184.1</v>
      </c>
      <c r="O1124" s="298">
        <v>184.1</v>
      </c>
      <c r="P1124" s="299">
        <v>184.1</v>
      </c>
      <c r="Q1124" s="296">
        <v>184.1</v>
      </c>
      <c r="R1124" s="297">
        <v>184.1</v>
      </c>
      <c r="S1124" s="297">
        <v>184.1</v>
      </c>
      <c r="T1124" s="297">
        <v>184.1</v>
      </c>
      <c r="U1124" s="300">
        <v>184.1</v>
      </c>
      <c r="V1124" s="296">
        <v>184.1</v>
      </c>
      <c r="W1124" s="297">
        <v>184.1</v>
      </c>
      <c r="X1124" s="297">
        <v>184.1</v>
      </c>
      <c r="Y1124" s="297">
        <v>184.1</v>
      </c>
      <c r="Z1124" s="300">
        <v>184.1</v>
      </c>
      <c r="AA1124" s="296">
        <v>184.1</v>
      </c>
      <c r="AB1124" s="297">
        <v>184.1</v>
      </c>
      <c r="AC1124" s="297">
        <v>184.1</v>
      </c>
      <c r="AD1124" s="297">
        <v>184.1</v>
      </c>
      <c r="AE1124" s="300">
        <v>184.1</v>
      </c>
    </row>
    <row r="1125" spans="1:31" x14ac:dyDescent="0.2">
      <c r="A1125" s="293" t="s">
        <v>2690</v>
      </c>
      <c r="B1125" s="293" t="s">
        <v>2688</v>
      </c>
      <c r="C1125" s="293" t="s">
        <v>2691</v>
      </c>
      <c r="D1125" s="122" t="s">
        <v>2073</v>
      </c>
      <c r="E1125" s="293" t="s">
        <v>2074</v>
      </c>
      <c r="F1125" s="293" t="s">
        <v>1971</v>
      </c>
      <c r="G1125" s="122" t="s">
        <v>244</v>
      </c>
      <c r="H1125" s="293" t="s">
        <v>2103</v>
      </c>
      <c r="I1125" s="293" t="s">
        <v>260</v>
      </c>
      <c r="J1125" s="294">
        <v>45777</v>
      </c>
      <c r="K1125" s="295">
        <v>17.5</v>
      </c>
      <c r="L1125" s="296">
        <v>17.5</v>
      </c>
      <c r="M1125" s="297">
        <v>17.5</v>
      </c>
      <c r="N1125" s="297">
        <v>17.5</v>
      </c>
      <c r="O1125" s="298">
        <v>17.5</v>
      </c>
      <c r="P1125" s="299">
        <v>17.5</v>
      </c>
      <c r="Q1125" s="296">
        <v>17.5</v>
      </c>
      <c r="R1125" s="297">
        <v>17.5</v>
      </c>
      <c r="S1125" s="297">
        <v>17.5</v>
      </c>
      <c r="T1125" s="297">
        <v>17.5</v>
      </c>
      <c r="U1125" s="300">
        <v>17.5</v>
      </c>
      <c r="V1125" s="296">
        <v>17.5</v>
      </c>
      <c r="W1125" s="297">
        <v>17.5</v>
      </c>
      <c r="X1125" s="297">
        <v>17.5</v>
      </c>
      <c r="Y1125" s="297">
        <v>17.5</v>
      </c>
      <c r="Z1125" s="300">
        <v>17.5</v>
      </c>
      <c r="AA1125" s="296">
        <v>17.5</v>
      </c>
      <c r="AB1125" s="297">
        <v>17.5</v>
      </c>
      <c r="AC1125" s="297">
        <v>17.5</v>
      </c>
      <c r="AD1125" s="297">
        <v>17.5</v>
      </c>
      <c r="AE1125" s="300">
        <v>17.5</v>
      </c>
    </row>
    <row r="1126" spans="1:31" x14ac:dyDescent="0.2">
      <c r="A1126" s="293" t="s">
        <v>2692</v>
      </c>
      <c r="B1126" s="293" t="s">
        <v>2693</v>
      </c>
      <c r="C1126" s="293" t="s">
        <v>2694</v>
      </c>
      <c r="D1126" s="122" t="s">
        <v>2073</v>
      </c>
      <c r="E1126" s="293" t="s">
        <v>2081</v>
      </c>
      <c r="F1126" s="293" t="s">
        <v>1971</v>
      </c>
      <c r="G1126" s="122" t="s">
        <v>244</v>
      </c>
      <c r="H1126" s="293" t="s">
        <v>495</v>
      </c>
      <c r="I1126" s="293" t="s">
        <v>392</v>
      </c>
      <c r="J1126" s="294">
        <v>45735</v>
      </c>
      <c r="K1126" s="295">
        <v>146.5</v>
      </c>
      <c r="L1126" s="296">
        <v>145</v>
      </c>
      <c r="M1126" s="297">
        <v>145</v>
      </c>
      <c r="N1126" s="297">
        <v>145</v>
      </c>
      <c r="O1126" s="298">
        <v>145</v>
      </c>
      <c r="P1126" s="299">
        <v>145</v>
      </c>
      <c r="Q1126" s="296">
        <v>145</v>
      </c>
      <c r="R1126" s="297">
        <v>145</v>
      </c>
      <c r="S1126" s="297">
        <v>145</v>
      </c>
      <c r="T1126" s="297">
        <v>145</v>
      </c>
      <c r="U1126" s="300">
        <v>145</v>
      </c>
      <c r="V1126" s="296">
        <v>145</v>
      </c>
      <c r="W1126" s="297">
        <v>145</v>
      </c>
      <c r="X1126" s="297">
        <v>145</v>
      </c>
      <c r="Y1126" s="297">
        <v>145</v>
      </c>
      <c r="Z1126" s="300">
        <v>145</v>
      </c>
      <c r="AA1126" s="296">
        <v>145</v>
      </c>
      <c r="AB1126" s="297">
        <v>145</v>
      </c>
      <c r="AC1126" s="297">
        <v>145</v>
      </c>
      <c r="AD1126" s="297">
        <v>145</v>
      </c>
      <c r="AE1126" s="300">
        <v>145</v>
      </c>
    </row>
    <row r="1127" spans="1:31" x14ac:dyDescent="0.2">
      <c r="A1127" s="293" t="s">
        <v>2695</v>
      </c>
      <c r="B1127" s="293" t="s">
        <v>2696</v>
      </c>
      <c r="C1127" s="293" t="s">
        <v>2697</v>
      </c>
      <c r="D1127" s="122" t="s">
        <v>2073</v>
      </c>
      <c r="E1127" s="293" t="s">
        <v>2085</v>
      </c>
      <c r="F1127" s="293" t="s">
        <v>1971</v>
      </c>
      <c r="G1127" s="122" t="s">
        <v>244</v>
      </c>
      <c r="H1127" s="293" t="s">
        <v>1965</v>
      </c>
      <c r="I1127" s="293" t="s">
        <v>392</v>
      </c>
      <c r="J1127" s="294">
        <v>45838</v>
      </c>
      <c r="K1127" s="295">
        <v>202.37</v>
      </c>
      <c r="L1127" s="296">
        <v>200</v>
      </c>
      <c r="M1127" s="297">
        <v>200</v>
      </c>
      <c r="N1127" s="297">
        <v>200</v>
      </c>
      <c r="O1127" s="298">
        <v>200</v>
      </c>
      <c r="P1127" s="299">
        <v>200</v>
      </c>
      <c r="Q1127" s="296">
        <v>200</v>
      </c>
      <c r="R1127" s="297">
        <v>200</v>
      </c>
      <c r="S1127" s="297">
        <v>200</v>
      </c>
      <c r="T1127" s="297">
        <v>200</v>
      </c>
      <c r="U1127" s="300">
        <v>200</v>
      </c>
      <c r="V1127" s="296">
        <v>200</v>
      </c>
      <c r="W1127" s="297">
        <v>200</v>
      </c>
      <c r="X1127" s="297">
        <v>200</v>
      </c>
      <c r="Y1127" s="297">
        <v>200</v>
      </c>
      <c r="Z1127" s="300">
        <v>200</v>
      </c>
      <c r="AA1127" s="296">
        <v>200</v>
      </c>
      <c r="AB1127" s="297">
        <v>200</v>
      </c>
      <c r="AC1127" s="297">
        <v>200</v>
      </c>
      <c r="AD1127" s="297">
        <v>200</v>
      </c>
      <c r="AE1127" s="300">
        <v>200</v>
      </c>
    </row>
    <row r="1128" spans="1:31" x14ac:dyDescent="0.2">
      <c r="A1128" s="293" t="s">
        <v>2698</v>
      </c>
      <c r="B1128" s="293" t="s">
        <v>2699</v>
      </c>
      <c r="C1128" s="293" t="s">
        <v>2700</v>
      </c>
      <c r="D1128" s="122" t="s">
        <v>2073</v>
      </c>
      <c r="E1128" s="293" t="s">
        <v>2074</v>
      </c>
      <c r="F1128" s="293" t="s">
        <v>1971</v>
      </c>
      <c r="G1128" s="122" t="s">
        <v>244</v>
      </c>
      <c r="H1128" s="293" t="s">
        <v>397</v>
      </c>
      <c r="I1128" s="293" t="s">
        <v>252</v>
      </c>
      <c r="J1128" s="294">
        <v>45777</v>
      </c>
      <c r="K1128" s="295">
        <v>196.29</v>
      </c>
      <c r="L1128" s="296">
        <v>195</v>
      </c>
      <c r="M1128" s="297">
        <v>195</v>
      </c>
      <c r="N1128" s="297">
        <v>195</v>
      </c>
      <c r="O1128" s="298">
        <v>195</v>
      </c>
      <c r="P1128" s="299">
        <v>195</v>
      </c>
      <c r="Q1128" s="296">
        <v>195</v>
      </c>
      <c r="R1128" s="297">
        <v>195</v>
      </c>
      <c r="S1128" s="297">
        <v>195</v>
      </c>
      <c r="T1128" s="297">
        <v>195</v>
      </c>
      <c r="U1128" s="300">
        <v>195</v>
      </c>
      <c r="V1128" s="296">
        <v>195</v>
      </c>
      <c r="W1128" s="297">
        <v>195</v>
      </c>
      <c r="X1128" s="297">
        <v>195</v>
      </c>
      <c r="Y1128" s="297">
        <v>195</v>
      </c>
      <c r="Z1128" s="300">
        <v>195</v>
      </c>
      <c r="AA1128" s="296">
        <v>195</v>
      </c>
      <c r="AB1128" s="297">
        <v>195</v>
      </c>
      <c r="AC1128" s="297">
        <v>195</v>
      </c>
      <c r="AD1128" s="297">
        <v>195</v>
      </c>
      <c r="AE1128" s="300">
        <v>195</v>
      </c>
    </row>
    <row r="1129" spans="1:31" x14ac:dyDescent="0.2">
      <c r="A1129" s="293" t="s">
        <v>2701</v>
      </c>
      <c r="B1129" s="293" t="s">
        <v>2702</v>
      </c>
      <c r="C1129" s="293" t="s">
        <v>2703</v>
      </c>
      <c r="D1129" s="122" t="s">
        <v>2073</v>
      </c>
      <c r="E1129" s="293" t="s">
        <v>2074</v>
      </c>
      <c r="F1129" s="293" t="s">
        <v>1971</v>
      </c>
      <c r="G1129" s="122" t="s">
        <v>244</v>
      </c>
      <c r="H1129" s="293" t="s">
        <v>259</v>
      </c>
      <c r="I1129" s="293" t="s">
        <v>260</v>
      </c>
      <c r="J1129" s="294">
        <v>45746</v>
      </c>
      <c r="K1129" s="295">
        <v>128.08000000000001</v>
      </c>
      <c r="L1129" s="296">
        <v>127.8</v>
      </c>
      <c r="M1129" s="297">
        <v>127.8</v>
      </c>
      <c r="N1129" s="297">
        <v>127.8</v>
      </c>
      <c r="O1129" s="298">
        <v>127.8</v>
      </c>
      <c r="P1129" s="299">
        <v>127.8</v>
      </c>
      <c r="Q1129" s="296">
        <v>127.8</v>
      </c>
      <c r="R1129" s="297">
        <v>127.8</v>
      </c>
      <c r="S1129" s="297">
        <v>127.8</v>
      </c>
      <c r="T1129" s="297">
        <v>127.8</v>
      </c>
      <c r="U1129" s="300">
        <v>127.8</v>
      </c>
      <c r="V1129" s="296">
        <v>127.8</v>
      </c>
      <c r="W1129" s="297">
        <v>127.8</v>
      </c>
      <c r="X1129" s="297">
        <v>127.8</v>
      </c>
      <c r="Y1129" s="297">
        <v>127.8</v>
      </c>
      <c r="Z1129" s="300">
        <v>127.8</v>
      </c>
      <c r="AA1129" s="296">
        <v>127.8</v>
      </c>
      <c r="AB1129" s="297">
        <v>127.8</v>
      </c>
      <c r="AC1129" s="297">
        <v>127.8</v>
      </c>
      <c r="AD1129" s="297">
        <v>127.8</v>
      </c>
      <c r="AE1129" s="300">
        <v>127.8</v>
      </c>
    </row>
    <row r="1130" spans="1:31" x14ac:dyDescent="0.2">
      <c r="A1130" s="293" t="s">
        <v>2704</v>
      </c>
      <c r="B1130" s="293" t="s">
        <v>2702</v>
      </c>
      <c r="C1130" s="293" t="s">
        <v>2705</v>
      </c>
      <c r="D1130" s="122" t="s">
        <v>2073</v>
      </c>
      <c r="E1130" s="293" t="s">
        <v>2074</v>
      </c>
      <c r="F1130" s="293" t="s">
        <v>1971</v>
      </c>
      <c r="G1130" s="122" t="s">
        <v>244</v>
      </c>
      <c r="H1130" s="293" t="s">
        <v>259</v>
      </c>
      <c r="I1130" s="293" t="s">
        <v>260</v>
      </c>
      <c r="J1130" s="294">
        <v>45746</v>
      </c>
      <c r="K1130" s="295">
        <v>128.12</v>
      </c>
      <c r="L1130" s="296">
        <v>127.8</v>
      </c>
      <c r="M1130" s="297">
        <v>127.8</v>
      </c>
      <c r="N1130" s="297">
        <v>127.8</v>
      </c>
      <c r="O1130" s="298">
        <v>127.8</v>
      </c>
      <c r="P1130" s="299">
        <v>127.8</v>
      </c>
      <c r="Q1130" s="296">
        <v>127.8</v>
      </c>
      <c r="R1130" s="297">
        <v>127.8</v>
      </c>
      <c r="S1130" s="297">
        <v>127.8</v>
      </c>
      <c r="T1130" s="297">
        <v>127.8</v>
      </c>
      <c r="U1130" s="300">
        <v>127.8</v>
      </c>
      <c r="V1130" s="296">
        <v>127.8</v>
      </c>
      <c r="W1130" s="297">
        <v>127.8</v>
      </c>
      <c r="X1130" s="297">
        <v>127.8</v>
      </c>
      <c r="Y1130" s="297">
        <v>127.8</v>
      </c>
      <c r="Z1130" s="300">
        <v>127.8</v>
      </c>
      <c r="AA1130" s="296">
        <v>127.8</v>
      </c>
      <c r="AB1130" s="297">
        <v>127.8</v>
      </c>
      <c r="AC1130" s="297">
        <v>127.8</v>
      </c>
      <c r="AD1130" s="297">
        <v>127.8</v>
      </c>
      <c r="AE1130" s="300">
        <v>127.8</v>
      </c>
    </row>
    <row r="1131" spans="1:31" x14ac:dyDescent="0.2">
      <c r="A1131" s="293" t="s">
        <v>2706</v>
      </c>
      <c r="B1131" s="293" t="s">
        <v>2707</v>
      </c>
      <c r="C1131" s="293" t="s">
        <v>2708</v>
      </c>
      <c r="D1131" s="122" t="s">
        <v>2073</v>
      </c>
      <c r="E1131" s="293" t="s">
        <v>2074</v>
      </c>
      <c r="F1131" s="293" t="s">
        <v>1971</v>
      </c>
      <c r="G1131" s="122" t="s">
        <v>244</v>
      </c>
      <c r="H1131" s="293" t="s">
        <v>402</v>
      </c>
      <c r="I1131" s="293" t="s">
        <v>305</v>
      </c>
      <c r="J1131" s="294">
        <v>45785</v>
      </c>
      <c r="K1131" s="295">
        <v>60.14</v>
      </c>
      <c r="L1131" s="296">
        <v>60</v>
      </c>
      <c r="M1131" s="297">
        <v>60</v>
      </c>
      <c r="N1131" s="297">
        <v>60</v>
      </c>
      <c r="O1131" s="298">
        <v>60</v>
      </c>
      <c r="P1131" s="299">
        <v>60</v>
      </c>
      <c r="Q1131" s="296">
        <v>60</v>
      </c>
      <c r="R1131" s="297">
        <v>60</v>
      </c>
      <c r="S1131" s="297">
        <v>60</v>
      </c>
      <c r="T1131" s="297">
        <v>60</v>
      </c>
      <c r="U1131" s="300">
        <v>60</v>
      </c>
      <c r="V1131" s="296">
        <v>60</v>
      </c>
      <c r="W1131" s="297">
        <v>60</v>
      </c>
      <c r="X1131" s="297">
        <v>60</v>
      </c>
      <c r="Y1131" s="297">
        <v>60</v>
      </c>
      <c r="Z1131" s="300">
        <v>60</v>
      </c>
      <c r="AA1131" s="296">
        <v>60</v>
      </c>
      <c r="AB1131" s="297">
        <v>60</v>
      </c>
      <c r="AC1131" s="297">
        <v>60</v>
      </c>
      <c r="AD1131" s="297">
        <v>60</v>
      </c>
      <c r="AE1131" s="300">
        <v>60</v>
      </c>
    </row>
    <row r="1132" spans="1:31" x14ac:dyDescent="0.2">
      <c r="A1132" s="293" t="s">
        <v>2709</v>
      </c>
      <c r="B1132" s="293"/>
      <c r="C1132" s="293" t="s">
        <v>2710</v>
      </c>
      <c r="D1132" s="122" t="s">
        <v>2711</v>
      </c>
      <c r="E1132" s="293" t="s">
        <v>2712</v>
      </c>
      <c r="F1132" s="293" t="s">
        <v>243</v>
      </c>
      <c r="G1132" s="122" t="s">
        <v>2713</v>
      </c>
      <c r="H1132" s="293" t="s">
        <v>304</v>
      </c>
      <c r="I1132" s="293" t="s">
        <v>305</v>
      </c>
      <c r="J1132" s="294">
        <v>45630</v>
      </c>
      <c r="K1132" s="295">
        <v>9.9600000000000009</v>
      </c>
      <c r="L1132" s="296">
        <v>10</v>
      </c>
      <c r="M1132" s="297">
        <v>10</v>
      </c>
      <c r="N1132" s="297">
        <v>10</v>
      </c>
      <c r="O1132" s="298">
        <v>10</v>
      </c>
      <c r="P1132" s="299">
        <v>10</v>
      </c>
      <c r="Q1132" s="296">
        <v>10</v>
      </c>
      <c r="R1132" s="297">
        <v>10</v>
      </c>
      <c r="S1132" s="297">
        <v>10</v>
      </c>
      <c r="T1132" s="297">
        <v>10</v>
      </c>
      <c r="U1132" s="300">
        <v>10</v>
      </c>
      <c r="V1132" s="296">
        <v>10</v>
      </c>
      <c r="W1132" s="297">
        <v>10</v>
      </c>
      <c r="X1132" s="297">
        <v>10</v>
      </c>
      <c r="Y1132" s="297">
        <v>10</v>
      </c>
      <c r="Z1132" s="300">
        <v>10</v>
      </c>
      <c r="AA1132" s="296">
        <v>10</v>
      </c>
      <c r="AB1132" s="297">
        <v>10</v>
      </c>
      <c r="AC1132" s="297">
        <v>10</v>
      </c>
      <c r="AD1132" s="297">
        <v>10</v>
      </c>
      <c r="AE1132" s="300">
        <v>10</v>
      </c>
    </row>
    <row r="1133" spans="1:31" x14ac:dyDescent="0.2">
      <c r="A1133" s="293" t="s">
        <v>2714</v>
      </c>
      <c r="B1133" s="293"/>
      <c r="C1133" s="293" t="s">
        <v>2715</v>
      </c>
      <c r="D1133" s="122" t="s">
        <v>2711</v>
      </c>
      <c r="E1133" s="293" t="s">
        <v>2712</v>
      </c>
      <c r="F1133" s="293" t="s">
        <v>243</v>
      </c>
      <c r="G1133" s="122" t="s">
        <v>244</v>
      </c>
      <c r="H1133" s="293" t="s">
        <v>1672</v>
      </c>
      <c r="I1133" s="293" t="s">
        <v>392</v>
      </c>
      <c r="J1133" s="294">
        <v>45597</v>
      </c>
      <c r="K1133" s="295">
        <v>103.1</v>
      </c>
      <c r="L1133" s="296">
        <v>100.3</v>
      </c>
      <c r="M1133" s="297">
        <v>100.3</v>
      </c>
      <c r="N1133" s="297">
        <v>100.3</v>
      </c>
      <c r="O1133" s="298">
        <v>100.3</v>
      </c>
      <c r="P1133" s="299">
        <v>100.3</v>
      </c>
      <c r="Q1133" s="296">
        <v>100.3</v>
      </c>
      <c r="R1133" s="297">
        <v>100.3</v>
      </c>
      <c r="S1133" s="297">
        <v>100.3</v>
      </c>
      <c r="T1133" s="297">
        <v>100.3</v>
      </c>
      <c r="U1133" s="300">
        <v>100.3</v>
      </c>
      <c r="V1133" s="296">
        <v>100.3</v>
      </c>
      <c r="W1133" s="297">
        <v>100.3</v>
      </c>
      <c r="X1133" s="297">
        <v>100.3</v>
      </c>
      <c r="Y1133" s="297">
        <v>100.3</v>
      </c>
      <c r="Z1133" s="300">
        <v>100.3</v>
      </c>
      <c r="AA1133" s="296">
        <v>100.3</v>
      </c>
      <c r="AB1133" s="297">
        <v>100.3</v>
      </c>
      <c r="AC1133" s="297">
        <v>100.3</v>
      </c>
      <c r="AD1133" s="297">
        <v>100.3</v>
      </c>
      <c r="AE1133" s="300">
        <v>100.3</v>
      </c>
    </row>
    <row r="1134" spans="1:31" x14ac:dyDescent="0.2">
      <c r="A1134" s="293" t="s">
        <v>2716</v>
      </c>
      <c r="B1134" s="293"/>
      <c r="C1134" s="293" t="s">
        <v>2717</v>
      </c>
      <c r="D1134" s="122" t="s">
        <v>2711</v>
      </c>
      <c r="E1134" s="293" t="s">
        <v>2712</v>
      </c>
      <c r="F1134" s="293" t="s">
        <v>243</v>
      </c>
      <c r="G1134" s="122" t="s">
        <v>244</v>
      </c>
      <c r="H1134" s="293" t="s">
        <v>1257</v>
      </c>
      <c r="I1134" s="293" t="s">
        <v>392</v>
      </c>
      <c r="J1134" s="294">
        <v>44617</v>
      </c>
      <c r="K1134" s="295">
        <v>35.200000000000003</v>
      </c>
      <c r="L1134" s="296">
        <v>35.200000000000003</v>
      </c>
      <c r="M1134" s="297">
        <v>35.200000000000003</v>
      </c>
      <c r="N1134" s="297">
        <v>35.200000000000003</v>
      </c>
      <c r="O1134" s="298">
        <v>35.200000000000003</v>
      </c>
      <c r="P1134" s="299">
        <v>35.200000000000003</v>
      </c>
      <c r="Q1134" s="296">
        <v>35.200000000000003</v>
      </c>
      <c r="R1134" s="297">
        <v>35.200000000000003</v>
      </c>
      <c r="S1134" s="297">
        <v>35.200000000000003</v>
      </c>
      <c r="T1134" s="297">
        <v>35.200000000000003</v>
      </c>
      <c r="U1134" s="300">
        <v>35.200000000000003</v>
      </c>
      <c r="V1134" s="296">
        <v>35.200000000000003</v>
      </c>
      <c r="W1134" s="297">
        <v>35.200000000000003</v>
      </c>
      <c r="X1134" s="297">
        <v>35.200000000000003</v>
      </c>
      <c r="Y1134" s="297">
        <v>35.200000000000003</v>
      </c>
      <c r="Z1134" s="300">
        <v>35.200000000000003</v>
      </c>
      <c r="AA1134" s="296">
        <v>35.200000000000003</v>
      </c>
      <c r="AB1134" s="297">
        <v>35.200000000000003</v>
      </c>
      <c r="AC1134" s="297">
        <v>35.200000000000003</v>
      </c>
      <c r="AD1134" s="297">
        <v>35.200000000000003</v>
      </c>
      <c r="AE1134" s="300">
        <v>35.200000000000003</v>
      </c>
    </row>
    <row r="1135" spans="1:31" x14ac:dyDescent="0.2">
      <c r="A1135" s="293" t="s">
        <v>2718</v>
      </c>
      <c r="B1135" s="293"/>
      <c r="C1135" s="293" t="s">
        <v>2719</v>
      </c>
      <c r="D1135" s="122" t="s">
        <v>2711</v>
      </c>
      <c r="E1135" s="293" t="s">
        <v>2712</v>
      </c>
      <c r="F1135" s="293" t="s">
        <v>243</v>
      </c>
      <c r="G1135" s="122" t="s">
        <v>244</v>
      </c>
      <c r="H1135" s="293" t="s">
        <v>1257</v>
      </c>
      <c r="I1135" s="293" t="s">
        <v>392</v>
      </c>
      <c r="J1135" s="294">
        <v>44617</v>
      </c>
      <c r="K1135" s="295">
        <v>36.299999999999997</v>
      </c>
      <c r="L1135" s="296">
        <v>36.299999999999997</v>
      </c>
      <c r="M1135" s="297">
        <v>36.299999999999997</v>
      </c>
      <c r="N1135" s="297">
        <v>36.299999999999997</v>
      </c>
      <c r="O1135" s="298">
        <v>36.299999999999997</v>
      </c>
      <c r="P1135" s="299">
        <v>36.299999999999997</v>
      </c>
      <c r="Q1135" s="296">
        <v>36.299999999999997</v>
      </c>
      <c r="R1135" s="297">
        <v>36.299999999999997</v>
      </c>
      <c r="S1135" s="297">
        <v>36.299999999999997</v>
      </c>
      <c r="T1135" s="297">
        <v>36.299999999999997</v>
      </c>
      <c r="U1135" s="300">
        <v>36.299999999999997</v>
      </c>
      <c r="V1135" s="296">
        <v>36.299999999999997</v>
      </c>
      <c r="W1135" s="297">
        <v>36.299999999999997</v>
      </c>
      <c r="X1135" s="297">
        <v>36.299999999999997</v>
      </c>
      <c r="Y1135" s="297">
        <v>36.299999999999997</v>
      </c>
      <c r="Z1135" s="300">
        <v>36.299999999999997</v>
      </c>
      <c r="AA1135" s="296">
        <v>36.299999999999997</v>
      </c>
      <c r="AB1135" s="297">
        <v>36.299999999999997</v>
      </c>
      <c r="AC1135" s="297">
        <v>36.299999999999997</v>
      </c>
      <c r="AD1135" s="297">
        <v>36.299999999999997</v>
      </c>
      <c r="AE1135" s="300">
        <v>36.299999999999997</v>
      </c>
    </row>
    <row r="1136" spans="1:31" x14ac:dyDescent="0.2">
      <c r="A1136" s="293" t="s">
        <v>2720</v>
      </c>
      <c r="B1136" s="293"/>
      <c r="C1136" s="293" t="s">
        <v>2721</v>
      </c>
      <c r="D1136" s="122" t="s">
        <v>2711</v>
      </c>
      <c r="E1136" s="293" t="s">
        <v>2712</v>
      </c>
      <c r="F1136" s="293" t="s">
        <v>243</v>
      </c>
      <c r="G1136" s="122" t="s">
        <v>244</v>
      </c>
      <c r="H1136" s="293" t="s">
        <v>552</v>
      </c>
      <c r="I1136" s="293" t="s">
        <v>260</v>
      </c>
      <c r="J1136" s="294">
        <v>45454</v>
      </c>
      <c r="K1136" s="295">
        <v>200.9</v>
      </c>
      <c r="L1136" s="296">
        <v>200</v>
      </c>
      <c r="M1136" s="297">
        <v>200</v>
      </c>
      <c r="N1136" s="297">
        <v>200</v>
      </c>
      <c r="O1136" s="298">
        <v>200</v>
      </c>
      <c r="P1136" s="299">
        <v>200</v>
      </c>
      <c r="Q1136" s="296">
        <v>200</v>
      </c>
      <c r="R1136" s="297">
        <v>200</v>
      </c>
      <c r="S1136" s="297">
        <v>200</v>
      </c>
      <c r="T1136" s="297">
        <v>200</v>
      </c>
      <c r="U1136" s="300">
        <v>200</v>
      </c>
      <c r="V1136" s="296">
        <v>200</v>
      </c>
      <c r="W1136" s="297">
        <v>200</v>
      </c>
      <c r="X1136" s="297">
        <v>200</v>
      </c>
      <c r="Y1136" s="297">
        <v>200</v>
      </c>
      <c r="Z1136" s="300">
        <v>200</v>
      </c>
      <c r="AA1136" s="296">
        <v>200</v>
      </c>
      <c r="AB1136" s="297">
        <v>200</v>
      </c>
      <c r="AC1136" s="297">
        <v>200</v>
      </c>
      <c r="AD1136" s="297">
        <v>200</v>
      </c>
      <c r="AE1136" s="300">
        <v>200</v>
      </c>
    </row>
    <row r="1137" spans="1:31" x14ac:dyDescent="0.2">
      <c r="A1137" s="293" t="s">
        <v>2722</v>
      </c>
      <c r="B1137" s="293"/>
      <c r="C1137" s="293" t="s">
        <v>2723</v>
      </c>
      <c r="D1137" s="122" t="s">
        <v>2711</v>
      </c>
      <c r="E1137" s="293" t="s">
        <v>2712</v>
      </c>
      <c r="F1137" s="293" t="s">
        <v>243</v>
      </c>
      <c r="G1137" s="122" t="s">
        <v>2713</v>
      </c>
      <c r="H1137" s="293" t="s">
        <v>341</v>
      </c>
      <c r="I1137" s="293" t="s">
        <v>252</v>
      </c>
      <c r="J1137" s="294">
        <v>45734</v>
      </c>
      <c r="K1137" s="295">
        <v>9.9</v>
      </c>
      <c r="L1137" s="296">
        <v>9.9</v>
      </c>
      <c r="M1137" s="297">
        <v>9.9</v>
      </c>
      <c r="N1137" s="297">
        <v>9.9</v>
      </c>
      <c r="O1137" s="298">
        <v>9.9</v>
      </c>
      <c r="P1137" s="299">
        <v>9.9</v>
      </c>
      <c r="Q1137" s="296">
        <v>9.9</v>
      </c>
      <c r="R1137" s="297">
        <v>9.9</v>
      </c>
      <c r="S1137" s="297">
        <v>9.9</v>
      </c>
      <c r="T1137" s="297">
        <v>9.9</v>
      </c>
      <c r="U1137" s="300">
        <v>9.9</v>
      </c>
      <c r="V1137" s="296">
        <v>9.9</v>
      </c>
      <c r="W1137" s="297">
        <v>9.9</v>
      </c>
      <c r="X1137" s="297">
        <v>9.9</v>
      </c>
      <c r="Y1137" s="297">
        <v>9.9</v>
      </c>
      <c r="Z1137" s="300">
        <v>9.9</v>
      </c>
      <c r="AA1137" s="296">
        <v>9.9</v>
      </c>
      <c r="AB1137" s="297">
        <v>9.9</v>
      </c>
      <c r="AC1137" s="297">
        <v>9.9</v>
      </c>
      <c r="AD1137" s="297">
        <v>9.9</v>
      </c>
      <c r="AE1137" s="300">
        <v>9.9</v>
      </c>
    </row>
    <row r="1138" spans="1:31" x14ac:dyDescent="0.2">
      <c r="A1138" s="293" t="s">
        <v>2724</v>
      </c>
      <c r="B1138" s="293"/>
      <c r="C1138" s="293" t="s">
        <v>2725</v>
      </c>
      <c r="D1138" s="122" t="s">
        <v>2711</v>
      </c>
      <c r="E1138" s="293" t="s">
        <v>2712</v>
      </c>
      <c r="F1138" s="293" t="s">
        <v>243</v>
      </c>
      <c r="G1138" s="122" t="s">
        <v>244</v>
      </c>
      <c r="H1138" s="293" t="s">
        <v>1535</v>
      </c>
      <c r="I1138" s="293" t="s">
        <v>392</v>
      </c>
      <c r="J1138" s="294">
        <v>44417</v>
      </c>
      <c r="K1138" s="295">
        <v>77.599999999999994</v>
      </c>
      <c r="L1138" s="296">
        <v>77.599999999999994</v>
      </c>
      <c r="M1138" s="297">
        <v>77.599999999999994</v>
      </c>
      <c r="N1138" s="297">
        <v>77.599999999999994</v>
      </c>
      <c r="O1138" s="298">
        <v>77.599999999999994</v>
      </c>
      <c r="P1138" s="299">
        <v>77.599999999999994</v>
      </c>
      <c r="Q1138" s="296">
        <v>77.599999999999994</v>
      </c>
      <c r="R1138" s="297">
        <v>77.599999999999994</v>
      </c>
      <c r="S1138" s="297">
        <v>77.599999999999994</v>
      </c>
      <c r="T1138" s="297">
        <v>77.599999999999994</v>
      </c>
      <c r="U1138" s="300">
        <v>77.599999999999994</v>
      </c>
      <c r="V1138" s="296">
        <v>77.599999999999994</v>
      </c>
      <c r="W1138" s="297">
        <v>77.599999999999994</v>
      </c>
      <c r="X1138" s="297">
        <v>77.599999999999994</v>
      </c>
      <c r="Y1138" s="297">
        <v>77.599999999999994</v>
      </c>
      <c r="Z1138" s="300">
        <v>77.599999999999994</v>
      </c>
      <c r="AA1138" s="296">
        <v>77.599999999999994</v>
      </c>
      <c r="AB1138" s="297">
        <v>77.599999999999994</v>
      </c>
      <c r="AC1138" s="297">
        <v>77.599999999999994</v>
      </c>
      <c r="AD1138" s="297">
        <v>77.599999999999994</v>
      </c>
      <c r="AE1138" s="300">
        <v>77.599999999999994</v>
      </c>
    </row>
    <row r="1139" spans="1:31" x14ac:dyDescent="0.2">
      <c r="A1139" s="293" t="s">
        <v>2726</v>
      </c>
      <c r="B1139" s="293"/>
      <c r="C1139" s="293" t="s">
        <v>2727</v>
      </c>
      <c r="D1139" s="122" t="s">
        <v>2711</v>
      </c>
      <c r="E1139" s="293" t="s">
        <v>2712</v>
      </c>
      <c r="F1139" s="293" t="s">
        <v>243</v>
      </c>
      <c r="G1139" s="122" t="s">
        <v>244</v>
      </c>
      <c r="H1139" s="293" t="s">
        <v>2728</v>
      </c>
      <c r="I1139" s="293" t="s">
        <v>260</v>
      </c>
      <c r="J1139" s="294">
        <v>44348</v>
      </c>
      <c r="K1139" s="295">
        <v>100.5</v>
      </c>
      <c r="L1139" s="296">
        <v>100.5</v>
      </c>
      <c r="M1139" s="297">
        <v>100.5</v>
      </c>
      <c r="N1139" s="297">
        <v>100.5</v>
      </c>
      <c r="O1139" s="298">
        <v>100.5</v>
      </c>
      <c r="P1139" s="299">
        <v>100.5</v>
      </c>
      <c r="Q1139" s="296">
        <v>100.5</v>
      </c>
      <c r="R1139" s="297">
        <v>100.5</v>
      </c>
      <c r="S1139" s="297">
        <v>100.5</v>
      </c>
      <c r="T1139" s="297">
        <v>100.5</v>
      </c>
      <c r="U1139" s="300">
        <v>100.5</v>
      </c>
      <c r="V1139" s="296">
        <v>100.5</v>
      </c>
      <c r="W1139" s="297">
        <v>100.5</v>
      </c>
      <c r="X1139" s="297">
        <v>100.5</v>
      </c>
      <c r="Y1139" s="297">
        <v>100.5</v>
      </c>
      <c r="Z1139" s="300">
        <v>100.5</v>
      </c>
      <c r="AA1139" s="296">
        <v>100.5</v>
      </c>
      <c r="AB1139" s="297">
        <v>100.5</v>
      </c>
      <c r="AC1139" s="297">
        <v>100.5</v>
      </c>
      <c r="AD1139" s="297">
        <v>100.5</v>
      </c>
      <c r="AE1139" s="300">
        <v>100.5</v>
      </c>
    </row>
    <row r="1140" spans="1:31" x14ac:dyDescent="0.2">
      <c r="A1140" s="293" t="s">
        <v>2729</v>
      </c>
      <c r="B1140" s="293"/>
      <c r="C1140" s="293" t="s">
        <v>2730</v>
      </c>
      <c r="D1140" s="122" t="s">
        <v>2711</v>
      </c>
      <c r="E1140" s="293" t="s">
        <v>2712</v>
      </c>
      <c r="F1140" s="293" t="s">
        <v>243</v>
      </c>
      <c r="G1140" s="122" t="s">
        <v>2713</v>
      </c>
      <c r="H1140" s="293" t="s">
        <v>251</v>
      </c>
      <c r="I1140" s="293" t="s">
        <v>252</v>
      </c>
      <c r="J1140" s="294">
        <v>45110</v>
      </c>
      <c r="K1140" s="295">
        <v>9.99</v>
      </c>
      <c r="L1140" s="296">
        <v>9.9</v>
      </c>
      <c r="M1140" s="297">
        <v>9.9</v>
      </c>
      <c r="N1140" s="297">
        <v>9.9</v>
      </c>
      <c r="O1140" s="298">
        <v>9.9</v>
      </c>
      <c r="P1140" s="299">
        <v>9.9</v>
      </c>
      <c r="Q1140" s="296">
        <v>9.9</v>
      </c>
      <c r="R1140" s="297">
        <v>9.9</v>
      </c>
      <c r="S1140" s="297">
        <v>9.9</v>
      </c>
      <c r="T1140" s="297">
        <v>9.9</v>
      </c>
      <c r="U1140" s="300">
        <v>9.9</v>
      </c>
      <c r="V1140" s="296">
        <v>9.9</v>
      </c>
      <c r="W1140" s="297">
        <v>9.9</v>
      </c>
      <c r="X1140" s="297">
        <v>9.9</v>
      </c>
      <c r="Y1140" s="297">
        <v>9.9</v>
      </c>
      <c r="Z1140" s="300">
        <v>9.9</v>
      </c>
      <c r="AA1140" s="296">
        <v>9.9</v>
      </c>
      <c r="AB1140" s="297">
        <v>9.9</v>
      </c>
      <c r="AC1140" s="297">
        <v>9.9</v>
      </c>
      <c r="AD1140" s="297">
        <v>9.9</v>
      </c>
      <c r="AE1140" s="300">
        <v>9.9</v>
      </c>
    </row>
    <row r="1141" spans="1:31" x14ac:dyDescent="0.2">
      <c r="A1141" s="293" t="s">
        <v>2731</v>
      </c>
      <c r="B1141" s="293"/>
      <c r="C1141" s="293" t="s">
        <v>2732</v>
      </c>
      <c r="D1141" s="122" t="s">
        <v>2711</v>
      </c>
      <c r="E1141" s="293" t="s">
        <v>2712</v>
      </c>
      <c r="F1141" s="293" t="s">
        <v>243</v>
      </c>
      <c r="G1141" s="122" t="s">
        <v>2713</v>
      </c>
      <c r="H1141" s="293" t="s">
        <v>1415</v>
      </c>
      <c r="I1141" s="293" t="s">
        <v>392</v>
      </c>
      <c r="J1141" s="294">
        <v>44294</v>
      </c>
      <c r="K1141" s="295">
        <v>9.18</v>
      </c>
      <c r="L1141" s="296">
        <v>7.5</v>
      </c>
      <c r="M1141" s="297">
        <v>7.5</v>
      </c>
      <c r="N1141" s="297">
        <v>7.5</v>
      </c>
      <c r="O1141" s="298">
        <v>7.5</v>
      </c>
      <c r="P1141" s="299">
        <v>7.5</v>
      </c>
      <c r="Q1141" s="296">
        <v>7.5</v>
      </c>
      <c r="R1141" s="297">
        <v>7.5</v>
      </c>
      <c r="S1141" s="297">
        <v>7.5</v>
      </c>
      <c r="T1141" s="297">
        <v>7.5</v>
      </c>
      <c r="U1141" s="300">
        <v>7.5</v>
      </c>
      <c r="V1141" s="296">
        <v>7.5</v>
      </c>
      <c r="W1141" s="297">
        <v>7.5</v>
      </c>
      <c r="X1141" s="297">
        <v>7.5</v>
      </c>
      <c r="Y1141" s="297">
        <v>7.5</v>
      </c>
      <c r="Z1141" s="300">
        <v>7.5</v>
      </c>
      <c r="AA1141" s="296">
        <v>7.5</v>
      </c>
      <c r="AB1141" s="297">
        <v>7.5</v>
      </c>
      <c r="AC1141" s="297">
        <v>7.5</v>
      </c>
      <c r="AD1141" s="297">
        <v>7.5</v>
      </c>
      <c r="AE1141" s="300">
        <v>7.5</v>
      </c>
    </row>
    <row r="1142" spans="1:31" x14ac:dyDescent="0.2">
      <c r="A1142" s="293" t="s">
        <v>2733</v>
      </c>
      <c r="B1142" s="293"/>
      <c r="C1142" s="293" t="s">
        <v>2734</v>
      </c>
      <c r="D1142" s="122" t="s">
        <v>2711</v>
      </c>
      <c r="E1142" s="293" t="s">
        <v>2712</v>
      </c>
      <c r="F1142" s="293" t="s">
        <v>243</v>
      </c>
      <c r="G1142" s="122" t="s">
        <v>244</v>
      </c>
      <c r="H1142" s="293" t="s">
        <v>1199</v>
      </c>
      <c r="I1142" s="293" t="s">
        <v>246</v>
      </c>
      <c r="J1142" s="294">
        <v>44882</v>
      </c>
      <c r="K1142" s="295">
        <v>51.6</v>
      </c>
      <c r="L1142" s="296">
        <v>50</v>
      </c>
      <c r="M1142" s="297">
        <v>50</v>
      </c>
      <c r="N1142" s="297">
        <v>50</v>
      </c>
      <c r="O1142" s="298">
        <v>50</v>
      </c>
      <c r="P1142" s="299">
        <v>50</v>
      </c>
      <c r="Q1142" s="296">
        <v>50</v>
      </c>
      <c r="R1142" s="297">
        <v>50</v>
      </c>
      <c r="S1142" s="297">
        <v>50</v>
      </c>
      <c r="T1142" s="297">
        <v>50</v>
      </c>
      <c r="U1142" s="300">
        <v>50</v>
      </c>
      <c r="V1142" s="296">
        <v>50</v>
      </c>
      <c r="W1142" s="297">
        <v>50</v>
      </c>
      <c r="X1142" s="297">
        <v>50</v>
      </c>
      <c r="Y1142" s="297">
        <v>50</v>
      </c>
      <c r="Z1142" s="300">
        <v>50</v>
      </c>
      <c r="AA1142" s="296">
        <v>50</v>
      </c>
      <c r="AB1142" s="297">
        <v>50</v>
      </c>
      <c r="AC1142" s="297">
        <v>50</v>
      </c>
      <c r="AD1142" s="297">
        <v>50</v>
      </c>
      <c r="AE1142" s="300">
        <v>50</v>
      </c>
    </row>
    <row r="1143" spans="1:31" x14ac:dyDescent="0.2">
      <c r="A1143" s="293" t="s">
        <v>2735</v>
      </c>
      <c r="B1143" s="293"/>
      <c r="C1143" s="293" t="s">
        <v>2736</v>
      </c>
      <c r="D1143" s="122" t="s">
        <v>2711</v>
      </c>
      <c r="E1143" s="293" t="s">
        <v>2712</v>
      </c>
      <c r="F1143" s="293" t="s">
        <v>243</v>
      </c>
      <c r="G1143" s="122" t="s">
        <v>244</v>
      </c>
      <c r="H1143" s="293" t="s">
        <v>1320</v>
      </c>
      <c r="I1143" s="293" t="s">
        <v>392</v>
      </c>
      <c r="J1143" s="294">
        <v>42855</v>
      </c>
      <c r="K1143" s="295">
        <v>30</v>
      </c>
      <c r="L1143" s="296">
        <v>30</v>
      </c>
      <c r="M1143" s="297">
        <v>30</v>
      </c>
      <c r="N1143" s="297">
        <v>30</v>
      </c>
      <c r="O1143" s="298">
        <v>30</v>
      </c>
      <c r="P1143" s="299">
        <v>30</v>
      </c>
      <c r="Q1143" s="296">
        <v>30</v>
      </c>
      <c r="R1143" s="297">
        <v>30</v>
      </c>
      <c r="S1143" s="297">
        <v>30</v>
      </c>
      <c r="T1143" s="297">
        <v>30</v>
      </c>
      <c r="U1143" s="300">
        <v>30</v>
      </c>
      <c r="V1143" s="296">
        <v>30</v>
      </c>
      <c r="W1143" s="297">
        <v>30</v>
      </c>
      <c r="X1143" s="297">
        <v>30</v>
      </c>
      <c r="Y1143" s="297">
        <v>30</v>
      </c>
      <c r="Z1143" s="300">
        <v>30</v>
      </c>
      <c r="AA1143" s="296">
        <v>30</v>
      </c>
      <c r="AB1143" s="297">
        <v>30</v>
      </c>
      <c r="AC1143" s="297">
        <v>30</v>
      </c>
      <c r="AD1143" s="297">
        <v>30</v>
      </c>
      <c r="AE1143" s="300">
        <v>30</v>
      </c>
    </row>
    <row r="1144" spans="1:31" x14ac:dyDescent="0.2">
      <c r="A1144" s="293" t="s">
        <v>2737</v>
      </c>
      <c r="B1144" s="293"/>
      <c r="C1144" s="293" t="s">
        <v>2738</v>
      </c>
      <c r="D1144" s="122" t="s">
        <v>2711</v>
      </c>
      <c r="E1144" s="293" t="s">
        <v>2712</v>
      </c>
      <c r="F1144" s="293" t="s">
        <v>243</v>
      </c>
      <c r="G1144" s="122" t="s">
        <v>244</v>
      </c>
      <c r="H1144" s="293" t="s">
        <v>1359</v>
      </c>
      <c r="I1144" s="293" t="s">
        <v>392</v>
      </c>
      <c r="J1144" s="294">
        <v>45516</v>
      </c>
      <c r="K1144" s="295">
        <v>154</v>
      </c>
      <c r="L1144" s="296">
        <v>150</v>
      </c>
      <c r="M1144" s="297">
        <v>150</v>
      </c>
      <c r="N1144" s="297">
        <v>150</v>
      </c>
      <c r="O1144" s="298">
        <v>150</v>
      </c>
      <c r="P1144" s="299">
        <v>150</v>
      </c>
      <c r="Q1144" s="296">
        <v>150</v>
      </c>
      <c r="R1144" s="297">
        <v>150</v>
      </c>
      <c r="S1144" s="297">
        <v>150</v>
      </c>
      <c r="T1144" s="297">
        <v>150</v>
      </c>
      <c r="U1144" s="300">
        <v>150</v>
      </c>
      <c r="V1144" s="296">
        <v>150</v>
      </c>
      <c r="W1144" s="297">
        <v>150</v>
      </c>
      <c r="X1144" s="297">
        <v>150</v>
      </c>
      <c r="Y1144" s="297">
        <v>150</v>
      </c>
      <c r="Z1144" s="300">
        <v>150</v>
      </c>
      <c r="AA1144" s="296">
        <v>150</v>
      </c>
      <c r="AB1144" s="297">
        <v>150</v>
      </c>
      <c r="AC1144" s="297">
        <v>150</v>
      </c>
      <c r="AD1144" s="297">
        <v>150</v>
      </c>
      <c r="AE1144" s="300">
        <v>150</v>
      </c>
    </row>
    <row r="1145" spans="1:31" x14ac:dyDescent="0.2">
      <c r="A1145" s="293" t="s">
        <v>2739</v>
      </c>
      <c r="B1145" s="293"/>
      <c r="C1145" s="293" t="s">
        <v>2740</v>
      </c>
      <c r="D1145" s="122" t="s">
        <v>2711</v>
      </c>
      <c r="E1145" s="293" t="s">
        <v>2712</v>
      </c>
      <c r="F1145" s="293" t="s">
        <v>243</v>
      </c>
      <c r="G1145" s="122" t="s">
        <v>2713</v>
      </c>
      <c r="H1145" s="293" t="s">
        <v>341</v>
      </c>
      <c r="I1145" s="293" t="s">
        <v>252</v>
      </c>
      <c r="J1145" s="294">
        <v>44853</v>
      </c>
      <c r="K1145" s="295">
        <v>9.9499999999999993</v>
      </c>
      <c r="L1145" s="296">
        <v>10</v>
      </c>
      <c r="M1145" s="297">
        <v>10</v>
      </c>
      <c r="N1145" s="297">
        <v>10</v>
      </c>
      <c r="O1145" s="298">
        <v>10</v>
      </c>
      <c r="P1145" s="299">
        <v>10</v>
      </c>
      <c r="Q1145" s="296">
        <v>10</v>
      </c>
      <c r="R1145" s="297">
        <v>10</v>
      </c>
      <c r="S1145" s="297">
        <v>10</v>
      </c>
      <c r="T1145" s="297">
        <v>10</v>
      </c>
      <c r="U1145" s="300">
        <v>10</v>
      </c>
      <c r="V1145" s="296">
        <v>10</v>
      </c>
      <c r="W1145" s="297">
        <v>10</v>
      </c>
      <c r="X1145" s="297">
        <v>10</v>
      </c>
      <c r="Y1145" s="297">
        <v>10</v>
      </c>
      <c r="Z1145" s="300">
        <v>10</v>
      </c>
      <c r="AA1145" s="296">
        <v>10</v>
      </c>
      <c r="AB1145" s="297">
        <v>10</v>
      </c>
      <c r="AC1145" s="297">
        <v>10</v>
      </c>
      <c r="AD1145" s="297">
        <v>10</v>
      </c>
      <c r="AE1145" s="300">
        <v>10</v>
      </c>
    </row>
    <row r="1146" spans="1:31" x14ac:dyDescent="0.2">
      <c r="A1146" s="293" t="s">
        <v>2741</v>
      </c>
      <c r="B1146" s="293"/>
      <c r="C1146" s="293" t="s">
        <v>2742</v>
      </c>
      <c r="D1146" s="122" t="s">
        <v>2711</v>
      </c>
      <c r="E1146" s="293" t="s">
        <v>2712</v>
      </c>
      <c r="F1146" s="293" t="s">
        <v>243</v>
      </c>
      <c r="G1146" s="122" t="s">
        <v>2713</v>
      </c>
      <c r="H1146" s="293" t="s">
        <v>341</v>
      </c>
      <c r="I1146" s="293" t="s">
        <v>252</v>
      </c>
      <c r="J1146" s="294">
        <v>44860</v>
      </c>
      <c r="K1146" s="295">
        <v>9.9499999999999993</v>
      </c>
      <c r="L1146" s="296">
        <v>10</v>
      </c>
      <c r="M1146" s="297">
        <v>10</v>
      </c>
      <c r="N1146" s="297">
        <v>10</v>
      </c>
      <c r="O1146" s="298">
        <v>10</v>
      </c>
      <c r="P1146" s="299">
        <v>10</v>
      </c>
      <c r="Q1146" s="296">
        <v>10</v>
      </c>
      <c r="R1146" s="297">
        <v>10</v>
      </c>
      <c r="S1146" s="297">
        <v>10</v>
      </c>
      <c r="T1146" s="297">
        <v>10</v>
      </c>
      <c r="U1146" s="300">
        <v>10</v>
      </c>
      <c r="V1146" s="296">
        <v>10</v>
      </c>
      <c r="W1146" s="297">
        <v>10</v>
      </c>
      <c r="X1146" s="297">
        <v>10</v>
      </c>
      <c r="Y1146" s="297">
        <v>10</v>
      </c>
      <c r="Z1146" s="300">
        <v>10</v>
      </c>
      <c r="AA1146" s="296">
        <v>10</v>
      </c>
      <c r="AB1146" s="297">
        <v>10</v>
      </c>
      <c r="AC1146" s="297">
        <v>10</v>
      </c>
      <c r="AD1146" s="297">
        <v>10</v>
      </c>
      <c r="AE1146" s="300">
        <v>10</v>
      </c>
    </row>
    <row r="1147" spans="1:31" x14ac:dyDescent="0.2">
      <c r="A1147" s="293" t="s">
        <v>2743</v>
      </c>
      <c r="B1147" s="293"/>
      <c r="C1147" s="293" t="s">
        <v>2744</v>
      </c>
      <c r="D1147" s="122" t="s">
        <v>2711</v>
      </c>
      <c r="E1147" s="293" t="s">
        <v>2712</v>
      </c>
      <c r="F1147" s="293" t="s">
        <v>243</v>
      </c>
      <c r="G1147" s="122" t="s">
        <v>244</v>
      </c>
      <c r="H1147" s="293" t="s">
        <v>341</v>
      </c>
      <c r="I1147" s="293" t="s">
        <v>252</v>
      </c>
      <c r="J1147" s="294">
        <v>44112</v>
      </c>
      <c r="K1147" s="295">
        <v>9.9499999999999993</v>
      </c>
      <c r="L1147" s="296">
        <v>10</v>
      </c>
      <c r="M1147" s="297">
        <v>10</v>
      </c>
      <c r="N1147" s="297">
        <v>10</v>
      </c>
      <c r="O1147" s="298">
        <v>10</v>
      </c>
      <c r="P1147" s="299">
        <v>10</v>
      </c>
      <c r="Q1147" s="296">
        <v>10</v>
      </c>
      <c r="R1147" s="297">
        <v>10</v>
      </c>
      <c r="S1147" s="297">
        <v>10</v>
      </c>
      <c r="T1147" s="297">
        <v>10</v>
      </c>
      <c r="U1147" s="300">
        <v>10</v>
      </c>
      <c r="V1147" s="296">
        <v>10</v>
      </c>
      <c r="W1147" s="297">
        <v>10</v>
      </c>
      <c r="X1147" s="297">
        <v>10</v>
      </c>
      <c r="Y1147" s="297">
        <v>10</v>
      </c>
      <c r="Z1147" s="300">
        <v>10</v>
      </c>
      <c r="AA1147" s="296">
        <v>10</v>
      </c>
      <c r="AB1147" s="297">
        <v>10</v>
      </c>
      <c r="AC1147" s="297">
        <v>10</v>
      </c>
      <c r="AD1147" s="297">
        <v>10</v>
      </c>
      <c r="AE1147" s="300">
        <v>10</v>
      </c>
    </row>
    <row r="1148" spans="1:31" x14ac:dyDescent="0.2">
      <c r="A1148" s="293" t="s">
        <v>2745</v>
      </c>
      <c r="B1148" s="293"/>
      <c r="C1148" s="293" t="s">
        <v>2746</v>
      </c>
      <c r="D1148" s="122" t="s">
        <v>2711</v>
      </c>
      <c r="E1148" s="293" t="s">
        <v>2712</v>
      </c>
      <c r="F1148" s="293" t="s">
        <v>243</v>
      </c>
      <c r="G1148" s="122" t="s">
        <v>2713</v>
      </c>
      <c r="H1148" s="293" t="s">
        <v>816</v>
      </c>
      <c r="I1148" s="293" t="s">
        <v>305</v>
      </c>
      <c r="J1148" s="294">
        <v>44853</v>
      </c>
      <c r="K1148" s="295">
        <v>9.9499999999999993</v>
      </c>
      <c r="L1148" s="296">
        <v>10</v>
      </c>
      <c r="M1148" s="297">
        <v>10</v>
      </c>
      <c r="N1148" s="297">
        <v>10</v>
      </c>
      <c r="O1148" s="298">
        <v>10</v>
      </c>
      <c r="P1148" s="299">
        <v>10</v>
      </c>
      <c r="Q1148" s="296">
        <v>10</v>
      </c>
      <c r="R1148" s="297">
        <v>10</v>
      </c>
      <c r="S1148" s="297">
        <v>10</v>
      </c>
      <c r="T1148" s="297">
        <v>10</v>
      </c>
      <c r="U1148" s="300">
        <v>10</v>
      </c>
      <c r="V1148" s="296">
        <v>10</v>
      </c>
      <c r="W1148" s="297">
        <v>10</v>
      </c>
      <c r="X1148" s="297">
        <v>10</v>
      </c>
      <c r="Y1148" s="297">
        <v>10</v>
      </c>
      <c r="Z1148" s="300">
        <v>10</v>
      </c>
      <c r="AA1148" s="296">
        <v>10</v>
      </c>
      <c r="AB1148" s="297">
        <v>10</v>
      </c>
      <c r="AC1148" s="297">
        <v>10</v>
      </c>
      <c r="AD1148" s="297">
        <v>10</v>
      </c>
      <c r="AE1148" s="300">
        <v>10</v>
      </c>
    </row>
    <row r="1149" spans="1:31" x14ac:dyDescent="0.2">
      <c r="A1149" s="293" t="s">
        <v>2747</v>
      </c>
      <c r="B1149" s="293"/>
      <c r="C1149" s="293" t="s">
        <v>2748</v>
      </c>
      <c r="D1149" s="122" t="s">
        <v>2711</v>
      </c>
      <c r="E1149" s="293" t="s">
        <v>2712</v>
      </c>
      <c r="F1149" s="293" t="s">
        <v>243</v>
      </c>
      <c r="G1149" s="122" t="s">
        <v>244</v>
      </c>
      <c r="H1149" s="293" t="s">
        <v>1669</v>
      </c>
      <c r="I1149" s="293" t="s">
        <v>1186</v>
      </c>
      <c r="J1149" s="294">
        <v>45551</v>
      </c>
      <c r="K1149" s="295">
        <v>50.2</v>
      </c>
      <c r="L1149" s="296">
        <v>50</v>
      </c>
      <c r="M1149" s="297">
        <v>50</v>
      </c>
      <c r="N1149" s="297">
        <v>50</v>
      </c>
      <c r="O1149" s="298">
        <v>50</v>
      </c>
      <c r="P1149" s="299">
        <v>50</v>
      </c>
      <c r="Q1149" s="296">
        <v>50</v>
      </c>
      <c r="R1149" s="297">
        <v>50</v>
      </c>
      <c r="S1149" s="297">
        <v>50</v>
      </c>
      <c r="T1149" s="297">
        <v>50</v>
      </c>
      <c r="U1149" s="300">
        <v>50</v>
      </c>
      <c r="V1149" s="296">
        <v>50</v>
      </c>
      <c r="W1149" s="297">
        <v>50</v>
      </c>
      <c r="X1149" s="297">
        <v>50</v>
      </c>
      <c r="Y1149" s="297">
        <v>50</v>
      </c>
      <c r="Z1149" s="300">
        <v>50</v>
      </c>
      <c r="AA1149" s="296">
        <v>50</v>
      </c>
      <c r="AB1149" s="297">
        <v>50</v>
      </c>
      <c r="AC1149" s="297">
        <v>50</v>
      </c>
      <c r="AD1149" s="297">
        <v>50</v>
      </c>
      <c r="AE1149" s="300">
        <v>50</v>
      </c>
    </row>
    <row r="1150" spans="1:31" x14ac:dyDescent="0.2">
      <c r="A1150" s="293" t="s">
        <v>2749</v>
      </c>
      <c r="B1150" s="293"/>
      <c r="C1150" s="293" t="s">
        <v>2750</v>
      </c>
      <c r="D1150" s="122" t="s">
        <v>2711</v>
      </c>
      <c r="E1150" s="293" t="s">
        <v>2712</v>
      </c>
      <c r="F1150" s="293" t="s">
        <v>243</v>
      </c>
      <c r="G1150" s="122" t="s">
        <v>244</v>
      </c>
      <c r="H1150" s="293" t="s">
        <v>1669</v>
      </c>
      <c r="I1150" s="293" t="s">
        <v>1186</v>
      </c>
      <c r="J1150" s="294">
        <v>45551</v>
      </c>
      <c r="K1150" s="295">
        <v>50.2</v>
      </c>
      <c r="L1150" s="296">
        <v>50</v>
      </c>
      <c r="M1150" s="297">
        <v>50</v>
      </c>
      <c r="N1150" s="297">
        <v>50</v>
      </c>
      <c r="O1150" s="298">
        <v>50</v>
      </c>
      <c r="P1150" s="299">
        <v>50</v>
      </c>
      <c r="Q1150" s="296">
        <v>50</v>
      </c>
      <c r="R1150" s="297">
        <v>50</v>
      </c>
      <c r="S1150" s="297">
        <v>50</v>
      </c>
      <c r="T1150" s="297">
        <v>50</v>
      </c>
      <c r="U1150" s="300">
        <v>50</v>
      </c>
      <c r="V1150" s="296">
        <v>50</v>
      </c>
      <c r="W1150" s="297">
        <v>50</v>
      </c>
      <c r="X1150" s="297">
        <v>50</v>
      </c>
      <c r="Y1150" s="297">
        <v>50</v>
      </c>
      <c r="Z1150" s="300">
        <v>50</v>
      </c>
      <c r="AA1150" s="296">
        <v>50</v>
      </c>
      <c r="AB1150" s="297">
        <v>50</v>
      </c>
      <c r="AC1150" s="297">
        <v>50</v>
      </c>
      <c r="AD1150" s="297">
        <v>50</v>
      </c>
      <c r="AE1150" s="300">
        <v>50</v>
      </c>
    </row>
    <row r="1151" spans="1:31" x14ac:dyDescent="0.2">
      <c r="A1151" s="293" t="s">
        <v>2751</v>
      </c>
      <c r="B1151" s="293"/>
      <c r="C1151" s="293" t="s">
        <v>2752</v>
      </c>
      <c r="D1151" s="122" t="s">
        <v>2711</v>
      </c>
      <c r="E1151" s="293" t="s">
        <v>2712</v>
      </c>
      <c r="F1151" s="293" t="s">
        <v>243</v>
      </c>
      <c r="G1151" s="122" t="s">
        <v>244</v>
      </c>
      <c r="H1151" s="293" t="s">
        <v>1669</v>
      </c>
      <c r="I1151" s="293" t="s">
        <v>1186</v>
      </c>
      <c r="J1151" s="294">
        <v>45551</v>
      </c>
      <c r="K1151" s="295">
        <v>50.2</v>
      </c>
      <c r="L1151" s="296">
        <v>50</v>
      </c>
      <c r="M1151" s="297">
        <v>50</v>
      </c>
      <c r="N1151" s="297">
        <v>50</v>
      </c>
      <c r="O1151" s="298">
        <v>50</v>
      </c>
      <c r="P1151" s="299">
        <v>50</v>
      </c>
      <c r="Q1151" s="296">
        <v>50</v>
      </c>
      <c r="R1151" s="297">
        <v>50</v>
      </c>
      <c r="S1151" s="297">
        <v>50</v>
      </c>
      <c r="T1151" s="297">
        <v>50</v>
      </c>
      <c r="U1151" s="300">
        <v>50</v>
      </c>
      <c r="V1151" s="296">
        <v>50</v>
      </c>
      <c r="W1151" s="297">
        <v>50</v>
      </c>
      <c r="X1151" s="297">
        <v>50</v>
      </c>
      <c r="Y1151" s="297">
        <v>50</v>
      </c>
      <c r="Z1151" s="300">
        <v>50</v>
      </c>
      <c r="AA1151" s="296">
        <v>50</v>
      </c>
      <c r="AB1151" s="297">
        <v>50</v>
      </c>
      <c r="AC1151" s="297">
        <v>50</v>
      </c>
      <c r="AD1151" s="297">
        <v>50</v>
      </c>
      <c r="AE1151" s="300">
        <v>50</v>
      </c>
    </row>
    <row r="1152" spans="1:31" x14ac:dyDescent="0.2">
      <c r="A1152" s="293" t="s">
        <v>2753</v>
      </c>
      <c r="B1152" s="293"/>
      <c r="C1152" s="293" t="s">
        <v>2754</v>
      </c>
      <c r="D1152" s="122" t="s">
        <v>2711</v>
      </c>
      <c r="E1152" s="293" t="s">
        <v>2712</v>
      </c>
      <c r="F1152" s="293" t="s">
        <v>243</v>
      </c>
      <c r="G1152" s="122" t="s">
        <v>244</v>
      </c>
      <c r="H1152" s="293" t="s">
        <v>1669</v>
      </c>
      <c r="I1152" s="293" t="s">
        <v>1186</v>
      </c>
      <c r="J1152" s="294">
        <v>45551</v>
      </c>
      <c r="K1152" s="295">
        <v>50.2</v>
      </c>
      <c r="L1152" s="296">
        <v>50</v>
      </c>
      <c r="M1152" s="297">
        <v>50</v>
      </c>
      <c r="N1152" s="297">
        <v>50</v>
      </c>
      <c r="O1152" s="298">
        <v>50</v>
      </c>
      <c r="P1152" s="299">
        <v>50</v>
      </c>
      <c r="Q1152" s="296">
        <v>50</v>
      </c>
      <c r="R1152" s="297">
        <v>50</v>
      </c>
      <c r="S1152" s="297">
        <v>50</v>
      </c>
      <c r="T1152" s="297">
        <v>50</v>
      </c>
      <c r="U1152" s="300">
        <v>50</v>
      </c>
      <c r="V1152" s="296">
        <v>50</v>
      </c>
      <c r="W1152" s="297">
        <v>50</v>
      </c>
      <c r="X1152" s="297">
        <v>50</v>
      </c>
      <c r="Y1152" s="297">
        <v>50</v>
      </c>
      <c r="Z1152" s="300">
        <v>50</v>
      </c>
      <c r="AA1152" s="296">
        <v>50</v>
      </c>
      <c r="AB1152" s="297">
        <v>50</v>
      </c>
      <c r="AC1152" s="297">
        <v>50</v>
      </c>
      <c r="AD1152" s="297">
        <v>50</v>
      </c>
      <c r="AE1152" s="300">
        <v>50</v>
      </c>
    </row>
    <row r="1153" spans="1:31" x14ac:dyDescent="0.2">
      <c r="A1153" s="293" t="s">
        <v>2755</v>
      </c>
      <c r="B1153" s="293"/>
      <c r="C1153" s="293" t="s">
        <v>2756</v>
      </c>
      <c r="D1153" s="122" t="s">
        <v>2711</v>
      </c>
      <c r="E1153" s="293" t="s">
        <v>2712</v>
      </c>
      <c r="F1153" s="293" t="s">
        <v>243</v>
      </c>
      <c r="G1153" s="122" t="s">
        <v>2713</v>
      </c>
      <c r="H1153" s="293" t="s">
        <v>816</v>
      </c>
      <c r="I1153" s="293" t="s">
        <v>305</v>
      </c>
      <c r="J1153" s="294">
        <v>44159</v>
      </c>
      <c r="K1153" s="295">
        <v>9.9499999999999993</v>
      </c>
      <c r="L1153" s="296">
        <v>10</v>
      </c>
      <c r="M1153" s="297">
        <v>10</v>
      </c>
      <c r="N1153" s="297">
        <v>10</v>
      </c>
      <c r="O1153" s="298">
        <v>10</v>
      </c>
      <c r="P1153" s="299">
        <v>10</v>
      </c>
      <c r="Q1153" s="296">
        <v>10</v>
      </c>
      <c r="R1153" s="297">
        <v>10</v>
      </c>
      <c r="S1153" s="297">
        <v>10</v>
      </c>
      <c r="T1153" s="297">
        <v>10</v>
      </c>
      <c r="U1153" s="300">
        <v>10</v>
      </c>
      <c r="V1153" s="296">
        <v>10</v>
      </c>
      <c r="W1153" s="297">
        <v>10</v>
      </c>
      <c r="X1153" s="297">
        <v>10</v>
      </c>
      <c r="Y1153" s="297">
        <v>10</v>
      </c>
      <c r="Z1153" s="300">
        <v>10</v>
      </c>
      <c r="AA1153" s="296">
        <v>10</v>
      </c>
      <c r="AB1153" s="297">
        <v>10</v>
      </c>
      <c r="AC1153" s="297">
        <v>10</v>
      </c>
      <c r="AD1153" s="297">
        <v>10</v>
      </c>
      <c r="AE1153" s="300">
        <v>10</v>
      </c>
    </row>
    <row r="1154" spans="1:31" x14ac:dyDescent="0.2">
      <c r="A1154" s="293" t="s">
        <v>2757</v>
      </c>
      <c r="B1154" s="293"/>
      <c r="C1154" s="293" t="s">
        <v>2758</v>
      </c>
      <c r="D1154" s="122" t="s">
        <v>2711</v>
      </c>
      <c r="E1154" s="293" t="s">
        <v>2712</v>
      </c>
      <c r="F1154" s="293" t="s">
        <v>243</v>
      </c>
      <c r="G1154" s="122" t="s">
        <v>244</v>
      </c>
      <c r="H1154" s="293" t="s">
        <v>1415</v>
      </c>
      <c r="I1154" s="293" t="s">
        <v>392</v>
      </c>
      <c r="J1154" s="294">
        <v>45569</v>
      </c>
      <c r="K1154" s="295">
        <v>200.8</v>
      </c>
      <c r="L1154" s="296">
        <v>200</v>
      </c>
      <c r="M1154" s="297">
        <v>200</v>
      </c>
      <c r="N1154" s="297">
        <v>200</v>
      </c>
      <c r="O1154" s="298">
        <v>200</v>
      </c>
      <c r="P1154" s="299">
        <v>200</v>
      </c>
      <c r="Q1154" s="296">
        <v>200</v>
      </c>
      <c r="R1154" s="297">
        <v>200</v>
      </c>
      <c r="S1154" s="297">
        <v>200</v>
      </c>
      <c r="T1154" s="297">
        <v>200</v>
      </c>
      <c r="U1154" s="300">
        <v>200</v>
      </c>
      <c r="V1154" s="296">
        <v>200</v>
      </c>
      <c r="W1154" s="297">
        <v>200</v>
      </c>
      <c r="X1154" s="297">
        <v>200</v>
      </c>
      <c r="Y1154" s="297">
        <v>200</v>
      </c>
      <c r="Z1154" s="300">
        <v>200</v>
      </c>
      <c r="AA1154" s="296">
        <v>200</v>
      </c>
      <c r="AB1154" s="297">
        <v>200</v>
      </c>
      <c r="AC1154" s="297">
        <v>200</v>
      </c>
      <c r="AD1154" s="297">
        <v>200</v>
      </c>
      <c r="AE1154" s="300">
        <v>200</v>
      </c>
    </row>
    <row r="1155" spans="1:31" x14ac:dyDescent="0.2">
      <c r="A1155" s="293" t="s">
        <v>2759</v>
      </c>
      <c r="B1155" s="293"/>
      <c r="C1155" s="293" t="s">
        <v>2760</v>
      </c>
      <c r="D1155" s="122" t="s">
        <v>2711</v>
      </c>
      <c r="E1155" s="293" t="s">
        <v>2712</v>
      </c>
      <c r="F1155" s="293" t="s">
        <v>243</v>
      </c>
      <c r="G1155" s="122" t="s">
        <v>244</v>
      </c>
      <c r="H1155" s="293" t="s">
        <v>590</v>
      </c>
      <c r="I1155" s="293" t="s">
        <v>260</v>
      </c>
      <c r="J1155" s="294">
        <v>45391</v>
      </c>
      <c r="K1155" s="295">
        <v>201.02</v>
      </c>
      <c r="L1155" s="296">
        <v>200</v>
      </c>
      <c r="M1155" s="297">
        <v>200</v>
      </c>
      <c r="N1155" s="297">
        <v>200</v>
      </c>
      <c r="O1155" s="298">
        <v>200</v>
      </c>
      <c r="P1155" s="299">
        <v>200</v>
      </c>
      <c r="Q1155" s="296">
        <v>200</v>
      </c>
      <c r="R1155" s="297">
        <v>200</v>
      </c>
      <c r="S1155" s="297">
        <v>200</v>
      </c>
      <c r="T1155" s="297">
        <v>200</v>
      </c>
      <c r="U1155" s="300">
        <v>200</v>
      </c>
      <c r="V1155" s="296">
        <v>200</v>
      </c>
      <c r="W1155" s="297">
        <v>200</v>
      </c>
      <c r="X1155" s="297">
        <v>200</v>
      </c>
      <c r="Y1155" s="297">
        <v>200</v>
      </c>
      <c r="Z1155" s="300">
        <v>200</v>
      </c>
      <c r="AA1155" s="296">
        <v>200</v>
      </c>
      <c r="AB1155" s="297">
        <v>200</v>
      </c>
      <c r="AC1155" s="297">
        <v>200</v>
      </c>
      <c r="AD1155" s="297">
        <v>200</v>
      </c>
      <c r="AE1155" s="300">
        <v>200</v>
      </c>
    </row>
    <row r="1156" spans="1:31" x14ac:dyDescent="0.2">
      <c r="A1156" s="293" t="s">
        <v>2761</v>
      </c>
      <c r="B1156" s="293"/>
      <c r="C1156" s="293" t="s">
        <v>2762</v>
      </c>
      <c r="D1156" s="122" t="s">
        <v>2711</v>
      </c>
      <c r="E1156" s="293" t="s">
        <v>2712</v>
      </c>
      <c r="F1156" s="293" t="s">
        <v>243</v>
      </c>
      <c r="G1156" s="122" t="s">
        <v>2713</v>
      </c>
      <c r="H1156" s="293" t="s">
        <v>743</v>
      </c>
      <c r="I1156" s="293" t="s">
        <v>260</v>
      </c>
      <c r="J1156" s="294">
        <v>44419</v>
      </c>
      <c r="K1156" s="295">
        <v>9.9499999999999993</v>
      </c>
      <c r="L1156" s="296">
        <v>10</v>
      </c>
      <c r="M1156" s="297">
        <v>10</v>
      </c>
      <c r="N1156" s="297">
        <v>10</v>
      </c>
      <c r="O1156" s="298">
        <v>10</v>
      </c>
      <c r="P1156" s="299">
        <v>10</v>
      </c>
      <c r="Q1156" s="296">
        <v>10</v>
      </c>
      <c r="R1156" s="297">
        <v>10</v>
      </c>
      <c r="S1156" s="297">
        <v>10</v>
      </c>
      <c r="T1156" s="297">
        <v>10</v>
      </c>
      <c r="U1156" s="300">
        <v>10</v>
      </c>
      <c r="V1156" s="296">
        <v>10</v>
      </c>
      <c r="W1156" s="297">
        <v>10</v>
      </c>
      <c r="X1156" s="297">
        <v>10</v>
      </c>
      <c r="Y1156" s="297">
        <v>10</v>
      </c>
      <c r="Z1156" s="300">
        <v>10</v>
      </c>
      <c r="AA1156" s="296">
        <v>10</v>
      </c>
      <c r="AB1156" s="297">
        <v>10</v>
      </c>
      <c r="AC1156" s="297">
        <v>10</v>
      </c>
      <c r="AD1156" s="297">
        <v>10</v>
      </c>
      <c r="AE1156" s="300">
        <v>10</v>
      </c>
    </row>
    <row r="1157" spans="1:31" x14ac:dyDescent="0.2">
      <c r="A1157" s="293" t="s">
        <v>2763</v>
      </c>
      <c r="B1157" s="293"/>
      <c r="C1157" s="293" t="s">
        <v>2764</v>
      </c>
      <c r="D1157" s="122" t="s">
        <v>2711</v>
      </c>
      <c r="E1157" s="293" t="s">
        <v>2712</v>
      </c>
      <c r="F1157" s="293" t="s">
        <v>243</v>
      </c>
      <c r="G1157" s="122" t="s">
        <v>2713</v>
      </c>
      <c r="H1157" s="293" t="s">
        <v>1757</v>
      </c>
      <c r="I1157" s="293" t="s">
        <v>260</v>
      </c>
      <c r="J1157" s="294">
        <v>44547</v>
      </c>
      <c r="K1157" s="295">
        <v>9.9499999999999993</v>
      </c>
      <c r="L1157" s="296">
        <v>10</v>
      </c>
      <c r="M1157" s="297">
        <v>10</v>
      </c>
      <c r="N1157" s="297">
        <v>10</v>
      </c>
      <c r="O1157" s="298">
        <v>10</v>
      </c>
      <c r="P1157" s="299">
        <v>10</v>
      </c>
      <c r="Q1157" s="296">
        <v>10</v>
      </c>
      <c r="R1157" s="297">
        <v>10</v>
      </c>
      <c r="S1157" s="297">
        <v>10</v>
      </c>
      <c r="T1157" s="297">
        <v>10</v>
      </c>
      <c r="U1157" s="300">
        <v>10</v>
      </c>
      <c r="V1157" s="296">
        <v>10</v>
      </c>
      <c r="W1157" s="297">
        <v>10</v>
      </c>
      <c r="X1157" s="297">
        <v>10</v>
      </c>
      <c r="Y1157" s="297">
        <v>10</v>
      </c>
      <c r="Z1157" s="300">
        <v>10</v>
      </c>
      <c r="AA1157" s="296">
        <v>10</v>
      </c>
      <c r="AB1157" s="297">
        <v>10</v>
      </c>
      <c r="AC1157" s="297">
        <v>10</v>
      </c>
      <c r="AD1157" s="297">
        <v>10</v>
      </c>
      <c r="AE1157" s="300">
        <v>10</v>
      </c>
    </row>
    <row r="1158" spans="1:31" x14ac:dyDescent="0.2">
      <c r="A1158" s="293" t="s">
        <v>2765</v>
      </c>
      <c r="B1158" s="293"/>
      <c r="C1158" s="293" t="s">
        <v>2766</v>
      </c>
      <c r="D1158" s="122" t="s">
        <v>2711</v>
      </c>
      <c r="E1158" s="293" t="s">
        <v>2712</v>
      </c>
      <c r="F1158" s="293" t="s">
        <v>243</v>
      </c>
      <c r="G1158" s="122" t="s">
        <v>2713</v>
      </c>
      <c r="H1158" s="293" t="s">
        <v>816</v>
      </c>
      <c r="I1158" s="293" t="s">
        <v>305</v>
      </c>
      <c r="J1158" s="294">
        <v>44860</v>
      </c>
      <c r="K1158" s="295">
        <v>9.9499999999999993</v>
      </c>
      <c r="L1158" s="296">
        <v>10</v>
      </c>
      <c r="M1158" s="297">
        <v>10</v>
      </c>
      <c r="N1158" s="297">
        <v>10</v>
      </c>
      <c r="O1158" s="298">
        <v>10</v>
      </c>
      <c r="P1158" s="299">
        <v>10</v>
      </c>
      <c r="Q1158" s="296">
        <v>10</v>
      </c>
      <c r="R1158" s="297">
        <v>10</v>
      </c>
      <c r="S1158" s="297">
        <v>10</v>
      </c>
      <c r="T1158" s="297">
        <v>10</v>
      </c>
      <c r="U1158" s="300">
        <v>10</v>
      </c>
      <c r="V1158" s="296">
        <v>10</v>
      </c>
      <c r="W1158" s="297">
        <v>10</v>
      </c>
      <c r="X1158" s="297">
        <v>10</v>
      </c>
      <c r="Y1158" s="297">
        <v>10</v>
      </c>
      <c r="Z1158" s="300">
        <v>10</v>
      </c>
      <c r="AA1158" s="296">
        <v>10</v>
      </c>
      <c r="AB1158" s="297">
        <v>10</v>
      </c>
      <c r="AC1158" s="297">
        <v>10</v>
      </c>
      <c r="AD1158" s="297">
        <v>10</v>
      </c>
      <c r="AE1158" s="300">
        <v>10</v>
      </c>
    </row>
    <row r="1159" spans="1:31" x14ac:dyDescent="0.2">
      <c r="A1159" s="293" t="s">
        <v>2767</v>
      </c>
      <c r="B1159" s="293"/>
      <c r="C1159" s="293" t="s">
        <v>2768</v>
      </c>
      <c r="D1159" s="122" t="s">
        <v>2711</v>
      </c>
      <c r="E1159" s="293" t="s">
        <v>2712</v>
      </c>
      <c r="F1159" s="293" t="s">
        <v>243</v>
      </c>
      <c r="G1159" s="122" t="s">
        <v>2713</v>
      </c>
      <c r="H1159" s="293" t="s">
        <v>495</v>
      </c>
      <c r="I1159" s="293" t="s">
        <v>392</v>
      </c>
      <c r="J1159" s="294">
        <v>44029</v>
      </c>
      <c r="K1159" s="295">
        <v>9.9499999999999993</v>
      </c>
      <c r="L1159" s="296">
        <v>10</v>
      </c>
      <c r="M1159" s="297">
        <v>10</v>
      </c>
      <c r="N1159" s="297">
        <v>10</v>
      </c>
      <c r="O1159" s="298">
        <v>10</v>
      </c>
      <c r="P1159" s="299">
        <v>10</v>
      </c>
      <c r="Q1159" s="296">
        <v>10</v>
      </c>
      <c r="R1159" s="297">
        <v>10</v>
      </c>
      <c r="S1159" s="297">
        <v>10</v>
      </c>
      <c r="T1159" s="297">
        <v>10</v>
      </c>
      <c r="U1159" s="300">
        <v>10</v>
      </c>
      <c r="V1159" s="296">
        <v>10</v>
      </c>
      <c r="W1159" s="297">
        <v>10</v>
      </c>
      <c r="X1159" s="297">
        <v>10</v>
      </c>
      <c r="Y1159" s="297">
        <v>10</v>
      </c>
      <c r="Z1159" s="300">
        <v>10</v>
      </c>
      <c r="AA1159" s="296">
        <v>10</v>
      </c>
      <c r="AB1159" s="297">
        <v>10</v>
      </c>
      <c r="AC1159" s="297">
        <v>10</v>
      </c>
      <c r="AD1159" s="297">
        <v>10</v>
      </c>
      <c r="AE1159" s="300">
        <v>10</v>
      </c>
    </row>
    <row r="1160" spans="1:31" x14ac:dyDescent="0.2">
      <c r="A1160" s="293" t="s">
        <v>2769</v>
      </c>
      <c r="B1160" s="293"/>
      <c r="C1160" s="293" t="s">
        <v>2770</v>
      </c>
      <c r="D1160" s="122" t="s">
        <v>2711</v>
      </c>
      <c r="E1160" s="293" t="s">
        <v>2712</v>
      </c>
      <c r="F1160" s="293" t="s">
        <v>243</v>
      </c>
      <c r="G1160" s="122" t="s">
        <v>244</v>
      </c>
      <c r="H1160" s="293" t="s">
        <v>1185</v>
      </c>
      <c r="I1160" s="293" t="s">
        <v>1186</v>
      </c>
      <c r="J1160" s="294">
        <v>45569</v>
      </c>
      <c r="K1160" s="295">
        <v>200.8</v>
      </c>
      <c r="L1160" s="296">
        <v>200</v>
      </c>
      <c r="M1160" s="297">
        <v>200</v>
      </c>
      <c r="N1160" s="297">
        <v>200</v>
      </c>
      <c r="O1160" s="298">
        <v>200</v>
      </c>
      <c r="P1160" s="299">
        <v>200</v>
      </c>
      <c r="Q1160" s="296">
        <v>200</v>
      </c>
      <c r="R1160" s="297">
        <v>200</v>
      </c>
      <c r="S1160" s="297">
        <v>200</v>
      </c>
      <c r="T1160" s="297">
        <v>200</v>
      </c>
      <c r="U1160" s="300">
        <v>200</v>
      </c>
      <c r="V1160" s="296">
        <v>200</v>
      </c>
      <c r="W1160" s="297">
        <v>200</v>
      </c>
      <c r="X1160" s="297">
        <v>200</v>
      </c>
      <c r="Y1160" s="297">
        <v>200</v>
      </c>
      <c r="Z1160" s="300">
        <v>200</v>
      </c>
      <c r="AA1160" s="296">
        <v>200</v>
      </c>
      <c r="AB1160" s="297">
        <v>200</v>
      </c>
      <c r="AC1160" s="297">
        <v>200</v>
      </c>
      <c r="AD1160" s="297">
        <v>200</v>
      </c>
      <c r="AE1160" s="300">
        <v>200</v>
      </c>
    </row>
    <row r="1161" spans="1:31" x14ac:dyDescent="0.2">
      <c r="A1161" s="293" t="s">
        <v>2771</v>
      </c>
      <c r="B1161" s="293"/>
      <c r="C1161" s="293" t="s">
        <v>2772</v>
      </c>
      <c r="D1161" s="122" t="s">
        <v>2711</v>
      </c>
      <c r="E1161" s="293" t="s">
        <v>2712</v>
      </c>
      <c r="F1161" s="293" t="s">
        <v>243</v>
      </c>
      <c r="G1161" s="122" t="s">
        <v>244</v>
      </c>
      <c r="H1161" s="293" t="s">
        <v>1415</v>
      </c>
      <c r="I1161" s="293" t="s">
        <v>392</v>
      </c>
      <c r="J1161" s="294">
        <v>45541</v>
      </c>
      <c r="K1161" s="295">
        <v>87.9</v>
      </c>
      <c r="L1161" s="296">
        <v>87.5</v>
      </c>
      <c r="M1161" s="297">
        <v>87.5</v>
      </c>
      <c r="N1161" s="297">
        <v>87.5</v>
      </c>
      <c r="O1161" s="298">
        <v>87.5</v>
      </c>
      <c r="P1161" s="299">
        <v>87.5</v>
      </c>
      <c r="Q1161" s="296">
        <v>87.5</v>
      </c>
      <c r="R1161" s="297">
        <v>87.5</v>
      </c>
      <c r="S1161" s="297">
        <v>87.5</v>
      </c>
      <c r="T1161" s="297">
        <v>87.5</v>
      </c>
      <c r="U1161" s="300">
        <v>87.5</v>
      </c>
      <c r="V1161" s="296">
        <v>87.5</v>
      </c>
      <c r="W1161" s="297">
        <v>87.5</v>
      </c>
      <c r="X1161" s="297">
        <v>87.5</v>
      </c>
      <c r="Y1161" s="297">
        <v>87.5</v>
      </c>
      <c r="Z1161" s="300">
        <v>87.5</v>
      </c>
      <c r="AA1161" s="296">
        <v>87.5</v>
      </c>
      <c r="AB1161" s="297">
        <v>87.5</v>
      </c>
      <c r="AC1161" s="297">
        <v>87.5</v>
      </c>
      <c r="AD1161" s="297">
        <v>87.5</v>
      </c>
      <c r="AE1161" s="300">
        <v>87.5</v>
      </c>
    </row>
    <row r="1162" spans="1:31" x14ac:dyDescent="0.2">
      <c r="A1162" s="293" t="s">
        <v>2773</v>
      </c>
      <c r="B1162" s="293"/>
      <c r="C1162" s="293" t="s">
        <v>2774</v>
      </c>
      <c r="D1162" s="122" t="s">
        <v>2711</v>
      </c>
      <c r="E1162" s="293" t="s">
        <v>2712</v>
      </c>
      <c r="F1162" s="293" t="s">
        <v>243</v>
      </c>
      <c r="G1162" s="122" t="s">
        <v>244</v>
      </c>
      <c r="H1162" s="293" t="s">
        <v>1415</v>
      </c>
      <c r="I1162" s="293" t="s">
        <v>392</v>
      </c>
      <c r="J1162" s="294">
        <v>45541</v>
      </c>
      <c r="K1162" s="295">
        <v>87.9</v>
      </c>
      <c r="L1162" s="296">
        <v>87.5</v>
      </c>
      <c r="M1162" s="297">
        <v>87.5</v>
      </c>
      <c r="N1162" s="297">
        <v>87.5</v>
      </c>
      <c r="O1162" s="298">
        <v>87.5</v>
      </c>
      <c r="P1162" s="299">
        <v>87.5</v>
      </c>
      <c r="Q1162" s="296">
        <v>87.5</v>
      </c>
      <c r="R1162" s="297">
        <v>87.5</v>
      </c>
      <c r="S1162" s="297">
        <v>87.5</v>
      </c>
      <c r="T1162" s="297">
        <v>87.5</v>
      </c>
      <c r="U1162" s="300">
        <v>87.5</v>
      </c>
      <c r="V1162" s="296">
        <v>87.5</v>
      </c>
      <c r="W1162" s="297">
        <v>87.5</v>
      </c>
      <c r="X1162" s="297">
        <v>87.5</v>
      </c>
      <c r="Y1162" s="297">
        <v>87.5</v>
      </c>
      <c r="Z1162" s="300">
        <v>87.5</v>
      </c>
      <c r="AA1162" s="296">
        <v>87.5</v>
      </c>
      <c r="AB1162" s="297">
        <v>87.5</v>
      </c>
      <c r="AC1162" s="297">
        <v>87.5</v>
      </c>
      <c r="AD1162" s="297">
        <v>87.5</v>
      </c>
      <c r="AE1162" s="300">
        <v>87.5</v>
      </c>
    </row>
    <row r="1163" spans="1:31" x14ac:dyDescent="0.2">
      <c r="A1163" s="293" t="s">
        <v>2775</v>
      </c>
      <c r="B1163" s="293"/>
      <c r="C1163" s="293" t="s">
        <v>2776</v>
      </c>
      <c r="D1163" s="122" t="s">
        <v>2711</v>
      </c>
      <c r="E1163" s="293" t="s">
        <v>2712</v>
      </c>
      <c r="F1163" s="293" t="s">
        <v>243</v>
      </c>
      <c r="G1163" s="122" t="s">
        <v>2713</v>
      </c>
      <c r="H1163" s="293" t="s">
        <v>1145</v>
      </c>
      <c r="I1163" s="293" t="s">
        <v>260</v>
      </c>
      <c r="J1163" s="294">
        <v>44372</v>
      </c>
      <c r="K1163" s="295">
        <v>9.9499999999999993</v>
      </c>
      <c r="L1163" s="296">
        <v>10</v>
      </c>
      <c r="M1163" s="297">
        <v>10</v>
      </c>
      <c r="N1163" s="297">
        <v>10</v>
      </c>
      <c r="O1163" s="298">
        <v>10</v>
      </c>
      <c r="P1163" s="299">
        <v>10</v>
      </c>
      <c r="Q1163" s="296">
        <v>10</v>
      </c>
      <c r="R1163" s="297">
        <v>10</v>
      </c>
      <c r="S1163" s="297">
        <v>10</v>
      </c>
      <c r="T1163" s="297">
        <v>10</v>
      </c>
      <c r="U1163" s="300">
        <v>10</v>
      </c>
      <c r="V1163" s="296">
        <v>10</v>
      </c>
      <c r="W1163" s="297">
        <v>10</v>
      </c>
      <c r="X1163" s="297">
        <v>10</v>
      </c>
      <c r="Y1163" s="297">
        <v>10</v>
      </c>
      <c r="Z1163" s="300">
        <v>10</v>
      </c>
      <c r="AA1163" s="296">
        <v>10</v>
      </c>
      <c r="AB1163" s="297">
        <v>10</v>
      </c>
      <c r="AC1163" s="297">
        <v>10</v>
      </c>
      <c r="AD1163" s="297">
        <v>10</v>
      </c>
      <c r="AE1163" s="300">
        <v>10</v>
      </c>
    </row>
    <row r="1164" spans="1:31" x14ac:dyDescent="0.2">
      <c r="A1164" s="293" t="s">
        <v>2777</v>
      </c>
      <c r="B1164" s="293"/>
      <c r="C1164" s="293" t="s">
        <v>2778</v>
      </c>
      <c r="D1164" s="122" t="s">
        <v>2711</v>
      </c>
      <c r="E1164" s="293" t="s">
        <v>2712</v>
      </c>
      <c r="F1164" s="293" t="s">
        <v>243</v>
      </c>
      <c r="G1164" s="122" t="s">
        <v>2713</v>
      </c>
      <c r="H1164" s="293" t="s">
        <v>1145</v>
      </c>
      <c r="I1164" s="293" t="s">
        <v>260</v>
      </c>
      <c r="J1164" s="294">
        <v>44372</v>
      </c>
      <c r="K1164" s="295">
        <v>9.9499999999999993</v>
      </c>
      <c r="L1164" s="296">
        <v>10</v>
      </c>
      <c r="M1164" s="297">
        <v>10</v>
      </c>
      <c r="N1164" s="297">
        <v>10</v>
      </c>
      <c r="O1164" s="298">
        <v>10</v>
      </c>
      <c r="P1164" s="299">
        <v>10</v>
      </c>
      <c r="Q1164" s="296">
        <v>10</v>
      </c>
      <c r="R1164" s="297">
        <v>10</v>
      </c>
      <c r="S1164" s="297">
        <v>10</v>
      </c>
      <c r="T1164" s="297">
        <v>10</v>
      </c>
      <c r="U1164" s="300">
        <v>10</v>
      </c>
      <c r="V1164" s="296">
        <v>10</v>
      </c>
      <c r="W1164" s="297">
        <v>10</v>
      </c>
      <c r="X1164" s="297">
        <v>10</v>
      </c>
      <c r="Y1164" s="297">
        <v>10</v>
      </c>
      <c r="Z1164" s="300">
        <v>10</v>
      </c>
      <c r="AA1164" s="296">
        <v>10</v>
      </c>
      <c r="AB1164" s="297">
        <v>10</v>
      </c>
      <c r="AC1164" s="297">
        <v>10</v>
      </c>
      <c r="AD1164" s="297">
        <v>10</v>
      </c>
      <c r="AE1164" s="300">
        <v>10</v>
      </c>
    </row>
    <row r="1165" spans="1:31" x14ac:dyDescent="0.2">
      <c r="A1165" s="293" t="s">
        <v>2779</v>
      </c>
      <c r="B1165" s="293"/>
      <c r="C1165" s="293" t="s">
        <v>2780</v>
      </c>
      <c r="D1165" s="122" t="s">
        <v>2711</v>
      </c>
      <c r="E1165" s="293" t="s">
        <v>2712</v>
      </c>
      <c r="F1165" s="293" t="s">
        <v>243</v>
      </c>
      <c r="G1165" s="122" t="s">
        <v>2713</v>
      </c>
      <c r="H1165" s="293" t="s">
        <v>272</v>
      </c>
      <c r="I1165" s="293" t="s">
        <v>260</v>
      </c>
      <c r="J1165" s="294">
        <v>44396</v>
      </c>
      <c r="K1165" s="295">
        <v>9.9499999999999993</v>
      </c>
      <c r="L1165" s="296">
        <v>10</v>
      </c>
      <c r="M1165" s="297">
        <v>10</v>
      </c>
      <c r="N1165" s="297">
        <v>10</v>
      </c>
      <c r="O1165" s="298">
        <v>10</v>
      </c>
      <c r="P1165" s="299">
        <v>10</v>
      </c>
      <c r="Q1165" s="296">
        <v>10</v>
      </c>
      <c r="R1165" s="297">
        <v>10</v>
      </c>
      <c r="S1165" s="297">
        <v>10</v>
      </c>
      <c r="T1165" s="297">
        <v>10</v>
      </c>
      <c r="U1165" s="300">
        <v>10</v>
      </c>
      <c r="V1165" s="296">
        <v>10</v>
      </c>
      <c r="W1165" s="297">
        <v>10</v>
      </c>
      <c r="X1165" s="297">
        <v>10</v>
      </c>
      <c r="Y1165" s="297">
        <v>10</v>
      </c>
      <c r="Z1165" s="300">
        <v>10</v>
      </c>
      <c r="AA1165" s="296">
        <v>10</v>
      </c>
      <c r="AB1165" s="297">
        <v>10</v>
      </c>
      <c r="AC1165" s="297">
        <v>10</v>
      </c>
      <c r="AD1165" s="297">
        <v>10</v>
      </c>
      <c r="AE1165" s="300">
        <v>10</v>
      </c>
    </row>
    <row r="1166" spans="1:31" x14ac:dyDescent="0.2">
      <c r="A1166" s="293" t="s">
        <v>2781</v>
      </c>
      <c r="B1166" s="293"/>
      <c r="C1166" s="293" t="s">
        <v>2782</v>
      </c>
      <c r="D1166" s="122" t="s">
        <v>2711</v>
      </c>
      <c r="E1166" s="293" t="s">
        <v>2712</v>
      </c>
      <c r="F1166" s="293" t="s">
        <v>243</v>
      </c>
      <c r="G1166" s="122" t="s">
        <v>2713</v>
      </c>
      <c r="H1166" s="293" t="s">
        <v>341</v>
      </c>
      <c r="I1166" s="293" t="s">
        <v>252</v>
      </c>
      <c r="J1166" s="294">
        <v>44818</v>
      </c>
      <c r="K1166" s="295">
        <v>9.9499999999999993</v>
      </c>
      <c r="L1166" s="296">
        <v>10</v>
      </c>
      <c r="M1166" s="297">
        <v>10</v>
      </c>
      <c r="N1166" s="297">
        <v>10</v>
      </c>
      <c r="O1166" s="298">
        <v>10</v>
      </c>
      <c r="P1166" s="299">
        <v>10</v>
      </c>
      <c r="Q1166" s="296">
        <v>10</v>
      </c>
      <c r="R1166" s="297">
        <v>10</v>
      </c>
      <c r="S1166" s="297">
        <v>10</v>
      </c>
      <c r="T1166" s="297">
        <v>10</v>
      </c>
      <c r="U1166" s="300">
        <v>10</v>
      </c>
      <c r="V1166" s="296">
        <v>10</v>
      </c>
      <c r="W1166" s="297">
        <v>10</v>
      </c>
      <c r="X1166" s="297">
        <v>10</v>
      </c>
      <c r="Y1166" s="297">
        <v>10</v>
      </c>
      <c r="Z1166" s="300">
        <v>10</v>
      </c>
      <c r="AA1166" s="296">
        <v>10</v>
      </c>
      <c r="AB1166" s="297">
        <v>10</v>
      </c>
      <c r="AC1166" s="297">
        <v>10</v>
      </c>
      <c r="AD1166" s="297">
        <v>10</v>
      </c>
      <c r="AE1166" s="300">
        <v>10</v>
      </c>
    </row>
    <row r="1167" spans="1:31" x14ac:dyDescent="0.2">
      <c r="A1167" s="293" t="s">
        <v>2783</v>
      </c>
      <c r="B1167" s="293"/>
      <c r="C1167" s="293" t="s">
        <v>2784</v>
      </c>
      <c r="D1167" s="122" t="s">
        <v>2711</v>
      </c>
      <c r="E1167" s="293" t="s">
        <v>2712</v>
      </c>
      <c r="F1167" s="293" t="s">
        <v>243</v>
      </c>
      <c r="G1167" s="122" t="s">
        <v>244</v>
      </c>
      <c r="H1167" s="293" t="s">
        <v>341</v>
      </c>
      <c r="I1167" s="293" t="s">
        <v>252</v>
      </c>
      <c r="J1167" s="294">
        <v>45663</v>
      </c>
      <c r="K1167" s="295">
        <v>50.3</v>
      </c>
      <c r="L1167" s="296">
        <v>50</v>
      </c>
      <c r="M1167" s="297">
        <v>50</v>
      </c>
      <c r="N1167" s="297">
        <v>50</v>
      </c>
      <c r="O1167" s="298">
        <v>50</v>
      </c>
      <c r="P1167" s="299">
        <v>50</v>
      </c>
      <c r="Q1167" s="296">
        <v>50</v>
      </c>
      <c r="R1167" s="297">
        <v>50</v>
      </c>
      <c r="S1167" s="297">
        <v>50</v>
      </c>
      <c r="T1167" s="297">
        <v>50</v>
      </c>
      <c r="U1167" s="300">
        <v>50</v>
      </c>
      <c r="V1167" s="296">
        <v>50</v>
      </c>
      <c r="W1167" s="297">
        <v>50</v>
      </c>
      <c r="X1167" s="297">
        <v>50</v>
      </c>
      <c r="Y1167" s="297">
        <v>50</v>
      </c>
      <c r="Z1167" s="300">
        <v>50</v>
      </c>
      <c r="AA1167" s="296">
        <v>50</v>
      </c>
      <c r="AB1167" s="297">
        <v>50</v>
      </c>
      <c r="AC1167" s="297">
        <v>50</v>
      </c>
      <c r="AD1167" s="297">
        <v>50</v>
      </c>
      <c r="AE1167" s="300">
        <v>50</v>
      </c>
    </row>
    <row r="1168" spans="1:31" x14ac:dyDescent="0.2">
      <c r="A1168" s="293" t="s">
        <v>2785</v>
      </c>
      <c r="B1168" s="293"/>
      <c r="C1168" s="293" t="s">
        <v>2786</v>
      </c>
      <c r="D1168" s="122" t="s">
        <v>2711</v>
      </c>
      <c r="E1168" s="293" t="s">
        <v>2712</v>
      </c>
      <c r="F1168" s="293" t="s">
        <v>243</v>
      </c>
      <c r="G1168" s="122" t="s">
        <v>2713</v>
      </c>
      <c r="H1168" s="293" t="s">
        <v>1757</v>
      </c>
      <c r="I1168" s="293" t="s">
        <v>260</v>
      </c>
      <c r="J1168" s="294">
        <v>44377</v>
      </c>
      <c r="K1168" s="295">
        <v>9.9499999999999993</v>
      </c>
      <c r="L1168" s="296">
        <v>10</v>
      </c>
      <c r="M1168" s="297">
        <v>10</v>
      </c>
      <c r="N1168" s="297">
        <v>10</v>
      </c>
      <c r="O1168" s="298">
        <v>10</v>
      </c>
      <c r="P1168" s="299">
        <v>10</v>
      </c>
      <c r="Q1168" s="296">
        <v>10</v>
      </c>
      <c r="R1168" s="297">
        <v>10</v>
      </c>
      <c r="S1168" s="297">
        <v>10</v>
      </c>
      <c r="T1168" s="297">
        <v>10</v>
      </c>
      <c r="U1168" s="300">
        <v>10</v>
      </c>
      <c r="V1168" s="296">
        <v>10</v>
      </c>
      <c r="W1168" s="297">
        <v>10</v>
      </c>
      <c r="X1168" s="297">
        <v>10</v>
      </c>
      <c r="Y1168" s="297">
        <v>10</v>
      </c>
      <c r="Z1168" s="300">
        <v>10</v>
      </c>
      <c r="AA1168" s="296">
        <v>10</v>
      </c>
      <c r="AB1168" s="297">
        <v>10</v>
      </c>
      <c r="AC1168" s="297">
        <v>10</v>
      </c>
      <c r="AD1168" s="297">
        <v>10</v>
      </c>
      <c r="AE1168" s="300">
        <v>10</v>
      </c>
    </row>
    <row r="1169" spans="1:31" x14ac:dyDescent="0.2">
      <c r="A1169" s="293" t="s">
        <v>2787</v>
      </c>
      <c r="B1169" s="293"/>
      <c r="C1169" s="293" t="s">
        <v>2788</v>
      </c>
      <c r="D1169" s="122" t="s">
        <v>2711</v>
      </c>
      <c r="E1169" s="293" t="s">
        <v>2712</v>
      </c>
      <c r="F1169" s="293" t="s">
        <v>243</v>
      </c>
      <c r="G1169" s="122" t="s">
        <v>2713</v>
      </c>
      <c r="H1169" s="293" t="s">
        <v>1757</v>
      </c>
      <c r="I1169" s="293" t="s">
        <v>260</v>
      </c>
      <c r="J1169" s="294">
        <v>44377</v>
      </c>
      <c r="K1169" s="295">
        <v>9.9499999999999993</v>
      </c>
      <c r="L1169" s="296">
        <v>10</v>
      </c>
      <c r="M1169" s="297">
        <v>10</v>
      </c>
      <c r="N1169" s="297">
        <v>10</v>
      </c>
      <c r="O1169" s="298">
        <v>10</v>
      </c>
      <c r="P1169" s="299">
        <v>10</v>
      </c>
      <c r="Q1169" s="296">
        <v>10</v>
      </c>
      <c r="R1169" s="297">
        <v>10</v>
      </c>
      <c r="S1169" s="297">
        <v>10</v>
      </c>
      <c r="T1169" s="297">
        <v>10</v>
      </c>
      <c r="U1169" s="300">
        <v>10</v>
      </c>
      <c r="V1169" s="296">
        <v>10</v>
      </c>
      <c r="W1169" s="297">
        <v>10</v>
      </c>
      <c r="X1169" s="297">
        <v>10</v>
      </c>
      <c r="Y1169" s="297">
        <v>10</v>
      </c>
      <c r="Z1169" s="300">
        <v>10</v>
      </c>
      <c r="AA1169" s="296">
        <v>10</v>
      </c>
      <c r="AB1169" s="297">
        <v>10</v>
      </c>
      <c r="AC1169" s="297">
        <v>10</v>
      </c>
      <c r="AD1169" s="297">
        <v>10</v>
      </c>
      <c r="AE1169" s="300">
        <v>10</v>
      </c>
    </row>
    <row r="1170" spans="1:31" x14ac:dyDescent="0.2">
      <c r="A1170" s="293" t="s">
        <v>2789</v>
      </c>
      <c r="B1170" s="293"/>
      <c r="C1170" s="293" t="s">
        <v>2790</v>
      </c>
      <c r="D1170" s="122" t="s">
        <v>2711</v>
      </c>
      <c r="E1170" s="293" t="s">
        <v>2712</v>
      </c>
      <c r="F1170" s="293" t="s">
        <v>243</v>
      </c>
      <c r="G1170" s="122" t="s">
        <v>244</v>
      </c>
      <c r="H1170" s="293" t="s">
        <v>1669</v>
      </c>
      <c r="I1170" s="293" t="s">
        <v>1186</v>
      </c>
      <c r="J1170" s="294">
        <v>45747</v>
      </c>
      <c r="K1170" s="295">
        <v>103</v>
      </c>
      <c r="L1170" s="296">
        <v>100</v>
      </c>
      <c r="M1170" s="297">
        <v>100</v>
      </c>
      <c r="N1170" s="297">
        <v>100</v>
      </c>
      <c r="O1170" s="298">
        <v>100</v>
      </c>
      <c r="P1170" s="299">
        <v>100</v>
      </c>
      <c r="Q1170" s="296">
        <v>100</v>
      </c>
      <c r="R1170" s="297">
        <v>100</v>
      </c>
      <c r="S1170" s="297">
        <v>100</v>
      </c>
      <c r="T1170" s="297">
        <v>100</v>
      </c>
      <c r="U1170" s="300">
        <v>100</v>
      </c>
      <c r="V1170" s="296">
        <v>100</v>
      </c>
      <c r="W1170" s="297">
        <v>100</v>
      </c>
      <c r="X1170" s="297">
        <v>100</v>
      </c>
      <c r="Y1170" s="297">
        <v>100</v>
      </c>
      <c r="Z1170" s="300">
        <v>100</v>
      </c>
      <c r="AA1170" s="296">
        <v>100</v>
      </c>
      <c r="AB1170" s="297">
        <v>100</v>
      </c>
      <c r="AC1170" s="297">
        <v>100</v>
      </c>
      <c r="AD1170" s="297">
        <v>100</v>
      </c>
      <c r="AE1170" s="300">
        <v>100</v>
      </c>
    </row>
    <row r="1171" spans="1:31" x14ac:dyDescent="0.2">
      <c r="A1171" s="293" t="s">
        <v>2791</v>
      </c>
      <c r="B1171" s="293"/>
      <c r="C1171" s="293" t="s">
        <v>2792</v>
      </c>
      <c r="D1171" s="122" t="s">
        <v>2711</v>
      </c>
      <c r="E1171" s="293" t="s">
        <v>2712</v>
      </c>
      <c r="F1171" s="293" t="s">
        <v>243</v>
      </c>
      <c r="G1171" s="122" t="s">
        <v>244</v>
      </c>
      <c r="H1171" s="293" t="s">
        <v>341</v>
      </c>
      <c r="I1171" s="293" t="s">
        <v>252</v>
      </c>
      <c r="J1171" s="294">
        <v>44774</v>
      </c>
      <c r="K1171" s="295">
        <v>50.6</v>
      </c>
      <c r="L1171" s="296">
        <v>50</v>
      </c>
      <c r="M1171" s="297">
        <v>50</v>
      </c>
      <c r="N1171" s="297">
        <v>50</v>
      </c>
      <c r="O1171" s="298">
        <v>50</v>
      </c>
      <c r="P1171" s="299">
        <v>50</v>
      </c>
      <c r="Q1171" s="296">
        <v>50</v>
      </c>
      <c r="R1171" s="297">
        <v>50</v>
      </c>
      <c r="S1171" s="297">
        <v>50</v>
      </c>
      <c r="T1171" s="297">
        <v>50</v>
      </c>
      <c r="U1171" s="300">
        <v>50</v>
      </c>
      <c r="V1171" s="296">
        <v>50</v>
      </c>
      <c r="W1171" s="297">
        <v>50</v>
      </c>
      <c r="X1171" s="297">
        <v>50</v>
      </c>
      <c r="Y1171" s="297">
        <v>50</v>
      </c>
      <c r="Z1171" s="300">
        <v>50</v>
      </c>
      <c r="AA1171" s="296">
        <v>50</v>
      </c>
      <c r="AB1171" s="297">
        <v>50</v>
      </c>
      <c r="AC1171" s="297">
        <v>50</v>
      </c>
      <c r="AD1171" s="297">
        <v>50</v>
      </c>
      <c r="AE1171" s="300">
        <v>50</v>
      </c>
    </row>
    <row r="1172" spans="1:31" x14ac:dyDescent="0.2">
      <c r="A1172" s="293" t="s">
        <v>2793</v>
      </c>
      <c r="B1172" s="293"/>
      <c r="C1172" s="293" t="s">
        <v>2794</v>
      </c>
      <c r="D1172" s="122" t="s">
        <v>2711</v>
      </c>
      <c r="E1172" s="293" t="s">
        <v>2712</v>
      </c>
      <c r="F1172" s="293" t="s">
        <v>243</v>
      </c>
      <c r="G1172" s="122" t="s">
        <v>244</v>
      </c>
      <c r="H1172" s="293" t="s">
        <v>402</v>
      </c>
      <c r="I1172" s="293" t="s">
        <v>305</v>
      </c>
      <c r="J1172" s="294">
        <v>45519</v>
      </c>
      <c r="K1172" s="295">
        <v>101.5</v>
      </c>
      <c r="L1172" s="296">
        <v>100</v>
      </c>
      <c r="M1172" s="297">
        <v>100</v>
      </c>
      <c r="N1172" s="297">
        <v>100</v>
      </c>
      <c r="O1172" s="298">
        <v>100</v>
      </c>
      <c r="P1172" s="299">
        <v>100</v>
      </c>
      <c r="Q1172" s="296">
        <v>100</v>
      </c>
      <c r="R1172" s="297">
        <v>100</v>
      </c>
      <c r="S1172" s="297">
        <v>100</v>
      </c>
      <c r="T1172" s="297">
        <v>100</v>
      </c>
      <c r="U1172" s="300">
        <v>100</v>
      </c>
      <c r="V1172" s="296">
        <v>100</v>
      </c>
      <c r="W1172" s="297">
        <v>100</v>
      </c>
      <c r="X1172" s="297">
        <v>100</v>
      </c>
      <c r="Y1172" s="297">
        <v>100</v>
      </c>
      <c r="Z1172" s="300">
        <v>100</v>
      </c>
      <c r="AA1172" s="296">
        <v>100</v>
      </c>
      <c r="AB1172" s="297">
        <v>100</v>
      </c>
      <c r="AC1172" s="297">
        <v>100</v>
      </c>
      <c r="AD1172" s="297">
        <v>100</v>
      </c>
      <c r="AE1172" s="300">
        <v>100</v>
      </c>
    </row>
    <row r="1173" spans="1:31" x14ac:dyDescent="0.2">
      <c r="A1173" s="293" t="s">
        <v>2795</v>
      </c>
      <c r="B1173" s="293"/>
      <c r="C1173" s="293" t="s">
        <v>2796</v>
      </c>
      <c r="D1173" s="122" t="s">
        <v>2711</v>
      </c>
      <c r="E1173" s="293" t="s">
        <v>2712</v>
      </c>
      <c r="F1173" s="293" t="s">
        <v>243</v>
      </c>
      <c r="G1173" s="122" t="s">
        <v>244</v>
      </c>
      <c r="H1173" s="293" t="s">
        <v>402</v>
      </c>
      <c r="I1173" s="293" t="s">
        <v>305</v>
      </c>
      <c r="J1173" s="294">
        <v>45519</v>
      </c>
      <c r="K1173" s="295">
        <v>101.5</v>
      </c>
      <c r="L1173" s="296">
        <v>100</v>
      </c>
      <c r="M1173" s="297">
        <v>100</v>
      </c>
      <c r="N1173" s="297">
        <v>100</v>
      </c>
      <c r="O1173" s="298">
        <v>100</v>
      </c>
      <c r="P1173" s="299">
        <v>100</v>
      </c>
      <c r="Q1173" s="296">
        <v>100</v>
      </c>
      <c r="R1173" s="297">
        <v>100</v>
      </c>
      <c r="S1173" s="297">
        <v>100</v>
      </c>
      <c r="T1173" s="297">
        <v>100</v>
      </c>
      <c r="U1173" s="300">
        <v>100</v>
      </c>
      <c r="V1173" s="296">
        <v>100</v>
      </c>
      <c r="W1173" s="297">
        <v>100</v>
      </c>
      <c r="X1173" s="297">
        <v>100</v>
      </c>
      <c r="Y1173" s="297">
        <v>100</v>
      </c>
      <c r="Z1173" s="300">
        <v>100</v>
      </c>
      <c r="AA1173" s="296">
        <v>100</v>
      </c>
      <c r="AB1173" s="297">
        <v>100</v>
      </c>
      <c r="AC1173" s="297">
        <v>100</v>
      </c>
      <c r="AD1173" s="297">
        <v>100</v>
      </c>
      <c r="AE1173" s="300">
        <v>100</v>
      </c>
    </row>
    <row r="1174" spans="1:31" x14ac:dyDescent="0.2">
      <c r="A1174" s="293" t="s">
        <v>2797</v>
      </c>
      <c r="B1174" s="293"/>
      <c r="C1174" s="293" t="s">
        <v>2798</v>
      </c>
      <c r="D1174" s="122" t="s">
        <v>2711</v>
      </c>
      <c r="E1174" s="293" t="s">
        <v>2712</v>
      </c>
      <c r="F1174" s="293" t="s">
        <v>243</v>
      </c>
      <c r="G1174" s="122" t="s">
        <v>244</v>
      </c>
      <c r="H1174" s="293" t="s">
        <v>943</v>
      </c>
      <c r="I1174" s="293" t="s">
        <v>252</v>
      </c>
      <c r="J1174" s="294">
        <v>45377</v>
      </c>
      <c r="K1174" s="295">
        <v>16.670000000000002</v>
      </c>
      <c r="L1174" s="296">
        <v>16.399999999999999</v>
      </c>
      <c r="M1174" s="297">
        <v>16.399999999999999</v>
      </c>
      <c r="N1174" s="297">
        <v>16.399999999999999</v>
      </c>
      <c r="O1174" s="298">
        <v>16.399999999999999</v>
      </c>
      <c r="P1174" s="299">
        <v>16.399999999999999</v>
      </c>
      <c r="Q1174" s="296">
        <v>16.399999999999999</v>
      </c>
      <c r="R1174" s="297">
        <v>16.399999999999999</v>
      </c>
      <c r="S1174" s="297">
        <v>16.399999999999999</v>
      </c>
      <c r="T1174" s="297">
        <v>16.399999999999999</v>
      </c>
      <c r="U1174" s="300">
        <v>16.399999999999999</v>
      </c>
      <c r="V1174" s="296">
        <v>16.399999999999999</v>
      </c>
      <c r="W1174" s="297">
        <v>16.399999999999999</v>
      </c>
      <c r="X1174" s="297">
        <v>16.399999999999999</v>
      </c>
      <c r="Y1174" s="297">
        <v>16.399999999999999</v>
      </c>
      <c r="Z1174" s="300">
        <v>16.399999999999999</v>
      </c>
      <c r="AA1174" s="296">
        <v>16.399999999999999</v>
      </c>
      <c r="AB1174" s="297">
        <v>16.399999999999999</v>
      </c>
      <c r="AC1174" s="297">
        <v>16.399999999999999</v>
      </c>
      <c r="AD1174" s="297">
        <v>16.399999999999999</v>
      </c>
      <c r="AE1174" s="300">
        <v>16.399999999999999</v>
      </c>
    </row>
    <row r="1175" spans="1:31" x14ac:dyDescent="0.2">
      <c r="A1175" s="293" t="s">
        <v>2799</v>
      </c>
      <c r="B1175" s="293"/>
      <c r="C1175" s="293" t="s">
        <v>2800</v>
      </c>
      <c r="D1175" s="122" t="s">
        <v>2711</v>
      </c>
      <c r="E1175" s="293" t="s">
        <v>2712</v>
      </c>
      <c r="F1175" s="293" t="s">
        <v>243</v>
      </c>
      <c r="G1175" s="122" t="s">
        <v>244</v>
      </c>
      <c r="H1175" s="293" t="s">
        <v>1281</v>
      </c>
      <c r="I1175" s="293" t="s">
        <v>392</v>
      </c>
      <c r="J1175" s="294">
        <v>43465</v>
      </c>
      <c r="K1175" s="295">
        <v>9.9</v>
      </c>
      <c r="L1175" s="296">
        <v>9.9</v>
      </c>
      <c r="M1175" s="297">
        <v>9.9</v>
      </c>
      <c r="N1175" s="297">
        <v>9.9</v>
      </c>
      <c r="O1175" s="298">
        <v>9.9</v>
      </c>
      <c r="P1175" s="299">
        <v>9.9</v>
      </c>
      <c r="Q1175" s="296">
        <v>9.9</v>
      </c>
      <c r="R1175" s="297">
        <v>9.9</v>
      </c>
      <c r="S1175" s="297">
        <v>9.9</v>
      </c>
      <c r="T1175" s="297">
        <v>9.9</v>
      </c>
      <c r="U1175" s="300">
        <v>9.9</v>
      </c>
      <c r="V1175" s="296">
        <v>9.9</v>
      </c>
      <c r="W1175" s="297">
        <v>9.9</v>
      </c>
      <c r="X1175" s="297">
        <v>9.9</v>
      </c>
      <c r="Y1175" s="297">
        <v>9.9</v>
      </c>
      <c r="Z1175" s="300">
        <v>9.9</v>
      </c>
      <c r="AA1175" s="296">
        <v>9.9</v>
      </c>
      <c r="AB1175" s="297">
        <v>9.9</v>
      </c>
      <c r="AC1175" s="297">
        <v>9.9</v>
      </c>
      <c r="AD1175" s="297">
        <v>9.9</v>
      </c>
      <c r="AE1175" s="300">
        <v>9.9</v>
      </c>
    </row>
    <row r="1176" spans="1:31" x14ac:dyDescent="0.2">
      <c r="A1176" s="293" t="s">
        <v>2801</v>
      </c>
      <c r="B1176" s="293"/>
      <c r="C1176" s="293" t="s">
        <v>2802</v>
      </c>
      <c r="D1176" s="122" t="s">
        <v>2711</v>
      </c>
      <c r="E1176" s="293" t="s">
        <v>2712</v>
      </c>
      <c r="F1176" s="293" t="s">
        <v>243</v>
      </c>
      <c r="G1176" s="122" t="s">
        <v>2713</v>
      </c>
      <c r="H1176" s="293" t="s">
        <v>2286</v>
      </c>
      <c r="I1176" s="293" t="s">
        <v>260</v>
      </c>
      <c r="J1176" s="294">
        <v>44819</v>
      </c>
      <c r="K1176" s="295">
        <v>9.9499999999999993</v>
      </c>
      <c r="L1176" s="296">
        <v>9.9</v>
      </c>
      <c r="M1176" s="297">
        <v>9.9</v>
      </c>
      <c r="N1176" s="297">
        <v>9.9</v>
      </c>
      <c r="O1176" s="298">
        <v>9.9</v>
      </c>
      <c r="P1176" s="299">
        <v>9.9</v>
      </c>
      <c r="Q1176" s="296">
        <v>9.9</v>
      </c>
      <c r="R1176" s="297">
        <v>9.9</v>
      </c>
      <c r="S1176" s="297">
        <v>9.9</v>
      </c>
      <c r="T1176" s="297">
        <v>9.9</v>
      </c>
      <c r="U1176" s="300">
        <v>9.9</v>
      </c>
      <c r="V1176" s="296">
        <v>9.9</v>
      </c>
      <c r="W1176" s="297">
        <v>9.9</v>
      </c>
      <c r="X1176" s="297">
        <v>9.9</v>
      </c>
      <c r="Y1176" s="297">
        <v>9.9</v>
      </c>
      <c r="Z1176" s="300">
        <v>9.9</v>
      </c>
      <c r="AA1176" s="296">
        <v>9.9</v>
      </c>
      <c r="AB1176" s="297">
        <v>9.9</v>
      </c>
      <c r="AC1176" s="297">
        <v>9.9</v>
      </c>
      <c r="AD1176" s="297">
        <v>9.9</v>
      </c>
      <c r="AE1176" s="300">
        <v>9.9</v>
      </c>
    </row>
    <row r="1177" spans="1:31" x14ac:dyDescent="0.2">
      <c r="A1177" s="293" t="s">
        <v>2803</v>
      </c>
      <c r="B1177" s="293"/>
      <c r="C1177" s="293" t="s">
        <v>2804</v>
      </c>
      <c r="D1177" s="122" t="s">
        <v>2711</v>
      </c>
      <c r="E1177" s="293" t="s">
        <v>2712</v>
      </c>
      <c r="F1177" s="293" t="s">
        <v>243</v>
      </c>
      <c r="G1177" s="122" t="s">
        <v>2713</v>
      </c>
      <c r="H1177" s="293" t="s">
        <v>603</v>
      </c>
      <c r="I1177" s="293" t="s">
        <v>246</v>
      </c>
      <c r="J1177" s="294">
        <v>45644</v>
      </c>
      <c r="K1177" s="295">
        <v>9.8800000000000008</v>
      </c>
      <c r="L1177" s="296">
        <v>9.9</v>
      </c>
      <c r="M1177" s="297">
        <v>9.9</v>
      </c>
      <c r="N1177" s="297">
        <v>9.9</v>
      </c>
      <c r="O1177" s="298">
        <v>9.9</v>
      </c>
      <c r="P1177" s="299">
        <v>9.9</v>
      </c>
      <c r="Q1177" s="296">
        <v>9.9</v>
      </c>
      <c r="R1177" s="297">
        <v>9.9</v>
      </c>
      <c r="S1177" s="297">
        <v>9.9</v>
      </c>
      <c r="T1177" s="297">
        <v>9.9</v>
      </c>
      <c r="U1177" s="300">
        <v>9.9</v>
      </c>
      <c r="V1177" s="296">
        <v>9.9</v>
      </c>
      <c r="W1177" s="297">
        <v>9.9</v>
      </c>
      <c r="X1177" s="297">
        <v>9.9</v>
      </c>
      <c r="Y1177" s="297">
        <v>9.9</v>
      </c>
      <c r="Z1177" s="300">
        <v>9.9</v>
      </c>
      <c r="AA1177" s="296">
        <v>9.9</v>
      </c>
      <c r="AB1177" s="297">
        <v>9.9</v>
      </c>
      <c r="AC1177" s="297">
        <v>9.9</v>
      </c>
      <c r="AD1177" s="297">
        <v>9.9</v>
      </c>
      <c r="AE1177" s="300">
        <v>9.9</v>
      </c>
    </row>
    <row r="1178" spans="1:31" x14ac:dyDescent="0.2">
      <c r="A1178" s="293" t="s">
        <v>2805</v>
      </c>
      <c r="B1178" s="293"/>
      <c r="C1178" s="293" t="s">
        <v>2806</v>
      </c>
      <c r="D1178" s="122" t="s">
        <v>2711</v>
      </c>
      <c r="E1178" s="293" t="s">
        <v>2712</v>
      </c>
      <c r="F1178" s="293" t="s">
        <v>243</v>
      </c>
      <c r="G1178" s="122" t="s">
        <v>2713</v>
      </c>
      <c r="H1178" s="293" t="s">
        <v>2464</v>
      </c>
      <c r="I1178" s="293" t="s">
        <v>392</v>
      </c>
      <c r="J1178" s="294">
        <v>44819</v>
      </c>
      <c r="K1178" s="295">
        <v>9.9499999999999993</v>
      </c>
      <c r="L1178" s="296">
        <v>9.9</v>
      </c>
      <c r="M1178" s="297">
        <v>9.9</v>
      </c>
      <c r="N1178" s="297">
        <v>9.9</v>
      </c>
      <c r="O1178" s="298">
        <v>9.9</v>
      </c>
      <c r="P1178" s="299">
        <v>9.9</v>
      </c>
      <c r="Q1178" s="296">
        <v>9.9</v>
      </c>
      <c r="R1178" s="297">
        <v>9.9</v>
      </c>
      <c r="S1178" s="297">
        <v>9.9</v>
      </c>
      <c r="T1178" s="297">
        <v>9.9</v>
      </c>
      <c r="U1178" s="300">
        <v>9.9</v>
      </c>
      <c r="V1178" s="296">
        <v>9.9</v>
      </c>
      <c r="W1178" s="297">
        <v>9.9</v>
      </c>
      <c r="X1178" s="297">
        <v>9.9</v>
      </c>
      <c r="Y1178" s="297">
        <v>9.9</v>
      </c>
      <c r="Z1178" s="300">
        <v>9.9</v>
      </c>
      <c r="AA1178" s="296">
        <v>9.9</v>
      </c>
      <c r="AB1178" s="297">
        <v>9.9</v>
      </c>
      <c r="AC1178" s="297">
        <v>9.9</v>
      </c>
      <c r="AD1178" s="297">
        <v>9.9</v>
      </c>
      <c r="AE1178" s="300">
        <v>9.9</v>
      </c>
    </row>
    <row r="1179" spans="1:31" x14ac:dyDescent="0.2">
      <c r="A1179" s="293" t="s">
        <v>2807</v>
      </c>
      <c r="B1179" s="293"/>
      <c r="C1179" s="293" t="s">
        <v>2808</v>
      </c>
      <c r="D1179" s="122" t="s">
        <v>2711</v>
      </c>
      <c r="E1179" s="293" t="s">
        <v>2712</v>
      </c>
      <c r="F1179" s="293" t="s">
        <v>2809</v>
      </c>
      <c r="G1179" s="122" t="s">
        <v>244</v>
      </c>
      <c r="H1179" s="293" t="s">
        <v>603</v>
      </c>
      <c r="I1179" s="293" t="s">
        <v>246</v>
      </c>
      <c r="J1179" s="294">
        <v>44386</v>
      </c>
      <c r="K1179" s="295">
        <v>101.7</v>
      </c>
      <c r="L1179" s="296">
        <v>0</v>
      </c>
      <c r="M1179" s="297">
        <v>0</v>
      </c>
      <c r="N1179" s="297">
        <v>0</v>
      </c>
      <c r="O1179" s="298">
        <v>100</v>
      </c>
      <c r="P1179" s="299">
        <v>100</v>
      </c>
      <c r="Q1179" s="296">
        <v>0</v>
      </c>
      <c r="R1179" s="297">
        <v>0</v>
      </c>
      <c r="S1179" s="297">
        <v>0</v>
      </c>
      <c r="T1179" s="297">
        <v>100</v>
      </c>
      <c r="U1179" s="300">
        <v>100</v>
      </c>
      <c r="V1179" s="296">
        <v>0</v>
      </c>
      <c r="W1179" s="297">
        <v>0</v>
      </c>
      <c r="X1179" s="297">
        <v>0</v>
      </c>
      <c r="Y1179" s="297">
        <v>100</v>
      </c>
      <c r="Z1179" s="300">
        <v>100</v>
      </c>
      <c r="AA1179" s="296">
        <v>0</v>
      </c>
      <c r="AB1179" s="297">
        <v>0</v>
      </c>
      <c r="AC1179" s="297">
        <v>0</v>
      </c>
      <c r="AD1179" s="297">
        <v>100</v>
      </c>
      <c r="AE1179" s="300">
        <v>100</v>
      </c>
    </row>
    <row r="1180" spans="1:31" x14ac:dyDescent="0.2">
      <c r="A1180" s="293" t="s">
        <v>2810</v>
      </c>
      <c r="B1180" s="293"/>
      <c r="C1180" s="293" t="s">
        <v>2811</v>
      </c>
      <c r="D1180" s="122" t="s">
        <v>2711</v>
      </c>
      <c r="E1180" s="293" t="s">
        <v>2712</v>
      </c>
      <c r="F1180" s="293" t="s">
        <v>243</v>
      </c>
      <c r="G1180" s="122" t="s">
        <v>2713</v>
      </c>
      <c r="H1180" s="293" t="s">
        <v>1817</v>
      </c>
      <c r="I1180" s="293" t="s">
        <v>246</v>
      </c>
      <c r="J1180" s="294">
        <v>45594</v>
      </c>
      <c r="K1180" s="295">
        <v>9.9</v>
      </c>
      <c r="L1180" s="296">
        <v>9.9</v>
      </c>
      <c r="M1180" s="297">
        <v>9.9</v>
      </c>
      <c r="N1180" s="297">
        <v>9.9</v>
      </c>
      <c r="O1180" s="298">
        <v>9.9</v>
      </c>
      <c r="P1180" s="299">
        <v>9.9</v>
      </c>
      <c r="Q1180" s="296">
        <v>9.9</v>
      </c>
      <c r="R1180" s="297">
        <v>9.9</v>
      </c>
      <c r="S1180" s="297">
        <v>9.9</v>
      </c>
      <c r="T1180" s="297">
        <v>9.9</v>
      </c>
      <c r="U1180" s="300">
        <v>9.9</v>
      </c>
      <c r="V1180" s="296">
        <v>9.9</v>
      </c>
      <c r="W1180" s="297">
        <v>9.9</v>
      </c>
      <c r="X1180" s="297">
        <v>9.9</v>
      </c>
      <c r="Y1180" s="297">
        <v>9.9</v>
      </c>
      <c r="Z1180" s="300">
        <v>9.9</v>
      </c>
      <c r="AA1180" s="296">
        <v>9.9</v>
      </c>
      <c r="AB1180" s="297">
        <v>9.9</v>
      </c>
      <c r="AC1180" s="297">
        <v>9.9</v>
      </c>
      <c r="AD1180" s="297">
        <v>9.9</v>
      </c>
      <c r="AE1180" s="300">
        <v>9.9</v>
      </c>
    </row>
    <row r="1181" spans="1:31" x14ac:dyDescent="0.2">
      <c r="A1181" s="293" t="s">
        <v>2812</v>
      </c>
      <c r="B1181" s="293"/>
      <c r="C1181" s="293" t="s">
        <v>2813</v>
      </c>
      <c r="D1181" s="122" t="s">
        <v>2711</v>
      </c>
      <c r="E1181" s="293" t="s">
        <v>2712</v>
      </c>
      <c r="F1181" s="293" t="s">
        <v>243</v>
      </c>
      <c r="G1181" s="122" t="s">
        <v>2713</v>
      </c>
      <c r="H1181" s="293" t="s">
        <v>1148</v>
      </c>
      <c r="I1181" s="293" t="s">
        <v>260</v>
      </c>
      <c r="J1181" s="294">
        <v>45504</v>
      </c>
      <c r="K1181" s="295">
        <v>9.9</v>
      </c>
      <c r="L1181" s="296">
        <v>9.9</v>
      </c>
      <c r="M1181" s="297">
        <v>9.9</v>
      </c>
      <c r="N1181" s="297">
        <v>9.9</v>
      </c>
      <c r="O1181" s="298">
        <v>9.9</v>
      </c>
      <c r="P1181" s="299">
        <v>9.9</v>
      </c>
      <c r="Q1181" s="296">
        <v>9.9</v>
      </c>
      <c r="R1181" s="297">
        <v>9.9</v>
      </c>
      <c r="S1181" s="297">
        <v>9.9</v>
      </c>
      <c r="T1181" s="297">
        <v>9.9</v>
      </c>
      <c r="U1181" s="300">
        <v>9.9</v>
      </c>
      <c r="V1181" s="296">
        <v>9.9</v>
      </c>
      <c r="W1181" s="297">
        <v>9.9</v>
      </c>
      <c r="X1181" s="297">
        <v>9.9</v>
      </c>
      <c r="Y1181" s="297">
        <v>9.9</v>
      </c>
      <c r="Z1181" s="300">
        <v>9.9</v>
      </c>
      <c r="AA1181" s="296">
        <v>9.9</v>
      </c>
      <c r="AB1181" s="297">
        <v>9.9</v>
      </c>
      <c r="AC1181" s="297">
        <v>9.9</v>
      </c>
      <c r="AD1181" s="297">
        <v>9.9</v>
      </c>
      <c r="AE1181" s="300">
        <v>9.9</v>
      </c>
    </row>
    <row r="1182" spans="1:31" x14ac:dyDescent="0.2">
      <c r="A1182" s="293" t="s">
        <v>2814</v>
      </c>
      <c r="B1182" s="293"/>
      <c r="C1182" s="293" t="s">
        <v>2815</v>
      </c>
      <c r="D1182" s="122" t="s">
        <v>2711</v>
      </c>
      <c r="E1182" s="293" t="s">
        <v>2712</v>
      </c>
      <c r="F1182" s="293" t="s">
        <v>243</v>
      </c>
      <c r="G1182" s="122" t="s">
        <v>2713</v>
      </c>
      <c r="H1182" s="293" t="s">
        <v>272</v>
      </c>
      <c r="I1182" s="293" t="s">
        <v>260</v>
      </c>
      <c r="J1182" s="294">
        <v>44118</v>
      </c>
      <c r="K1182" s="295">
        <v>10</v>
      </c>
      <c r="L1182" s="296">
        <v>10</v>
      </c>
      <c r="M1182" s="297">
        <v>10</v>
      </c>
      <c r="N1182" s="297">
        <v>10</v>
      </c>
      <c r="O1182" s="298">
        <v>10</v>
      </c>
      <c r="P1182" s="299">
        <v>10</v>
      </c>
      <c r="Q1182" s="296">
        <v>10</v>
      </c>
      <c r="R1182" s="297">
        <v>10</v>
      </c>
      <c r="S1182" s="297">
        <v>10</v>
      </c>
      <c r="T1182" s="297">
        <v>10</v>
      </c>
      <c r="U1182" s="300">
        <v>10</v>
      </c>
      <c r="V1182" s="296">
        <v>10</v>
      </c>
      <c r="W1182" s="297">
        <v>10</v>
      </c>
      <c r="X1182" s="297">
        <v>10</v>
      </c>
      <c r="Y1182" s="297">
        <v>10</v>
      </c>
      <c r="Z1182" s="300">
        <v>10</v>
      </c>
      <c r="AA1182" s="296">
        <v>10</v>
      </c>
      <c r="AB1182" s="297">
        <v>10</v>
      </c>
      <c r="AC1182" s="297">
        <v>10</v>
      </c>
      <c r="AD1182" s="297">
        <v>10</v>
      </c>
      <c r="AE1182" s="300">
        <v>10</v>
      </c>
    </row>
    <row r="1183" spans="1:31" x14ac:dyDescent="0.2">
      <c r="A1183" s="293" t="s">
        <v>2816</v>
      </c>
      <c r="B1183" s="293"/>
      <c r="C1183" s="293" t="s">
        <v>2817</v>
      </c>
      <c r="D1183" s="122" t="s">
        <v>2711</v>
      </c>
      <c r="E1183" s="293" t="s">
        <v>2712</v>
      </c>
      <c r="F1183" s="293" t="s">
        <v>243</v>
      </c>
      <c r="G1183" s="122" t="s">
        <v>244</v>
      </c>
      <c r="H1183" s="293" t="s">
        <v>1085</v>
      </c>
      <c r="I1183" s="293" t="s">
        <v>246</v>
      </c>
      <c r="J1183" s="294">
        <v>45597</v>
      </c>
      <c r="K1183" s="295">
        <v>125.41</v>
      </c>
      <c r="L1183" s="296">
        <v>125</v>
      </c>
      <c r="M1183" s="297">
        <v>125</v>
      </c>
      <c r="N1183" s="297">
        <v>125</v>
      </c>
      <c r="O1183" s="298">
        <v>125</v>
      </c>
      <c r="P1183" s="299">
        <v>125</v>
      </c>
      <c r="Q1183" s="296">
        <v>125</v>
      </c>
      <c r="R1183" s="297">
        <v>125</v>
      </c>
      <c r="S1183" s="297">
        <v>125</v>
      </c>
      <c r="T1183" s="297">
        <v>125</v>
      </c>
      <c r="U1183" s="300">
        <v>125</v>
      </c>
      <c r="V1183" s="296">
        <v>125</v>
      </c>
      <c r="W1183" s="297">
        <v>125</v>
      </c>
      <c r="X1183" s="297">
        <v>125</v>
      </c>
      <c r="Y1183" s="297">
        <v>125</v>
      </c>
      <c r="Z1183" s="300">
        <v>125</v>
      </c>
      <c r="AA1183" s="296">
        <v>125</v>
      </c>
      <c r="AB1183" s="297">
        <v>125</v>
      </c>
      <c r="AC1183" s="297">
        <v>125</v>
      </c>
      <c r="AD1183" s="297">
        <v>125</v>
      </c>
      <c r="AE1183" s="300">
        <v>125</v>
      </c>
    </row>
    <row r="1184" spans="1:31" x14ac:dyDescent="0.2">
      <c r="A1184" s="293" t="s">
        <v>2818</v>
      </c>
      <c r="B1184" s="293"/>
      <c r="C1184" s="293" t="s">
        <v>2819</v>
      </c>
      <c r="D1184" s="122" t="s">
        <v>2711</v>
      </c>
      <c r="E1184" s="293" t="s">
        <v>2712</v>
      </c>
      <c r="F1184" s="293" t="s">
        <v>243</v>
      </c>
      <c r="G1184" s="122" t="s">
        <v>244</v>
      </c>
      <c r="H1184" s="293" t="s">
        <v>2157</v>
      </c>
      <c r="I1184" s="293" t="s">
        <v>246</v>
      </c>
      <c r="J1184" s="294">
        <v>45275</v>
      </c>
      <c r="K1184" s="295">
        <v>48.4</v>
      </c>
      <c r="L1184" s="296">
        <v>47.6</v>
      </c>
      <c r="M1184" s="297">
        <v>47.6</v>
      </c>
      <c r="N1184" s="297">
        <v>47.6</v>
      </c>
      <c r="O1184" s="298">
        <v>47.6</v>
      </c>
      <c r="P1184" s="299">
        <v>47.6</v>
      </c>
      <c r="Q1184" s="296">
        <v>47.6</v>
      </c>
      <c r="R1184" s="297">
        <v>47.6</v>
      </c>
      <c r="S1184" s="297">
        <v>47.6</v>
      </c>
      <c r="T1184" s="297">
        <v>47.6</v>
      </c>
      <c r="U1184" s="300">
        <v>47.6</v>
      </c>
      <c r="V1184" s="296">
        <v>47.6</v>
      </c>
      <c r="W1184" s="297">
        <v>47.6</v>
      </c>
      <c r="X1184" s="297">
        <v>47.6</v>
      </c>
      <c r="Y1184" s="297">
        <v>47.6</v>
      </c>
      <c r="Z1184" s="300">
        <v>47.6</v>
      </c>
      <c r="AA1184" s="296">
        <v>47.6</v>
      </c>
      <c r="AB1184" s="297">
        <v>47.6</v>
      </c>
      <c r="AC1184" s="297">
        <v>47.6</v>
      </c>
      <c r="AD1184" s="297">
        <v>47.6</v>
      </c>
      <c r="AE1184" s="300">
        <v>47.6</v>
      </c>
    </row>
    <row r="1185" spans="1:31" x14ac:dyDescent="0.2">
      <c r="A1185" s="293" t="s">
        <v>2820</v>
      </c>
      <c r="B1185" s="293"/>
      <c r="C1185" s="293" t="s">
        <v>2821</v>
      </c>
      <c r="D1185" s="122" t="s">
        <v>2711</v>
      </c>
      <c r="E1185" s="293" t="s">
        <v>2712</v>
      </c>
      <c r="F1185" s="293" t="s">
        <v>243</v>
      </c>
      <c r="G1185" s="122" t="s">
        <v>244</v>
      </c>
      <c r="H1185" s="293" t="s">
        <v>2157</v>
      </c>
      <c r="I1185" s="293" t="s">
        <v>246</v>
      </c>
      <c r="J1185" s="294">
        <v>45275</v>
      </c>
      <c r="K1185" s="295">
        <v>52.2</v>
      </c>
      <c r="L1185" s="296">
        <v>51.4</v>
      </c>
      <c r="M1185" s="297">
        <v>51.4</v>
      </c>
      <c r="N1185" s="297">
        <v>51.4</v>
      </c>
      <c r="O1185" s="298">
        <v>51.4</v>
      </c>
      <c r="P1185" s="299">
        <v>51.4</v>
      </c>
      <c r="Q1185" s="296">
        <v>51.4</v>
      </c>
      <c r="R1185" s="297">
        <v>51.4</v>
      </c>
      <c r="S1185" s="297">
        <v>51.4</v>
      </c>
      <c r="T1185" s="297">
        <v>51.4</v>
      </c>
      <c r="U1185" s="300">
        <v>51.4</v>
      </c>
      <c r="V1185" s="296">
        <v>51.4</v>
      </c>
      <c r="W1185" s="297">
        <v>51.4</v>
      </c>
      <c r="X1185" s="297">
        <v>51.4</v>
      </c>
      <c r="Y1185" s="297">
        <v>51.4</v>
      </c>
      <c r="Z1185" s="300">
        <v>51.4</v>
      </c>
      <c r="AA1185" s="296">
        <v>51.4</v>
      </c>
      <c r="AB1185" s="297">
        <v>51.4</v>
      </c>
      <c r="AC1185" s="297">
        <v>51.4</v>
      </c>
      <c r="AD1185" s="297">
        <v>51.4</v>
      </c>
      <c r="AE1185" s="300">
        <v>51.4</v>
      </c>
    </row>
    <row r="1186" spans="1:31" x14ac:dyDescent="0.2">
      <c r="A1186" s="293" t="s">
        <v>2822</v>
      </c>
      <c r="B1186" s="293"/>
      <c r="C1186" s="293" t="s">
        <v>2823</v>
      </c>
      <c r="D1186" s="122" t="s">
        <v>2711</v>
      </c>
      <c r="E1186" s="293" t="s">
        <v>2712</v>
      </c>
      <c r="F1186" s="293" t="s">
        <v>243</v>
      </c>
      <c r="G1186" s="122" t="s">
        <v>2713</v>
      </c>
      <c r="H1186" s="293" t="s">
        <v>2464</v>
      </c>
      <c r="I1186" s="293" t="s">
        <v>392</v>
      </c>
      <c r="J1186" s="294">
        <v>44819</v>
      </c>
      <c r="K1186" s="295">
        <v>9.9499999999999993</v>
      </c>
      <c r="L1186" s="296">
        <v>9.9</v>
      </c>
      <c r="M1186" s="297">
        <v>9.9</v>
      </c>
      <c r="N1186" s="297">
        <v>9.9</v>
      </c>
      <c r="O1186" s="298">
        <v>9.9</v>
      </c>
      <c r="P1186" s="299">
        <v>9.9</v>
      </c>
      <c r="Q1186" s="296">
        <v>9.9</v>
      </c>
      <c r="R1186" s="297">
        <v>9.9</v>
      </c>
      <c r="S1186" s="297">
        <v>9.9</v>
      </c>
      <c r="T1186" s="297">
        <v>9.9</v>
      </c>
      <c r="U1186" s="300">
        <v>9.9</v>
      </c>
      <c r="V1186" s="296">
        <v>9.9</v>
      </c>
      <c r="W1186" s="297">
        <v>9.9</v>
      </c>
      <c r="X1186" s="297">
        <v>9.9</v>
      </c>
      <c r="Y1186" s="297">
        <v>9.9</v>
      </c>
      <c r="Z1186" s="300">
        <v>9.9</v>
      </c>
      <c r="AA1186" s="296">
        <v>9.9</v>
      </c>
      <c r="AB1186" s="297">
        <v>9.9</v>
      </c>
      <c r="AC1186" s="297">
        <v>9.9</v>
      </c>
      <c r="AD1186" s="297">
        <v>9.9</v>
      </c>
      <c r="AE1186" s="300">
        <v>9.9</v>
      </c>
    </row>
    <row r="1187" spans="1:31" x14ac:dyDescent="0.2">
      <c r="A1187" s="293" t="s">
        <v>2824</v>
      </c>
      <c r="B1187" s="293"/>
      <c r="C1187" s="293" t="s">
        <v>2825</v>
      </c>
      <c r="D1187" s="122" t="s">
        <v>2711</v>
      </c>
      <c r="E1187" s="293" t="s">
        <v>2712</v>
      </c>
      <c r="F1187" s="293" t="s">
        <v>243</v>
      </c>
      <c r="G1187" s="122" t="s">
        <v>2713</v>
      </c>
      <c r="H1187" s="293" t="s">
        <v>402</v>
      </c>
      <c r="I1187" s="293" t="s">
        <v>305</v>
      </c>
      <c r="J1187" s="294">
        <v>45639</v>
      </c>
      <c r="K1187" s="295">
        <v>9.8800000000000008</v>
      </c>
      <c r="L1187" s="296">
        <v>9.9</v>
      </c>
      <c r="M1187" s="297">
        <v>9.9</v>
      </c>
      <c r="N1187" s="297">
        <v>9.9</v>
      </c>
      <c r="O1187" s="298">
        <v>9.9</v>
      </c>
      <c r="P1187" s="299">
        <v>9.9</v>
      </c>
      <c r="Q1187" s="296">
        <v>9.9</v>
      </c>
      <c r="R1187" s="297">
        <v>9.9</v>
      </c>
      <c r="S1187" s="297">
        <v>9.9</v>
      </c>
      <c r="T1187" s="297">
        <v>9.9</v>
      </c>
      <c r="U1187" s="300">
        <v>9.9</v>
      </c>
      <c r="V1187" s="296">
        <v>9.9</v>
      </c>
      <c r="W1187" s="297">
        <v>9.9</v>
      </c>
      <c r="X1187" s="297">
        <v>9.9</v>
      </c>
      <c r="Y1187" s="297">
        <v>9.9</v>
      </c>
      <c r="Z1187" s="300">
        <v>9.9</v>
      </c>
      <c r="AA1187" s="296">
        <v>9.9</v>
      </c>
      <c r="AB1187" s="297">
        <v>9.9</v>
      </c>
      <c r="AC1187" s="297">
        <v>9.9</v>
      </c>
      <c r="AD1187" s="297">
        <v>9.9</v>
      </c>
      <c r="AE1187" s="300">
        <v>9.9</v>
      </c>
    </row>
    <row r="1188" spans="1:31" x14ac:dyDescent="0.2">
      <c r="A1188" s="293" t="s">
        <v>2826</v>
      </c>
      <c r="B1188" s="293"/>
      <c r="C1188" s="293" t="s">
        <v>2827</v>
      </c>
      <c r="D1188" s="122" t="s">
        <v>2711</v>
      </c>
      <c r="E1188" s="293" t="s">
        <v>2712</v>
      </c>
      <c r="F1188" s="293" t="s">
        <v>243</v>
      </c>
      <c r="G1188" s="122" t="s">
        <v>2713</v>
      </c>
      <c r="H1188" s="293" t="s">
        <v>402</v>
      </c>
      <c r="I1188" s="293" t="s">
        <v>305</v>
      </c>
      <c r="J1188" s="294">
        <v>45729</v>
      </c>
      <c r="K1188" s="295">
        <v>9.9</v>
      </c>
      <c r="L1188" s="296">
        <v>9.9</v>
      </c>
      <c r="M1188" s="297">
        <v>9.9</v>
      </c>
      <c r="N1188" s="297">
        <v>9.9</v>
      </c>
      <c r="O1188" s="298">
        <v>9.9</v>
      </c>
      <c r="P1188" s="299">
        <v>9.9</v>
      </c>
      <c r="Q1188" s="296">
        <v>9.9</v>
      </c>
      <c r="R1188" s="297">
        <v>9.9</v>
      </c>
      <c r="S1188" s="297">
        <v>9.9</v>
      </c>
      <c r="T1188" s="297">
        <v>9.9</v>
      </c>
      <c r="U1188" s="300">
        <v>9.9</v>
      </c>
      <c r="V1188" s="296">
        <v>9.9</v>
      </c>
      <c r="W1188" s="297">
        <v>9.9</v>
      </c>
      <c r="X1188" s="297">
        <v>9.9</v>
      </c>
      <c r="Y1188" s="297">
        <v>9.9</v>
      </c>
      <c r="Z1188" s="300">
        <v>9.9</v>
      </c>
      <c r="AA1188" s="296">
        <v>9.9</v>
      </c>
      <c r="AB1188" s="297">
        <v>9.9</v>
      </c>
      <c r="AC1188" s="297">
        <v>9.9</v>
      </c>
      <c r="AD1188" s="297">
        <v>9.9</v>
      </c>
      <c r="AE1188" s="300">
        <v>9.9</v>
      </c>
    </row>
    <row r="1189" spans="1:31" x14ac:dyDescent="0.2">
      <c r="A1189" s="293" t="s">
        <v>2828</v>
      </c>
      <c r="B1189" s="293"/>
      <c r="C1189" s="293" t="s">
        <v>2829</v>
      </c>
      <c r="D1189" s="122" t="s">
        <v>2711</v>
      </c>
      <c r="E1189" s="293" t="s">
        <v>2712</v>
      </c>
      <c r="F1189" s="293" t="s">
        <v>243</v>
      </c>
      <c r="G1189" s="122" t="s">
        <v>244</v>
      </c>
      <c r="H1189" s="293" t="s">
        <v>2182</v>
      </c>
      <c r="I1189" s="293" t="s">
        <v>392</v>
      </c>
      <c r="J1189" s="294">
        <v>44409</v>
      </c>
      <c r="K1189" s="295">
        <v>101.5</v>
      </c>
      <c r="L1189" s="296">
        <v>100</v>
      </c>
      <c r="M1189" s="297">
        <v>100</v>
      </c>
      <c r="N1189" s="297">
        <v>100</v>
      </c>
      <c r="O1189" s="298">
        <v>100</v>
      </c>
      <c r="P1189" s="299">
        <v>100</v>
      </c>
      <c r="Q1189" s="296">
        <v>100</v>
      </c>
      <c r="R1189" s="297">
        <v>100</v>
      </c>
      <c r="S1189" s="297">
        <v>100</v>
      </c>
      <c r="T1189" s="297">
        <v>100</v>
      </c>
      <c r="U1189" s="300">
        <v>100</v>
      </c>
      <c r="V1189" s="296">
        <v>100</v>
      </c>
      <c r="W1189" s="297">
        <v>100</v>
      </c>
      <c r="X1189" s="297">
        <v>100</v>
      </c>
      <c r="Y1189" s="297">
        <v>100</v>
      </c>
      <c r="Z1189" s="300">
        <v>100</v>
      </c>
      <c r="AA1189" s="296">
        <v>100</v>
      </c>
      <c r="AB1189" s="297">
        <v>100</v>
      </c>
      <c r="AC1189" s="297">
        <v>100</v>
      </c>
      <c r="AD1189" s="297">
        <v>100</v>
      </c>
      <c r="AE1189" s="300">
        <v>100</v>
      </c>
    </row>
    <row r="1190" spans="1:31" x14ac:dyDescent="0.2">
      <c r="A1190" s="293" t="s">
        <v>2830</v>
      </c>
      <c r="B1190" s="293"/>
      <c r="C1190" s="293" t="s">
        <v>2831</v>
      </c>
      <c r="D1190" s="122" t="s">
        <v>2711</v>
      </c>
      <c r="E1190" s="293" t="s">
        <v>2712</v>
      </c>
      <c r="F1190" s="293" t="s">
        <v>243</v>
      </c>
      <c r="G1190" s="122" t="s">
        <v>244</v>
      </c>
      <c r="H1190" s="293" t="s">
        <v>2182</v>
      </c>
      <c r="I1190" s="293" t="s">
        <v>392</v>
      </c>
      <c r="J1190" s="294">
        <v>44409</v>
      </c>
      <c r="K1190" s="295">
        <v>101.5</v>
      </c>
      <c r="L1190" s="296">
        <v>100</v>
      </c>
      <c r="M1190" s="297">
        <v>100</v>
      </c>
      <c r="N1190" s="297">
        <v>100</v>
      </c>
      <c r="O1190" s="298">
        <v>100</v>
      </c>
      <c r="P1190" s="299">
        <v>100</v>
      </c>
      <c r="Q1190" s="296">
        <v>100</v>
      </c>
      <c r="R1190" s="297">
        <v>100</v>
      </c>
      <c r="S1190" s="297">
        <v>100</v>
      </c>
      <c r="T1190" s="297">
        <v>100</v>
      </c>
      <c r="U1190" s="300">
        <v>100</v>
      </c>
      <c r="V1190" s="296">
        <v>100</v>
      </c>
      <c r="W1190" s="297">
        <v>100</v>
      </c>
      <c r="X1190" s="297">
        <v>100</v>
      </c>
      <c r="Y1190" s="297">
        <v>100</v>
      </c>
      <c r="Z1190" s="300">
        <v>100</v>
      </c>
      <c r="AA1190" s="296">
        <v>100</v>
      </c>
      <c r="AB1190" s="297">
        <v>100</v>
      </c>
      <c r="AC1190" s="297">
        <v>100</v>
      </c>
      <c r="AD1190" s="297">
        <v>100</v>
      </c>
      <c r="AE1190" s="300">
        <v>100</v>
      </c>
    </row>
    <row r="1191" spans="1:31" x14ac:dyDescent="0.2">
      <c r="A1191" s="293" t="s">
        <v>2832</v>
      </c>
      <c r="B1191" s="293"/>
      <c r="C1191" s="293" t="s">
        <v>2833</v>
      </c>
      <c r="D1191" s="122" t="s">
        <v>2711</v>
      </c>
      <c r="E1191" s="293" t="s">
        <v>2712</v>
      </c>
      <c r="F1191" s="293" t="s">
        <v>243</v>
      </c>
      <c r="G1191" s="122" t="s">
        <v>2713</v>
      </c>
      <c r="H1191" s="293" t="s">
        <v>341</v>
      </c>
      <c r="I1191" s="293" t="s">
        <v>252</v>
      </c>
      <c r="J1191" s="294">
        <v>45737</v>
      </c>
      <c r="K1191" s="295">
        <v>4.9800000000000004</v>
      </c>
      <c r="L1191" s="296">
        <v>5</v>
      </c>
      <c r="M1191" s="297">
        <v>5</v>
      </c>
      <c r="N1191" s="297">
        <v>5</v>
      </c>
      <c r="O1191" s="298">
        <v>5</v>
      </c>
      <c r="P1191" s="299">
        <v>5</v>
      </c>
      <c r="Q1191" s="296">
        <v>5</v>
      </c>
      <c r="R1191" s="297">
        <v>5</v>
      </c>
      <c r="S1191" s="297">
        <v>5</v>
      </c>
      <c r="T1191" s="297">
        <v>5</v>
      </c>
      <c r="U1191" s="300">
        <v>5</v>
      </c>
      <c r="V1191" s="296">
        <v>5</v>
      </c>
      <c r="W1191" s="297">
        <v>5</v>
      </c>
      <c r="X1191" s="297">
        <v>5</v>
      </c>
      <c r="Y1191" s="297">
        <v>5</v>
      </c>
      <c r="Z1191" s="300">
        <v>5</v>
      </c>
      <c r="AA1191" s="296">
        <v>5</v>
      </c>
      <c r="AB1191" s="297">
        <v>5</v>
      </c>
      <c r="AC1191" s="297">
        <v>5</v>
      </c>
      <c r="AD1191" s="297">
        <v>5</v>
      </c>
      <c r="AE1191" s="300">
        <v>5</v>
      </c>
    </row>
    <row r="1192" spans="1:31" x14ac:dyDescent="0.2">
      <c r="A1192" s="293" t="s">
        <v>2834</v>
      </c>
      <c r="B1192" s="293"/>
      <c r="C1192" s="293" t="s">
        <v>2835</v>
      </c>
      <c r="D1192" s="122" t="s">
        <v>2711</v>
      </c>
      <c r="E1192" s="293" t="s">
        <v>2712</v>
      </c>
      <c r="F1192" s="293" t="s">
        <v>243</v>
      </c>
      <c r="G1192" s="122" t="s">
        <v>244</v>
      </c>
      <c r="H1192" s="293" t="s">
        <v>464</v>
      </c>
      <c r="I1192" s="293" t="s">
        <v>246</v>
      </c>
      <c r="J1192" s="294">
        <v>44684</v>
      </c>
      <c r="K1192" s="295">
        <v>67.3</v>
      </c>
      <c r="L1192" s="296">
        <v>66.5</v>
      </c>
      <c r="M1192" s="297">
        <v>66.5</v>
      </c>
      <c r="N1192" s="297">
        <v>66.5</v>
      </c>
      <c r="O1192" s="298">
        <v>66.5</v>
      </c>
      <c r="P1192" s="299">
        <v>66.5</v>
      </c>
      <c r="Q1192" s="296">
        <v>66.5</v>
      </c>
      <c r="R1192" s="297">
        <v>66.5</v>
      </c>
      <c r="S1192" s="297">
        <v>66.5</v>
      </c>
      <c r="T1192" s="297">
        <v>66.5</v>
      </c>
      <c r="U1192" s="300">
        <v>66.5</v>
      </c>
      <c r="V1192" s="296">
        <v>66.5</v>
      </c>
      <c r="W1192" s="297">
        <v>66.5</v>
      </c>
      <c r="X1192" s="297">
        <v>66.5</v>
      </c>
      <c r="Y1192" s="297">
        <v>66.5</v>
      </c>
      <c r="Z1192" s="300">
        <v>66.5</v>
      </c>
      <c r="AA1192" s="296">
        <v>66.5</v>
      </c>
      <c r="AB1192" s="297">
        <v>66.5</v>
      </c>
      <c r="AC1192" s="297">
        <v>66.5</v>
      </c>
      <c r="AD1192" s="297">
        <v>66.5</v>
      </c>
      <c r="AE1192" s="300">
        <v>66.5</v>
      </c>
    </row>
    <row r="1193" spans="1:31" x14ac:dyDescent="0.2">
      <c r="A1193" s="293" t="s">
        <v>2836</v>
      </c>
      <c r="B1193" s="293"/>
      <c r="C1193" s="293" t="s">
        <v>2837</v>
      </c>
      <c r="D1193" s="122" t="s">
        <v>2711</v>
      </c>
      <c r="E1193" s="293" t="s">
        <v>2712</v>
      </c>
      <c r="F1193" s="293" t="s">
        <v>243</v>
      </c>
      <c r="G1193" s="122" t="s">
        <v>244</v>
      </c>
      <c r="H1193" s="293" t="s">
        <v>464</v>
      </c>
      <c r="I1193" s="293" t="s">
        <v>246</v>
      </c>
      <c r="J1193" s="294">
        <v>44684</v>
      </c>
      <c r="K1193" s="295">
        <v>67.3</v>
      </c>
      <c r="L1193" s="296">
        <v>66.5</v>
      </c>
      <c r="M1193" s="297">
        <v>66.5</v>
      </c>
      <c r="N1193" s="297">
        <v>66.5</v>
      </c>
      <c r="O1193" s="298">
        <v>66.5</v>
      </c>
      <c r="P1193" s="299">
        <v>66.5</v>
      </c>
      <c r="Q1193" s="296">
        <v>66.5</v>
      </c>
      <c r="R1193" s="297">
        <v>66.5</v>
      </c>
      <c r="S1193" s="297">
        <v>66.5</v>
      </c>
      <c r="T1193" s="297">
        <v>66.5</v>
      </c>
      <c r="U1193" s="300">
        <v>66.5</v>
      </c>
      <c r="V1193" s="296">
        <v>66.5</v>
      </c>
      <c r="W1193" s="297">
        <v>66.5</v>
      </c>
      <c r="X1193" s="297">
        <v>66.5</v>
      </c>
      <c r="Y1193" s="297">
        <v>66.5</v>
      </c>
      <c r="Z1193" s="300">
        <v>66.5</v>
      </c>
      <c r="AA1193" s="296">
        <v>66.5</v>
      </c>
      <c r="AB1193" s="297">
        <v>66.5</v>
      </c>
      <c r="AC1193" s="297">
        <v>66.5</v>
      </c>
      <c r="AD1193" s="297">
        <v>66.5</v>
      </c>
      <c r="AE1193" s="300">
        <v>66.5</v>
      </c>
    </row>
    <row r="1194" spans="1:31" x14ac:dyDescent="0.2">
      <c r="A1194" s="293" t="s">
        <v>2838</v>
      </c>
      <c r="B1194" s="293"/>
      <c r="C1194" s="293" t="s">
        <v>2839</v>
      </c>
      <c r="D1194" s="122" t="s">
        <v>2711</v>
      </c>
      <c r="E1194" s="293" t="s">
        <v>2712</v>
      </c>
      <c r="F1194" s="293" t="s">
        <v>243</v>
      </c>
      <c r="G1194" s="122" t="s">
        <v>244</v>
      </c>
      <c r="H1194" s="293" t="s">
        <v>464</v>
      </c>
      <c r="I1194" s="293" t="s">
        <v>246</v>
      </c>
      <c r="J1194" s="294">
        <v>44684</v>
      </c>
      <c r="K1194" s="295">
        <v>64.2</v>
      </c>
      <c r="L1194" s="296">
        <v>63.5</v>
      </c>
      <c r="M1194" s="297">
        <v>63.5</v>
      </c>
      <c r="N1194" s="297">
        <v>63.5</v>
      </c>
      <c r="O1194" s="298">
        <v>63.5</v>
      </c>
      <c r="P1194" s="299">
        <v>63.5</v>
      </c>
      <c r="Q1194" s="296">
        <v>63.5</v>
      </c>
      <c r="R1194" s="297">
        <v>63.5</v>
      </c>
      <c r="S1194" s="297">
        <v>63.5</v>
      </c>
      <c r="T1194" s="297">
        <v>63.5</v>
      </c>
      <c r="U1194" s="300">
        <v>63.5</v>
      </c>
      <c r="V1194" s="296">
        <v>63.5</v>
      </c>
      <c r="W1194" s="297">
        <v>63.5</v>
      </c>
      <c r="X1194" s="297">
        <v>63.5</v>
      </c>
      <c r="Y1194" s="297">
        <v>63.5</v>
      </c>
      <c r="Z1194" s="300">
        <v>63.5</v>
      </c>
      <c r="AA1194" s="296">
        <v>63.5</v>
      </c>
      <c r="AB1194" s="297">
        <v>63.5</v>
      </c>
      <c r="AC1194" s="297">
        <v>63.5</v>
      </c>
      <c r="AD1194" s="297">
        <v>63.5</v>
      </c>
      <c r="AE1194" s="300">
        <v>63.5</v>
      </c>
    </row>
    <row r="1195" spans="1:31" x14ac:dyDescent="0.2">
      <c r="A1195" s="293" t="s">
        <v>2840</v>
      </c>
      <c r="B1195" s="293"/>
      <c r="C1195" s="293" t="s">
        <v>2841</v>
      </c>
      <c r="D1195" s="122" t="s">
        <v>2711</v>
      </c>
      <c r="E1195" s="293" t="s">
        <v>2712</v>
      </c>
      <c r="F1195" s="293" t="s">
        <v>243</v>
      </c>
      <c r="G1195" s="122" t="s">
        <v>244</v>
      </c>
      <c r="H1195" s="293" t="s">
        <v>464</v>
      </c>
      <c r="I1195" s="293" t="s">
        <v>246</v>
      </c>
      <c r="J1195" s="294">
        <v>44684</v>
      </c>
      <c r="K1195" s="295">
        <v>64.2</v>
      </c>
      <c r="L1195" s="296">
        <v>63.5</v>
      </c>
      <c r="M1195" s="297">
        <v>63.5</v>
      </c>
      <c r="N1195" s="297">
        <v>63.5</v>
      </c>
      <c r="O1195" s="298">
        <v>63.5</v>
      </c>
      <c r="P1195" s="299">
        <v>63.5</v>
      </c>
      <c r="Q1195" s="296">
        <v>63.5</v>
      </c>
      <c r="R1195" s="297">
        <v>63.5</v>
      </c>
      <c r="S1195" s="297">
        <v>63.5</v>
      </c>
      <c r="T1195" s="297">
        <v>63.5</v>
      </c>
      <c r="U1195" s="300">
        <v>63.5</v>
      </c>
      <c r="V1195" s="296">
        <v>63.5</v>
      </c>
      <c r="W1195" s="297">
        <v>63.5</v>
      </c>
      <c r="X1195" s="297">
        <v>63.5</v>
      </c>
      <c r="Y1195" s="297">
        <v>63.5</v>
      </c>
      <c r="Z1195" s="300">
        <v>63.5</v>
      </c>
      <c r="AA1195" s="296">
        <v>63.5</v>
      </c>
      <c r="AB1195" s="297">
        <v>63.5</v>
      </c>
      <c r="AC1195" s="297">
        <v>63.5</v>
      </c>
      <c r="AD1195" s="297">
        <v>63.5</v>
      </c>
      <c r="AE1195" s="300">
        <v>63.5</v>
      </c>
    </row>
    <row r="1196" spans="1:31" x14ac:dyDescent="0.2">
      <c r="A1196" s="293" t="s">
        <v>2842</v>
      </c>
      <c r="B1196" s="293"/>
      <c r="C1196" s="293" t="s">
        <v>2843</v>
      </c>
      <c r="D1196" s="122" t="s">
        <v>2711</v>
      </c>
      <c r="E1196" s="293" t="s">
        <v>2712</v>
      </c>
      <c r="F1196" s="293" t="s">
        <v>243</v>
      </c>
      <c r="G1196" s="122" t="s">
        <v>2713</v>
      </c>
      <c r="H1196" s="293" t="s">
        <v>2491</v>
      </c>
      <c r="I1196" s="293" t="s">
        <v>246</v>
      </c>
      <c r="J1196" s="294">
        <v>44972</v>
      </c>
      <c r="K1196" s="295">
        <v>9.9499999999999993</v>
      </c>
      <c r="L1196" s="296">
        <v>9.9</v>
      </c>
      <c r="M1196" s="297">
        <v>9.9</v>
      </c>
      <c r="N1196" s="297">
        <v>9.9</v>
      </c>
      <c r="O1196" s="298">
        <v>9.9</v>
      </c>
      <c r="P1196" s="299">
        <v>9.9</v>
      </c>
      <c r="Q1196" s="296">
        <v>9.9</v>
      </c>
      <c r="R1196" s="297">
        <v>9.9</v>
      </c>
      <c r="S1196" s="297">
        <v>9.9</v>
      </c>
      <c r="T1196" s="297">
        <v>9.9</v>
      </c>
      <c r="U1196" s="300">
        <v>9.9</v>
      </c>
      <c r="V1196" s="296">
        <v>9.9</v>
      </c>
      <c r="W1196" s="297">
        <v>9.9</v>
      </c>
      <c r="X1196" s="297">
        <v>9.9</v>
      </c>
      <c r="Y1196" s="297">
        <v>9.9</v>
      </c>
      <c r="Z1196" s="300">
        <v>9.9</v>
      </c>
      <c r="AA1196" s="296">
        <v>9.9</v>
      </c>
      <c r="AB1196" s="297">
        <v>9.9</v>
      </c>
      <c r="AC1196" s="297">
        <v>9.9</v>
      </c>
      <c r="AD1196" s="297">
        <v>9.9</v>
      </c>
      <c r="AE1196" s="300">
        <v>9.9</v>
      </c>
    </row>
    <row r="1197" spans="1:31" x14ac:dyDescent="0.2">
      <c r="A1197" s="293" t="s">
        <v>2844</v>
      </c>
      <c r="B1197" s="293"/>
      <c r="C1197" s="293" t="s">
        <v>2845</v>
      </c>
      <c r="D1197" s="122" t="s">
        <v>2711</v>
      </c>
      <c r="E1197" s="293" t="s">
        <v>2712</v>
      </c>
      <c r="F1197" s="293" t="s">
        <v>243</v>
      </c>
      <c r="G1197" s="122" t="s">
        <v>244</v>
      </c>
      <c r="H1197" s="293" t="s">
        <v>1117</v>
      </c>
      <c r="I1197" s="293" t="s">
        <v>260</v>
      </c>
      <c r="J1197" s="294">
        <v>45455</v>
      </c>
      <c r="K1197" s="295">
        <v>201.2</v>
      </c>
      <c r="L1197" s="296">
        <v>200</v>
      </c>
      <c r="M1197" s="297">
        <v>200</v>
      </c>
      <c r="N1197" s="297">
        <v>200</v>
      </c>
      <c r="O1197" s="298">
        <v>200</v>
      </c>
      <c r="P1197" s="299">
        <v>200</v>
      </c>
      <c r="Q1197" s="296">
        <v>200</v>
      </c>
      <c r="R1197" s="297">
        <v>200</v>
      </c>
      <c r="S1197" s="297">
        <v>200</v>
      </c>
      <c r="T1197" s="297">
        <v>200</v>
      </c>
      <c r="U1197" s="300">
        <v>200</v>
      </c>
      <c r="V1197" s="296">
        <v>200</v>
      </c>
      <c r="W1197" s="297">
        <v>200</v>
      </c>
      <c r="X1197" s="297">
        <v>200</v>
      </c>
      <c r="Y1197" s="297">
        <v>200</v>
      </c>
      <c r="Z1197" s="300">
        <v>200</v>
      </c>
      <c r="AA1197" s="296">
        <v>200</v>
      </c>
      <c r="AB1197" s="297">
        <v>200</v>
      </c>
      <c r="AC1197" s="297">
        <v>200</v>
      </c>
      <c r="AD1197" s="297">
        <v>200</v>
      </c>
      <c r="AE1197" s="300">
        <v>200</v>
      </c>
    </row>
    <row r="1198" spans="1:31" x14ac:dyDescent="0.2">
      <c r="A1198" s="293" t="s">
        <v>2846</v>
      </c>
      <c r="B1198" s="293"/>
      <c r="C1198" s="293" t="s">
        <v>2847</v>
      </c>
      <c r="D1198" s="122" t="s">
        <v>2711</v>
      </c>
      <c r="E1198" s="293" t="s">
        <v>2712</v>
      </c>
      <c r="F1198" s="293" t="s">
        <v>243</v>
      </c>
      <c r="G1198" s="122" t="s">
        <v>244</v>
      </c>
      <c r="H1198" s="293" t="s">
        <v>1375</v>
      </c>
      <c r="I1198" s="293" t="s">
        <v>392</v>
      </c>
      <c r="J1198" s="294">
        <v>44866</v>
      </c>
      <c r="K1198" s="295">
        <v>51.5</v>
      </c>
      <c r="L1198" s="296">
        <v>50</v>
      </c>
      <c r="M1198" s="297">
        <v>50</v>
      </c>
      <c r="N1198" s="297">
        <v>50</v>
      </c>
      <c r="O1198" s="298">
        <v>50</v>
      </c>
      <c r="P1198" s="299">
        <v>50</v>
      </c>
      <c r="Q1198" s="296">
        <v>50</v>
      </c>
      <c r="R1198" s="297">
        <v>50</v>
      </c>
      <c r="S1198" s="297">
        <v>50</v>
      </c>
      <c r="T1198" s="297">
        <v>50</v>
      </c>
      <c r="U1198" s="300">
        <v>50</v>
      </c>
      <c r="V1198" s="296">
        <v>50</v>
      </c>
      <c r="W1198" s="297">
        <v>50</v>
      </c>
      <c r="X1198" s="297">
        <v>50</v>
      </c>
      <c r="Y1198" s="297">
        <v>50</v>
      </c>
      <c r="Z1198" s="300">
        <v>50</v>
      </c>
      <c r="AA1198" s="296">
        <v>50</v>
      </c>
      <c r="AB1198" s="297">
        <v>50</v>
      </c>
      <c r="AC1198" s="297">
        <v>50</v>
      </c>
      <c r="AD1198" s="297">
        <v>50</v>
      </c>
      <c r="AE1198" s="300">
        <v>50</v>
      </c>
    </row>
    <row r="1199" spans="1:31" x14ac:dyDescent="0.2">
      <c r="A1199" s="293" t="s">
        <v>2848</v>
      </c>
      <c r="B1199" s="293"/>
      <c r="C1199" s="293" t="s">
        <v>2849</v>
      </c>
      <c r="D1199" s="122" t="s">
        <v>2711</v>
      </c>
      <c r="E1199" s="293" t="s">
        <v>2712</v>
      </c>
      <c r="F1199" s="293" t="s">
        <v>243</v>
      </c>
      <c r="G1199" s="122" t="s">
        <v>244</v>
      </c>
      <c r="H1199" s="293" t="s">
        <v>2574</v>
      </c>
      <c r="I1199" s="293" t="s">
        <v>246</v>
      </c>
      <c r="J1199" s="294">
        <v>45078</v>
      </c>
      <c r="K1199" s="295">
        <v>101.6</v>
      </c>
      <c r="L1199" s="296">
        <v>101.6</v>
      </c>
      <c r="M1199" s="297">
        <v>101.6</v>
      </c>
      <c r="N1199" s="297">
        <v>101.6</v>
      </c>
      <c r="O1199" s="298">
        <v>101.6</v>
      </c>
      <c r="P1199" s="299">
        <v>101.6</v>
      </c>
      <c r="Q1199" s="296">
        <v>101.6</v>
      </c>
      <c r="R1199" s="297">
        <v>101.6</v>
      </c>
      <c r="S1199" s="297">
        <v>101.6</v>
      </c>
      <c r="T1199" s="297">
        <v>101.6</v>
      </c>
      <c r="U1199" s="300">
        <v>101.6</v>
      </c>
      <c r="V1199" s="296">
        <v>101.6</v>
      </c>
      <c r="W1199" s="297">
        <v>101.6</v>
      </c>
      <c r="X1199" s="297">
        <v>101.6</v>
      </c>
      <c r="Y1199" s="297">
        <v>101.6</v>
      </c>
      <c r="Z1199" s="300">
        <v>101.6</v>
      </c>
      <c r="AA1199" s="296">
        <v>101.6</v>
      </c>
      <c r="AB1199" s="297">
        <v>101.6</v>
      </c>
      <c r="AC1199" s="297">
        <v>101.6</v>
      </c>
      <c r="AD1199" s="297">
        <v>101.6</v>
      </c>
      <c r="AE1199" s="300">
        <v>101.6</v>
      </c>
    </row>
    <row r="1200" spans="1:31" x14ac:dyDescent="0.2">
      <c r="A1200" s="293" t="s">
        <v>2850</v>
      </c>
      <c r="B1200" s="293"/>
      <c r="C1200" s="293" t="s">
        <v>2851</v>
      </c>
      <c r="D1200" s="122" t="s">
        <v>2711</v>
      </c>
      <c r="E1200" s="293" t="s">
        <v>2712</v>
      </c>
      <c r="F1200" s="293" t="s">
        <v>243</v>
      </c>
      <c r="G1200" s="122" t="s">
        <v>244</v>
      </c>
      <c r="H1200" s="293" t="s">
        <v>1313</v>
      </c>
      <c r="I1200" s="293" t="s">
        <v>392</v>
      </c>
      <c r="J1200" s="294">
        <v>44196</v>
      </c>
      <c r="K1200" s="295">
        <v>40.299999999999997</v>
      </c>
      <c r="L1200" s="296">
        <v>40.299999999999997</v>
      </c>
      <c r="M1200" s="297">
        <v>40.299999999999997</v>
      </c>
      <c r="N1200" s="297">
        <v>40.299999999999997</v>
      </c>
      <c r="O1200" s="298">
        <v>40.299999999999997</v>
      </c>
      <c r="P1200" s="299">
        <v>40.299999999999997</v>
      </c>
      <c r="Q1200" s="296">
        <v>40.299999999999997</v>
      </c>
      <c r="R1200" s="297">
        <v>40.299999999999997</v>
      </c>
      <c r="S1200" s="297">
        <v>40.299999999999997</v>
      </c>
      <c r="T1200" s="297">
        <v>40.299999999999997</v>
      </c>
      <c r="U1200" s="300">
        <v>40.299999999999997</v>
      </c>
      <c r="V1200" s="296">
        <v>40.299999999999997</v>
      </c>
      <c r="W1200" s="297">
        <v>40.299999999999997</v>
      </c>
      <c r="X1200" s="297">
        <v>40.299999999999997</v>
      </c>
      <c r="Y1200" s="297">
        <v>40.299999999999997</v>
      </c>
      <c r="Z1200" s="300">
        <v>40.299999999999997</v>
      </c>
      <c r="AA1200" s="296">
        <v>40.299999999999997</v>
      </c>
      <c r="AB1200" s="297">
        <v>40.299999999999997</v>
      </c>
      <c r="AC1200" s="297">
        <v>40.299999999999997</v>
      </c>
      <c r="AD1200" s="297">
        <v>40.299999999999997</v>
      </c>
      <c r="AE1200" s="300">
        <v>40.299999999999997</v>
      </c>
    </row>
    <row r="1201" spans="1:31" x14ac:dyDescent="0.2">
      <c r="A1201" s="293" t="s">
        <v>2852</v>
      </c>
      <c r="B1201" s="293"/>
      <c r="C1201" s="293" t="s">
        <v>2853</v>
      </c>
      <c r="D1201" s="122" t="s">
        <v>2711</v>
      </c>
      <c r="E1201" s="293" t="s">
        <v>2712</v>
      </c>
      <c r="F1201" s="293" t="s">
        <v>243</v>
      </c>
      <c r="G1201" s="122" t="s">
        <v>2713</v>
      </c>
      <c r="H1201" s="293" t="s">
        <v>2088</v>
      </c>
      <c r="I1201" s="293" t="s">
        <v>260</v>
      </c>
      <c r="J1201" s="294">
        <v>45703</v>
      </c>
      <c r="K1201" s="295">
        <v>9.8000000000000007</v>
      </c>
      <c r="L1201" s="296">
        <v>9.8000000000000007</v>
      </c>
      <c r="M1201" s="297">
        <v>9.8000000000000007</v>
      </c>
      <c r="N1201" s="297">
        <v>9.8000000000000007</v>
      </c>
      <c r="O1201" s="298">
        <v>9.8000000000000007</v>
      </c>
      <c r="P1201" s="299">
        <v>9.8000000000000007</v>
      </c>
      <c r="Q1201" s="296">
        <v>9.8000000000000007</v>
      </c>
      <c r="R1201" s="297">
        <v>9.8000000000000007</v>
      </c>
      <c r="S1201" s="297">
        <v>9.8000000000000007</v>
      </c>
      <c r="T1201" s="297">
        <v>9.8000000000000007</v>
      </c>
      <c r="U1201" s="300">
        <v>9.8000000000000007</v>
      </c>
      <c r="V1201" s="296">
        <v>9.8000000000000007</v>
      </c>
      <c r="W1201" s="297">
        <v>9.8000000000000007</v>
      </c>
      <c r="X1201" s="297">
        <v>9.8000000000000007</v>
      </c>
      <c r="Y1201" s="297">
        <v>9.8000000000000007</v>
      </c>
      <c r="Z1201" s="300">
        <v>9.8000000000000007</v>
      </c>
      <c r="AA1201" s="296">
        <v>9.8000000000000007</v>
      </c>
      <c r="AB1201" s="297">
        <v>9.8000000000000007</v>
      </c>
      <c r="AC1201" s="297">
        <v>9.8000000000000007</v>
      </c>
      <c r="AD1201" s="297">
        <v>9.8000000000000007</v>
      </c>
      <c r="AE1201" s="300">
        <v>9.8000000000000007</v>
      </c>
    </row>
    <row r="1202" spans="1:31" x14ac:dyDescent="0.2">
      <c r="A1202" s="293" t="s">
        <v>2854</v>
      </c>
      <c r="B1202" s="293"/>
      <c r="C1202" s="293" t="s">
        <v>2855</v>
      </c>
      <c r="D1202" s="122" t="s">
        <v>2711</v>
      </c>
      <c r="E1202" s="293" t="s">
        <v>2712</v>
      </c>
      <c r="F1202" s="293" t="s">
        <v>243</v>
      </c>
      <c r="G1202" s="122" t="s">
        <v>2713</v>
      </c>
      <c r="H1202" s="293" t="s">
        <v>860</v>
      </c>
      <c r="I1202" s="293" t="s">
        <v>246</v>
      </c>
      <c r="J1202" s="294">
        <v>45461</v>
      </c>
      <c r="K1202" s="295">
        <v>9.9</v>
      </c>
      <c r="L1202" s="296">
        <v>9.9</v>
      </c>
      <c r="M1202" s="297">
        <v>9.9</v>
      </c>
      <c r="N1202" s="297">
        <v>9.9</v>
      </c>
      <c r="O1202" s="298">
        <v>9.9</v>
      </c>
      <c r="P1202" s="299">
        <v>9.9</v>
      </c>
      <c r="Q1202" s="296">
        <v>9.9</v>
      </c>
      <c r="R1202" s="297">
        <v>9.9</v>
      </c>
      <c r="S1202" s="297">
        <v>9.9</v>
      </c>
      <c r="T1202" s="297">
        <v>9.9</v>
      </c>
      <c r="U1202" s="300">
        <v>9.9</v>
      </c>
      <c r="V1202" s="296">
        <v>9.9</v>
      </c>
      <c r="W1202" s="297">
        <v>9.9</v>
      </c>
      <c r="X1202" s="297">
        <v>9.9</v>
      </c>
      <c r="Y1202" s="297">
        <v>9.9</v>
      </c>
      <c r="Z1202" s="300">
        <v>9.9</v>
      </c>
      <c r="AA1202" s="296">
        <v>9.9</v>
      </c>
      <c r="AB1202" s="297">
        <v>9.9</v>
      </c>
      <c r="AC1202" s="297">
        <v>9.9</v>
      </c>
      <c r="AD1202" s="297">
        <v>9.9</v>
      </c>
      <c r="AE1202" s="300">
        <v>9.9</v>
      </c>
    </row>
    <row r="1203" spans="1:31" x14ac:dyDescent="0.2">
      <c r="A1203" s="293" t="s">
        <v>2856</v>
      </c>
      <c r="B1203" s="293"/>
      <c r="C1203" s="293" t="s">
        <v>2857</v>
      </c>
      <c r="D1203" s="122" t="s">
        <v>2711</v>
      </c>
      <c r="E1203" s="293" t="s">
        <v>2712</v>
      </c>
      <c r="F1203" s="293" t="s">
        <v>243</v>
      </c>
      <c r="G1203" s="122" t="s">
        <v>2713</v>
      </c>
      <c r="H1203" s="293" t="s">
        <v>860</v>
      </c>
      <c r="I1203" s="293" t="s">
        <v>246</v>
      </c>
      <c r="J1203" s="294">
        <v>45708</v>
      </c>
      <c r="K1203" s="295">
        <v>9.9</v>
      </c>
      <c r="L1203" s="296">
        <v>9.9</v>
      </c>
      <c r="M1203" s="297">
        <v>9.9</v>
      </c>
      <c r="N1203" s="297">
        <v>9.9</v>
      </c>
      <c r="O1203" s="298">
        <v>9.9</v>
      </c>
      <c r="P1203" s="299">
        <v>9.9</v>
      </c>
      <c r="Q1203" s="296">
        <v>9.9</v>
      </c>
      <c r="R1203" s="297">
        <v>9.9</v>
      </c>
      <c r="S1203" s="297">
        <v>9.9</v>
      </c>
      <c r="T1203" s="297">
        <v>9.9</v>
      </c>
      <c r="U1203" s="300">
        <v>9.9</v>
      </c>
      <c r="V1203" s="296">
        <v>9.9</v>
      </c>
      <c r="W1203" s="297">
        <v>9.9</v>
      </c>
      <c r="X1203" s="297">
        <v>9.9</v>
      </c>
      <c r="Y1203" s="297">
        <v>9.9</v>
      </c>
      <c r="Z1203" s="300">
        <v>9.9</v>
      </c>
      <c r="AA1203" s="296">
        <v>9.9</v>
      </c>
      <c r="AB1203" s="297">
        <v>9.9</v>
      </c>
      <c r="AC1203" s="297">
        <v>9.9</v>
      </c>
      <c r="AD1203" s="297">
        <v>9.9</v>
      </c>
      <c r="AE1203" s="300">
        <v>9.9</v>
      </c>
    </row>
    <row r="1204" spans="1:31" x14ac:dyDescent="0.2">
      <c r="A1204" s="293" t="s">
        <v>2858</v>
      </c>
      <c r="B1204" s="293"/>
      <c r="C1204" s="293" t="s">
        <v>2859</v>
      </c>
      <c r="D1204" s="122" t="s">
        <v>2711</v>
      </c>
      <c r="E1204" s="293" t="s">
        <v>2712</v>
      </c>
      <c r="F1204" s="293" t="s">
        <v>243</v>
      </c>
      <c r="G1204" s="122" t="s">
        <v>2713</v>
      </c>
      <c r="H1204" s="293" t="s">
        <v>2464</v>
      </c>
      <c r="I1204" s="293" t="s">
        <v>392</v>
      </c>
      <c r="J1204" s="294">
        <v>44788</v>
      </c>
      <c r="K1204" s="295">
        <v>9.9499999999999993</v>
      </c>
      <c r="L1204" s="296">
        <v>9.9</v>
      </c>
      <c r="M1204" s="297">
        <v>9.9</v>
      </c>
      <c r="N1204" s="297">
        <v>9.9</v>
      </c>
      <c r="O1204" s="298">
        <v>9.9</v>
      </c>
      <c r="P1204" s="299">
        <v>9.9</v>
      </c>
      <c r="Q1204" s="296">
        <v>9.9</v>
      </c>
      <c r="R1204" s="297">
        <v>9.9</v>
      </c>
      <c r="S1204" s="297">
        <v>9.9</v>
      </c>
      <c r="T1204" s="297">
        <v>9.9</v>
      </c>
      <c r="U1204" s="300">
        <v>9.9</v>
      </c>
      <c r="V1204" s="296">
        <v>9.9</v>
      </c>
      <c r="W1204" s="297">
        <v>9.9</v>
      </c>
      <c r="X1204" s="297">
        <v>9.9</v>
      </c>
      <c r="Y1204" s="297">
        <v>9.9</v>
      </c>
      <c r="Z1204" s="300">
        <v>9.9</v>
      </c>
      <c r="AA1204" s="296">
        <v>9.9</v>
      </c>
      <c r="AB1204" s="297">
        <v>9.9</v>
      </c>
      <c r="AC1204" s="297">
        <v>9.9</v>
      </c>
      <c r="AD1204" s="297">
        <v>9.9</v>
      </c>
      <c r="AE1204" s="300">
        <v>9.9</v>
      </c>
    </row>
    <row r="1205" spans="1:31" x14ac:dyDescent="0.2">
      <c r="A1205" s="293" t="s">
        <v>2860</v>
      </c>
      <c r="B1205" s="293"/>
      <c r="C1205" s="293" t="s">
        <v>2861</v>
      </c>
      <c r="D1205" s="122" t="s">
        <v>2711</v>
      </c>
      <c r="E1205" s="293" t="s">
        <v>2712</v>
      </c>
      <c r="F1205" s="293" t="s">
        <v>243</v>
      </c>
      <c r="G1205" s="122" t="s">
        <v>244</v>
      </c>
      <c r="H1205" s="293" t="s">
        <v>1980</v>
      </c>
      <c r="I1205" s="293" t="s">
        <v>246</v>
      </c>
      <c r="J1205" s="294">
        <v>44988</v>
      </c>
      <c r="K1205" s="295">
        <v>72.010000000000005</v>
      </c>
      <c r="L1205" s="296">
        <v>70</v>
      </c>
      <c r="M1205" s="297">
        <v>70</v>
      </c>
      <c r="N1205" s="297">
        <v>70</v>
      </c>
      <c r="O1205" s="298">
        <v>70</v>
      </c>
      <c r="P1205" s="299">
        <v>70</v>
      </c>
      <c r="Q1205" s="296">
        <v>70</v>
      </c>
      <c r="R1205" s="297">
        <v>70</v>
      </c>
      <c r="S1205" s="297">
        <v>70</v>
      </c>
      <c r="T1205" s="297">
        <v>70</v>
      </c>
      <c r="U1205" s="300">
        <v>70</v>
      </c>
      <c r="V1205" s="296">
        <v>70</v>
      </c>
      <c r="W1205" s="297">
        <v>70</v>
      </c>
      <c r="X1205" s="297">
        <v>70</v>
      </c>
      <c r="Y1205" s="297">
        <v>70</v>
      </c>
      <c r="Z1205" s="300">
        <v>70</v>
      </c>
      <c r="AA1205" s="296">
        <v>70</v>
      </c>
      <c r="AB1205" s="297">
        <v>70</v>
      </c>
      <c r="AC1205" s="297">
        <v>70</v>
      </c>
      <c r="AD1205" s="297">
        <v>70</v>
      </c>
      <c r="AE1205" s="300">
        <v>70</v>
      </c>
    </row>
    <row r="1206" spans="1:31" x14ac:dyDescent="0.2">
      <c r="A1206" s="293" t="s">
        <v>2862</v>
      </c>
      <c r="B1206" s="293"/>
      <c r="C1206" s="293" t="s">
        <v>2863</v>
      </c>
      <c r="D1206" s="122" t="s">
        <v>2711</v>
      </c>
      <c r="E1206" s="293" t="s">
        <v>2712</v>
      </c>
      <c r="F1206" s="293" t="s">
        <v>243</v>
      </c>
      <c r="G1206" s="122" t="s">
        <v>244</v>
      </c>
      <c r="H1206" s="293" t="s">
        <v>755</v>
      </c>
      <c r="I1206" s="293" t="s">
        <v>246</v>
      </c>
      <c r="J1206" s="294">
        <v>45447</v>
      </c>
      <c r="K1206" s="295">
        <v>228.54</v>
      </c>
      <c r="L1206" s="296">
        <v>220</v>
      </c>
      <c r="M1206" s="297">
        <v>220</v>
      </c>
      <c r="N1206" s="297">
        <v>220</v>
      </c>
      <c r="O1206" s="298">
        <v>220</v>
      </c>
      <c r="P1206" s="299">
        <v>220</v>
      </c>
      <c r="Q1206" s="296">
        <v>220</v>
      </c>
      <c r="R1206" s="297">
        <v>220</v>
      </c>
      <c r="S1206" s="297">
        <v>220</v>
      </c>
      <c r="T1206" s="297">
        <v>220</v>
      </c>
      <c r="U1206" s="300">
        <v>220</v>
      </c>
      <c r="V1206" s="296">
        <v>220</v>
      </c>
      <c r="W1206" s="297">
        <v>220</v>
      </c>
      <c r="X1206" s="297">
        <v>220</v>
      </c>
      <c r="Y1206" s="297">
        <v>220</v>
      </c>
      <c r="Z1206" s="300">
        <v>220</v>
      </c>
      <c r="AA1206" s="296">
        <v>220</v>
      </c>
      <c r="AB1206" s="297">
        <v>220</v>
      </c>
      <c r="AC1206" s="297">
        <v>220</v>
      </c>
      <c r="AD1206" s="297">
        <v>220</v>
      </c>
      <c r="AE1206" s="300">
        <v>220</v>
      </c>
    </row>
    <row r="1207" spans="1:31" x14ac:dyDescent="0.2">
      <c r="A1207" s="293" t="s">
        <v>2864</v>
      </c>
      <c r="B1207" s="293"/>
      <c r="C1207" s="293" t="s">
        <v>2865</v>
      </c>
      <c r="D1207" s="122" t="s">
        <v>2711</v>
      </c>
      <c r="E1207" s="293" t="s">
        <v>2712</v>
      </c>
      <c r="F1207" s="293" t="s">
        <v>243</v>
      </c>
      <c r="G1207" s="122" t="s">
        <v>2713</v>
      </c>
      <c r="H1207" s="293" t="s">
        <v>2464</v>
      </c>
      <c r="I1207" s="293" t="s">
        <v>392</v>
      </c>
      <c r="J1207" s="294">
        <v>43956</v>
      </c>
      <c r="K1207" s="295">
        <v>9.9</v>
      </c>
      <c r="L1207" s="296">
        <v>9.9</v>
      </c>
      <c r="M1207" s="297">
        <v>9.9</v>
      </c>
      <c r="N1207" s="297">
        <v>9.9</v>
      </c>
      <c r="O1207" s="298">
        <v>9.9</v>
      </c>
      <c r="P1207" s="299">
        <v>9.9</v>
      </c>
      <c r="Q1207" s="296">
        <v>9.9</v>
      </c>
      <c r="R1207" s="297">
        <v>9.9</v>
      </c>
      <c r="S1207" s="297">
        <v>9.9</v>
      </c>
      <c r="T1207" s="297">
        <v>9.9</v>
      </c>
      <c r="U1207" s="300">
        <v>9.9</v>
      </c>
      <c r="V1207" s="296">
        <v>9.9</v>
      </c>
      <c r="W1207" s="297">
        <v>9.9</v>
      </c>
      <c r="X1207" s="297">
        <v>9.9</v>
      </c>
      <c r="Y1207" s="297">
        <v>9.9</v>
      </c>
      <c r="Z1207" s="300">
        <v>9.9</v>
      </c>
      <c r="AA1207" s="296">
        <v>9.9</v>
      </c>
      <c r="AB1207" s="297">
        <v>9.9</v>
      </c>
      <c r="AC1207" s="297">
        <v>9.9</v>
      </c>
      <c r="AD1207" s="297">
        <v>9.9</v>
      </c>
      <c r="AE1207" s="300">
        <v>9.9</v>
      </c>
    </row>
    <row r="1208" spans="1:31" x14ac:dyDescent="0.2">
      <c r="A1208" s="293" t="s">
        <v>2866</v>
      </c>
      <c r="B1208" s="293"/>
      <c r="C1208" s="293" t="s">
        <v>2867</v>
      </c>
      <c r="D1208" s="122" t="s">
        <v>2711</v>
      </c>
      <c r="E1208" s="293" t="s">
        <v>2712</v>
      </c>
      <c r="F1208" s="293" t="s">
        <v>243</v>
      </c>
      <c r="G1208" s="122" t="s">
        <v>244</v>
      </c>
      <c r="H1208" s="293" t="s">
        <v>2464</v>
      </c>
      <c r="I1208" s="293" t="s">
        <v>392</v>
      </c>
      <c r="J1208" s="294">
        <v>44409</v>
      </c>
      <c r="K1208" s="295">
        <v>101.5</v>
      </c>
      <c r="L1208" s="296">
        <v>100</v>
      </c>
      <c r="M1208" s="297">
        <v>100</v>
      </c>
      <c r="N1208" s="297">
        <v>100</v>
      </c>
      <c r="O1208" s="298">
        <v>100</v>
      </c>
      <c r="P1208" s="299">
        <v>100</v>
      </c>
      <c r="Q1208" s="296">
        <v>100</v>
      </c>
      <c r="R1208" s="297">
        <v>100</v>
      </c>
      <c r="S1208" s="297">
        <v>100</v>
      </c>
      <c r="T1208" s="297">
        <v>100</v>
      </c>
      <c r="U1208" s="300">
        <v>100</v>
      </c>
      <c r="V1208" s="296">
        <v>100</v>
      </c>
      <c r="W1208" s="297">
        <v>100</v>
      </c>
      <c r="X1208" s="297">
        <v>100</v>
      </c>
      <c r="Y1208" s="297">
        <v>100</v>
      </c>
      <c r="Z1208" s="300">
        <v>100</v>
      </c>
      <c r="AA1208" s="296">
        <v>100</v>
      </c>
      <c r="AB1208" s="297">
        <v>100</v>
      </c>
      <c r="AC1208" s="297">
        <v>100</v>
      </c>
      <c r="AD1208" s="297">
        <v>100</v>
      </c>
      <c r="AE1208" s="300">
        <v>100</v>
      </c>
    </row>
    <row r="1209" spans="1:31" x14ac:dyDescent="0.2">
      <c r="A1209" s="293" t="s">
        <v>2868</v>
      </c>
      <c r="B1209" s="293"/>
      <c r="C1209" s="293" t="s">
        <v>2869</v>
      </c>
      <c r="D1209" s="122" t="s">
        <v>2711</v>
      </c>
      <c r="E1209" s="293" t="s">
        <v>2712</v>
      </c>
      <c r="F1209" s="293" t="s">
        <v>243</v>
      </c>
      <c r="G1209" s="122" t="s">
        <v>244</v>
      </c>
      <c r="H1209" s="293" t="s">
        <v>341</v>
      </c>
      <c r="I1209" s="293" t="s">
        <v>252</v>
      </c>
      <c r="J1209" s="294">
        <v>44348</v>
      </c>
      <c r="K1209" s="295">
        <v>102.4</v>
      </c>
      <c r="L1209" s="296">
        <v>100</v>
      </c>
      <c r="M1209" s="297">
        <v>100</v>
      </c>
      <c r="N1209" s="297">
        <v>100</v>
      </c>
      <c r="O1209" s="298">
        <v>100</v>
      </c>
      <c r="P1209" s="299">
        <v>100</v>
      </c>
      <c r="Q1209" s="296">
        <v>100</v>
      </c>
      <c r="R1209" s="297">
        <v>100</v>
      </c>
      <c r="S1209" s="297">
        <v>100</v>
      </c>
      <c r="T1209" s="297">
        <v>100</v>
      </c>
      <c r="U1209" s="300">
        <v>100</v>
      </c>
      <c r="V1209" s="296">
        <v>100</v>
      </c>
      <c r="W1209" s="297">
        <v>100</v>
      </c>
      <c r="X1209" s="297">
        <v>100</v>
      </c>
      <c r="Y1209" s="297">
        <v>100</v>
      </c>
      <c r="Z1209" s="300">
        <v>100</v>
      </c>
      <c r="AA1209" s="296">
        <v>100</v>
      </c>
      <c r="AB1209" s="297">
        <v>100</v>
      </c>
      <c r="AC1209" s="297">
        <v>100</v>
      </c>
      <c r="AD1209" s="297">
        <v>100</v>
      </c>
      <c r="AE1209" s="300">
        <v>100</v>
      </c>
    </row>
    <row r="1210" spans="1:31" x14ac:dyDescent="0.2">
      <c r="A1210" s="293" t="s">
        <v>2870</v>
      </c>
      <c r="B1210" s="293"/>
      <c r="C1210" s="293" t="s">
        <v>2871</v>
      </c>
      <c r="D1210" s="122" t="s">
        <v>2711</v>
      </c>
      <c r="E1210" s="293" t="s">
        <v>2712</v>
      </c>
      <c r="F1210" s="293" t="s">
        <v>243</v>
      </c>
      <c r="G1210" s="122" t="s">
        <v>2713</v>
      </c>
      <c r="H1210" s="293" t="s">
        <v>1459</v>
      </c>
      <c r="I1210" s="293" t="s">
        <v>392</v>
      </c>
      <c r="J1210" s="294">
        <v>45212</v>
      </c>
      <c r="K1210" s="295">
        <v>9.9499999999999993</v>
      </c>
      <c r="L1210" s="296">
        <v>9.9</v>
      </c>
      <c r="M1210" s="297">
        <v>9.9</v>
      </c>
      <c r="N1210" s="297">
        <v>9.9</v>
      </c>
      <c r="O1210" s="298">
        <v>9.9</v>
      </c>
      <c r="P1210" s="299">
        <v>9.9</v>
      </c>
      <c r="Q1210" s="296">
        <v>9.9</v>
      </c>
      <c r="R1210" s="297">
        <v>9.9</v>
      </c>
      <c r="S1210" s="297">
        <v>9.9</v>
      </c>
      <c r="T1210" s="297">
        <v>9.9</v>
      </c>
      <c r="U1210" s="300">
        <v>9.9</v>
      </c>
      <c r="V1210" s="296">
        <v>9.9</v>
      </c>
      <c r="W1210" s="297">
        <v>9.9</v>
      </c>
      <c r="X1210" s="297">
        <v>9.9</v>
      </c>
      <c r="Y1210" s="297">
        <v>9.9</v>
      </c>
      <c r="Z1210" s="300">
        <v>9.9</v>
      </c>
      <c r="AA1210" s="296">
        <v>9.9</v>
      </c>
      <c r="AB1210" s="297">
        <v>9.9</v>
      </c>
      <c r="AC1210" s="297">
        <v>9.9</v>
      </c>
      <c r="AD1210" s="297">
        <v>9.9</v>
      </c>
      <c r="AE1210" s="300">
        <v>9.9</v>
      </c>
    </row>
    <row r="1211" spans="1:31" x14ac:dyDescent="0.2">
      <c r="A1211" s="293" t="s">
        <v>2872</v>
      </c>
      <c r="B1211" s="293"/>
      <c r="C1211" s="293" t="s">
        <v>2873</v>
      </c>
      <c r="D1211" s="122" t="s">
        <v>2711</v>
      </c>
      <c r="E1211" s="293" t="s">
        <v>2712</v>
      </c>
      <c r="F1211" s="293" t="s">
        <v>243</v>
      </c>
      <c r="G1211" s="122" t="s">
        <v>2713</v>
      </c>
      <c r="H1211" s="293" t="s">
        <v>2874</v>
      </c>
      <c r="I1211" s="293" t="s">
        <v>260</v>
      </c>
      <c r="J1211" s="294">
        <v>43781</v>
      </c>
      <c r="K1211" s="295">
        <v>9.9</v>
      </c>
      <c r="L1211" s="296">
        <v>9.9</v>
      </c>
      <c r="M1211" s="297">
        <v>9.9</v>
      </c>
      <c r="N1211" s="297">
        <v>9.9</v>
      </c>
      <c r="O1211" s="298">
        <v>9.9</v>
      </c>
      <c r="P1211" s="299">
        <v>9.9</v>
      </c>
      <c r="Q1211" s="296">
        <v>9.9</v>
      </c>
      <c r="R1211" s="297">
        <v>9.9</v>
      </c>
      <c r="S1211" s="297">
        <v>9.9</v>
      </c>
      <c r="T1211" s="297">
        <v>9.9</v>
      </c>
      <c r="U1211" s="300">
        <v>9.9</v>
      </c>
      <c r="V1211" s="296">
        <v>9.9</v>
      </c>
      <c r="W1211" s="297">
        <v>9.9</v>
      </c>
      <c r="X1211" s="297">
        <v>9.9</v>
      </c>
      <c r="Y1211" s="297">
        <v>9.9</v>
      </c>
      <c r="Z1211" s="300">
        <v>9.9</v>
      </c>
      <c r="AA1211" s="296">
        <v>9.9</v>
      </c>
      <c r="AB1211" s="297">
        <v>9.9</v>
      </c>
      <c r="AC1211" s="297">
        <v>9.9</v>
      </c>
      <c r="AD1211" s="297">
        <v>9.9</v>
      </c>
      <c r="AE1211" s="300">
        <v>9.9</v>
      </c>
    </row>
    <row r="1212" spans="1:31" x14ac:dyDescent="0.2">
      <c r="A1212" s="293" t="s">
        <v>2875</v>
      </c>
      <c r="B1212" s="293"/>
      <c r="C1212" s="293" t="s">
        <v>2876</v>
      </c>
      <c r="D1212" s="122" t="s">
        <v>2711</v>
      </c>
      <c r="E1212" s="293" t="s">
        <v>2712</v>
      </c>
      <c r="F1212" s="293" t="s">
        <v>243</v>
      </c>
      <c r="G1212" s="122" t="s">
        <v>244</v>
      </c>
      <c r="H1212" s="293" t="s">
        <v>455</v>
      </c>
      <c r="I1212" s="293" t="s">
        <v>260</v>
      </c>
      <c r="J1212" s="294">
        <v>45513</v>
      </c>
      <c r="K1212" s="295">
        <v>125.31</v>
      </c>
      <c r="L1212" s="296">
        <v>125</v>
      </c>
      <c r="M1212" s="297">
        <v>125</v>
      </c>
      <c r="N1212" s="297">
        <v>125</v>
      </c>
      <c r="O1212" s="298">
        <v>125</v>
      </c>
      <c r="P1212" s="299">
        <v>125</v>
      </c>
      <c r="Q1212" s="296">
        <v>125</v>
      </c>
      <c r="R1212" s="297">
        <v>125</v>
      </c>
      <c r="S1212" s="297">
        <v>125</v>
      </c>
      <c r="T1212" s="297">
        <v>125</v>
      </c>
      <c r="U1212" s="300">
        <v>125</v>
      </c>
      <c r="V1212" s="296">
        <v>125</v>
      </c>
      <c r="W1212" s="297">
        <v>125</v>
      </c>
      <c r="X1212" s="297">
        <v>125</v>
      </c>
      <c r="Y1212" s="297">
        <v>125</v>
      </c>
      <c r="Z1212" s="300">
        <v>125</v>
      </c>
      <c r="AA1212" s="296">
        <v>125</v>
      </c>
      <c r="AB1212" s="297">
        <v>125</v>
      </c>
      <c r="AC1212" s="297">
        <v>125</v>
      </c>
      <c r="AD1212" s="297">
        <v>125</v>
      </c>
      <c r="AE1212" s="300">
        <v>125</v>
      </c>
    </row>
    <row r="1213" spans="1:31" x14ac:dyDescent="0.2">
      <c r="A1213" s="293" t="s">
        <v>2877</v>
      </c>
      <c r="B1213" s="293"/>
      <c r="C1213" s="293" t="s">
        <v>2878</v>
      </c>
      <c r="D1213" s="122" t="s">
        <v>2711</v>
      </c>
      <c r="E1213" s="293" t="s">
        <v>2712</v>
      </c>
      <c r="F1213" s="293" t="s">
        <v>243</v>
      </c>
      <c r="G1213" s="122" t="s">
        <v>2713</v>
      </c>
      <c r="H1213" s="293" t="s">
        <v>2464</v>
      </c>
      <c r="I1213" s="293" t="s">
        <v>392</v>
      </c>
      <c r="J1213" s="294">
        <v>45092</v>
      </c>
      <c r="K1213" s="295">
        <v>9.9499999999999993</v>
      </c>
      <c r="L1213" s="296">
        <v>9.9</v>
      </c>
      <c r="M1213" s="297">
        <v>9.9</v>
      </c>
      <c r="N1213" s="297">
        <v>9.9</v>
      </c>
      <c r="O1213" s="298">
        <v>9.9</v>
      </c>
      <c r="P1213" s="299">
        <v>9.9</v>
      </c>
      <c r="Q1213" s="296">
        <v>9.9</v>
      </c>
      <c r="R1213" s="297">
        <v>9.9</v>
      </c>
      <c r="S1213" s="297">
        <v>9.9</v>
      </c>
      <c r="T1213" s="297">
        <v>9.9</v>
      </c>
      <c r="U1213" s="300">
        <v>9.9</v>
      </c>
      <c r="V1213" s="296">
        <v>9.9</v>
      </c>
      <c r="W1213" s="297">
        <v>9.9</v>
      </c>
      <c r="X1213" s="297">
        <v>9.9</v>
      </c>
      <c r="Y1213" s="297">
        <v>9.9</v>
      </c>
      <c r="Z1213" s="300">
        <v>9.9</v>
      </c>
      <c r="AA1213" s="296">
        <v>9.9</v>
      </c>
      <c r="AB1213" s="297">
        <v>9.9</v>
      </c>
      <c r="AC1213" s="297">
        <v>9.9</v>
      </c>
      <c r="AD1213" s="297">
        <v>9.9</v>
      </c>
      <c r="AE1213" s="300">
        <v>9.9</v>
      </c>
    </row>
    <row r="1214" spans="1:31" x14ac:dyDescent="0.2">
      <c r="A1214" s="293" t="s">
        <v>2879</v>
      </c>
      <c r="B1214" s="293"/>
      <c r="C1214" s="293" t="s">
        <v>2880</v>
      </c>
      <c r="D1214" s="122" t="s">
        <v>2711</v>
      </c>
      <c r="E1214" s="293" t="s">
        <v>2712</v>
      </c>
      <c r="F1214" s="293" t="s">
        <v>243</v>
      </c>
      <c r="G1214" s="122" t="s">
        <v>244</v>
      </c>
      <c r="H1214" s="293" t="s">
        <v>552</v>
      </c>
      <c r="I1214" s="293" t="s">
        <v>260</v>
      </c>
      <c r="J1214" s="294">
        <v>45702</v>
      </c>
      <c r="K1214" s="295">
        <v>102.46</v>
      </c>
      <c r="L1214" s="296">
        <v>100</v>
      </c>
      <c r="M1214" s="297">
        <v>100</v>
      </c>
      <c r="N1214" s="297">
        <v>100</v>
      </c>
      <c r="O1214" s="298">
        <v>100</v>
      </c>
      <c r="P1214" s="299">
        <v>100</v>
      </c>
      <c r="Q1214" s="296">
        <v>100</v>
      </c>
      <c r="R1214" s="297">
        <v>100</v>
      </c>
      <c r="S1214" s="297">
        <v>100</v>
      </c>
      <c r="T1214" s="297">
        <v>100</v>
      </c>
      <c r="U1214" s="300">
        <v>100</v>
      </c>
      <c r="V1214" s="296">
        <v>100</v>
      </c>
      <c r="W1214" s="297">
        <v>100</v>
      </c>
      <c r="X1214" s="297">
        <v>100</v>
      </c>
      <c r="Y1214" s="297">
        <v>100</v>
      </c>
      <c r="Z1214" s="300">
        <v>100</v>
      </c>
      <c r="AA1214" s="296">
        <v>100</v>
      </c>
      <c r="AB1214" s="297">
        <v>100</v>
      </c>
      <c r="AC1214" s="297">
        <v>100</v>
      </c>
      <c r="AD1214" s="297">
        <v>100</v>
      </c>
      <c r="AE1214" s="300">
        <v>100</v>
      </c>
    </row>
    <row r="1215" spans="1:31" x14ac:dyDescent="0.2">
      <c r="A1215" s="293" t="s">
        <v>2881</v>
      </c>
      <c r="B1215" s="293"/>
      <c r="C1215" s="293" t="s">
        <v>2882</v>
      </c>
      <c r="D1215" s="122" t="s">
        <v>2711</v>
      </c>
      <c r="E1215" s="293" t="s">
        <v>2712</v>
      </c>
      <c r="F1215" s="293" t="s">
        <v>243</v>
      </c>
      <c r="G1215" s="122" t="s">
        <v>2713</v>
      </c>
      <c r="H1215" s="293" t="s">
        <v>583</v>
      </c>
      <c r="I1215" s="293" t="s">
        <v>252</v>
      </c>
      <c r="J1215" s="294">
        <v>45603</v>
      </c>
      <c r="K1215" s="295">
        <v>9.9</v>
      </c>
      <c r="L1215" s="296">
        <v>9.9</v>
      </c>
      <c r="M1215" s="297">
        <v>9.9</v>
      </c>
      <c r="N1215" s="297">
        <v>9.9</v>
      </c>
      <c r="O1215" s="298">
        <v>9.9</v>
      </c>
      <c r="P1215" s="299">
        <v>9.9</v>
      </c>
      <c r="Q1215" s="296">
        <v>9.9</v>
      </c>
      <c r="R1215" s="297">
        <v>9.9</v>
      </c>
      <c r="S1215" s="297">
        <v>9.9</v>
      </c>
      <c r="T1215" s="297">
        <v>9.9</v>
      </c>
      <c r="U1215" s="300">
        <v>9.9</v>
      </c>
      <c r="V1215" s="296">
        <v>9.9</v>
      </c>
      <c r="W1215" s="297">
        <v>9.9</v>
      </c>
      <c r="X1215" s="297">
        <v>9.9</v>
      </c>
      <c r="Y1215" s="297">
        <v>9.9</v>
      </c>
      <c r="Z1215" s="300">
        <v>9.9</v>
      </c>
      <c r="AA1215" s="296">
        <v>9.9</v>
      </c>
      <c r="AB1215" s="297">
        <v>9.9</v>
      </c>
      <c r="AC1215" s="297">
        <v>9.9</v>
      </c>
      <c r="AD1215" s="297">
        <v>9.9</v>
      </c>
      <c r="AE1215" s="300">
        <v>9.9</v>
      </c>
    </row>
    <row r="1216" spans="1:31" x14ac:dyDescent="0.2">
      <c r="A1216" s="293" t="s">
        <v>2883</v>
      </c>
      <c r="B1216" s="293"/>
      <c r="C1216" s="293" t="s">
        <v>2884</v>
      </c>
      <c r="D1216" s="122" t="s">
        <v>2711</v>
      </c>
      <c r="E1216" s="293" t="s">
        <v>2712</v>
      </c>
      <c r="F1216" s="293" t="s">
        <v>243</v>
      </c>
      <c r="G1216" s="122" t="s">
        <v>2713</v>
      </c>
      <c r="H1216" s="293" t="s">
        <v>1125</v>
      </c>
      <c r="I1216" s="293" t="s">
        <v>392</v>
      </c>
      <c r="J1216" s="294">
        <v>45153</v>
      </c>
      <c r="K1216" s="295">
        <v>9.9</v>
      </c>
      <c r="L1216" s="296">
        <v>9.9</v>
      </c>
      <c r="M1216" s="297">
        <v>9.9</v>
      </c>
      <c r="N1216" s="297">
        <v>9.9</v>
      </c>
      <c r="O1216" s="298">
        <v>9.9</v>
      </c>
      <c r="P1216" s="299">
        <v>9.9</v>
      </c>
      <c r="Q1216" s="296">
        <v>9.9</v>
      </c>
      <c r="R1216" s="297">
        <v>9.9</v>
      </c>
      <c r="S1216" s="297">
        <v>9.9</v>
      </c>
      <c r="T1216" s="297">
        <v>9.9</v>
      </c>
      <c r="U1216" s="300">
        <v>9.9</v>
      </c>
      <c r="V1216" s="296">
        <v>9.9</v>
      </c>
      <c r="W1216" s="297">
        <v>9.9</v>
      </c>
      <c r="X1216" s="297">
        <v>9.9</v>
      </c>
      <c r="Y1216" s="297">
        <v>9.9</v>
      </c>
      <c r="Z1216" s="300">
        <v>9.9</v>
      </c>
      <c r="AA1216" s="296">
        <v>9.9</v>
      </c>
      <c r="AB1216" s="297">
        <v>9.9</v>
      </c>
      <c r="AC1216" s="297">
        <v>9.9</v>
      </c>
      <c r="AD1216" s="297">
        <v>9.9</v>
      </c>
      <c r="AE1216" s="300">
        <v>9.9</v>
      </c>
    </row>
    <row r="1217" spans="1:31" x14ac:dyDescent="0.2">
      <c r="A1217" s="293" t="s">
        <v>2885</v>
      </c>
      <c r="B1217" s="293"/>
      <c r="C1217" s="293" t="s">
        <v>2886</v>
      </c>
      <c r="D1217" s="122" t="s">
        <v>2711</v>
      </c>
      <c r="E1217" s="293" t="s">
        <v>2712</v>
      </c>
      <c r="F1217" s="293" t="s">
        <v>243</v>
      </c>
      <c r="G1217" s="122" t="s">
        <v>244</v>
      </c>
      <c r="H1217" s="293" t="s">
        <v>1520</v>
      </c>
      <c r="I1217" s="293" t="s">
        <v>392</v>
      </c>
      <c r="J1217" s="294">
        <v>44769</v>
      </c>
      <c r="K1217" s="295">
        <v>51.1</v>
      </c>
      <c r="L1217" s="296">
        <v>50</v>
      </c>
      <c r="M1217" s="297">
        <v>50</v>
      </c>
      <c r="N1217" s="297">
        <v>50</v>
      </c>
      <c r="O1217" s="298">
        <v>50</v>
      </c>
      <c r="P1217" s="299">
        <v>50</v>
      </c>
      <c r="Q1217" s="296">
        <v>50</v>
      </c>
      <c r="R1217" s="297">
        <v>50</v>
      </c>
      <c r="S1217" s="297">
        <v>50</v>
      </c>
      <c r="T1217" s="297">
        <v>50</v>
      </c>
      <c r="U1217" s="300">
        <v>50</v>
      </c>
      <c r="V1217" s="296">
        <v>50</v>
      </c>
      <c r="W1217" s="297">
        <v>50</v>
      </c>
      <c r="X1217" s="297">
        <v>50</v>
      </c>
      <c r="Y1217" s="297">
        <v>50</v>
      </c>
      <c r="Z1217" s="300">
        <v>50</v>
      </c>
      <c r="AA1217" s="296">
        <v>50</v>
      </c>
      <c r="AB1217" s="297">
        <v>50</v>
      </c>
      <c r="AC1217" s="297">
        <v>50</v>
      </c>
      <c r="AD1217" s="297">
        <v>50</v>
      </c>
      <c r="AE1217" s="300">
        <v>50</v>
      </c>
    </row>
    <row r="1218" spans="1:31" x14ac:dyDescent="0.2">
      <c r="A1218" s="293" t="s">
        <v>2887</v>
      </c>
      <c r="B1218" s="293"/>
      <c r="C1218" s="293" t="s">
        <v>2888</v>
      </c>
      <c r="D1218" s="122" t="s">
        <v>2711</v>
      </c>
      <c r="E1218" s="293" t="s">
        <v>2712</v>
      </c>
      <c r="F1218" s="293" t="s">
        <v>243</v>
      </c>
      <c r="G1218" s="122" t="s">
        <v>2713</v>
      </c>
      <c r="H1218" s="293" t="s">
        <v>2464</v>
      </c>
      <c r="I1218" s="293" t="s">
        <v>392</v>
      </c>
      <c r="J1218" s="294">
        <v>44111</v>
      </c>
      <c r="K1218" s="295">
        <v>2</v>
      </c>
      <c r="L1218" s="296">
        <v>2</v>
      </c>
      <c r="M1218" s="297">
        <v>2</v>
      </c>
      <c r="N1218" s="297">
        <v>2</v>
      </c>
      <c r="O1218" s="298">
        <v>2</v>
      </c>
      <c r="P1218" s="299">
        <v>2</v>
      </c>
      <c r="Q1218" s="296">
        <v>2</v>
      </c>
      <c r="R1218" s="297">
        <v>2</v>
      </c>
      <c r="S1218" s="297">
        <v>2</v>
      </c>
      <c r="T1218" s="297">
        <v>2</v>
      </c>
      <c r="U1218" s="300">
        <v>2</v>
      </c>
      <c r="V1218" s="296">
        <v>2</v>
      </c>
      <c r="W1218" s="297">
        <v>2</v>
      </c>
      <c r="X1218" s="297">
        <v>2</v>
      </c>
      <c r="Y1218" s="297">
        <v>2</v>
      </c>
      <c r="Z1218" s="300">
        <v>2</v>
      </c>
      <c r="AA1218" s="296">
        <v>2</v>
      </c>
      <c r="AB1218" s="297">
        <v>2</v>
      </c>
      <c r="AC1218" s="297">
        <v>2</v>
      </c>
      <c r="AD1218" s="297">
        <v>2</v>
      </c>
      <c r="AE1218" s="300">
        <v>2</v>
      </c>
    </row>
    <row r="1219" spans="1:31" x14ac:dyDescent="0.2">
      <c r="A1219" s="293" t="s">
        <v>2889</v>
      </c>
      <c r="B1219" s="293"/>
      <c r="C1219" s="293" t="s">
        <v>2890</v>
      </c>
      <c r="D1219" s="122" t="s">
        <v>2711</v>
      </c>
      <c r="E1219" s="293" t="s">
        <v>2712</v>
      </c>
      <c r="F1219" s="293" t="s">
        <v>243</v>
      </c>
      <c r="G1219" s="122" t="s">
        <v>2713</v>
      </c>
      <c r="H1219" s="293" t="s">
        <v>2891</v>
      </c>
      <c r="I1219" s="293" t="s">
        <v>260</v>
      </c>
      <c r="J1219" s="294">
        <v>44819</v>
      </c>
      <c r="K1219" s="295">
        <v>9.9499999999999993</v>
      </c>
      <c r="L1219" s="296">
        <v>9.9</v>
      </c>
      <c r="M1219" s="297">
        <v>9.9</v>
      </c>
      <c r="N1219" s="297">
        <v>9.9</v>
      </c>
      <c r="O1219" s="298">
        <v>9.9</v>
      </c>
      <c r="P1219" s="299">
        <v>9.9</v>
      </c>
      <c r="Q1219" s="296">
        <v>9.9</v>
      </c>
      <c r="R1219" s="297">
        <v>9.9</v>
      </c>
      <c r="S1219" s="297">
        <v>9.9</v>
      </c>
      <c r="T1219" s="297">
        <v>9.9</v>
      </c>
      <c r="U1219" s="300">
        <v>9.9</v>
      </c>
      <c r="V1219" s="296">
        <v>9.9</v>
      </c>
      <c r="W1219" s="297">
        <v>9.9</v>
      </c>
      <c r="X1219" s="297">
        <v>9.9</v>
      </c>
      <c r="Y1219" s="297">
        <v>9.9</v>
      </c>
      <c r="Z1219" s="300">
        <v>9.9</v>
      </c>
      <c r="AA1219" s="296">
        <v>9.9</v>
      </c>
      <c r="AB1219" s="297">
        <v>9.9</v>
      </c>
      <c r="AC1219" s="297">
        <v>9.9</v>
      </c>
      <c r="AD1219" s="297">
        <v>9.9</v>
      </c>
      <c r="AE1219" s="300">
        <v>9.9</v>
      </c>
    </row>
    <row r="1220" spans="1:31" x14ac:dyDescent="0.2">
      <c r="A1220" s="293" t="s">
        <v>2892</v>
      </c>
      <c r="B1220" s="293"/>
      <c r="C1220" s="293" t="s">
        <v>2893</v>
      </c>
      <c r="D1220" s="122" t="s">
        <v>2711</v>
      </c>
      <c r="E1220" s="293" t="s">
        <v>2712</v>
      </c>
      <c r="F1220" s="293" t="s">
        <v>243</v>
      </c>
      <c r="G1220" s="122" t="s">
        <v>244</v>
      </c>
      <c r="H1220" s="293" t="s">
        <v>402</v>
      </c>
      <c r="I1220" s="293" t="s">
        <v>305</v>
      </c>
      <c r="J1220" s="294">
        <v>45656</v>
      </c>
      <c r="K1220" s="295">
        <v>104.66</v>
      </c>
      <c r="L1220" s="296">
        <v>102.2</v>
      </c>
      <c r="M1220" s="297">
        <v>102.2</v>
      </c>
      <c r="N1220" s="297">
        <v>102.2</v>
      </c>
      <c r="O1220" s="298">
        <v>102.2</v>
      </c>
      <c r="P1220" s="299">
        <v>102.2</v>
      </c>
      <c r="Q1220" s="296">
        <v>102.2</v>
      </c>
      <c r="R1220" s="297">
        <v>102.2</v>
      </c>
      <c r="S1220" s="297">
        <v>102.2</v>
      </c>
      <c r="T1220" s="297">
        <v>102.2</v>
      </c>
      <c r="U1220" s="300">
        <v>102.2</v>
      </c>
      <c r="V1220" s="296">
        <v>102.2</v>
      </c>
      <c r="W1220" s="297">
        <v>102.2</v>
      </c>
      <c r="X1220" s="297">
        <v>102.2</v>
      </c>
      <c r="Y1220" s="297">
        <v>102.2</v>
      </c>
      <c r="Z1220" s="300">
        <v>102.2</v>
      </c>
      <c r="AA1220" s="296">
        <v>102.2</v>
      </c>
      <c r="AB1220" s="297">
        <v>102.2</v>
      </c>
      <c r="AC1220" s="297">
        <v>102.2</v>
      </c>
      <c r="AD1220" s="297">
        <v>102.2</v>
      </c>
      <c r="AE1220" s="300">
        <v>102.2</v>
      </c>
    </row>
    <row r="1221" spans="1:31" x14ac:dyDescent="0.2">
      <c r="A1221" s="293" t="s">
        <v>2894</v>
      </c>
      <c r="B1221" s="293"/>
      <c r="C1221" s="293" t="s">
        <v>2895</v>
      </c>
      <c r="D1221" s="122" t="s">
        <v>2711</v>
      </c>
      <c r="E1221" s="293" t="s">
        <v>2712</v>
      </c>
      <c r="F1221" s="293" t="s">
        <v>243</v>
      </c>
      <c r="G1221" s="122" t="s">
        <v>244</v>
      </c>
      <c r="H1221" s="293" t="s">
        <v>402</v>
      </c>
      <c r="I1221" s="293" t="s">
        <v>305</v>
      </c>
      <c r="J1221" s="294">
        <v>45656</v>
      </c>
      <c r="K1221" s="295">
        <v>104.66</v>
      </c>
      <c r="L1221" s="296">
        <v>102.2</v>
      </c>
      <c r="M1221" s="297">
        <v>102.2</v>
      </c>
      <c r="N1221" s="297">
        <v>102.2</v>
      </c>
      <c r="O1221" s="298">
        <v>102.2</v>
      </c>
      <c r="P1221" s="299">
        <v>102.2</v>
      </c>
      <c r="Q1221" s="296">
        <v>102.2</v>
      </c>
      <c r="R1221" s="297">
        <v>102.2</v>
      </c>
      <c r="S1221" s="297">
        <v>102.2</v>
      </c>
      <c r="T1221" s="297">
        <v>102.2</v>
      </c>
      <c r="U1221" s="300">
        <v>102.2</v>
      </c>
      <c r="V1221" s="296">
        <v>102.2</v>
      </c>
      <c r="W1221" s="297">
        <v>102.2</v>
      </c>
      <c r="X1221" s="297">
        <v>102.2</v>
      </c>
      <c r="Y1221" s="297">
        <v>102.2</v>
      </c>
      <c r="Z1221" s="300">
        <v>102.2</v>
      </c>
      <c r="AA1221" s="296">
        <v>102.2</v>
      </c>
      <c r="AB1221" s="297">
        <v>102.2</v>
      </c>
      <c r="AC1221" s="297">
        <v>102.2</v>
      </c>
      <c r="AD1221" s="297">
        <v>102.2</v>
      </c>
      <c r="AE1221" s="300">
        <v>102.2</v>
      </c>
    </row>
    <row r="1222" spans="1:31" x14ac:dyDescent="0.2">
      <c r="A1222" s="293" t="s">
        <v>2896</v>
      </c>
      <c r="B1222" s="293"/>
      <c r="C1222" s="293" t="s">
        <v>2897</v>
      </c>
      <c r="D1222" s="122" t="s">
        <v>2711</v>
      </c>
      <c r="E1222" s="293" t="s">
        <v>2712</v>
      </c>
      <c r="F1222" s="293" t="s">
        <v>243</v>
      </c>
      <c r="G1222" s="122" t="s">
        <v>244</v>
      </c>
      <c r="H1222" s="293" t="s">
        <v>2391</v>
      </c>
      <c r="I1222" s="293" t="s">
        <v>392</v>
      </c>
      <c r="J1222" s="294">
        <v>45136</v>
      </c>
      <c r="K1222" s="295">
        <v>61.5</v>
      </c>
      <c r="L1222" s="296">
        <v>60</v>
      </c>
      <c r="M1222" s="297">
        <v>60</v>
      </c>
      <c r="N1222" s="297">
        <v>60</v>
      </c>
      <c r="O1222" s="298">
        <v>60</v>
      </c>
      <c r="P1222" s="299">
        <v>60</v>
      </c>
      <c r="Q1222" s="296">
        <v>60</v>
      </c>
      <c r="R1222" s="297">
        <v>60</v>
      </c>
      <c r="S1222" s="297">
        <v>60</v>
      </c>
      <c r="T1222" s="297">
        <v>60</v>
      </c>
      <c r="U1222" s="300">
        <v>60</v>
      </c>
      <c r="V1222" s="296">
        <v>60</v>
      </c>
      <c r="W1222" s="297">
        <v>60</v>
      </c>
      <c r="X1222" s="297">
        <v>60</v>
      </c>
      <c r="Y1222" s="297">
        <v>60</v>
      </c>
      <c r="Z1222" s="300">
        <v>60</v>
      </c>
      <c r="AA1222" s="296">
        <v>60</v>
      </c>
      <c r="AB1222" s="297">
        <v>60</v>
      </c>
      <c r="AC1222" s="297">
        <v>60</v>
      </c>
      <c r="AD1222" s="297">
        <v>60</v>
      </c>
      <c r="AE1222" s="300">
        <v>60</v>
      </c>
    </row>
    <row r="1223" spans="1:31" x14ac:dyDescent="0.2">
      <c r="A1223" s="293" t="s">
        <v>2898</v>
      </c>
      <c r="B1223" s="293"/>
      <c r="C1223" s="293" t="s">
        <v>2899</v>
      </c>
      <c r="D1223" s="122" t="s">
        <v>2711</v>
      </c>
      <c r="E1223" s="293" t="s">
        <v>2712</v>
      </c>
      <c r="F1223" s="293" t="s">
        <v>243</v>
      </c>
      <c r="G1223" s="122" t="s">
        <v>244</v>
      </c>
      <c r="H1223" s="293" t="s">
        <v>486</v>
      </c>
      <c r="I1223" s="293" t="s">
        <v>246</v>
      </c>
      <c r="J1223" s="294">
        <v>45576</v>
      </c>
      <c r="K1223" s="295">
        <v>100.38</v>
      </c>
      <c r="L1223" s="296">
        <v>100</v>
      </c>
      <c r="M1223" s="297">
        <v>100</v>
      </c>
      <c r="N1223" s="297">
        <v>100</v>
      </c>
      <c r="O1223" s="298">
        <v>100</v>
      </c>
      <c r="P1223" s="299">
        <v>100</v>
      </c>
      <c r="Q1223" s="296">
        <v>100</v>
      </c>
      <c r="R1223" s="297">
        <v>100</v>
      </c>
      <c r="S1223" s="297">
        <v>100</v>
      </c>
      <c r="T1223" s="297">
        <v>100</v>
      </c>
      <c r="U1223" s="300">
        <v>100</v>
      </c>
      <c r="V1223" s="296">
        <v>100</v>
      </c>
      <c r="W1223" s="297">
        <v>100</v>
      </c>
      <c r="X1223" s="297">
        <v>100</v>
      </c>
      <c r="Y1223" s="297">
        <v>100</v>
      </c>
      <c r="Z1223" s="300">
        <v>100</v>
      </c>
      <c r="AA1223" s="296">
        <v>100</v>
      </c>
      <c r="AB1223" s="297">
        <v>100</v>
      </c>
      <c r="AC1223" s="297">
        <v>100</v>
      </c>
      <c r="AD1223" s="297">
        <v>100</v>
      </c>
      <c r="AE1223" s="300">
        <v>100</v>
      </c>
    </row>
    <row r="1224" spans="1:31" x14ac:dyDescent="0.2">
      <c r="A1224" s="293" t="s">
        <v>2900</v>
      </c>
      <c r="B1224" s="293"/>
      <c r="C1224" s="293" t="s">
        <v>2901</v>
      </c>
      <c r="D1224" s="122" t="s">
        <v>2711</v>
      </c>
      <c r="E1224" s="293" t="s">
        <v>2712</v>
      </c>
      <c r="F1224" s="293" t="s">
        <v>243</v>
      </c>
      <c r="G1224" s="122" t="s">
        <v>244</v>
      </c>
      <c r="H1224" s="293" t="s">
        <v>1398</v>
      </c>
      <c r="I1224" s="293" t="s">
        <v>392</v>
      </c>
      <c r="J1224" s="294">
        <v>43073</v>
      </c>
      <c r="K1224" s="295">
        <v>9.9</v>
      </c>
      <c r="L1224" s="296">
        <v>9.9</v>
      </c>
      <c r="M1224" s="297">
        <v>9.9</v>
      </c>
      <c r="N1224" s="297">
        <v>9.9</v>
      </c>
      <c r="O1224" s="298">
        <v>9.9</v>
      </c>
      <c r="P1224" s="299">
        <v>9.9</v>
      </c>
      <c r="Q1224" s="296">
        <v>9.9</v>
      </c>
      <c r="R1224" s="297">
        <v>9.9</v>
      </c>
      <c r="S1224" s="297">
        <v>9.9</v>
      </c>
      <c r="T1224" s="297">
        <v>9.9</v>
      </c>
      <c r="U1224" s="300">
        <v>9.9</v>
      </c>
      <c r="V1224" s="296">
        <v>9.9</v>
      </c>
      <c r="W1224" s="297">
        <v>9.9</v>
      </c>
      <c r="X1224" s="297">
        <v>9.9</v>
      </c>
      <c r="Y1224" s="297">
        <v>9.9</v>
      </c>
      <c r="Z1224" s="300">
        <v>9.9</v>
      </c>
      <c r="AA1224" s="296">
        <v>9.9</v>
      </c>
      <c r="AB1224" s="297">
        <v>9.9</v>
      </c>
      <c r="AC1224" s="297">
        <v>9.9</v>
      </c>
      <c r="AD1224" s="297">
        <v>9.9</v>
      </c>
      <c r="AE1224" s="300">
        <v>9.9</v>
      </c>
    </row>
    <row r="1225" spans="1:31" x14ac:dyDescent="0.2">
      <c r="A1225" s="293" t="s">
        <v>2902</v>
      </c>
      <c r="B1225" s="293"/>
      <c r="C1225" s="293" t="s">
        <v>2903</v>
      </c>
      <c r="D1225" s="122" t="s">
        <v>2711</v>
      </c>
      <c r="E1225" s="293" t="s">
        <v>2712</v>
      </c>
      <c r="F1225" s="293" t="s">
        <v>243</v>
      </c>
      <c r="G1225" s="122" t="s">
        <v>2713</v>
      </c>
      <c r="H1225" s="293" t="s">
        <v>2904</v>
      </c>
      <c r="I1225" s="293" t="s">
        <v>260</v>
      </c>
      <c r="J1225" s="294">
        <v>44048</v>
      </c>
      <c r="K1225" s="295">
        <v>2.25</v>
      </c>
      <c r="L1225" s="296">
        <v>2.2999999999999998</v>
      </c>
      <c r="M1225" s="297">
        <v>2.2999999999999998</v>
      </c>
      <c r="N1225" s="297">
        <v>2.2999999999999998</v>
      </c>
      <c r="O1225" s="298">
        <v>2.2999999999999998</v>
      </c>
      <c r="P1225" s="299">
        <v>2.2999999999999998</v>
      </c>
      <c r="Q1225" s="296">
        <v>2.2999999999999998</v>
      </c>
      <c r="R1225" s="297">
        <v>2.2999999999999998</v>
      </c>
      <c r="S1225" s="297">
        <v>2.2999999999999998</v>
      </c>
      <c r="T1225" s="297">
        <v>2.2999999999999998</v>
      </c>
      <c r="U1225" s="300">
        <v>2.2999999999999998</v>
      </c>
      <c r="V1225" s="296">
        <v>2.2999999999999998</v>
      </c>
      <c r="W1225" s="297">
        <v>2.2999999999999998</v>
      </c>
      <c r="X1225" s="297">
        <v>2.2999999999999998</v>
      </c>
      <c r="Y1225" s="297">
        <v>2.2999999999999998</v>
      </c>
      <c r="Z1225" s="300">
        <v>2.2999999999999998</v>
      </c>
      <c r="AA1225" s="296">
        <v>2.2999999999999998</v>
      </c>
      <c r="AB1225" s="297">
        <v>2.2999999999999998</v>
      </c>
      <c r="AC1225" s="297">
        <v>2.2999999999999998</v>
      </c>
      <c r="AD1225" s="297">
        <v>2.2999999999999998</v>
      </c>
      <c r="AE1225" s="300">
        <v>2.2999999999999998</v>
      </c>
    </row>
    <row r="1226" spans="1:31" x14ac:dyDescent="0.2">
      <c r="A1226" s="293" t="s">
        <v>2905</v>
      </c>
      <c r="B1226" s="293"/>
      <c r="C1226" s="293" t="s">
        <v>2906</v>
      </c>
      <c r="D1226" s="122" t="s">
        <v>2711</v>
      </c>
      <c r="E1226" s="293" t="s">
        <v>2712</v>
      </c>
      <c r="F1226" s="293" t="s">
        <v>243</v>
      </c>
      <c r="G1226" s="122" t="s">
        <v>2713</v>
      </c>
      <c r="H1226" s="293" t="s">
        <v>495</v>
      </c>
      <c r="I1226" s="293" t="s">
        <v>392</v>
      </c>
      <c r="J1226" s="294">
        <v>45344</v>
      </c>
      <c r="K1226" s="295">
        <v>9.9499999999999993</v>
      </c>
      <c r="L1226" s="296">
        <v>10</v>
      </c>
      <c r="M1226" s="297">
        <v>10</v>
      </c>
      <c r="N1226" s="297">
        <v>10</v>
      </c>
      <c r="O1226" s="298">
        <v>10</v>
      </c>
      <c r="P1226" s="299">
        <v>10</v>
      </c>
      <c r="Q1226" s="296">
        <v>10</v>
      </c>
      <c r="R1226" s="297">
        <v>10</v>
      </c>
      <c r="S1226" s="297">
        <v>10</v>
      </c>
      <c r="T1226" s="297">
        <v>10</v>
      </c>
      <c r="U1226" s="300">
        <v>10</v>
      </c>
      <c r="V1226" s="296">
        <v>10</v>
      </c>
      <c r="W1226" s="297">
        <v>10</v>
      </c>
      <c r="X1226" s="297">
        <v>10</v>
      </c>
      <c r="Y1226" s="297">
        <v>10</v>
      </c>
      <c r="Z1226" s="300">
        <v>10</v>
      </c>
      <c r="AA1226" s="296">
        <v>10</v>
      </c>
      <c r="AB1226" s="297">
        <v>10</v>
      </c>
      <c r="AC1226" s="297">
        <v>10</v>
      </c>
      <c r="AD1226" s="297">
        <v>10</v>
      </c>
      <c r="AE1226" s="300">
        <v>10</v>
      </c>
    </row>
    <row r="1227" spans="1:31" x14ac:dyDescent="0.2">
      <c r="A1227" s="293" t="s">
        <v>2907</v>
      </c>
      <c r="B1227" s="293"/>
      <c r="C1227" s="293" t="s">
        <v>2908</v>
      </c>
      <c r="D1227" s="122" t="s">
        <v>2711</v>
      </c>
      <c r="E1227" s="293" t="s">
        <v>2712</v>
      </c>
      <c r="F1227" s="293" t="s">
        <v>243</v>
      </c>
      <c r="G1227" s="122" t="s">
        <v>2713</v>
      </c>
      <c r="H1227" s="293" t="s">
        <v>2909</v>
      </c>
      <c r="I1227" s="293" t="s">
        <v>260</v>
      </c>
      <c r="J1227" s="294">
        <v>45091</v>
      </c>
      <c r="K1227" s="295">
        <v>9.9499999999999993</v>
      </c>
      <c r="L1227" s="296">
        <v>9.9</v>
      </c>
      <c r="M1227" s="297">
        <v>9.9</v>
      </c>
      <c r="N1227" s="297">
        <v>9.9</v>
      </c>
      <c r="O1227" s="298">
        <v>9.9</v>
      </c>
      <c r="P1227" s="299">
        <v>9.9</v>
      </c>
      <c r="Q1227" s="296">
        <v>9.9</v>
      </c>
      <c r="R1227" s="297">
        <v>9.9</v>
      </c>
      <c r="S1227" s="297">
        <v>9.9</v>
      </c>
      <c r="T1227" s="297">
        <v>9.9</v>
      </c>
      <c r="U1227" s="300">
        <v>9.9</v>
      </c>
      <c r="V1227" s="296">
        <v>9.9</v>
      </c>
      <c r="W1227" s="297">
        <v>9.9</v>
      </c>
      <c r="X1227" s="297">
        <v>9.9</v>
      </c>
      <c r="Y1227" s="297">
        <v>9.9</v>
      </c>
      <c r="Z1227" s="300">
        <v>9.9</v>
      </c>
      <c r="AA1227" s="296">
        <v>9.9</v>
      </c>
      <c r="AB1227" s="297">
        <v>9.9</v>
      </c>
      <c r="AC1227" s="297">
        <v>9.9</v>
      </c>
      <c r="AD1227" s="297">
        <v>9.9</v>
      </c>
      <c r="AE1227" s="300">
        <v>9.9</v>
      </c>
    </row>
    <row r="1228" spans="1:31" x14ac:dyDescent="0.2">
      <c r="A1228" s="293" t="s">
        <v>2910</v>
      </c>
      <c r="B1228" s="293"/>
      <c r="C1228" s="293" t="s">
        <v>2911</v>
      </c>
      <c r="D1228" s="122" t="s">
        <v>2711</v>
      </c>
      <c r="E1228" s="293" t="s">
        <v>2712</v>
      </c>
      <c r="F1228" s="293" t="s">
        <v>243</v>
      </c>
      <c r="G1228" s="122" t="s">
        <v>2713</v>
      </c>
      <c r="H1228" s="293" t="s">
        <v>2909</v>
      </c>
      <c r="I1228" s="293" t="s">
        <v>260</v>
      </c>
      <c r="J1228" s="294">
        <v>45719</v>
      </c>
      <c r="K1228" s="295">
        <v>9.9</v>
      </c>
      <c r="L1228" s="296">
        <v>9.9</v>
      </c>
      <c r="M1228" s="297">
        <v>9.9</v>
      </c>
      <c r="N1228" s="297">
        <v>9.9</v>
      </c>
      <c r="O1228" s="298">
        <v>9.9</v>
      </c>
      <c r="P1228" s="299">
        <v>9.9</v>
      </c>
      <c r="Q1228" s="296">
        <v>9.9</v>
      </c>
      <c r="R1228" s="297">
        <v>9.9</v>
      </c>
      <c r="S1228" s="297">
        <v>9.9</v>
      </c>
      <c r="T1228" s="297">
        <v>9.9</v>
      </c>
      <c r="U1228" s="300">
        <v>9.9</v>
      </c>
      <c r="V1228" s="296">
        <v>9.9</v>
      </c>
      <c r="W1228" s="297">
        <v>9.9</v>
      </c>
      <c r="X1228" s="297">
        <v>9.9</v>
      </c>
      <c r="Y1228" s="297">
        <v>9.9</v>
      </c>
      <c r="Z1228" s="300">
        <v>9.9</v>
      </c>
      <c r="AA1228" s="296">
        <v>9.9</v>
      </c>
      <c r="AB1228" s="297">
        <v>9.9</v>
      </c>
      <c r="AC1228" s="297">
        <v>9.9</v>
      </c>
      <c r="AD1228" s="297">
        <v>9.9</v>
      </c>
      <c r="AE1228" s="300">
        <v>9.9</v>
      </c>
    </row>
    <row r="1229" spans="1:31" x14ac:dyDescent="0.2">
      <c r="A1229" s="293" t="s">
        <v>2912</v>
      </c>
      <c r="B1229" s="293"/>
      <c r="C1229" s="293" t="s">
        <v>2913</v>
      </c>
      <c r="D1229" s="122" t="s">
        <v>2711</v>
      </c>
      <c r="E1229" s="293" t="s">
        <v>2712</v>
      </c>
      <c r="F1229" s="293" t="s">
        <v>243</v>
      </c>
      <c r="G1229" s="122" t="s">
        <v>1108</v>
      </c>
      <c r="H1229" s="293" t="s">
        <v>455</v>
      </c>
      <c r="I1229" s="293" t="s">
        <v>260</v>
      </c>
      <c r="J1229" s="294">
        <v>43070</v>
      </c>
      <c r="K1229" s="295">
        <v>1.5</v>
      </c>
      <c r="L1229" s="296">
        <v>1.5</v>
      </c>
      <c r="M1229" s="297">
        <v>1.5</v>
      </c>
      <c r="N1229" s="297">
        <v>1.5</v>
      </c>
      <c r="O1229" s="298">
        <v>1.5</v>
      </c>
      <c r="P1229" s="299">
        <v>1.5</v>
      </c>
      <c r="Q1229" s="296">
        <v>1.5</v>
      </c>
      <c r="R1229" s="297">
        <v>1.5</v>
      </c>
      <c r="S1229" s="297">
        <v>1.5</v>
      </c>
      <c r="T1229" s="297">
        <v>1.5</v>
      </c>
      <c r="U1229" s="300">
        <v>1.5</v>
      </c>
      <c r="V1229" s="296">
        <v>1.5</v>
      </c>
      <c r="W1229" s="297">
        <v>1.5</v>
      </c>
      <c r="X1229" s="297">
        <v>1.5</v>
      </c>
      <c r="Y1229" s="297">
        <v>1.5</v>
      </c>
      <c r="Z1229" s="300">
        <v>1.5</v>
      </c>
      <c r="AA1229" s="296">
        <v>1.5</v>
      </c>
      <c r="AB1229" s="297">
        <v>1.5</v>
      </c>
      <c r="AC1229" s="297">
        <v>1.5</v>
      </c>
      <c r="AD1229" s="297">
        <v>1.5</v>
      </c>
      <c r="AE1229" s="300">
        <v>1.5</v>
      </c>
    </row>
    <row r="1230" spans="1:31" x14ac:dyDescent="0.2">
      <c r="A1230" s="293" t="s">
        <v>2914</v>
      </c>
      <c r="B1230" s="293"/>
      <c r="C1230" s="293" t="s">
        <v>2915</v>
      </c>
      <c r="D1230" s="122" t="s">
        <v>2711</v>
      </c>
      <c r="E1230" s="293" t="s">
        <v>2712</v>
      </c>
      <c r="F1230" s="293" t="s">
        <v>243</v>
      </c>
      <c r="G1230" s="122" t="s">
        <v>2713</v>
      </c>
      <c r="H1230" s="293" t="s">
        <v>643</v>
      </c>
      <c r="I1230" s="293" t="s">
        <v>246</v>
      </c>
      <c r="J1230" s="294">
        <v>45696</v>
      </c>
      <c r="K1230" s="295">
        <v>9.8800000000000008</v>
      </c>
      <c r="L1230" s="296">
        <v>9.9</v>
      </c>
      <c r="M1230" s="297">
        <v>9.9</v>
      </c>
      <c r="N1230" s="297">
        <v>9.9</v>
      </c>
      <c r="O1230" s="298">
        <v>9.9</v>
      </c>
      <c r="P1230" s="299">
        <v>9.9</v>
      </c>
      <c r="Q1230" s="296">
        <v>9.9</v>
      </c>
      <c r="R1230" s="297">
        <v>9.9</v>
      </c>
      <c r="S1230" s="297">
        <v>9.9</v>
      </c>
      <c r="T1230" s="297">
        <v>9.9</v>
      </c>
      <c r="U1230" s="300">
        <v>9.9</v>
      </c>
      <c r="V1230" s="296">
        <v>9.9</v>
      </c>
      <c r="W1230" s="297">
        <v>9.9</v>
      </c>
      <c r="X1230" s="297">
        <v>9.9</v>
      </c>
      <c r="Y1230" s="297">
        <v>9.9</v>
      </c>
      <c r="Z1230" s="300">
        <v>9.9</v>
      </c>
      <c r="AA1230" s="296">
        <v>9.9</v>
      </c>
      <c r="AB1230" s="297">
        <v>9.9</v>
      </c>
      <c r="AC1230" s="297">
        <v>9.9</v>
      </c>
      <c r="AD1230" s="297">
        <v>9.9</v>
      </c>
      <c r="AE1230" s="300">
        <v>9.9</v>
      </c>
    </row>
    <row r="1231" spans="1:31" x14ac:dyDescent="0.2">
      <c r="A1231" s="293" t="s">
        <v>2916</v>
      </c>
      <c r="B1231" s="293"/>
      <c r="C1231" s="293" t="s">
        <v>2917</v>
      </c>
      <c r="D1231" s="122" t="s">
        <v>2711</v>
      </c>
      <c r="E1231" s="293" t="s">
        <v>2712</v>
      </c>
      <c r="F1231" s="293" t="s">
        <v>243</v>
      </c>
      <c r="G1231" s="122" t="s">
        <v>244</v>
      </c>
      <c r="H1231" s="293" t="s">
        <v>520</v>
      </c>
      <c r="I1231" s="293" t="s">
        <v>246</v>
      </c>
      <c r="J1231" s="294">
        <v>44348</v>
      </c>
      <c r="K1231" s="295">
        <v>51.7</v>
      </c>
      <c r="L1231" s="296">
        <v>50</v>
      </c>
      <c r="M1231" s="297">
        <v>50</v>
      </c>
      <c r="N1231" s="297">
        <v>50</v>
      </c>
      <c r="O1231" s="298">
        <v>50</v>
      </c>
      <c r="P1231" s="299">
        <v>50</v>
      </c>
      <c r="Q1231" s="296">
        <v>50</v>
      </c>
      <c r="R1231" s="297">
        <v>50</v>
      </c>
      <c r="S1231" s="297">
        <v>50</v>
      </c>
      <c r="T1231" s="297">
        <v>50</v>
      </c>
      <c r="U1231" s="300">
        <v>50</v>
      </c>
      <c r="V1231" s="296">
        <v>50</v>
      </c>
      <c r="W1231" s="297">
        <v>50</v>
      </c>
      <c r="X1231" s="297">
        <v>50</v>
      </c>
      <c r="Y1231" s="297">
        <v>50</v>
      </c>
      <c r="Z1231" s="300">
        <v>50</v>
      </c>
      <c r="AA1231" s="296">
        <v>50</v>
      </c>
      <c r="AB1231" s="297">
        <v>50</v>
      </c>
      <c r="AC1231" s="297">
        <v>50</v>
      </c>
      <c r="AD1231" s="297">
        <v>50</v>
      </c>
      <c r="AE1231" s="300">
        <v>50</v>
      </c>
    </row>
    <row r="1232" spans="1:31" x14ac:dyDescent="0.2">
      <c r="A1232" s="293" t="s">
        <v>2918</v>
      </c>
      <c r="B1232" s="293"/>
      <c r="C1232" s="293" t="s">
        <v>2919</v>
      </c>
      <c r="D1232" s="122" t="s">
        <v>2711</v>
      </c>
      <c r="E1232" s="293" t="s">
        <v>2712</v>
      </c>
      <c r="F1232" s="293" t="s">
        <v>243</v>
      </c>
      <c r="G1232" s="122" t="s">
        <v>244</v>
      </c>
      <c r="H1232" s="293" t="s">
        <v>1199</v>
      </c>
      <c r="I1232" s="293" t="s">
        <v>246</v>
      </c>
      <c r="J1232" s="294">
        <v>45546</v>
      </c>
      <c r="K1232" s="295">
        <v>100.42</v>
      </c>
      <c r="L1232" s="296">
        <v>100</v>
      </c>
      <c r="M1232" s="297">
        <v>100</v>
      </c>
      <c r="N1232" s="297">
        <v>100</v>
      </c>
      <c r="O1232" s="298">
        <v>100</v>
      </c>
      <c r="P1232" s="299">
        <v>100</v>
      </c>
      <c r="Q1232" s="296">
        <v>100</v>
      </c>
      <c r="R1232" s="297">
        <v>100</v>
      </c>
      <c r="S1232" s="297">
        <v>100</v>
      </c>
      <c r="T1232" s="297">
        <v>100</v>
      </c>
      <c r="U1232" s="300">
        <v>100</v>
      </c>
      <c r="V1232" s="296">
        <v>100</v>
      </c>
      <c r="W1232" s="297">
        <v>100</v>
      </c>
      <c r="X1232" s="297">
        <v>100</v>
      </c>
      <c r="Y1232" s="297">
        <v>100</v>
      </c>
      <c r="Z1232" s="300">
        <v>100</v>
      </c>
      <c r="AA1232" s="296">
        <v>100</v>
      </c>
      <c r="AB1232" s="297">
        <v>100</v>
      </c>
      <c r="AC1232" s="297">
        <v>100</v>
      </c>
      <c r="AD1232" s="297">
        <v>100</v>
      </c>
      <c r="AE1232" s="300">
        <v>100</v>
      </c>
    </row>
    <row r="1233" spans="1:31" x14ac:dyDescent="0.2">
      <c r="A1233" s="293" t="s">
        <v>2920</v>
      </c>
      <c r="B1233" s="293"/>
      <c r="C1233" s="293" t="s">
        <v>2921</v>
      </c>
      <c r="D1233" s="122" t="s">
        <v>2711</v>
      </c>
      <c r="E1233" s="293" t="s">
        <v>2712</v>
      </c>
      <c r="F1233" s="293" t="s">
        <v>243</v>
      </c>
      <c r="G1233" s="122" t="s">
        <v>2713</v>
      </c>
      <c r="H1233" s="293" t="s">
        <v>789</v>
      </c>
      <c r="I1233" s="293" t="s">
        <v>392</v>
      </c>
      <c r="J1233" s="294">
        <v>44819</v>
      </c>
      <c r="K1233" s="295">
        <v>9.9499999999999993</v>
      </c>
      <c r="L1233" s="296">
        <v>9.9</v>
      </c>
      <c r="M1233" s="297">
        <v>9.9</v>
      </c>
      <c r="N1233" s="297">
        <v>9.9</v>
      </c>
      <c r="O1233" s="298">
        <v>9.9</v>
      </c>
      <c r="P1233" s="299">
        <v>9.9</v>
      </c>
      <c r="Q1233" s="296">
        <v>9.9</v>
      </c>
      <c r="R1233" s="297">
        <v>9.9</v>
      </c>
      <c r="S1233" s="297">
        <v>9.9</v>
      </c>
      <c r="T1233" s="297">
        <v>9.9</v>
      </c>
      <c r="U1233" s="300">
        <v>9.9</v>
      </c>
      <c r="V1233" s="296">
        <v>9.9</v>
      </c>
      <c r="W1233" s="297">
        <v>9.9</v>
      </c>
      <c r="X1233" s="297">
        <v>9.9</v>
      </c>
      <c r="Y1233" s="297">
        <v>9.9</v>
      </c>
      <c r="Z1233" s="300">
        <v>9.9</v>
      </c>
      <c r="AA1233" s="296">
        <v>9.9</v>
      </c>
      <c r="AB1233" s="297">
        <v>9.9</v>
      </c>
      <c r="AC1233" s="297">
        <v>9.9</v>
      </c>
      <c r="AD1233" s="297">
        <v>9.9</v>
      </c>
      <c r="AE1233" s="300">
        <v>9.9</v>
      </c>
    </row>
    <row r="1234" spans="1:31" x14ac:dyDescent="0.2">
      <c r="A1234" s="293" t="s">
        <v>2922</v>
      </c>
      <c r="B1234" s="293"/>
      <c r="C1234" s="293" t="s">
        <v>2923</v>
      </c>
      <c r="D1234" s="122" t="s">
        <v>2711</v>
      </c>
      <c r="E1234" s="293" t="s">
        <v>2712</v>
      </c>
      <c r="F1234" s="293" t="s">
        <v>243</v>
      </c>
      <c r="G1234" s="122" t="s">
        <v>2713</v>
      </c>
      <c r="H1234" s="293" t="s">
        <v>2491</v>
      </c>
      <c r="I1234" s="293" t="s">
        <v>246</v>
      </c>
      <c r="J1234" s="294">
        <v>45343</v>
      </c>
      <c r="K1234" s="295">
        <v>9.9499999999999993</v>
      </c>
      <c r="L1234" s="296">
        <v>10</v>
      </c>
      <c r="M1234" s="297">
        <v>10</v>
      </c>
      <c r="N1234" s="297">
        <v>10</v>
      </c>
      <c r="O1234" s="298">
        <v>10</v>
      </c>
      <c r="P1234" s="299">
        <v>10</v>
      </c>
      <c r="Q1234" s="296">
        <v>10</v>
      </c>
      <c r="R1234" s="297">
        <v>10</v>
      </c>
      <c r="S1234" s="297">
        <v>10</v>
      </c>
      <c r="T1234" s="297">
        <v>10</v>
      </c>
      <c r="U1234" s="300">
        <v>10</v>
      </c>
      <c r="V1234" s="296">
        <v>10</v>
      </c>
      <c r="W1234" s="297">
        <v>10</v>
      </c>
      <c r="X1234" s="297">
        <v>10</v>
      </c>
      <c r="Y1234" s="297">
        <v>10</v>
      </c>
      <c r="Z1234" s="300">
        <v>10</v>
      </c>
      <c r="AA1234" s="296">
        <v>10</v>
      </c>
      <c r="AB1234" s="297">
        <v>10</v>
      </c>
      <c r="AC1234" s="297">
        <v>10</v>
      </c>
      <c r="AD1234" s="297">
        <v>10</v>
      </c>
      <c r="AE1234" s="300">
        <v>10</v>
      </c>
    </row>
    <row r="1235" spans="1:31" x14ac:dyDescent="0.2">
      <c r="A1235" s="293" t="s">
        <v>2924</v>
      </c>
      <c r="B1235" s="293"/>
      <c r="C1235" s="293" t="s">
        <v>2925</v>
      </c>
      <c r="D1235" s="122" t="s">
        <v>2711</v>
      </c>
      <c r="E1235" s="293" t="s">
        <v>2712</v>
      </c>
      <c r="F1235" s="293" t="s">
        <v>243</v>
      </c>
      <c r="G1235" s="122" t="s">
        <v>244</v>
      </c>
      <c r="H1235" s="293" t="s">
        <v>552</v>
      </c>
      <c r="I1235" s="293" t="s">
        <v>260</v>
      </c>
      <c r="J1235" s="294">
        <v>44574</v>
      </c>
      <c r="K1235" s="295">
        <v>100.79</v>
      </c>
      <c r="L1235" s="296">
        <v>100</v>
      </c>
      <c r="M1235" s="297">
        <v>100</v>
      </c>
      <c r="N1235" s="297">
        <v>100</v>
      </c>
      <c r="O1235" s="298">
        <v>100</v>
      </c>
      <c r="P1235" s="299">
        <v>100</v>
      </c>
      <c r="Q1235" s="296">
        <v>100</v>
      </c>
      <c r="R1235" s="297">
        <v>100</v>
      </c>
      <c r="S1235" s="297">
        <v>100</v>
      </c>
      <c r="T1235" s="297">
        <v>100</v>
      </c>
      <c r="U1235" s="300">
        <v>100</v>
      </c>
      <c r="V1235" s="296">
        <v>100</v>
      </c>
      <c r="W1235" s="297">
        <v>100</v>
      </c>
      <c r="X1235" s="297">
        <v>100</v>
      </c>
      <c r="Y1235" s="297">
        <v>100</v>
      </c>
      <c r="Z1235" s="300">
        <v>100</v>
      </c>
      <c r="AA1235" s="296">
        <v>100</v>
      </c>
      <c r="AB1235" s="297">
        <v>100</v>
      </c>
      <c r="AC1235" s="297">
        <v>100</v>
      </c>
      <c r="AD1235" s="297">
        <v>100</v>
      </c>
      <c r="AE1235" s="300">
        <v>100</v>
      </c>
    </row>
    <row r="1236" spans="1:31" x14ac:dyDescent="0.2">
      <c r="A1236" s="293" t="s">
        <v>2926</v>
      </c>
      <c r="B1236" s="293"/>
      <c r="C1236" s="293" t="s">
        <v>2927</v>
      </c>
      <c r="D1236" s="122" t="s">
        <v>2711</v>
      </c>
      <c r="E1236" s="293" t="s">
        <v>2712</v>
      </c>
      <c r="F1236" s="293" t="s">
        <v>243</v>
      </c>
      <c r="G1236" s="122" t="s">
        <v>244</v>
      </c>
      <c r="H1236" s="293" t="s">
        <v>552</v>
      </c>
      <c r="I1236" s="293" t="s">
        <v>260</v>
      </c>
      <c r="J1236" s="294">
        <v>44623</v>
      </c>
      <c r="K1236" s="295">
        <v>100.79</v>
      </c>
      <c r="L1236" s="296">
        <v>100</v>
      </c>
      <c r="M1236" s="297">
        <v>100</v>
      </c>
      <c r="N1236" s="297">
        <v>100</v>
      </c>
      <c r="O1236" s="298">
        <v>100</v>
      </c>
      <c r="P1236" s="299">
        <v>100</v>
      </c>
      <c r="Q1236" s="296">
        <v>100</v>
      </c>
      <c r="R1236" s="297">
        <v>100</v>
      </c>
      <c r="S1236" s="297">
        <v>100</v>
      </c>
      <c r="T1236" s="297">
        <v>100</v>
      </c>
      <c r="U1236" s="300">
        <v>100</v>
      </c>
      <c r="V1236" s="296">
        <v>100</v>
      </c>
      <c r="W1236" s="297">
        <v>100</v>
      </c>
      <c r="X1236" s="297">
        <v>100</v>
      </c>
      <c r="Y1236" s="297">
        <v>100</v>
      </c>
      <c r="Z1236" s="300">
        <v>100</v>
      </c>
      <c r="AA1236" s="296">
        <v>100</v>
      </c>
      <c r="AB1236" s="297">
        <v>100</v>
      </c>
      <c r="AC1236" s="297">
        <v>100</v>
      </c>
      <c r="AD1236" s="297">
        <v>100</v>
      </c>
      <c r="AE1236" s="300">
        <v>100</v>
      </c>
    </row>
    <row r="1237" spans="1:31" x14ac:dyDescent="0.2">
      <c r="A1237" s="293" t="s">
        <v>2928</v>
      </c>
      <c r="B1237" s="293"/>
      <c r="C1237" s="293" t="s">
        <v>2929</v>
      </c>
      <c r="D1237" s="122" t="s">
        <v>2711</v>
      </c>
      <c r="E1237" s="293" t="s">
        <v>2712</v>
      </c>
      <c r="F1237" s="293" t="s">
        <v>243</v>
      </c>
      <c r="G1237" s="122" t="s">
        <v>2713</v>
      </c>
      <c r="H1237" s="293" t="s">
        <v>816</v>
      </c>
      <c r="I1237" s="293" t="s">
        <v>305</v>
      </c>
      <c r="J1237" s="294">
        <v>45464</v>
      </c>
      <c r="K1237" s="295">
        <v>9.9</v>
      </c>
      <c r="L1237" s="296">
        <v>9.9</v>
      </c>
      <c r="M1237" s="297">
        <v>9.9</v>
      </c>
      <c r="N1237" s="297">
        <v>9.9</v>
      </c>
      <c r="O1237" s="298">
        <v>9.9</v>
      </c>
      <c r="P1237" s="299">
        <v>9.9</v>
      </c>
      <c r="Q1237" s="296">
        <v>9.9</v>
      </c>
      <c r="R1237" s="297">
        <v>9.9</v>
      </c>
      <c r="S1237" s="297">
        <v>9.9</v>
      </c>
      <c r="T1237" s="297">
        <v>9.9</v>
      </c>
      <c r="U1237" s="300">
        <v>9.9</v>
      </c>
      <c r="V1237" s="296">
        <v>9.9</v>
      </c>
      <c r="W1237" s="297">
        <v>9.9</v>
      </c>
      <c r="X1237" s="297">
        <v>9.9</v>
      </c>
      <c r="Y1237" s="297">
        <v>9.9</v>
      </c>
      <c r="Z1237" s="300">
        <v>9.9</v>
      </c>
      <c r="AA1237" s="296">
        <v>9.9</v>
      </c>
      <c r="AB1237" s="297">
        <v>9.9</v>
      </c>
      <c r="AC1237" s="297">
        <v>9.9</v>
      </c>
      <c r="AD1237" s="297">
        <v>9.9</v>
      </c>
      <c r="AE1237" s="300">
        <v>9.9</v>
      </c>
    </row>
    <row r="1238" spans="1:31" x14ac:dyDescent="0.2">
      <c r="A1238" s="293" t="s">
        <v>2930</v>
      </c>
      <c r="B1238" s="293"/>
      <c r="C1238" s="293" t="s">
        <v>2931</v>
      </c>
      <c r="D1238" s="122" t="s">
        <v>2711</v>
      </c>
      <c r="E1238" s="293" t="s">
        <v>2712</v>
      </c>
      <c r="F1238" s="293" t="s">
        <v>243</v>
      </c>
      <c r="G1238" s="122" t="s">
        <v>2713</v>
      </c>
      <c r="H1238" s="293" t="s">
        <v>552</v>
      </c>
      <c r="I1238" s="293" t="s">
        <v>260</v>
      </c>
      <c r="J1238" s="294">
        <v>45678</v>
      </c>
      <c r="K1238" s="295">
        <v>9.99</v>
      </c>
      <c r="L1238" s="296">
        <v>9.9</v>
      </c>
      <c r="M1238" s="297">
        <v>9.9</v>
      </c>
      <c r="N1238" s="297">
        <v>9.9</v>
      </c>
      <c r="O1238" s="298">
        <v>9.9</v>
      </c>
      <c r="P1238" s="299">
        <v>9.9</v>
      </c>
      <c r="Q1238" s="296">
        <v>9.9</v>
      </c>
      <c r="R1238" s="297">
        <v>9.9</v>
      </c>
      <c r="S1238" s="297">
        <v>9.9</v>
      </c>
      <c r="T1238" s="297">
        <v>9.9</v>
      </c>
      <c r="U1238" s="300">
        <v>9.9</v>
      </c>
      <c r="V1238" s="296">
        <v>9.9</v>
      </c>
      <c r="W1238" s="297">
        <v>9.9</v>
      </c>
      <c r="X1238" s="297">
        <v>9.9</v>
      </c>
      <c r="Y1238" s="297">
        <v>9.9</v>
      </c>
      <c r="Z1238" s="300">
        <v>9.9</v>
      </c>
      <c r="AA1238" s="296">
        <v>9.9</v>
      </c>
      <c r="AB1238" s="297">
        <v>9.9</v>
      </c>
      <c r="AC1238" s="297">
        <v>9.9</v>
      </c>
      <c r="AD1238" s="297">
        <v>9.9</v>
      </c>
      <c r="AE1238" s="300">
        <v>9.9</v>
      </c>
    </row>
    <row r="1239" spans="1:31" x14ac:dyDescent="0.2">
      <c r="A1239" s="293" t="s">
        <v>2932</v>
      </c>
      <c r="B1239" s="293"/>
      <c r="C1239" s="293" t="s">
        <v>2933</v>
      </c>
      <c r="D1239" s="122" t="s">
        <v>2711</v>
      </c>
      <c r="E1239" s="293" t="s">
        <v>2712</v>
      </c>
      <c r="F1239" s="293" t="s">
        <v>243</v>
      </c>
      <c r="G1239" s="122" t="s">
        <v>2713</v>
      </c>
      <c r="H1239" s="293" t="s">
        <v>848</v>
      </c>
      <c r="I1239" s="293" t="s">
        <v>246</v>
      </c>
      <c r="J1239" s="294">
        <v>45212</v>
      </c>
      <c r="K1239" s="295">
        <v>9.9499999999999993</v>
      </c>
      <c r="L1239" s="296">
        <v>9.9</v>
      </c>
      <c r="M1239" s="297">
        <v>9.9</v>
      </c>
      <c r="N1239" s="297">
        <v>9.9</v>
      </c>
      <c r="O1239" s="298">
        <v>9.9</v>
      </c>
      <c r="P1239" s="299">
        <v>9.9</v>
      </c>
      <c r="Q1239" s="296">
        <v>9.9</v>
      </c>
      <c r="R1239" s="297">
        <v>9.9</v>
      </c>
      <c r="S1239" s="297">
        <v>9.9</v>
      </c>
      <c r="T1239" s="297">
        <v>9.9</v>
      </c>
      <c r="U1239" s="300">
        <v>9.9</v>
      </c>
      <c r="V1239" s="296">
        <v>9.9</v>
      </c>
      <c r="W1239" s="297">
        <v>9.9</v>
      </c>
      <c r="X1239" s="297">
        <v>9.9</v>
      </c>
      <c r="Y1239" s="297">
        <v>9.9</v>
      </c>
      <c r="Z1239" s="300">
        <v>9.9</v>
      </c>
      <c r="AA1239" s="296">
        <v>9.9</v>
      </c>
      <c r="AB1239" s="297">
        <v>9.9</v>
      </c>
      <c r="AC1239" s="297">
        <v>9.9</v>
      </c>
      <c r="AD1239" s="297">
        <v>9.9</v>
      </c>
      <c r="AE1239" s="300">
        <v>9.9</v>
      </c>
    </row>
    <row r="1240" spans="1:31" x14ac:dyDescent="0.2">
      <c r="A1240" s="293" t="s">
        <v>2934</v>
      </c>
      <c r="B1240" s="293"/>
      <c r="C1240" s="293" t="s">
        <v>2935</v>
      </c>
      <c r="D1240" s="122" t="s">
        <v>2711</v>
      </c>
      <c r="E1240" s="293" t="s">
        <v>2712</v>
      </c>
      <c r="F1240" s="293" t="s">
        <v>243</v>
      </c>
      <c r="G1240" s="122" t="s">
        <v>1108</v>
      </c>
      <c r="H1240" s="293" t="s">
        <v>455</v>
      </c>
      <c r="I1240" s="293" t="s">
        <v>260</v>
      </c>
      <c r="J1240" s="294">
        <v>43304</v>
      </c>
      <c r="K1240" s="295">
        <v>1.5</v>
      </c>
      <c r="L1240" s="296">
        <v>1.5</v>
      </c>
      <c r="M1240" s="297">
        <v>1.5</v>
      </c>
      <c r="N1240" s="297">
        <v>1.5</v>
      </c>
      <c r="O1240" s="298">
        <v>1.5</v>
      </c>
      <c r="P1240" s="299">
        <v>1.5</v>
      </c>
      <c r="Q1240" s="296">
        <v>1.5</v>
      </c>
      <c r="R1240" s="297">
        <v>1.5</v>
      </c>
      <c r="S1240" s="297">
        <v>1.5</v>
      </c>
      <c r="T1240" s="297">
        <v>1.5</v>
      </c>
      <c r="U1240" s="300">
        <v>1.5</v>
      </c>
      <c r="V1240" s="296">
        <v>1.5</v>
      </c>
      <c r="W1240" s="297">
        <v>1.5</v>
      </c>
      <c r="X1240" s="297">
        <v>1.5</v>
      </c>
      <c r="Y1240" s="297">
        <v>1.5</v>
      </c>
      <c r="Z1240" s="300">
        <v>1.5</v>
      </c>
      <c r="AA1240" s="296">
        <v>1.5</v>
      </c>
      <c r="AB1240" s="297">
        <v>1.5</v>
      </c>
      <c r="AC1240" s="297">
        <v>1.5</v>
      </c>
      <c r="AD1240" s="297">
        <v>1.5</v>
      </c>
      <c r="AE1240" s="300">
        <v>1.5</v>
      </c>
    </row>
    <row r="1241" spans="1:31" x14ac:dyDescent="0.2">
      <c r="A1241" s="293" t="s">
        <v>2936</v>
      </c>
      <c r="B1241" s="293"/>
      <c r="C1241" s="293" t="s">
        <v>2937</v>
      </c>
      <c r="D1241" s="122" t="s">
        <v>2711</v>
      </c>
      <c r="E1241" s="293" t="s">
        <v>2712</v>
      </c>
      <c r="F1241" s="293" t="s">
        <v>243</v>
      </c>
      <c r="G1241" s="122" t="s">
        <v>244</v>
      </c>
      <c r="H1241" s="293" t="s">
        <v>2299</v>
      </c>
      <c r="I1241" s="293" t="s">
        <v>260</v>
      </c>
      <c r="J1241" s="294">
        <v>45014</v>
      </c>
      <c r="K1241" s="295">
        <v>71.489999999999995</v>
      </c>
      <c r="L1241" s="296">
        <v>70.5</v>
      </c>
      <c r="M1241" s="297">
        <v>70.5</v>
      </c>
      <c r="N1241" s="297">
        <v>70.5</v>
      </c>
      <c r="O1241" s="298">
        <v>70.5</v>
      </c>
      <c r="P1241" s="299">
        <v>70.5</v>
      </c>
      <c r="Q1241" s="296">
        <v>70.5</v>
      </c>
      <c r="R1241" s="297">
        <v>70.5</v>
      </c>
      <c r="S1241" s="297">
        <v>70.5</v>
      </c>
      <c r="T1241" s="297">
        <v>70.5</v>
      </c>
      <c r="U1241" s="300">
        <v>70.5</v>
      </c>
      <c r="V1241" s="296">
        <v>70.5</v>
      </c>
      <c r="W1241" s="297">
        <v>70.5</v>
      </c>
      <c r="X1241" s="297">
        <v>70.5</v>
      </c>
      <c r="Y1241" s="297">
        <v>70.5</v>
      </c>
      <c r="Z1241" s="300">
        <v>70.5</v>
      </c>
      <c r="AA1241" s="296">
        <v>70.5</v>
      </c>
      <c r="AB1241" s="297">
        <v>70.5</v>
      </c>
      <c r="AC1241" s="297">
        <v>70.5</v>
      </c>
      <c r="AD1241" s="297">
        <v>70.5</v>
      </c>
      <c r="AE1241" s="300">
        <v>70.5</v>
      </c>
    </row>
    <row r="1242" spans="1:31" x14ac:dyDescent="0.2">
      <c r="A1242" s="293" t="s">
        <v>2938</v>
      </c>
      <c r="B1242" s="293"/>
      <c r="C1242" s="293" t="s">
        <v>2939</v>
      </c>
      <c r="D1242" s="122" t="s">
        <v>2711</v>
      </c>
      <c r="E1242" s="293" t="s">
        <v>2712</v>
      </c>
      <c r="F1242" s="293" t="s">
        <v>243</v>
      </c>
      <c r="G1242" s="122" t="s">
        <v>244</v>
      </c>
      <c r="H1242" s="293" t="s">
        <v>341</v>
      </c>
      <c r="I1242" s="293" t="s">
        <v>252</v>
      </c>
      <c r="J1242" s="294">
        <v>45716</v>
      </c>
      <c r="K1242" s="295">
        <v>76.930000000000007</v>
      </c>
      <c r="L1242" s="296">
        <v>76.3</v>
      </c>
      <c r="M1242" s="297">
        <v>76.3</v>
      </c>
      <c r="N1242" s="297">
        <v>76.3</v>
      </c>
      <c r="O1242" s="298">
        <v>76.3</v>
      </c>
      <c r="P1242" s="299">
        <v>76.3</v>
      </c>
      <c r="Q1242" s="296">
        <v>76.3</v>
      </c>
      <c r="R1242" s="297">
        <v>76.3</v>
      </c>
      <c r="S1242" s="297">
        <v>76.3</v>
      </c>
      <c r="T1242" s="297">
        <v>76.3</v>
      </c>
      <c r="U1242" s="300">
        <v>76.3</v>
      </c>
      <c r="V1242" s="296">
        <v>76.3</v>
      </c>
      <c r="W1242" s="297">
        <v>76.3</v>
      </c>
      <c r="X1242" s="297">
        <v>76.3</v>
      </c>
      <c r="Y1242" s="297">
        <v>76.3</v>
      </c>
      <c r="Z1242" s="300">
        <v>76.3</v>
      </c>
      <c r="AA1242" s="296">
        <v>76.3</v>
      </c>
      <c r="AB1242" s="297">
        <v>76.3</v>
      </c>
      <c r="AC1242" s="297">
        <v>76.3</v>
      </c>
      <c r="AD1242" s="297">
        <v>76.3</v>
      </c>
      <c r="AE1242" s="300">
        <v>76.3</v>
      </c>
    </row>
    <row r="1243" spans="1:31" x14ac:dyDescent="0.2">
      <c r="A1243" s="293" t="s">
        <v>2940</v>
      </c>
      <c r="B1243" s="293"/>
      <c r="C1243" s="293" t="s">
        <v>2941</v>
      </c>
      <c r="D1243" s="122" t="s">
        <v>2711</v>
      </c>
      <c r="E1243" s="293" t="s">
        <v>2712</v>
      </c>
      <c r="F1243" s="293" t="s">
        <v>243</v>
      </c>
      <c r="G1243" s="122" t="s">
        <v>244</v>
      </c>
      <c r="H1243" s="293" t="s">
        <v>341</v>
      </c>
      <c r="I1243" s="293" t="s">
        <v>252</v>
      </c>
      <c r="J1243" s="294">
        <v>45716</v>
      </c>
      <c r="K1243" s="295">
        <v>74.27</v>
      </c>
      <c r="L1243" s="296">
        <v>73.7</v>
      </c>
      <c r="M1243" s="297">
        <v>73.7</v>
      </c>
      <c r="N1243" s="297">
        <v>73.7</v>
      </c>
      <c r="O1243" s="298">
        <v>73.7</v>
      </c>
      <c r="P1243" s="299">
        <v>73.7</v>
      </c>
      <c r="Q1243" s="296">
        <v>73.7</v>
      </c>
      <c r="R1243" s="297">
        <v>73.7</v>
      </c>
      <c r="S1243" s="297">
        <v>73.7</v>
      </c>
      <c r="T1243" s="297">
        <v>73.7</v>
      </c>
      <c r="U1243" s="300">
        <v>73.7</v>
      </c>
      <c r="V1243" s="296">
        <v>73.7</v>
      </c>
      <c r="W1243" s="297">
        <v>73.7</v>
      </c>
      <c r="X1243" s="297">
        <v>73.7</v>
      </c>
      <c r="Y1243" s="297">
        <v>73.7</v>
      </c>
      <c r="Z1243" s="300">
        <v>73.7</v>
      </c>
      <c r="AA1243" s="296">
        <v>73.7</v>
      </c>
      <c r="AB1243" s="297">
        <v>73.7</v>
      </c>
      <c r="AC1243" s="297">
        <v>73.7</v>
      </c>
      <c r="AD1243" s="297">
        <v>73.7</v>
      </c>
      <c r="AE1243" s="300">
        <v>73.7</v>
      </c>
    </row>
    <row r="1244" spans="1:31" x14ac:dyDescent="0.2">
      <c r="A1244" s="293" t="s">
        <v>2942</v>
      </c>
      <c r="B1244" s="293"/>
      <c r="C1244" s="293" t="s">
        <v>2943</v>
      </c>
      <c r="D1244" s="122" t="s">
        <v>2711</v>
      </c>
      <c r="E1244" s="293" t="s">
        <v>2712</v>
      </c>
      <c r="F1244" s="293" t="s">
        <v>243</v>
      </c>
      <c r="G1244" s="122" t="s">
        <v>244</v>
      </c>
      <c r="H1244" s="293" t="s">
        <v>486</v>
      </c>
      <c r="I1244" s="293" t="s">
        <v>246</v>
      </c>
      <c r="J1244" s="294">
        <v>44774</v>
      </c>
      <c r="K1244" s="295">
        <v>63.5</v>
      </c>
      <c r="L1244" s="296">
        <v>62.5</v>
      </c>
      <c r="M1244" s="297">
        <v>62.5</v>
      </c>
      <c r="N1244" s="297">
        <v>62.5</v>
      </c>
      <c r="O1244" s="298">
        <v>62.5</v>
      </c>
      <c r="P1244" s="299">
        <v>62.5</v>
      </c>
      <c r="Q1244" s="296">
        <v>62.5</v>
      </c>
      <c r="R1244" s="297">
        <v>62.5</v>
      </c>
      <c r="S1244" s="297">
        <v>62.5</v>
      </c>
      <c r="T1244" s="297">
        <v>62.5</v>
      </c>
      <c r="U1244" s="300">
        <v>62.5</v>
      </c>
      <c r="V1244" s="296">
        <v>62.5</v>
      </c>
      <c r="W1244" s="297">
        <v>62.5</v>
      </c>
      <c r="X1244" s="297">
        <v>62.5</v>
      </c>
      <c r="Y1244" s="297">
        <v>62.5</v>
      </c>
      <c r="Z1244" s="300">
        <v>62.5</v>
      </c>
      <c r="AA1244" s="296">
        <v>62.5</v>
      </c>
      <c r="AB1244" s="297">
        <v>62.5</v>
      </c>
      <c r="AC1244" s="297">
        <v>62.5</v>
      </c>
      <c r="AD1244" s="297">
        <v>62.5</v>
      </c>
      <c r="AE1244" s="300">
        <v>62.5</v>
      </c>
    </row>
    <row r="1245" spans="1:31" x14ac:dyDescent="0.2">
      <c r="A1245" s="293" t="s">
        <v>2944</v>
      </c>
      <c r="B1245" s="293"/>
      <c r="C1245" s="293" t="s">
        <v>2945</v>
      </c>
      <c r="D1245" s="122" t="s">
        <v>2711</v>
      </c>
      <c r="E1245" s="293" t="s">
        <v>2712</v>
      </c>
      <c r="F1245" s="293" t="s">
        <v>243</v>
      </c>
      <c r="G1245" s="122" t="s">
        <v>244</v>
      </c>
      <c r="H1245" s="293" t="s">
        <v>486</v>
      </c>
      <c r="I1245" s="293" t="s">
        <v>246</v>
      </c>
      <c r="J1245" s="294">
        <v>44774</v>
      </c>
      <c r="K1245" s="295">
        <v>63.5</v>
      </c>
      <c r="L1245" s="296">
        <v>62.5</v>
      </c>
      <c r="M1245" s="297">
        <v>62.5</v>
      </c>
      <c r="N1245" s="297">
        <v>62.5</v>
      </c>
      <c r="O1245" s="298">
        <v>62.5</v>
      </c>
      <c r="P1245" s="299">
        <v>62.5</v>
      </c>
      <c r="Q1245" s="296">
        <v>62.5</v>
      </c>
      <c r="R1245" s="297">
        <v>62.5</v>
      </c>
      <c r="S1245" s="297">
        <v>62.5</v>
      </c>
      <c r="T1245" s="297">
        <v>62.5</v>
      </c>
      <c r="U1245" s="300">
        <v>62.5</v>
      </c>
      <c r="V1245" s="296">
        <v>62.5</v>
      </c>
      <c r="W1245" s="297">
        <v>62.5</v>
      </c>
      <c r="X1245" s="297">
        <v>62.5</v>
      </c>
      <c r="Y1245" s="297">
        <v>62.5</v>
      </c>
      <c r="Z1245" s="300">
        <v>62.5</v>
      </c>
      <c r="AA1245" s="296">
        <v>62.5</v>
      </c>
      <c r="AB1245" s="297">
        <v>62.5</v>
      </c>
      <c r="AC1245" s="297">
        <v>62.5</v>
      </c>
      <c r="AD1245" s="297">
        <v>62.5</v>
      </c>
      <c r="AE1245" s="300">
        <v>62.5</v>
      </c>
    </row>
    <row r="1246" spans="1:31" x14ac:dyDescent="0.2">
      <c r="A1246" s="293" t="s">
        <v>2946</v>
      </c>
      <c r="B1246" s="293"/>
      <c r="C1246" s="293" t="s">
        <v>2947</v>
      </c>
      <c r="D1246" s="122" t="s">
        <v>2711</v>
      </c>
      <c r="E1246" s="293" t="s">
        <v>2712</v>
      </c>
      <c r="F1246" s="293" t="s">
        <v>243</v>
      </c>
      <c r="G1246" s="122" t="s">
        <v>2713</v>
      </c>
      <c r="H1246" s="293" t="s">
        <v>552</v>
      </c>
      <c r="I1246" s="293" t="s">
        <v>260</v>
      </c>
      <c r="J1246" s="294">
        <v>45110</v>
      </c>
      <c r="K1246" s="295">
        <v>9.99</v>
      </c>
      <c r="L1246" s="296">
        <v>9.9</v>
      </c>
      <c r="M1246" s="297">
        <v>9.9</v>
      </c>
      <c r="N1246" s="297">
        <v>9.9</v>
      </c>
      <c r="O1246" s="298">
        <v>9.9</v>
      </c>
      <c r="P1246" s="299">
        <v>9.9</v>
      </c>
      <c r="Q1246" s="296">
        <v>9.9</v>
      </c>
      <c r="R1246" s="297">
        <v>9.9</v>
      </c>
      <c r="S1246" s="297">
        <v>9.9</v>
      </c>
      <c r="T1246" s="297">
        <v>9.9</v>
      </c>
      <c r="U1246" s="300">
        <v>9.9</v>
      </c>
      <c r="V1246" s="296">
        <v>9.9</v>
      </c>
      <c r="W1246" s="297">
        <v>9.9</v>
      </c>
      <c r="X1246" s="297">
        <v>9.9</v>
      </c>
      <c r="Y1246" s="297">
        <v>9.9</v>
      </c>
      <c r="Z1246" s="300">
        <v>9.9</v>
      </c>
      <c r="AA1246" s="296">
        <v>9.9</v>
      </c>
      <c r="AB1246" s="297">
        <v>9.9</v>
      </c>
      <c r="AC1246" s="297">
        <v>9.9</v>
      </c>
      <c r="AD1246" s="297">
        <v>9.9</v>
      </c>
      <c r="AE1246" s="300">
        <v>9.9</v>
      </c>
    </row>
    <row r="1247" spans="1:31" x14ac:dyDescent="0.2">
      <c r="A1247" s="293" t="s">
        <v>2948</v>
      </c>
      <c r="B1247" s="293"/>
      <c r="C1247" s="293" t="s">
        <v>2949</v>
      </c>
      <c r="D1247" s="122" t="s">
        <v>2711</v>
      </c>
      <c r="E1247" s="293" t="s">
        <v>2712</v>
      </c>
      <c r="F1247" s="293" t="s">
        <v>243</v>
      </c>
      <c r="G1247" s="122" t="s">
        <v>244</v>
      </c>
      <c r="H1247" s="293" t="s">
        <v>341</v>
      </c>
      <c r="I1247" s="293" t="s">
        <v>252</v>
      </c>
      <c r="J1247" s="294">
        <v>44378</v>
      </c>
      <c r="K1247" s="295">
        <v>51.75</v>
      </c>
      <c r="L1247" s="296">
        <v>50</v>
      </c>
      <c r="M1247" s="297">
        <v>50</v>
      </c>
      <c r="N1247" s="297">
        <v>50</v>
      </c>
      <c r="O1247" s="298">
        <v>50</v>
      </c>
      <c r="P1247" s="299">
        <v>50</v>
      </c>
      <c r="Q1247" s="296">
        <v>50</v>
      </c>
      <c r="R1247" s="297">
        <v>50</v>
      </c>
      <c r="S1247" s="297">
        <v>50</v>
      </c>
      <c r="T1247" s="297">
        <v>50</v>
      </c>
      <c r="U1247" s="300">
        <v>50</v>
      </c>
      <c r="V1247" s="296">
        <v>50</v>
      </c>
      <c r="W1247" s="297">
        <v>50</v>
      </c>
      <c r="X1247" s="297">
        <v>50</v>
      </c>
      <c r="Y1247" s="297">
        <v>50</v>
      </c>
      <c r="Z1247" s="300">
        <v>50</v>
      </c>
      <c r="AA1247" s="296">
        <v>50</v>
      </c>
      <c r="AB1247" s="297">
        <v>50</v>
      </c>
      <c r="AC1247" s="297">
        <v>50</v>
      </c>
      <c r="AD1247" s="297">
        <v>50</v>
      </c>
      <c r="AE1247" s="300">
        <v>50</v>
      </c>
    </row>
    <row r="1248" spans="1:31" x14ac:dyDescent="0.2">
      <c r="A1248" s="293" t="s">
        <v>2950</v>
      </c>
      <c r="B1248" s="293"/>
      <c r="C1248" s="293" t="s">
        <v>2951</v>
      </c>
      <c r="D1248" s="122" t="s">
        <v>2711</v>
      </c>
      <c r="E1248" s="293" t="s">
        <v>2712</v>
      </c>
      <c r="F1248" s="293" t="s">
        <v>243</v>
      </c>
      <c r="G1248" s="122" t="s">
        <v>244</v>
      </c>
      <c r="H1248" s="293" t="s">
        <v>2874</v>
      </c>
      <c r="I1248" s="293" t="s">
        <v>260</v>
      </c>
      <c r="J1248" s="294">
        <v>44331</v>
      </c>
      <c r="K1248" s="295">
        <v>100.5</v>
      </c>
      <c r="L1248" s="296">
        <v>100.5</v>
      </c>
      <c r="M1248" s="297">
        <v>100.5</v>
      </c>
      <c r="N1248" s="297">
        <v>100.5</v>
      </c>
      <c r="O1248" s="298">
        <v>100.5</v>
      </c>
      <c r="P1248" s="299">
        <v>100.5</v>
      </c>
      <c r="Q1248" s="296">
        <v>100.5</v>
      </c>
      <c r="R1248" s="297">
        <v>100.5</v>
      </c>
      <c r="S1248" s="297">
        <v>100.5</v>
      </c>
      <c r="T1248" s="297">
        <v>100.5</v>
      </c>
      <c r="U1248" s="300">
        <v>100.5</v>
      </c>
      <c r="V1248" s="296">
        <v>100.5</v>
      </c>
      <c r="W1248" s="297">
        <v>100.5</v>
      </c>
      <c r="X1248" s="297">
        <v>100.5</v>
      </c>
      <c r="Y1248" s="297">
        <v>100.5</v>
      </c>
      <c r="Z1248" s="300">
        <v>100.5</v>
      </c>
      <c r="AA1248" s="296">
        <v>100.5</v>
      </c>
      <c r="AB1248" s="297">
        <v>100.5</v>
      </c>
      <c r="AC1248" s="297">
        <v>100.5</v>
      </c>
      <c r="AD1248" s="297">
        <v>100.5</v>
      </c>
      <c r="AE1248" s="300">
        <v>100.5</v>
      </c>
    </row>
    <row r="1249" spans="1:31" x14ac:dyDescent="0.2">
      <c r="A1249" s="293" t="s">
        <v>2952</v>
      </c>
      <c r="B1249" s="293"/>
      <c r="C1249" s="293" t="s">
        <v>2953</v>
      </c>
      <c r="D1249" s="122" t="s">
        <v>2711</v>
      </c>
      <c r="E1249" s="293" t="s">
        <v>2712</v>
      </c>
      <c r="F1249" s="293" t="s">
        <v>243</v>
      </c>
      <c r="G1249" s="122" t="s">
        <v>2713</v>
      </c>
      <c r="H1249" s="293" t="s">
        <v>552</v>
      </c>
      <c r="I1249" s="293" t="s">
        <v>260</v>
      </c>
      <c r="J1249" s="294">
        <v>45274</v>
      </c>
      <c r="K1249" s="295">
        <v>9.99</v>
      </c>
      <c r="L1249" s="296">
        <v>9.9</v>
      </c>
      <c r="M1249" s="297">
        <v>9.9</v>
      </c>
      <c r="N1249" s="297">
        <v>9.9</v>
      </c>
      <c r="O1249" s="298">
        <v>9.9</v>
      </c>
      <c r="P1249" s="299">
        <v>9.9</v>
      </c>
      <c r="Q1249" s="296">
        <v>9.9</v>
      </c>
      <c r="R1249" s="297">
        <v>9.9</v>
      </c>
      <c r="S1249" s="297">
        <v>9.9</v>
      </c>
      <c r="T1249" s="297">
        <v>9.9</v>
      </c>
      <c r="U1249" s="300">
        <v>9.9</v>
      </c>
      <c r="V1249" s="296">
        <v>9.9</v>
      </c>
      <c r="W1249" s="297">
        <v>9.9</v>
      </c>
      <c r="X1249" s="297">
        <v>9.9</v>
      </c>
      <c r="Y1249" s="297">
        <v>9.9</v>
      </c>
      <c r="Z1249" s="300">
        <v>9.9</v>
      </c>
      <c r="AA1249" s="296">
        <v>9.9</v>
      </c>
      <c r="AB1249" s="297">
        <v>9.9</v>
      </c>
      <c r="AC1249" s="297">
        <v>9.9</v>
      </c>
      <c r="AD1249" s="297">
        <v>9.9</v>
      </c>
      <c r="AE1249" s="300">
        <v>9.9</v>
      </c>
    </row>
    <row r="1250" spans="1:31" x14ac:dyDescent="0.2">
      <c r="A1250" s="293" t="s">
        <v>2954</v>
      </c>
      <c r="B1250" s="293"/>
      <c r="C1250" s="293" t="s">
        <v>2955</v>
      </c>
      <c r="D1250" s="122" t="s">
        <v>2711</v>
      </c>
      <c r="E1250" s="293" t="s">
        <v>2712</v>
      </c>
      <c r="F1250" s="293" t="s">
        <v>243</v>
      </c>
      <c r="G1250" s="122" t="s">
        <v>244</v>
      </c>
      <c r="H1250" s="293" t="s">
        <v>1690</v>
      </c>
      <c r="I1250" s="293" t="s">
        <v>392</v>
      </c>
      <c r="J1250" s="294">
        <v>41183</v>
      </c>
      <c r="K1250" s="295">
        <v>36</v>
      </c>
      <c r="L1250" s="296">
        <v>33.700000000000003</v>
      </c>
      <c r="M1250" s="297">
        <v>33.700000000000003</v>
      </c>
      <c r="N1250" s="297">
        <v>33.700000000000003</v>
      </c>
      <c r="O1250" s="298">
        <v>33.700000000000003</v>
      </c>
      <c r="P1250" s="299">
        <v>33.700000000000003</v>
      </c>
      <c r="Q1250" s="296">
        <v>33.700000000000003</v>
      </c>
      <c r="R1250" s="297">
        <v>33.700000000000003</v>
      </c>
      <c r="S1250" s="297">
        <v>33.700000000000003</v>
      </c>
      <c r="T1250" s="297">
        <v>33.700000000000003</v>
      </c>
      <c r="U1250" s="300">
        <v>33.700000000000003</v>
      </c>
      <c r="V1250" s="296">
        <v>33.700000000000003</v>
      </c>
      <c r="W1250" s="297">
        <v>33.700000000000003</v>
      </c>
      <c r="X1250" s="297">
        <v>33.700000000000003</v>
      </c>
      <c r="Y1250" s="297">
        <v>33.700000000000003</v>
      </c>
      <c r="Z1250" s="300">
        <v>33.700000000000003</v>
      </c>
      <c r="AA1250" s="296">
        <v>33.700000000000003</v>
      </c>
      <c r="AB1250" s="297">
        <v>33.700000000000003</v>
      </c>
      <c r="AC1250" s="297">
        <v>33.700000000000003</v>
      </c>
      <c r="AD1250" s="297">
        <v>33.700000000000003</v>
      </c>
      <c r="AE1250" s="300">
        <v>33.700000000000003</v>
      </c>
    </row>
    <row r="1251" spans="1:31" x14ac:dyDescent="0.2">
      <c r="A1251" s="293" t="s">
        <v>2956</v>
      </c>
      <c r="B1251" s="293"/>
      <c r="C1251" s="293" t="s">
        <v>2957</v>
      </c>
      <c r="D1251" s="122" t="s">
        <v>2711</v>
      </c>
      <c r="E1251" s="293" t="s">
        <v>2712</v>
      </c>
      <c r="F1251" s="293" t="s">
        <v>243</v>
      </c>
      <c r="G1251" s="122" t="s">
        <v>2713</v>
      </c>
      <c r="H1251" s="293" t="s">
        <v>559</v>
      </c>
      <c r="I1251" s="293" t="s">
        <v>392</v>
      </c>
      <c r="J1251" s="294">
        <v>45092</v>
      </c>
      <c r="K1251" s="295">
        <v>9.9499999999999993</v>
      </c>
      <c r="L1251" s="296">
        <v>9.9</v>
      </c>
      <c r="M1251" s="297">
        <v>9.9</v>
      </c>
      <c r="N1251" s="297">
        <v>9.9</v>
      </c>
      <c r="O1251" s="298">
        <v>9.9</v>
      </c>
      <c r="P1251" s="299">
        <v>9.9</v>
      </c>
      <c r="Q1251" s="296">
        <v>9.9</v>
      </c>
      <c r="R1251" s="297">
        <v>9.9</v>
      </c>
      <c r="S1251" s="297">
        <v>9.9</v>
      </c>
      <c r="T1251" s="297">
        <v>9.9</v>
      </c>
      <c r="U1251" s="300">
        <v>9.9</v>
      </c>
      <c r="V1251" s="296">
        <v>9.9</v>
      </c>
      <c r="W1251" s="297">
        <v>9.9</v>
      </c>
      <c r="X1251" s="297">
        <v>9.9</v>
      </c>
      <c r="Y1251" s="297">
        <v>9.9</v>
      </c>
      <c r="Z1251" s="300">
        <v>9.9</v>
      </c>
      <c r="AA1251" s="296">
        <v>9.9</v>
      </c>
      <c r="AB1251" s="297">
        <v>9.9</v>
      </c>
      <c r="AC1251" s="297">
        <v>9.9</v>
      </c>
      <c r="AD1251" s="297">
        <v>9.9</v>
      </c>
      <c r="AE1251" s="300">
        <v>9.9</v>
      </c>
    </row>
    <row r="1252" spans="1:31" x14ac:dyDescent="0.2">
      <c r="A1252" s="293" t="s">
        <v>2958</v>
      </c>
      <c r="B1252" s="293"/>
      <c r="C1252" s="293" t="s">
        <v>2959</v>
      </c>
      <c r="D1252" s="122" t="s">
        <v>2711</v>
      </c>
      <c r="E1252" s="293" t="s">
        <v>2712</v>
      </c>
      <c r="F1252" s="293" t="s">
        <v>243</v>
      </c>
      <c r="G1252" s="122" t="s">
        <v>2713</v>
      </c>
      <c r="H1252" s="293" t="s">
        <v>1014</v>
      </c>
      <c r="I1252" s="293" t="s">
        <v>246</v>
      </c>
      <c r="J1252" s="294">
        <v>45344</v>
      </c>
      <c r="K1252" s="295">
        <v>9.9499999999999993</v>
      </c>
      <c r="L1252" s="296">
        <v>10</v>
      </c>
      <c r="M1252" s="297">
        <v>10</v>
      </c>
      <c r="N1252" s="297">
        <v>10</v>
      </c>
      <c r="O1252" s="298">
        <v>10</v>
      </c>
      <c r="P1252" s="299">
        <v>10</v>
      </c>
      <c r="Q1252" s="296">
        <v>10</v>
      </c>
      <c r="R1252" s="297">
        <v>10</v>
      </c>
      <c r="S1252" s="297">
        <v>10</v>
      </c>
      <c r="T1252" s="297">
        <v>10</v>
      </c>
      <c r="U1252" s="300">
        <v>10</v>
      </c>
      <c r="V1252" s="296">
        <v>10</v>
      </c>
      <c r="W1252" s="297">
        <v>10</v>
      </c>
      <c r="X1252" s="297">
        <v>10</v>
      </c>
      <c r="Y1252" s="297">
        <v>10</v>
      </c>
      <c r="Z1252" s="300">
        <v>10</v>
      </c>
      <c r="AA1252" s="296">
        <v>10</v>
      </c>
      <c r="AB1252" s="297">
        <v>10</v>
      </c>
      <c r="AC1252" s="297">
        <v>10</v>
      </c>
      <c r="AD1252" s="297">
        <v>10</v>
      </c>
      <c r="AE1252" s="300">
        <v>10</v>
      </c>
    </row>
    <row r="1253" spans="1:31" x14ac:dyDescent="0.2">
      <c r="A1253" s="293" t="s">
        <v>2960</v>
      </c>
      <c r="B1253" s="293"/>
      <c r="C1253" s="293" t="s">
        <v>2961</v>
      </c>
      <c r="D1253" s="122" t="s">
        <v>2711</v>
      </c>
      <c r="E1253" s="293" t="s">
        <v>2712</v>
      </c>
      <c r="F1253" s="293" t="s">
        <v>243</v>
      </c>
      <c r="G1253" s="122" t="s">
        <v>2713</v>
      </c>
      <c r="H1253" s="293" t="s">
        <v>251</v>
      </c>
      <c r="I1253" s="293" t="s">
        <v>252</v>
      </c>
      <c r="J1253" s="294">
        <v>45566</v>
      </c>
      <c r="K1253" s="295">
        <v>9.9</v>
      </c>
      <c r="L1253" s="296">
        <v>9.9</v>
      </c>
      <c r="M1253" s="297">
        <v>9.9</v>
      </c>
      <c r="N1253" s="297">
        <v>9.9</v>
      </c>
      <c r="O1253" s="298">
        <v>9.9</v>
      </c>
      <c r="P1253" s="299">
        <v>9.9</v>
      </c>
      <c r="Q1253" s="296">
        <v>9.9</v>
      </c>
      <c r="R1253" s="297">
        <v>9.9</v>
      </c>
      <c r="S1253" s="297">
        <v>9.9</v>
      </c>
      <c r="T1253" s="297">
        <v>9.9</v>
      </c>
      <c r="U1253" s="300">
        <v>9.9</v>
      </c>
      <c r="V1253" s="296">
        <v>9.9</v>
      </c>
      <c r="W1253" s="297">
        <v>9.9</v>
      </c>
      <c r="X1253" s="297">
        <v>9.9</v>
      </c>
      <c r="Y1253" s="297">
        <v>9.9</v>
      </c>
      <c r="Z1253" s="300">
        <v>9.9</v>
      </c>
      <c r="AA1253" s="296">
        <v>9.9</v>
      </c>
      <c r="AB1253" s="297">
        <v>9.9</v>
      </c>
      <c r="AC1253" s="297">
        <v>9.9</v>
      </c>
      <c r="AD1253" s="297">
        <v>9.9</v>
      </c>
      <c r="AE1253" s="300">
        <v>9.9</v>
      </c>
    </row>
    <row r="1254" spans="1:31" x14ac:dyDescent="0.2">
      <c r="A1254" s="293" t="s">
        <v>2962</v>
      </c>
      <c r="B1254" s="293"/>
      <c r="C1254" s="293" t="s">
        <v>2963</v>
      </c>
      <c r="D1254" s="122" t="s">
        <v>2711</v>
      </c>
      <c r="E1254" s="293" t="s">
        <v>2712</v>
      </c>
      <c r="F1254" s="293" t="s">
        <v>243</v>
      </c>
      <c r="G1254" s="122" t="s">
        <v>2713</v>
      </c>
      <c r="H1254" s="293" t="s">
        <v>397</v>
      </c>
      <c r="I1254" s="293" t="s">
        <v>252</v>
      </c>
      <c r="J1254" s="294">
        <v>43802</v>
      </c>
      <c r="K1254" s="295">
        <v>9.9</v>
      </c>
      <c r="L1254" s="296">
        <v>9.9</v>
      </c>
      <c r="M1254" s="297">
        <v>9.9</v>
      </c>
      <c r="N1254" s="297">
        <v>9.9</v>
      </c>
      <c r="O1254" s="298">
        <v>9.9</v>
      </c>
      <c r="P1254" s="299">
        <v>9.9</v>
      </c>
      <c r="Q1254" s="296">
        <v>9.9</v>
      </c>
      <c r="R1254" s="297">
        <v>9.9</v>
      </c>
      <c r="S1254" s="297">
        <v>9.9</v>
      </c>
      <c r="T1254" s="297">
        <v>9.9</v>
      </c>
      <c r="U1254" s="300">
        <v>9.9</v>
      </c>
      <c r="V1254" s="296">
        <v>9.9</v>
      </c>
      <c r="W1254" s="297">
        <v>9.9</v>
      </c>
      <c r="X1254" s="297">
        <v>9.9</v>
      </c>
      <c r="Y1254" s="297">
        <v>9.9</v>
      </c>
      <c r="Z1254" s="300">
        <v>9.9</v>
      </c>
      <c r="AA1254" s="296">
        <v>9.9</v>
      </c>
      <c r="AB1254" s="297">
        <v>9.9</v>
      </c>
      <c r="AC1254" s="297">
        <v>9.9</v>
      </c>
      <c r="AD1254" s="297">
        <v>9.9</v>
      </c>
      <c r="AE1254" s="300">
        <v>9.9</v>
      </c>
    </row>
    <row r="1255" spans="1:31" x14ac:dyDescent="0.2">
      <c r="A1255" s="293" t="s">
        <v>2964</v>
      </c>
      <c r="B1255" s="293"/>
      <c r="C1255" s="293" t="s">
        <v>2965</v>
      </c>
      <c r="D1255" s="122" t="s">
        <v>2711</v>
      </c>
      <c r="E1255" s="293" t="s">
        <v>2712</v>
      </c>
      <c r="F1255" s="293" t="s">
        <v>243</v>
      </c>
      <c r="G1255" s="122" t="s">
        <v>2713</v>
      </c>
      <c r="H1255" s="293" t="s">
        <v>789</v>
      </c>
      <c r="I1255" s="293" t="s">
        <v>392</v>
      </c>
      <c r="J1255" s="294">
        <v>44232</v>
      </c>
      <c r="K1255" s="295">
        <v>9.9</v>
      </c>
      <c r="L1255" s="296">
        <v>9.9</v>
      </c>
      <c r="M1255" s="297">
        <v>9.9</v>
      </c>
      <c r="N1255" s="297">
        <v>9.9</v>
      </c>
      <c r="O1255" s="298">
        <v>9.9</v>
      </c>
      <c r="P1255" s="299">
        <v>9.9</v>
      </c>
      <c r="Q1255" s="296">
        <v>9.9</v>
      </c>
      <c r="R1255" s="297">
        <v>9.9</v>
      </c>
      <c r="S1255" s="297">
        <v>9.9</v>
      </c>
      <c r="T1255" s="297">
        <v>9.9</v>
      </c>
      <c r="U1255" s="300">
        <v>9.9</v>
      </c>
      <c r="V1255" s="296">
        <v>9.9</v>
      </c>
      <c r="W1255" s="297">
        <v>9.9</v>
      </c>
      <c r="X1255" s="297">
        <v>9.9</v>
      </c>
      <c r="Y1255" s="297">
        <v>9.9</v>
      </c>
      <c r="Z1255" s="300">
        <v>9.9</v>
      </c>
      <c r="AA1255" s="296">
        <v>9.9</v>
      </c>
      <c r="AB1255" s="297">
        <v>9.9</v>
      </c>
      <c r="AC1255" s="297">
        <v>9.9</v>
      </c>
      <c r="AD1255" s="297">
        <v>9.9</v>
      </c>
      <c r="AE1255" s="300">
        <v>9.9</v>
      </c>
    </row>
    <row r="1256" spans="1:31" x14ac:dyDescent="0.2">
      <c r="A1256" s="293" t="s">
        <v>2966</v>
      </c>
      <c r="B1256" s="293"/>
      <c r="C1256" s="293" t="s">
        <v>2967</v>
      </c>
      <c r="D1256" s="122" t="s">
        <v>2711</v>
      </c>
      <c r="E1256" s="293" t="s">
        <v>2712</v>
      </c>
      <c r="F1256" s="293" t="s">
        <v>243</v>
      </c>
      <c r="G1256" s="122" t="s">
        <v>244</v>
      </c>
      <c r="H1256" s="293" t="s">
        <v>1398</v>
      </c>
      <c r="I1256" s="293" t="s">
        <v>392</v>
      </c>
      <c r="J1256" s="294">
        <v>44896</v>
      </c>
      <c r="K1256" s="295">
        <v>15.1</v>
      </c>
      <c r="L1256" s="296">
        <v>15.1</v>
      </c>
      <c r="M1256" s="297">
        <v>15.1</v>
      </c>
      <c r="N1256" s="297">
        <v>15.1</v>
      </c>
      <c r="O1256" s="298">
        <v>15.1</v>
      </c>
      <c r="P1256" s="299">
        <v>15.1</v>
      </c>
      <c r="Q1256" s="296">
        <v>15.1</v>
      </c>
      <c r="R1256" s="297">
        <v>15.1</v>
      </c>
      <c r="S1256" s="297">
        <v>15.1</v>
      </c>
      <c r="T1256" s="297">
        <v>15.1</v>
      </c>
      <c r="U1256" s="300">
        <v>15.1</v>
      </c>
      <c r="V1256" s="296">
        <v>15.1</v>
      </c>
      <c r="W1256" s="297">
        <v>15.1</v>
      </c>
      <c r="X1256" s="297">
        <v>15.1</v>
      </c>
      <c r="Y1256" s="297">
        <v>15.1</v>
      </c>
      <c r="Z1256" s="300">
        <v>15.1</v>
      </c>
      <c r="AA1256" s="296">
        <v>15.1</v>
      </c>
      <c r="AB1256" s="297">
        <v>15.1</v>
      </c>
      <c r="AC1256" s="297">
        <v>15.1</v>
      </c>
      <c r="AD1256" s="297">
        <v>15.1</v>
      </c>
      <c r="AE1256" s="300">
        <v>15.1</v>
      </c>
    </row>
    <row r="1257" spans="1:31" x14ac:dyDescent="0.2">
      <c r="A1257" s="293" t="s">
        <v>2968</v>
      </c>
      <c r="B1257" s="293"/>
      <c r="C1257" s="293" t="s">
        <v>2969</v>
      </c>
      <c r="D1257" s="122" t="s">
        <v>2711</v>
      </c>
      <c r="E1257" s="293" t="s">
        <v>2712</v>
      </c>
      <c r="F1257" s="293" t="s">
        <v>243</v>
      </c>
      <c r="G1257" s="122" t="s">
        <v>244</v>
      </c>
      <c r="H1257" s="293" t="s">
        <v>1398</v>
      </c>
      <c r="I1257" s="293" t="s">
        <v>392</v>
      </c>
      <c r="J1257" s="294">
        <v>44896</v>
      </c>
      <c r="K1257" s="295">
        <v>15.1</v>
      </c>
      <c r="L1257" s="296">
        <v>15.1</v>
      </c>
      <c r="M1257" s="297">
        <v>15.1</v>
      </c>
      <c r="N1257" s="297">
        <v>15.1</v>
      </c>
      <c r="O1257" s="298">
        <v>15.1</v>
      </c>
      <c r="P1257" s="299">
        <v>15.1</v>
      </c>
      <c r="Q1257" s="296">
        <v>15.1</v>
      </c>
      <c r="R1257" s="297">
        <v>15.1</v>
      </c>
      <c r="S1257" s="297">
        <v>15.1</v>
      </c>
      <c r="T1257" s="297">
        <v>15.1</v>
      </c>
      <c r="U1257" s="300">
        <v>15.1</v>
      </c>
      <c r="V1257" s="296">
        <v>15.1</v>
      </c>
      <c r="W1257" s="297">
        <v>15.1</v>
      </c>
      <c r="X1257" s="297">
        <v>15.1</v>
      </c>
      <c r="Y1257" s="297">
        <v>15.1</v>
      </c>
      <c r="Z1257" s="300">
        <v>15.1</v>
      </c>
      <c r="AA1257" s="296">
        <v>15.1</v>
      </c>
      <c r="AB1257" s="297">
        <v>15.1</v>
      </c>
      <c r="AC1257" s="297">
        <v>15.1</v>
      </c>
      <c r="AD1257" s="297">
        <v>15.1</v>
      </c>
      <c r="AE1257" s="300">
        <v>15.1</v>
      </c>
    </row>
    <row r="1258" spans="1:31" x14ac:dyDescent="0.2">
      <c r="A1258" s="293" t="s">
        <v>2970</v>
      </c>
      <c r="B1258" s="293"/>
      <c r="C1258" s="293" t="s">
        <v>2971</v>
      </c>
      <c r="D1258" s="122" t="s">
        <v>2711</v>
      </c>
      <c r="E1258" s="293" t="s">
        <v>2712</v>
      </c>
      <c r="F1258" s="293" t="s">
        <v>243</v>
      </c>
      <c r="G1258" s="122" t="s">
        <v>244</v>
      </c>
      <c r="H1258" s="293" t="s">
        <v>1398</v>
      </c>
      <c r="I1258" s="293" t="s">
        <v>392</v>
      </c>
      <c r="J1258" s="294">
        <v>43077</v>
      </c>
      <c r="K1258" s="295">
        <v>9.9</v>
      </c>
      <c r="L1258" s="296">
        <v>9.9</v>
      </c>
      <c r="M1258" s="297">
        <v>9.9</v>
      </c>
      <c r="N1258" s="297">
        <v>9.9</v>
      </c>
      <c r="O1258" s="298">
        <v>9.9</v>
      </c>
      <c r="P1258" s="299">
        <v>9.9</v>
      </c>
      <c r="Q1258" s="296">
        <v>9.9</v>
      </c>
      <c r="R1258" s="297">
        <v>9.9</v>
      </c>
      <c r="S1258" s="297">
        <v>9.9</v>
      </c>
      <c r="T1258" s="297">
        <v>9.9</v>
      </c>
      <c r="U1258" s="300">
        <v>9.9</v>
      </c>
      <c r="V1258" s="296">
        <v>9.9</v>
      </c>
      <c r="W1258" s="297">
        <v>9.9</v>
      </c>
      <c r="X1258" s="297">
        <v>9.9</v>
      </c>
      <c r="Y1258" s="297">
        <v>9.9</v>
      </c>
      <c r="Z1258" s="300">
        <v>9.9</v>
      </c>
      <c r="AA1258" s="296">
        <v>9.9</v>
      </c>
      <c r="AB1258" s="297">
        <v>9.9</v>
      </c>
      <c r="AC1258" s="297">
        <v>9.9</v>
      </c>
      <c r="AD1258" s="297">
        <v>9.9</v>
      </c>
      <c r="AE1258" s="300">
        <v>9.9</v>
      </c>
    </row>
    <row r="1259" spans="1:31" x14ac:dyDescent="0.2">
      <c r="A1259" s="293" t="s">
        <v>2972</v>
      </c>
      <c r="B1259" s="293"/>
      <c r="C1259" s="293" t="s">
        <v>2973</v>
      </c>
      <c r="D1259" s="122" t="s">
        <v>2711</v>
      </c>
      <c r="E1259" s="293" t="s">
        <v>2712</v>
      </c>
      <c r="F1259" s="293" t="s">
        <v>243</v>
      </c>
      <c r="G1259" s="122" t="s">
        <v>244</v>
      </c>
      <c r="H1259" s="293" t="s">
        <v>1281</v>
      </c>
      <c r="I1259" s="293" t="s">
        <v>392</v>
      </c>
      <c r="J1259" s="294">
        <v>44712</v>
      </c>
      <c r="K1259" s="295">
        <v>51.1</v>
      </c>
      <c r="L1259" s="296">
        <v>50</v>
      </c>
      <c r="M1259" s="297">
        <v>50</v>
      </c>
      <c r="N1259" s="297">
        <v>50</v>
      </c>
      <c r="O1259" s="298">
        <v>50</v>
      </c>
      <c r="P1259" s="299">
        <v>50</v>
      </c>
      <c r="Q1259" s="296">
        <v>50</v>
      </c>
      <c r="R1259" s="297">
        <v>50</v>
      </c>
      <c r="S1259" s="297">
        <v>50</v>
      </c>
      <c r="T1259" s="297">
        <v>50</v>
      </c>
      <c r="U1259" s="300">
        <v>50</v>
      </c>
      <c r="V1259" s="296">
        <v>50</v>
      </c>
      <c r="W1259" s="297">
        <v>50</v>
      </c>
      <c r="X1259" s="297">
        <v>50</v>
      </c>
      <c r="Y1259" s="297">
        <v>50</v>
      </c>
      <c r="Z1259" s="300">
        <v>50</v>
      </c>
      <c r="AA1259" s="296">
        <v>50</v>
      </c>
      <c r="AB1259" s="297">
        <v>50</v>
      </c>
      <c r="AC1259" s="297">
        <v>50</v>
      </c>
      <c r="AD1259" s="297">
        <v>50</v>
      </c>
      <c r="AE1259" s="300">
        <v>50</v>
      </c>
    </row>
    <row r="1260" spans="1:31" x14ac:dyDescent="0.2">
      <c r="A1260" s="293" t="s">
        <v>2974</v>
      </c>
      <c r="B1260" s="293"/>
      <c r="C1260" s="293" t="s">
        <v>2975</v>
      </c>
      <c r="D1260" s="122" t="s">
        <v>2711</v>
      </c>
      <c r="E1260" s="293" t="s">
        <v>2712</v>
      </c>
      <c r="F1260" s="293" t="s">
        <v>243</v>
      </c>
      <c r="G1260" s="122" t="s">
        <v>2713</v>
      </c>
      <c r="H1260" s="293" t="s">
        <v>789</v>
      </c>
      <c r="I1260" s="293" t="s">
        <v>392</v>
      </c>
      <c r="J1260" s="294">
        <v>44819</v>
      </c>
      <c r="K1260" s="295">
        <v>9.9499999999999993</v>
      </c>
      <c r="L1260" s="296">
        <v>9.9</v>
      </c>
      <c r="M1260" s="297">
        <v>9.9</v>
      </c>
      <c r="N1260" s="297">
        <v>9.9</v>
      </c>
      <c r="O1260" s="298">
        <v>9.9</v>
      </c>
      <c r="P1260" s="299">
        <v>9.9</v>
      </c>
      <c r="Q1260" s="296">
        <v>9.9</v>
      </c>
      <c r="R1260" s="297">
        <v>9.9</v>
      </c>
      <c r="S1260" s="297">
        <v>9.9</v>
      </c>
      <c r="T1260" s="297">
        <v>9.9</v>
      </c>
      <c r="U1260" s="300">
        <v>9.9</v>
      </c>
      <c r="V1260" s="296">
        <v>9.9</v>
      </c>
      <c r="W1260" s="297">
        <v>9.9</v>
      </c>
      <c r="X1260" s="297">
        <v>9.9</v>
      </c>
      <c r="Y1260" s="297">
        <v>9.9</v>
      </c>
      <c r="Z1260" s="300">
        <v>9.9</v>
      </c>
      <c r="AA1260" s="296">
        <v>9.9</v>
      </c>
      <c r="AB1260" s="297">
        <v>9.9</v>
      </c>
      <c r="AC1260" s="297">
        <v>9.9</v>
      </c>
      <c r="AD1260" s="297">
        <v>9.9</v>
      </c>
      <c r="AE1260" s="300">
        <v>9.9</v>
      </c>
    </row>
    <row r="1261" spans="1:31" x14ac:dyDescent="0.2">
      <c r="A1261" s="293" t="s">
        <v>2976</v>
      </c>
      <c r="B1261" s="293"/>
      <c r="C1261" s="293" t="s">
        <v>2977</v>
      </c>
      <c r="D1261" s="122" t="s">
        <v>2711</v>
      </c>
      <c r="E1261" s="293" t="s">
        <v>2712</v>
      </c>
      <c r="F1261" s="293" t="s">
        <v>243</v>
      </c>
      <c r="G1261" s="122" t="s">
        <v>244</v>
      </c>
      <c r="H1261" s="293" t="s">
        <v>552</v>
      </c>
      <c r="I1261" s="293" t="s">
        <v>260</v>
      </c>
      <c r="J1261" s="294">
        <v>45583</v>
      </c>
      <c r="K1261" s="295">
        <v>9.9</v>
      </c>
      <c r="L1261" s="296">
        <v>9.9</v>
      </c>
      <c r="M1261" s="297">
        <v>9.9</v>
      </c>
      <c r="N1261" s="297">
        <v>9.9</v>
      </c>
      <c r="O1261" s="298">
        <v>9.9</v>
      </c>
      <c r="P1261" s="299">
        <v>9.9</v>
      </c>
      <c r="Q1261" s="296">
        <v>9.9</v>
      </c>
      <c r="R1261" s="297">
        <v>9.9</v>
      </c>
      <c r="S1261" s="297">
        <v>9.9</v>
      </c>
      <c r="T1261" s="297">
        <v>9.9</v>
      </c>
      <c r="U1261" s="300">
        <v>9.9</v>
      </c>
      <c r="V1261" s="296">
        <v>9.9</v>
      </c>
      <c r="W1261" s="297">
        <v>9.9</v>
      </c>
      <c r="X1261" s="297">
        <v>9.9</v>
      </c>
      <c r="Y1261" s="297">
        <v>9.9</v>
      </c>
      <c r="Z1261" s="300">
        <v>9.9</v>
      </c>
      <c r="AA1261" s="296">
        <v>9.9</v>
      </c>
      <c r="AB1261" s="297">
        <v>9.9</v>
      </c>
      <c r="AC1261" s="297">
        <v>9.9</v>
      </c>
      <c r="AD1261" s="297">
        <v>9.9</v>
      </c>
      <c r="AE1261" s="300">
        <v>9.9</v>
      </c>
    </row>
    <row r="1262" spans="1:31" x14ac:dyDescent="0.2">
      <c r="A1262" s="293" t="s">
        <v>2978</v>
      </c>
      <c r="B1262" s="293"/>
      <c r="C1262" s="293" t="s">
        <v>2979</v>
      </c>
      <c r="D1262" s="122" t="s">
        <v>2711</v>
      </c>
      <c r="E1262" s="293" t="s">
        <v>2712</v>
      </c>
      <c r="F1262" s="293" t="s">
        <v>243</v>
      </c>
      <c r="G1262" s="122" t="s">
        <v>2713</v>
      </c>
      <c r="H1262" s="293" t="s">
        <v>251</v>
      </c>
      <c r="I1262" s="293" t="s">
        <v>252</v>
      </c>
      <c r="J1262" s="294">
        <v>45615</v>
      </c>
      <c r="K1262" s="295">
        <v>9.9</v>
      </c>
      <c r="L1262" s="296">
        <v>9.9</v>
      </c>
      <c r="M1262" s="297">
        <v>9.9</v>
      </c>
      <c r="N1262" s="297">
        <v>9.9</v>
      </c>
      <c r="O1262" s="298">
        <v>9.9</v>
      </c>
      <c r="P1262" s="299">
        <v>9.9</v>
      </c>
      <c r="Q1262" s="296">
        <v>9.9</v>
      </c>
      <c r="R1262" s="297">
        <v>9.9</v>
      </c>
      <c r="S1262" s="297">
        <v>9.9</v>
      </c>
      <c r="T1262" s="297">
        <v>9.9</v>
      </c>
      <c r="U1262" s="300">
        <v>9.9</v>
      </c>
      <c r="V1262" s="296">
        <v>9.9</v>
      </c>
      <c r="W1262" s="297">
        <v>9.9</v>
      </c>
      <c r="X1262" s="297">
        <v>9.9</v>
      </c>
      <c r="Y1262" s="297">
        <v>9.9</v>
      </c>
      <c r="Z1262" s="300">
        <v>9.9</v>
      </c>
      <c r="AA1262" s="296">
        <v>9.9</v>
      </c>
      <c r="AB1262" s="297">
        <v>9.9</v>
      </c>
      <c r="AC1262" s="297">
        <v>9.9</v>
      </c>
      <c r="AD1262" s="297">
        <v>9.9</v>
      </c>
      <c r="AE1262" s="300">
        <v>9.9</v>
      </c>
    </row>
    <row r="1263" spans="1:31" x14ac:dyDescent="0.2">
      <c r="A1263" s="293" t="s">
        <v>2980</v>
      </c>
      <c r="B1263" s="293"/>
      <c r="C1263" s="293" t="s">
        <v>2981</v>
      </c>
      <c r="D1263" s="122" t="s">
        <v>2711</v>
      </c>
      <c r="E1263" s="293" t="s">
        <v>2712</v>
      </c>
      <c r="F1263" s="293" t="s">
        <v>243</v>
      </c>
      <c r="G1263" s="122" t="s">
        <v>244</v>
      </c>
      <c r="H1263" s="293" t="s">
        <v>289</v>
      </c>
      <c r="I1263" s="293" t="s">
        <v>246</v>
      </c>
      <c r="J1263" s="294">
        <v>44498</v>
      </c>
      <c r="K1263" s="295">
        <v>51.75</v>
      </c>
      <c r="L1263" s="296">
        <v>50</v>
      </c>
      <c r="M1263" s="297">
        <v>50</v>
      </c>
      <c r="N1263" s="297">
        <v>50</v>
      </c>
      <c r="O1263" s="298">
        <v>50</v>
      </c>
      <c r="P1263" s="299">
        <v>50</v>
      </c>
      <c r="Q1263" s="296">
        <v>50</v>
      </c>
      <c r="R1263" s="297">
        <v>50</v>
      </c>
      <c r="S1263" s="297">
        <v>50</v>
      </c>
      <c r="T1263" s="297">
        <v>50</v>
      </c>
      <c r="U1263" s="300">
        <v>50</v>
      </c>
      <c r="V1263" s="296">
        <v>50</v>
      </c>
      <c r="W1263" s="297">
        <v>50</v>
      </c>
      <c r="X1263" s="297">
        <v>50</v>
      </c>
      <c r="Y1263" s="297">
        <v>50</v>
      </c>
      <c r="Z1263" s="300">
        <v>50</v>
      </c>
      <c r="AA1263" s="296">
        <v>50</v>
      </c>
      <c r="AB1263" s="297">
        <v>50</v>
      </c>
      <c r="AC1263" s="297">
        <v>50</v>
      </c>
      <c r="AD1263" s="297">
        <v>50</v>
      </c>
      <c r="AE1263" s="300">
        <v>50</v>
      </c>
    </row>
    <row r="1264" spans="1:31" x14ac:dyDescent="0.2">
      <c r="A1264" s="293" t="s">
        <v>2982</v>
      </c>
      <c r="B1264" s="293"/>
      <c r="C1264" s="293" t="s">
        <v>2983</v>
      </c>
      <c r="D1264" s="122" t="s">
        <v>2711</v>
      </c>
      <c r="E1264" s="293" t="s">
        <v>2712</v>
      </c>
      <c r="F1264" s="293" t="s">
        <v>243</v>
      </c>
      <c r="G1264" s="122" t="s">
        <v>244</v>
      </c>
      <c r="H1264" s="293" t="s">
        <v>304</v>
      </c>
      <c r="I1264" s="293" t="s">
        <v>305</v>
      </c>
      <c r="J1264" s="294">
        <v>45574</v>
      </c>
      <c r="K1264" s="295">
        <v>101.64</v>
      </c>
      <c r="L1264" s="296">
        <v>100</v>
      </c>
      <c r="M1264" s="297">
        <v>100</v>
      </c>
      <c r="N1264" s="297">
        <v>100</v>
      </c>
      <c r="O1264" s="298">
        <v>100</v>
      </c>
      <c r="P1264" s="299">
        <v>100</v>
      </c>
      <c r="Q1264" s="296">
        <v>100</v>
      </c>
      <c r="R1264" s="297">
        <v>100</v>
      </c>
      <c r="S1264" s="297">
        <v>100</v>
      </c>
      <c r="T1264" s="297">
        <v>100</v>
      </c>
      <c r="U1264" s="300">
        <v>100</v>
      </c>
      <c r="V1264" s="296">
        <v>100</v>
      </c>
      <c r="W1264" s="297">
        <v>100</v>
      </c>
      <c r="X1264" s="297">
        <v>100</v>
      </c>
      <c r="Y1264" s="297">
        <v>100</v>
      </c>
      <c r="Z1264" s="300">
        <v>100</v>
      </c>
      <c r="AA1264" s="296">
        <v>100</v>
      </c>
      <c r="AB1264" s="297">
        <v>100</v>
      </c>
      <c r="AC1264" s="297">
        <v>100</v>
      </c>
      <c r="AD1264" s="297">
        <v>100</v>
      </c>
      <c r="AE1264" s="300">
        <v>100</v>
      </c>
    </row>
    <row r="1265" spans="1:31" x14ac:dyDescent="0.2">
      <c r="A1265" s="293" t="s">
        <v>2984</v>
      </c>
      <c r="B1265" s="293"/>
      <c r="C1265" s="293" t="s">
        <v>2985</v>
      </c>
      <c r="D1265" s="122" t="s">
        <v>2711</v>
      </c>
      <c r="E1265" s="293" t="s">
        <v>2712</v>
      </c>
      <c r="F1265" s="293" t="s">
        <v>243</v>
      </c>
      <c r="G1265" s="122" t="s">
        <v>244</v>
      </c>
      <c r="H1265" s="293" t="s">
        <v>2874</v>
      </c>
      <c r="I1265" s="293" t="s">
        <v>260</v>
      </c>
      <c r="J1265" s="294">
        <v>44866</v>
      </c>
      <c r="K1265" s="295">
        <v>51.5</v>
      </c>
      <c r="L1265" s="296">
        <v>50</v>
      </c>
      <c r="M1265" s="297">
        <v>50</v>
      </c>
      <c r="N1265" s="297">
        <v>50</v>
      </c>
      <c r="O1265" s="298">
        <v>50</v>
      </c>
      <c r="P1265" s="299">
        <v>50</v>
      </c>
      <c r="Q1265" s="296">
        <v>50</v>
      </c>
      <c r="R1265" s="297">
        <v>50</v>
      </c>
      <c r="S1265" s="297">
        <v>50</v>
      </c>
      <c r="T1265" s="297">
        <v>50</v>
      </c>
      <c r="U1265" s="300">
        <v>50</v>
      </c>
      <c r="V1265" s="296">
        <v>50</v>
      </c>
      <c r="W1265" s="297">
        <v>50</v>
      </c>
      <c r="X1265" s="297">
        <v>50</v>
      </c>
      <c r="Y1265" s="297">
        <v>50</v>
      </c>
      <c r="Z1265" s="300">
        <v>50</v>
      </c>
      <c r="AA1265" s="296">
        <v>50</v>
      </c>
      <c r="AB1265" s="297">
        <v>50</v>
      </c>
      <c r="AC1265" s="297">
        <v>50</v>
      </c>
      <c r="AD1265" s="297">
        <v>50</v>
      </c>
      <c r="AE1265" s="300">
        <v>50</v>
      </c>
    </row>
    <row r="1266" spans="1:31" x14ac:dyDescent="0.2">
      <c r="A1266" s="293" t="s">
        <v>2986</v>
      </c>
      <c r="B1266" s="293"/>
      <c r="C1266" s="293" t="s">
        <v>2987</v>
      </c>
      <c r="D1266" s="122" t="s">
        <v>2711</v>
      </c>
      <c r="E1266" s="293" t="s">
        <v>2712</v>
      </c>
      <c r="F1266" s="293" t="s">
        <v>243</v>
      </c>
      <c r="G1266" s="122" t="s">
        <v>244</v>
      </c>
      <c r="H1266" s="293" t="s">
        <v>2874</v>
      </c>
      <c r="I1266" s="293" t="s">
        <v>260</v>
      </c>
      <c r="J1266" s="294">
        <v>44866</v>
      </c>
      <c r="K1266" s="295">
        <v>51.5</v>
      </c>
      <c r="L1266" s="296">
        <v>50</v>
      </c>
      <c r="M1266" s="297">
        <v>50</v>
      </c>
      <c r="N1266" s="297">
        <v>50</v>
      </c>
      <c r="O1266" s="298">
        <v>50</v>
      </c>
      <c r="P1266" s="299">
        <v>50</v>
      </c>
      <c r="Q1266" s="296">
        <v>50</v>
      </c>
      <c r="R1266" s="297">
        <v>50</v>
      </c>
      <c r="S1266" s="297">
        <v>50</v>
      </c>
      <c r="T1266" s="297">
        <v>50</v>
      </c>
      <c r="U1266" s="300">
        <v>50</v>
      </c>
      <c r="V1266" s="296">
        <v>50</v>
      </c>
      <c r="W1266" s="297">
        <v>50</v>
      </c>
      <c r="X1266" s="297">
        <v>50</v>
      </c>
      <c r="Y1266" s="297">
        <v>50</v>
      </c>
      <c r="Z1266" s="300">
        <v>50</v>
      </c>
      <c r="AA1266" s="296">
        <v>50</v>
      </c>
      <c r="AB1266" s="297">
        <v>50</v>
      </c>
      <c r="AC1266" s="297">
        <v>50</v>
      </c>
      <c r="AD1266" s="297">
        <v>50</v>
      </c>
      <c r="AE1266" s="300">
        <v>50</v>
      </c>
    </row>
    <row r="1267" spans="1:31" x14ac:dyDescent="0.2">
      <c r="A1267" s="293" t="s">
        <v>2988</v>
      </c>
      <c r="B1267" s="293"/>
      <c r="C1267" s="293" t="s">
        <v>2989</v>
      </c>
      <c r="D1267" s="122" t="s">
        <v>2711</v>
      </c>
      <c r="E1267" s="293" t="s">
        <v>2712</v>
      </c>
      <c r="F1267" s="293" t="s">
        <v>243</v>
      </c>
      <c r="G1267" s="122" t="s">
        <v>244</v>
      </c>
      <c r="H1267" s="293" t="s">
        <v>2464</v>
      </c>
      <c r="I1267" s="293" t="s">
        <v>392</v>
      </c>
      <c r="J1267" s="294">
        <v>45237</v>
      </c>
      <c r="K1267" s="295">
        <v>150.4</v>
      </c>
      <c r="L1267" s="296">
        <v>150</v>
      </c>
      <c r="M1267" s="297">
        <v>150</v>
      </c>
      <c r="N1267" s="297">
        <v>150</v>
      </c>
      <c r="O1267" s="298">
        <v>150</v>
      </c>
      <c r="P1267" s="299">
        <v>150</v>
      </c>
      <c r="Q1267" s="296">
        <v>150</v>
      </c>
      <c r="R1267" s="297">
        <v>150</v>
      </c>
      <c r="S1267" s="297">
        <v>150</v>
      </c>
      <c r="T1267" s="297">
        <v>150</v>
      </c>
      <c r="U1267" s="300">
        <v>150</v>
      </c>
      <c r="V1267" s="296">
        <v>150</v>
      </c>
      <c r="W1267" s="297">
        <v>150</v>
      </c>
      <c r="X1267" s="297">
        <v>150</v>
      </c>
      <c r="Y1267" s="297">
        <v>150</v>
      </c>
      <c r="Z1267" s="300">
        <v>150</v>
      </c>
      <c r="AA1267" s="296">
        <v>150</v>
      </c>
      <c r="AB1267" s="297">
        <v>150</v>
      </c>
      <c r="AC1267" s="297">
        <v>150</v>
      </c>
      <c r="AD1267" s="297">
        <v>150</v>
      </c>
      <c r="AE1267" s="300">
        <v>150</v>
      </c>
    </row>
    <row r="1268" spans="1:31" x14ac:dyDescent="0.2">
      <c r="A1268" s="293" t="s">
        <v>2990</v>
      </c>
      <c r="B1268" s="293"/>
      <c r="C1268" s="293" t="s">
        <v>2991</v>
      </c>
      <c r="D1268" s="122" t="s">
        <v>2711</v>
      </c>
      <c r="E1268" s="293" t="s">
        <v>2712</v>
      </c>
      <c r="F1268" s="293" t="s">
        <v>243</v>
      </c>
      <c r="G1268" s="122" t="s">
        <v>244</v>
      </c>
      <c r="H1268" s="293" t="s">
        <v>2464</v>
      </c>
      <c r="I1268" s="293" t="s">
        <v>392</v>
      </c>
      <c r="J1268" s="294">
        <v>45237</v>
      </c>
      <c r="K1268" s="295">
        <v>150.4</v>
      </c>
      <c r="L1268" s="296">
        <v>150</v>
      </c>
      <c r="M1268" s="297">
        <v>150</v>
      </c>
      <c r="N1268" s="297">
        <v>150</v>
      </c>
      <c r="O1268" s="298">
        <v>150</v>
      </c>
      <c r="P1268" s="299">
        <v>150</v>
      </c>
      <c r="Q1268" s="296">
        <v>150</v>
      </c>
      <c r="R1268" s="297">
        <v>150</v>
      </c>
      <c r="S1268" s="297">
        <v>150</v>
      </c>
      <c r="T1268" s="297">
        <v>150</v>
      </c>
      <c r="U1268" s="300">
        <v>150</v>
      </c>
      <c r="V1268" s="296">
        <v>150</v>
      </c>
      <c r="W1268" s="297">
        <v>150</v>
      </c>
      <c r="X1268" s="297">
        <v>150</v>
      </c>
      <c r="Y1268" s="297">
        <v>150</v>
      </c>
      <c r="Z1268" s="300">
        <v>150</v>
      </c>
      <c r="AA1268" s="296">
        <v>150</v>
      </c>
      <c r="AB1268" s="297">
        <v>150</v>
      </c>
      <c r="AC1268" s="297">
        <v>150</v>
      </c>
      <c r="AD1268" s="297">
        <v>150</v>
      </c>
      <c r="AE1268" s="300">
        <v>150</v>
      </c>
    </row>
    <row r="1269" spans="1:31" x14ac:dyDescent="0.2">
      <c r="A1269" s="293" t="s">
        <v>2992</v>
      </c>
      <c r="B1269" s="293"/>
      <c r="C1269" s="293" t="s">
        <v>2993</v>
      </c>
      <c r="D1269" s="122" t="s">
        <v>2711</v>
      </c>
      <c r="E1269" s="293" t="s">
        <v>2712</v>
      </c>
      <c r="F1269" s="293" t="s">
        <v>243</v>
      </c>
      <c r="G1269" s="122" t="s">
        <v>244</v>
      </c>
      <c r="H1269" s="293" t="s">
        <v>2157</v>
      </c>
      <c r="I1269" s="293" t="s">
        <v>246</v>
      </c>
      <c r="J1269" s="294">
        <v>44900</v>
      </c>
      <c r="K1269" s="295">
        <v>51.6</v>
      </c>
      <c r="L1269" s="296">
        <v>50</v>
      </c>
      <c r="M1269" s="297">
        <v>50</v>
      </c>
      <c r="N1269" s="297">
        <v>50</v>
      </c>
      <c r="O1269" s="298">
        <v>50</v>
      </c>
      <c r="P1269" s="299">
        <v>50</v>
      </c>
      <c r="Q1269" s="296">
        <v>50</v>
      </c>
      <c r="R1269" s="297">
        <v>50</v>
      </c>
      <c r="S1269" s="297">
        <v>50</v>
      </c>
      <c r="T1269" s="297">
        <v>50</v>
      </c>
      <c r="U1269" s="300">
        <v>50</v>
      </c>
      <c r="V1269" s="296">
        <v>50</v>
      </c>
      <c r="W1269" s="297">
        <v>50</v>
      </c>
      <c r="X1269" s="297">
        <v>50</v>
      </c>
      <c r="Y1269" s="297">
        <v>50</v>
      </c>
      <c r="Z1269" s="300">
        <v>50</v>
      </c>
      <c r="AA1269" s="296">
        <v>50</v>
      </c>
      <c r="AB1269" s="297">
        <v>50</v>
      </c>
      <c r="AC1269" s="297">
        <v>50</v>
      </c>
      <c r="AD1269" s="297">
        <v>50</v>
      </c>
      <c r="AE1269" s="300">
        <v>50</v>
      </c>
    </row>
    <row r="1270" spans="1:31" x14ac:dyDescent="0.2">
      <c r="A1270" s="293" t="s">
        <v>2994</v>
      </c>
      <c r="B1270" s="293"/>
      <c r="C1270" s="293" t="s">
        <v>2995</v>
      </c>
      <c r="D1270" s="122" t="s">
        <v>2711</v>
      </c>
      <c r="E1270" s="293" t="s">
        <v>2712</v>
      </c>
      <c r="F1270" s="293" t="s">
        <v>243</v>
      </c>
      <c r="G1270" s="122" t="s">
        <v>2713</v>
      </c>
      <c r="H1270" s="293" t="s">
        <v>1507</v>
      </c>
      <c r="I1270" s="293" t="s">
        <v>392</v>
      </c>
      <c r="J1270" s="294">
        <v>45646</v>
      </c>
      <c r="K1270" s="295">
        <v>9.9</v>
      </c>
      <c r="L1270" s="296">
        <v>9.9</v>
      </c>
      <c r="M1270" s="297">
        <v>9.9</v>
      </c>
      <c r="N1270" s="297">
        <v>9.9</v>
      </c>
      <c r="O1270" s="298">
        <v>9.9</v>
      </c>
      <c r="P1270" s="299">
        <v>9.9</v>
      </c>
      <c r="Q1270" s="296">
        <v>9.9</v>
      </c>
      <c r="R1270" s="297">
        <v>9.9</v>
      </c>
      <c r="S1270" s="297">
        <v>9.9</v>
      </c>
      <c r="T1270" s="297">
        <v>9.9</v>
      </c>
      <c r="U1270" s="300">
        <v>9.9</v>
      </c>
      <c r="V1270" s="296">
        <v>9.9</v>
      </c>
      <c r="W1270" s="297">
        <v>9.9</v>
      </c>
      <c r="X1270" s="297">
        <v>9.9</v>
      </c>
      <c r="Y1270" s="297">
        <v>9.9</v>
      </c>
      <c r="Z1270" s="300">
        <v>9.9</v>
      </c>
      <c r="AA1270" s="296">
        <v>9.9</v>
      </c>
      <c r="AB1270" s="297">
        <v>9.9</v>
      </c>
      <c r="AC1270" s="297">
        <v>9.9</v>
      </c>
      <c r="AD1270" s="297">
        <v>9.9</v>
      </c>
      <c r="AE1270" s="300">
        <v>9.9</v>
      </c>
    </row>
    <row r="1271" spans="1:31" x14ac:dyDescent="0.2">
      <c r="A1271" s="293" t="s">
        <v>2996</v>
      </c>
      <c r="B1271" s="293"/>
      <c r="C1271" s="293" t="s">
        <v>2997</v>
      </c>
      <c r="D1271" s="122" t="s">
        <v>2711</v>
      </c>
      <c r="E1271" s="293" t="s">
        <v>2712</v>
      </c>
      <c r="F1271" s="293" t="s">
        <v>243</v>
      </c>
      <c r="G1271" s="122" t="s">
        <v>2713</v>
      </c>
      <c r="H1271" s="293" t="s">
        <v>2464</v>
      </c>
      <c r="I1271" s="293" t="s">
        <v>392</v>
      </c>
      <c r="J1271" s="294">
        <v>44788</v>
      </c>
      <c r="K1271" s="295">
        <v>9.9499999999999993</v>
      </c>
      <c r="L1271" s="296">
        <v>9.9</v>
      </c>
      <c r="M1271" s="297">
        <v>9.9</v>
      </c>
      <c r="N1271" s="297">
        <v>9.9</v>
      </c>
      <c r="O1271" s="298">
        <v>9.9</v>
      </c>
      <c r="P1271" s="299">
        <v>9.9</v>
      </c>
      <c r="Q1271" s="296">
        <v>9.9</v>
      </c>
      <c r="R1271" s="297">
        <v>9.9</v>
      </c>
      <c r="S1271" s="297">
        <v>9.9</v>
      </c>
      <c r="T1271" s="297">
        <v>9.9</v>
      </c>
      <c r="U1271" s="300">
        <v>9.9</v>
      </c>
      <c r="V1271" s="296">
        <v>9.9</v>
      </c>
      <c r="W1271" s="297">
        <v>9.9</v>
      </c>
      <c r="X1271" s="297">
        <v>9.9</v>
      </c>
      <c r="Y1271" s="297">
        <v>9.9</v>
      </c>
      <c r="Z1271" s="300">
        <v>9.9</v>
      </c>
      <c r="AA1271" s="296">
        <v>9.9</v>
      </c>
      <c r="AB1271" s="297">
        <v>9.9</v>
      </c>
      <c r="AC1271" s="297">
        <v>9.9</v>
      </c>
      <c r="AD1271" s="297">
        <v>9.9</v>
      </c>
      <c r="AE1271" s="300">
        <v>9.9</v>
      </c>
    </row>
    <row r="1272" spans="1:31" x14ac:dyDescent="0.2">
      <c r="A1272" s="293" t="s">
        <v>2998</v>
      </c>
      <c r="B1272" s="293"/>
      <c r="C1272" s="293" t="s">
        <v>2999</v>
      </c>
      <c r="D1272" s="122" t="s">
        <v>2711</v>
      </c>
      <c r="E1272" s="293" t="s">
        <v>2712</v>
      </c>
      <c r="F1272" s="293" t="s">
        <v>243</v>
      </c>
      <c r="G1272" s="122" t="s">
        <v>2713</v>
      </c>
      <c r="H1272" s="293" t="s">
        <v>2464</v>
      </c>
      <c r="I1272" s="293" t="s">
        <v>392</v>
      </c>
      <c r="J1272" s="294">
        <v>45566</v>
      </c>
      <c r="K1272" s="295">
        <v>9.99</v>
      </c>
      <c r="L1272" s="296">
        <v>10</v>
      </c>
      <c r="M1272" s="297">
        <v>10</v>
      </c>
      <c r="N1272" s="297">
        <v>10</v>
      </c>
      <c r="O1272" s="298">
        <v>10</v>
      </c>
      <c r="P1272" s="299">
        <v>10</v>
      </c>
      <c r="Q1272" s="296">
        <v>10</v>
      </c>
      <c r="R1272" s="297">
        <v>10</v>
      </c>
      <c r="S1272" s="297">
        <v>10</v>
      </c>
      <c r="T1272" s="297">
        <v>10</v>
      </c>
      <c r="U1272" s="300">
        <v>10</v>
      </c>
      <c r="V1272" s="296">
        <v>10</v>
      </c>
      <c r="W1272" s="297">
        <v>10</v>
      </c>
      <c r="X1272" s="297">
        <v>10</v>
      </c>
      <c r="Y1272" s="297">
        <v>10</v>
      </c>
      <c r="Z1272" s="300">
        <v>10</v>
      </c>
      <c r="AA1272" s="296">
        <v>10</v>
      </c>
      <c r="AB1272" s="297">
        <v>10</v>
      </c>
      <c r="AC1272" s="297">
        <v>10</v>
      </c>
      <c r="AD1272" s="297">
        <v>10</v>
      </c>
      <c r="AE1272" s="300">
        <v>10</v>
      </c>
    </row>
    <row r="1273" spans="1:31" x14ac:dyDescent="0.2">
      <c r="A1273" s="293" t="s">
        <v>3000</v>
      </c>
      <c r="B1273" s="293"/>
      <c r="C1273" s="293" t="s">
        <v>3001</v>
      </c>
      <c r="D1273" s="122" t="s">
        <v>2711</v>
      </c>
      <c r="E1273" s="293" t="s">
        <v>2712</v>
      </c>
      <c r="F1273" s="293" t="s">
        <v>243</v>
      </c>
      <c r="G1273" s="122" t="s">
        <v>2713</v>
      </c>
      <c r="H1273" s="293" t="s">
        <v>2464</v>
      </c>
      <c r="I1273" s="293" t="s">
        <v>392</v>
      </c>
      <c r="J1273" s="294">
        <v>44664</v>
      </c>
      <c r="K1273" s="295">
        <v>9.9499999999999993</v>
      </c>
      <c r="L1273" s="296">
        <v>9.9</v>
      </c>
      <c r="M1273" s="297">
        <v>9.9</v>
      </c>
      <c r="N1273" s="297">
        <v>9.9</v>
      </c>
      <c r="O1273" s="298">
        <v>9.9</v>
      </c>
      <c r="P1273" s="299">
        <v>9.9</v>
      </c>
      <c r="Q1273" s="296">
        <v>9.9</v>
      </c>
      <c r="R1273" s="297">
        <v>9.9</v>
      </c>
      <c r="S1273" s="297">
        <v>9.9</v>
      </c>
      <c r="T1273" s="297">
        <v>9.9</v>
      </c>
      <c r="U1273" s="300">
        <v>9.9</v>
      </c>
      <c r="V1273" s="296">
        <v>9.9</v>
      </c>
      <c r="W1273" s="297">
        <v>9.9</v>
      </c>
      <c r="X1273" s="297">
        <v>9.9</v>
      </c>
      <c r="Y1273" s="297">
        <v>9.9</v>
      </c>
      <c r="Z1273" s="300">
        <v>9.9</v>
      </c>
      <c r="AA1273" s="296">
        <v>9.9</v>
      </c>
      <c r="AB1273" s="297">
        <v>9.9</v>
      </c>
      <c r="AC1273" s="297">
        <v>9.9</v>
      </c>
      <c r="AD1273" s="297">
        <v>9.9</v>
      </c>
      <c r="AE1273" s="300">
        <v>9.9</v>
      </c>
    </row>
    <row r="1274" spans="1:31" x14ac:dyDescent="0.2">
      <c r="A1274" s="293" t="s">
        <v>3002</v>
      </c>
      <c r="B1274" s="293"/>
      <c r="C1274" s="293" t="s">
        <v>3003</v>
      </c>
      <c r="D1274" s="122" t="s">
        <v>2711</v>
      </c>
      <c r="E1274" s="293" t="s">
        <v>2712</v>
      </c>
      <c r="F1274" s="293" t="s">
        <v>243</v>
      </c>
      <c r="G1274" s="122" t="s">
        <v>2713</v>
      </c>
      <c r="H1274" s="293" t="s">
        <v>2100</v>
      </c>
      <c r="I1274" s="293" t="s">
        <v>392</v>
      </c>
      <c r="J1274" s="294">
        <v>44819</v>
      </c>
      <c r="K1274" s="295">
        <v>9.9499999999999993</v>
      </c>
      <c r="L1274" s="296">
        <v>9.9</v>
      </c>
      <c r="M1274" s="297">
        <v>9.9</v>
      </c>
      <c r="N1274" s="297">
        <v>9.9</v>
      </c>
      <c r="O1274" s="298">
        <v>9.9</v>
      </c>
      <c r="P1274" s="299">
        <v>9.9</v>
      </c>
      <c r="Q1274" s="296">
        <v>9.9</v>
      </c>
      <c r="R1274" s="297">
        <v>9.9</v>
      </c>
      <c r="S1274" s="297">
        <v>9.9</v>
      </c>
      <c r="T1274" s="297">
        <v>9.9</v>
      </c>
      <c r="U1274" s="300">
        <v>9.9</v>
      </c>
      <c r="V1274" s="296">
        <v>9.9</v>
      </c>
      <c r="W1274" s="297">
        <v>9.9</v>
      </c>
      <c r="X1274" s="297">
        <v>9.9</v>
      </c>
      <c r="Y1274" s="297">
        <v>9.9</v>
      </c>
      <c r="Z1274" s="300">
        <v>9.9</v>
      </c>
      <c r="AA1274" s="296">
        <v>9.9</v>
      </c>
      <c r="AB1274" s="297">
        <v>9.9</v>
      </c>
      <c r="AC1274" s="297">
        <v>9.9</v>
      </c>
      <c r="AD1274" s="297">
        <v>9.9</v>
      </c>
      <c r="AE1274" s="300">
        <v>9.9</v>
      </c>
    </row>
    <row r="1275" spans="1:31" x14ac:dyDescent="0.2">
      <c r="A1275" s="293" t="s">
        <v>3004</v>
      </c>
      <c r="B1275" s="293"/>
      <c r="C1275" s="293" t="s">
        <v>3005</v>
      </c>
      <c r="D1275" s="122" t="s">
        <v>2711</v>
      </c>
      <c r="E1275" s="293" t="s">
        <v>2712</v>
      </c>
      <c r="F1275" s="293" t="s">
        <v>243</v>
      </c>
      <c r="G1275" s="122" t="s">
        <v>244</v>
      </c>
      <c r="H1275" s="293" t="s">
        <v>1817</v>
      </c>
      <c r="I1275" s="293" t="s">
        <v>246</v>
      </c>
      <c r="J1275" s="294">
        <v>45474</v>
      </c>
      <c r="K1275" s="295">
        <v>142.1</v>
      </c>
      <c r="L1275" s="296">
        <v>135.1</v>
      </c>
      <c r="M1275" s="297">
        <v>135.1</v>
      </c>
      <c r="N1275" s="297">
        <v>135.1</v>
      </c>
      <c r="O1275" s="298">
        <v>135.1</v>
      </c>
      <c r="P1275" s="299">
        <v>135.1</v>
      </c>
      <c r="Q1275" s="296">
        <v>135.1</v>
      </c>
      <c r="R1275" s="297">
        <v>135.1</v>
      </c>
      <c r="S1275" s="297">
        <v>135.1</v>
      </c>
      <c r="T1275" s="297">
        <v>135.1</v>
      </c>
      <c r="U1275" s="300">
        <v>135.1</v>
      </c>
      <c r="V1275" s="296">
        <v>135.1</v>
      </c>
      <c r="W1275" s="297">
        <v>135.1</v>
      </c>
      <c r="X1275" s="297">
        <v>135.1</v>
      </c>
      <c r="Y1275" s="297">
        <v>135.1</v>
      </c>
      <c r="Z1275" s="300">
        <v>135.1</v>
      </c>
      <c r="AA1275" s="296">
        <v>135.1</v>
      </c>
      <c r="AB1275" s="297">
        <v>135.1</v>
      </c>
      <c r="AC1275" s="297">
        <v>135.1</v>
      </c>
      <c r="AD1275" s="297">
        <v>135.1</v>
      </c>
      <c r="AE1275" s="300">
        <v>135.1</v>
      </c>
    </row>
    <row r="1276" spans="1:31" x14ac:dyDescent="0.2">
      <c r="A1276" s="293" t="s">
        <v>3006</v>
      </c>
      <c r="B1276" s="293"/>
      <c r="C1276" s="293" t="s">
        <v>3007</v>
      </c>
      <c r="D1276" s="122" t="s">
        <v>2711</v>
      </c>
      <c r="E1276" s="293" t="s">
        <v>2712</v>
      </c>
      <c r="F1276" s="293" t="s">
        <v>243</v>
      </c>
      <c r="G1276" s="122" t="s">
        <v>244</v>
      </c>
      <c r="H1276" s="293" t="s">
        <v>455</v>
      </c>
      <c r="I1276" s="293" t="s">
        <v>260</v>
      </c>
      <c r="J1276" s="294">
        <v>44362</v>
      </c>
      <c r="K1276" s="295">
        <v>51.8</v>
      </c>
      <c r="L1276" s="296">
        <v>50</v>
      </c>
      <c r="M1276" s="297">
        <v>50</v>
      </c>
      <c r="N1276" s="297">
        <v>50</v>
      </c>
      <c r="O1276" s="298">
        <v>50</v>
      </c>
      <c r="P1276" s="299">
        <v>50</v>
      </c>
      <c r="Q1276" s="296">
        <v>50</v>
      </c>
      <c r="R1276" s="297">
        <v>50</v>
      </c>
      <c r="S1276" s="297">
        <v>50</v>
      </c>
      <c r="T1276" s="297">
        <v>50</v>
      </c>
      <c r="U1276" s="300">
        <v>50</v>
      </c>
      <c r="V1276" s="296">
        <v>50</v>
      </c>
      <c r="W1276" s="297">
        <v>50</v>
      </c>
      <c r="X1276" s="297">
        <v>50</v>
      </c>
      <c r="Y1276" s="297">
        <v>50</v>
      </c>
      <c r="Z1276" s="300">
        <v>50</v>
      </c>
      <c r="AA1276" s="296">
        <v>50</v>
      </c>
      <c r="AB1276" s="297">
        <v>50</v>
      </c>
      <c r="AC1276" s="297">
        <v>50</v>
      </c>
      <c r="AD1276" s="297">
        <v>50</v>
      </c>
      <c r="AE1276" s="300">
        <v>50</v>
      </c>
    </row>
    <row r="1277" spans="1:31" x14ac:dyDescent="0.2">
      <c r="A1277" s="293" t="s">
        <v>3008</v>
      </c>
      <c r="B1277" s="293"/>
      <c r="C1277" s="293" t="s">
        <v>3009</v>
      </c>
      <c r="D1277" s="122" t="s">
        <v>2711</v>
      </c>
      <c r="E1277" s="293" t="s">
        <v>2712</v>
      </c>
      <c r="F1277" s="293" t="s">
        <v>243</v>
      </c>
      <c r="G1277" s="122" t="s">
        <v>244</v>
      </c>
      <c r="H1277" s="293" t="s">
        <v>455</v>
      </c>
      <c r="I1277" s="293" t="s">
        <v>260</v>
      </c>
      <c r="J1277" s="294">
        <v>44362</v>
      </c>
      <c r="K1277" s="295">
        <v>51.8</v>
      </c>
      <c r="L1277" s="296">
        <v>50</v>
      </c>
      <c r="M1277" s="297">
        <v>50</v>
      </c>
      <c r="N1277" s="297">
        <v>50</v>
      </c>
      <c r="O1277" s="298">
        <v>50</v>
      </c>
      <c r="P1277" s="299">
        <v>50</v>
      </c>
      <c r="Q1277" s="296">
        <v>50</v>
      </c>
      <c r="R1277" s="297">
        <v>50</v>
      </c>
      <c r="S1277" s="297">
        <v>50</v>
      </c>
      <c r="T1277" s="297">
        <v>50</v>
      </c>
      <c r="U1277" s="300">
        <v>50</v>
      </c>
      <c r="V1277" s="296">
        <v>50</v>
      </c>
      <c r="W1277" s="297">
        <v>50</v>
      </c>
      <c r="X1277" s="297">
        <v>50</v>
      </c>
      <c r="Y1277" s="297">
        <v>50</v>
      </c>
      <c r="Z1277" s="300">
        <v>50</v>
      </c>
      <c r="AA1277" s="296">
        <v>50</v>
      </c>
      <c r="AB1277" s="297">
        <v>50</v>
      </c>
      <c r="AC1277" s="297">
        <v>50</v>
      </c>
      <c r="AD1277" s="297">
        <v>50</v>
      </c>
      <c r="AE1277" s="300">
        <v>50</v>
      </c>
    </row>
    <row r="1278" spans="1:31" x14ac:dyDescent="0.2">
      <c r="A1278" s="293" t="s">
        <v>3010</v>
      </c>
      <c r="B1278" s="293"/>
      <c r="C1278" s="293" t="s">
        <v>3011</v>
      </c>
      <c r="D1278" s="122" t="s">
        <v>2711</v>
      </c>
      <c r="E1278" s="293" t="s">
        <v>2712</v>
      </c>
      <c r="F1278" s="293" t="s">
        <v>243</v>
      </c>
      <c r="G1278" s="122" t="s">
        <v>2713</v>
      </c>
      <c r="H1278" s="293" t="s">
        <v>552</v>
      </c>
      <c r="I1278" s="293" t="s">
        <v>260</v>
      </c>
      <c r="J1278" s="294">
        <v>45274</v>
      </c>
      <c r="K1278" s="295">
        <v>9.99</v>
      </c>
      <c r="L1278" s="296">
        <v>9.9</v>
      </c>
      <c r="M1278" s="297">
        <v>9.9</v>
      </c>
      <c r="N1278" s="297">
        <v>9.9</v>
      </c>
      <c r="O1278" s="298">
        <v>9.9</v>
      </c>
      <c r="P1278" s="299">
        <v>9.9</v>
      </c>
      <c r="Q1278" s="296">
        <v>9.9</v>
      </c>
      <c r="R1278" s="297">
        <v>9.9</v>
      </c>
      <c r="S1278" s="297">
        <v>9.9</v>
      </c>
      <c r="T1278" s="297">
        <v>9.9</v>
      </c>
      <c r="U1278" s="300">
        <v>9.9</v>
      </c>
      <c r="V1278" s="296">
        <v>9.9</v>
      </c>
      <c r="W1278" s="297">
        <v>9.9</v>
      </c>
      <c r="X1278" s="297">
        <v>9.9</v>
      </c>
      <c r="Y1278" s="297">
        <v>9.9</v>
      </c>
      <c r="Z1278" s="300">
        <v>9.9</v>
      </c>
      <c r="AA1278" s="296">
        <v>9.9</v>
      </c>
      <c r="AB1278" s="297">
        <v>9.9</v>
      </c>
      <c r="AC1278" s="297">
        <v>9.9</v>
      </c>
      <c r="AD1278" s="297">
        <v>9.9</v>
      </c>
      <c r="AE1278" s="300">
        <v>9.9</v>
      </c>
    </row>
    <row r="1279" spans="1:31" x14ac:dyDescent="0.2">
      <c r="A1279" s="293" t="s">
        <v>3012</v>
      </c>
      <c r="B1279" s="293"/>
      <c r="C1279" s="293" t="s">
        <v>3013</v>
      </c>
      <c r="D1279" s="122" t="s">
        <v>2711</v>
      </c>
      <c r="E1279" s="293" t="s">
        <v>2712</v>
      </c>
      <c r="F1279" s="293" t="s">
        <v>243</v>
      </c>
      <c r="G1279" s="122" t="s">
        <v>2713</v>
      </c>
      <c r="H1279" s="293" t="s">
        <v>251</v>
      </c>
      <c r="I1279" s="293" t="s">
        <v>252</v>
      </c>
      <c r="J1279" s="294">
        <v>45172</v>
      </c>
      <c r="K1279" s="295">
        <v>9.99</v>
      </c>
      <c r="L1279" s="296">
        <v>9.9</v>
      </c>
      <c r="M1279" s="297">
        <v>9.9</v>
      </c>
      <c r="N1279" s="297">
        <v>9.9</v>
      </c>
      <c r="O1279" s="298">
        <v>9.9</v>
      </c>
      <c r="P1279" s="299">
        <v>9.9</v>
      </c>
      <c r="Q1279" s="296">
        <v>9.9</v>
      </c>
      <c r="R1279" s="297">
        <v>9.9</v>
      </c>
      <c r="S1279" s="297">
        <v>9.9</v>
      </c>
      <c r="T1279" s="297">
        <v>9.9</v>
      </c>
      <c r="U1279" s="300">
        <v>9.9</v>
      </c>
      <c r="V1279" s="296">
        <v>9.9</v>
      </c>
      <c r="W1279" s="297">
        <v>9.9</v>
      </c>
      <c r="X1279" s="297">
        <v>9.9</v>
      </c>
      <c r="Y1279" s="297">
        <v>9.9</v>
      </c>
      <c r="Z1279" s="300">
        <v>9.9</v>
      </c>
      <c r="AA1279" s="296">
        <v>9.9</v>
      </c>
      <c r="AB1279" s="297">
        <v>9.9</v>
      </c>
      <c r="AC1279" s="297">
        <v>9.9</v>
      </c>
      <c r="AD1279" s="297">
        <v>9.9</v>
      </c>
      <c r="AE1279" s="300">
        <v>9.9</v>
      </c>
    </row>
    <row r="1280" spans="1:31" x14ac:dyDescent="0.2">
      <c r="A1280" s="293" t="s">
        <v>3014</v>
      </c>
      <c r="B1280" s="293"/>
      <c r="C1280" s="293" t="s">
        <v>3015</v>
      </c>
      <c r="D1280" s="122" t="s">
        <v>2711</v>
      </c>
      <c r="E1280" s="293" t="s">
        <v>2712</v>
      </c>
      <c r="F1280" s="293" t="s">
        <v>243</v>
      </c>
      <c r="G1280" s="122" t="s">
        <v>2713</v>
      </c>
      <c r="H1280" s="293" t="s">
        <v>943</v>
      </c>
      <c r="I1280" s="293" t="s">
        <v>252</v>
      </c>
      <c r="J1280" s="294">
        <v>45260</v>
      </c>
      <c r="K1280" s="295">
        <v>9.99</v>
      </c>
      <c r="L1280" s="296">
        <v>9.9</v>
      </c>
      <c r="M1280" s="297">
        <v>9.9</v>
      </c>
      <c r="N1280" s="297">
        <v>9.9</v>
      </c>
      <c r="O1280" s="298">
        <v>9.9</v>
      </c>
      <c r="P1280" s="299">
        <v>9.9</v>
      </c>
      <c r="Q1280" s="296">
        <v>9.9</v>
      </c>
      <c r="R1280" s="297">
        <v>9.9</v>
      </c>
      <c r="S1280" s="297">
        <v>9.9</v>
      </c>
      <c r="T1280" s="297">
        <v>9.9</v>
      </c>
      <c r="U1280" s="300">
        <v>9.9</v>
      </c>
      <c r="V1280" s="296">
        <v>9.9</v>
      </c>
      <c r="W1280" s="297">
        <v>9.9</v>
      </c>
      <c r="X1280" s="297">
        <v>9.9</v>
      </c>
      <c r="Y1280" s="297">
        <v>9.9</v>
      </c>
      <c r="Z1280" s="300">
        <v>9.9</v>
      </c>
      <c r="AA1280" s="296">
        <v>9.9</v>
      </c>
      <c r="AB1280" s="297">
        <v>9.9</v>
      </c>
      <c r="AC1280" s="297">
        <v>9.9</v>
      </c>
      <c r="AD1280" s="297">
        <v>9.9</v>
      </c>
      <c r="AE1280" s="300">
        <v>9.9</v>
      </c>
    </row>
    <row r="1281" spans="1:31" x14ac:dyDescent="0.2">
      <c r="A1281" s="293" t="s">
        <v>3016</v>
      </c>
      <c r="B1281" s="293"/>
      <c r="C1281" s="293" t="s">
        <v>3017</v>
      </c>
      <c r="D1281" s="122" t="s">
        <v>2711</v>
      </c>
      <c r="E1281" s="293" t="s">
        <v>2712</v>
      </c>
      <c r="F1281" s="293" t="s">
        <v>243</v>
      </c>
      <c r="G1281" s="122" t="s">
        <v>2713</v>
      </c>
      <c r="H1281" s="293" t="s">
        <v>552</v>
      </c>
      <c r="I1281" s="293" t="s">
        <v>260</v>
      </c>
      <c r="J1281" s="294">
        <v>45280</v>
      </c>
      <c r="K1281" s="295">
        <v>9.99</v>
      </c>
      <c r="L1281" s="296">
        <v>9.9</v>
      </c>
      <c r="M1281" s="297">
        <v>9.9</v>
      </c>
      <c r="N1281" s="297">
        <v>9.9</v>
      </c>
      <c r="O1281" s="298">
        <v>9.9</v>
      </c>
      <c r="P1281" s="299">
        <v>9.9</v>
      </c>
      <c r="Q1281" s="296">
        <v>9.9</v>
      </c>
      <c r="R1281" s="297">
        <v>9.9</v>
      </c>
      <c r="S1281" s="297">
        <v>9.9</v>
      </c>
      <c r="T1281" s="297">
        <v>9.9</v>
      </c>
      <c r="U1281" s="300">
        <v>9.9</v>
      </c>
      <c r="V1281" s="296">
        <v>9.9</v>
      </c>
      <c r="W1281" s="297">
        <v>9.9</v>
      </c>
      <c r="X1281" s="297">
        <v>9.9</v>
      </c>
      <c r="Y1281" s="297">
        <v>9.9</v>
      </c>
      <c r="Z1281" s="300">
        <v>9.9</v>
      </c>
      <c r="AA1281" s="296">
        <v>9.9</v>
      </c>
      <c r="AB1281" s="297">
        <v>9.9</v>
      </c>
      <c r="AC1281" s="297">
        <v>9.9</v>
      </c>
      <c r="AD1281" s="297">
        <v>9.9</v>
      </c>
      <c r="AE1281" s="300">
        <v>9.9</v>
      </c>
    </row>
    <row r="1282" spans="1:31" x14ac:dyDescent="0.2">
      <c r="A1282" s="293" t="s">
        <v>3018</v>
      </c>
      <c r="B1282" s="293"/>
      <c r="C1282" s="293" t="s">
        <v>3019</v>
      </c>
      <c r="D1282" s="122" t="s">
        <v>2711</v>
      </c>
      <c r="E1282" s="293" t="s">
        <v>2712</v>
      </c>
      <c r="F1282" s="293" t="s">
        <v>243</v>
      </c>
      <c r="G1282" s="122" t="s">
        <v>2713</v>
      </c>
      <c r="H1282" s="293" t="s">
        <v>1148</v>
      </c>
      <c r="I1282" s="293" t="s">
        <v>260</v>
      </c>
      <c r="J1282" s="294">
        <v>45260</v>
      </c>
      <c r="K1282" s="295">
        <v>9.99</v>
      </c>
      <c r="L1282" s="296">
        <v>9.9</v>
      </c>
      <c r="M1282" s="297">
        <v>9.9</v>
      </c>
      <c r="N1282" s="297">
        <v>9.9</v>
      </c>
      <c r="O1282" s="298">
        <v>9.9</v>
      </c>
      <c r="P1282" s="299">
        <v>9.9</v>
      </c>
      <c r="Q1282" s="296">
        <v>9.9</v>
      </c>
      <c r="R1282" s="297">
        <v>9.9</v>
      </c>
      <c r="S1282" s="297">
        <v>9.9</v>
      </c>
      <c r="T1282" s="297">
        <v>9.9</v>
      </c>
      <c r="U1282" s="300">
        <v>9.9</v>
      </c>
      <c r="V1282" s="296">
        <v>9.9</v>
      </c>
      <c r="W1282" s="297">
        <v>9.9</v>
      </c>
      <c r="X1282" s="297">
        <v>9.9</v>
      </c>
      <c r="Y1282" s="297">
        <v>9.9</v>
      </c>
      <c r="Z1282" s="300">
        <v>9.9</v>
      </c>
      <c r="AA1282" s="296">
        <v>9.9</v>
      </c>
      <c r="AB1282" s="297">
        <v>9.9</v>
      </c>
      <c r="AC1282" s="297">
        <v>9.9</v>
      </c>
      <c r="AD1282" s="297">
        <v>9.9</v>
      </c>
      <c r="AE1282" s="300">
        <v>9.9</v>
      </c>
    </row>
    <row r="1283" spans="1:31" x14ac:dyDescent="0.2">
      <c r="A1283" s="293" t="s">
        <v>3020</v>
      </c>
      <c r="B1283" s="293"/>
      <c r="C1283" s="293" t="s">
        <v>3021</v>
      </c>
      <c r="D1283" s="122" t="s">
        <v>2711</v>
      </c>
      <c r="E1283" s="293" t="s">
        <v>2712</v>
      </c>
      <c r="F1283" s="293" t="s">
        <v>243</v>
      </c>
      <c r="G1283" s="122" t="s">
        <v>2713</v>
      </c>
      <c r="H1283" s="293" t="s">
        <v>943</v>
      </c>
      <c r="I1283" s="293" t="s">
        <v>252</v>
      </c>
      <c r="J1283" s="294">
        <v>45274</v>
      </c>
      <c r="K1283" s="295">
        <v>9.99</v>
      </c>
      <c r="L1283" s="296">
        <v>9.9</v>
      </c>
      <c r="M1283" s="297">
        <v>9.9</v>
      </c>
      <c r="N1283" s="297">
        <v>9.9</v>
      </c>
      <c r="O1283" s="298">
        <v>9.9</v>
      </c>
      <c r="P1283" s="299">
        <v>9.9</v>
      </c>
      <c r="Q1283" s="296">
        <v>9.9</v>
      </c>
      <c r="R1283" s="297">
        <v>9.9</v>
      </c>
      <c r="S1283" s="297">
        <v>9.9</v>
      </c>
      <c r="T1283" s="297">
        <v>9.9</v>
      </c>
      <c r="U1283" s="300">
        <v>9.9</v>
      </c>
      <c r="V1283" s="296">
        <v>9.9</v>
      </c>
      <c r="W1283" s="297">
        <v>9.9</v>
      </c>
      <c r="X1283" s="297">
        <v>9.9</v>
      </c>
      <c r="Y1283" s="297">
        <v>9.9</v>
      </c>
      <c r="Z1283" s="300">
        <v>9.9</v>
      </c>
      <c r="AA1283" s="296">
        <v>9.9</v>
      </c>
      <c r="AB1283" s="297">
        <v>9.9</v>
      </c>
      <c r="AC1283" s="297">
        <v>9.9</v>
      </c>
      <c r="AD1283" s="297">
        <v>9.9</v>
      </c>
      <c r="AE1283" s="300">
        <v>9.9</v>
      </c>
    </row>
    <row r="1284" spans="1:31" x14ac:dyDescent="0.2">
      <c r="A1284" s="293" t="s">
        <v>3022</v>
      </c>
      <c r="B1284" s="293"/>
      <c r="C1284" s="293" t="s">
        <v>3023</v>
      </c>
      <c r="D1284" s="122" t="s">
        <v>2711</v>
      </c>
      <c r="E1284" s="293" t="s">
        <v>2712</v>
      </c>
      <c r="F1284" s="293" t="s">
        <v>243</v>
      </c>
      <c r="G1284" s="122" t="s">
        <v>2713</v>
      </c>
      <c r="H1284" s="293" t="s">
        <v>1375</v>
      </c>
      <c r="I1284" s="293" t="s">
        <v>392</v>
      </c>
      <c r="J1284" s="294">
        <v>44390</v>
      </c>
      <c r="K1284" s="295">
        <v>9.9499999999999993</v>
      </c>
      <c r="L1284" s="296">
        <v>10</v>
      </c>
      <c r="M1284" s="297">
        <v>10</v>
      </c>
      <c r="N1284" s="297">
        <v>10</v>
      </c>
      <c r="O1284" s="298">
        <v>10</v>
      </c>
      <c r="P1284" s="299">
        <v>10</v>
      </c>
      <c r="Q1284" s="296">
        <v>10</v>
      </c>
      <c r="R1284" s="297">
        <v>10</v>
      </c>
      <c r="S1284" s="297">
        <v>10</v>
      </c>
      <c r="T1284" s="297">
        <v>10</v>
      </c>
      <c r="U1284" s="300">
        <v>10</v>
      </c>
      <c r="V1284" s="296">
        <v>10</v>
      </c>
      <c r="W1284" s="297">
        <v>10</v>
      </c>
      <c r="X1284" s="297">
        <v>10</v>
      </c>
      <c r="Y1284" s="297">
        <v>10</v>
      </c>
      <c r="Z1284" s="300">
        <v>10</v>
      </c>
      <c r="AA1284" s="296">
        <v>10</v>
      </c>
      <c r="AB1284" s="297">
        <v>10</v>
      </c>
      <c r="AC1284" s="297">
        <v>10</v>
      </c>
      <c r="AD1284" s="297">
        <v>10</v>
      </c>
      <c r="AE1284" s="300">
        <v>10</v>
      </c>
    </row>
    <row r="1285" spans="1:31" x14ac:dyDescent="0.2">
      <c r="A1285" s="293" t="s">
        <v>3024</v>
      </c>
      <c r="B1285" s="293"/>
      <c r="C1285" s="293" t="s">
        <v>3025</v>
      </c>
      <c r="D1285" s="122" t="s">
        <v>2711</v>
      </c>
      <c r="E1285" s="293" t="s">
        <v>2712</v>
      </c>
      <c r="F1285" s="293" t="s">
        <v>243</v>
      </c>
      <c r="G1285" s="122" t="s">
        <v>244</v>
      </c>
      <c r="H1285" s="293" t="s">
        <v>1281</v>
      </c>
      <c r="I1285" s="293" t="s">
        <v>392</v>
      </c>
      <c r="J1285" s="294">
        <v>44522</v>
      </c>
      <c r="K1285" s="295">
        <v>25.1</v>
      </c>
      <c r="L1285" s="296">
        <v>25.1</v>
      </c>
      <c r="M1285" s="297">
        <v>25.1</v>
      </c>
      <c r="N1285" s="297">
        <v>25.1</v>
      </c>
      <c r="O1285" s="298">
        <v>25.1</v>
      </c>
      <c r="P1285" s="299">
        <v>25.1</v>
      </c>
      <c r="Q1285" s="296">
        <v>25.1</v>
      </c>
      <c r="R1285" s="297">
        <v>25.1</v>
      </c>
      <c r="S1285" s="297">
        <v>25.1</v>
      </c>
      <c r="T1285" s="297">
        <v>25.1</v>
      </c>
      <c r="U1285" s="300">
        <v>25.1</v>
      </c>
      <c r="V1285" s="296">
        <v>25.1</v>
      </c>
      <c r="W1285" s="297">
        <v>25.1</v>
      </c>
      <c r="X1285" s="297">
        <v>25.1</v>
      </c>
      <c r="Y1285" s="297">
        <v>25.1</v>
      </c>
      <c r="Z1285" s="300">
        <v>25.1</v>
      </c>
      <c r="AA1285" s="296">
        <v>25.1</v>
      </c>
      <c r="AB1285" s="297">
        <v>25.1</v>
      </c>
      <c r="AC1285" s="297">
        <v>25.1</v>
      </c>
      <c r="AD1285" s="297">
        <v>25.1</v>
      </c>
      <c r="AE1285" s="300">
        <v>25.1</v>
      </c>
    </row>
    <row r="1286" spans="1:31" x14ac:dyDescent="0.2">
      <c r="A1286" s="293" t="s">
        <v>3026</v>
      </c>
      <c r="B1286" s="293"/>
      <c r="C1286" s="293" t="s">
        <v>3027</v>
      </c>
      <c r="D1286" s="122" t="s">
        <v>2711</v>
      </c>
      <c r="E1286" s="293" t="s">
        <v>2712</v>
      </c>
      <c r="F1286" s="293" t="s">
        <v>243</v>
      </c>
      <c r="G1286" s="122" t="s">
        <v>244</v>
      </c>
      <c r="H1286" s="293" t="s">
        <v>2240</v>
      </c>
      <c r="I1286" s="293" t="s">
        <v>246</v>
      </c>
      <c r="J1286" s="294">
        <v>44988</v>
      </c>
      <c r="K1286" s="295">
        <v>73</v>
      </c>
      <c r="L1286" s="296">
        <v>73</v>
      </c>
      <c r="M1286" s="297">
        <v>73</v>
      </c>
      <c r="N1286" s="297">
        <v>73</v>
      </c>
      <c r="O1286" s="298">
        <v>73</v>
      </c>
      <c r="P1286" s="299">
        <v>73</v>
      </c>
      <c r="Q1286" s="296">
        <v>73</v>
      </c>
      <c r="R1286" s="297">
        <v>73</v>
      </c>
      <c r="S1286" s="297">
        <v>73</v>
      </c>
      <c r="T1286" s="297">
        <v>73</v>
      </c>
      <c r="U1286" s="300">
        <v>73</v>
      </c>
      <c r="V1286" s="296">
        <v>73</v>
      </c>
      <c r="W1286" s="297">
        <v>73</v>
      </c>
      <c r="X1286" s="297">
        <v>73</v>
      </c>
      <c r="Y1286" s="297">
        <v>73</v>
      </c>
      <c r="Z1286" s="300">
        <v>73</v>
      </c>
      <c r="AA1286" s="296">
        <v>70</v>
      </c>
      <c r="AB1286" s="297">
        <v>70</v>
      </c>
      <c r="AC1286" s="297">
        <v>70</v>
      </c>
      <c r="AD1286" s="297">
        <v>70</v>
      </c>
      <c r="AE1286" s="300">
        <v>70</v>
      </c>
    </row>
    <row r="1287" spans="1:31" x14ac:dyDescent="0.2">
      <c r="A1287" s="293" t="s">
        <v>3028</v>
      </c>
      <c r="B1287" s="293"/>
      <c r="C1287" s="293" t="s">
        <v>3029</v>
      </c>
      <c r="D1287" s="122" t="s">
        <v>2711</v>
      </c>
      <c r="E1287" s="293" t="s">
        <v>2712</v>
      </c>
      <c r="F1287" s="293" t="s">
        <v>243</v>
      </c>
      <c r="G1287" s="122" t="s">
        <v>244</v>
      </c>
      <c r="H1287" s="293" t="s">
        <v>1415</v>
      </c>
      <c r="I1287" s="293" t="s">
        <v>392</v>
      </c>
      <c r="J1287" s="294">
        <v>45377</v>
      </c>
      <c r="K1287" s="295">
        <v>101.5</v>
      </c>
      <c r="L1287" s="296">
        <v>100</v>
      </c>
      <c r="M1287" s="297">
        <v>100</v>
      </c>
      <c r="N1287" s="297">
        <v>100</v>
      </c>
      <c r="O1287" s="298">
        <v>100</v>
      </c>
      <c r="P1287" s="299">
        <v>100</v>
      </c>
      <c r="Q1287" s="296">
        <v>100</v>
      </c>
      <c r="R1287" s="297">
        <v>100</v>
      </c>
      <c r="S1287" s="297">
        <v>100</v>
      </c>
      <c r="T1287" s="297">
        <v>100</v>
      </c>
      <c r="U1287" s="300">
        <v>100</v>
      </c>
      <c r="V1287" s="296">
        <v>100</v>
      </c>
      <c r="W1287" s="297">
        <v>100</v>
      </c>
      <c r="X1287" s="297">
        <v>100</v>
      </c>
      <c r="Y1287" s="297">
        <v>100</v>
      </c>
      <c r="Z1287" s="300">
        <v>100</v>
      </c>
      <c r="AA1287" s="296">
        <v>100</v>
      </c>
      <c r="AB1287" s="297">
        <v>100</v>
      </c>
      <c r="AC1287" s="297">
        <v>100</v>
      </c>
      <c r="AD1287" s="297">
        <v>100</v>
      </c>
      <c r="AE1287" s="300">
        <v>100</v>
      </c>
    </row>
    <row r="1288" spans="1:31" x14ac:dyDescent="0.2">
      <c r="A1288" s="293" t="s">
        <v>3030</v>
      </c>
      <c r="B1288" s="293"/>
      <c r="C1288" s="293" t="s">
        <v>3031</v>
      </c>
      <c r="D1288" s="122" t="s">
        <v>2711</v>
      </c>
      <c r="E1288" s="293" t="s">
        <v>2712</v>
      </c>
      <c r="F1288" s="293" t="s">
        <v>243</v>
      </c>
      <c r="G1288" s="122" t="s">
        <v>244</v>
      </c>
      <c r="H1288" s="293" t="s">
        <v>2133</v>
      </c>
      <c r="I1288" s="293" t="s">
        <v>246</v>
      </c>
      <c r="J1288" s="294">
        <v>45288</v>
      </c>
      <c r="K1288" s="295">
        <v>54.08</v>
      </c>
      <c r="L1288" s="296">
        <v>53.3</v>
      </c>
      <c r="M1288" s="297">
        <v>53.3</v>
      </c>
      <c r="N1288" s="297">
        <v>53.3</v>
      </c>
      <c r="O1288" s="298">
        <v>53.3</v>
      </c>
      <c r="P1288" s="299">
        <v>53.3</v>
      </c>
      <c r="Q1288" s="296">
        <v>53.3</v>
      </c>
      <c r="R1288" s="297">
        <v>53.3</v>
      </c>
      <c r="S1288" s="297">
        <v>53.3</v>
      </c>
      <c r="T1288" s="297">
        <v>53.3</v>
      </c>
      <c r="U1288" s="300">
        <v>53.3</v>
      </c>
      <c r="V1288" s="296">
        <v>53.3</v>
      </c>
      <c r="W1288" s="297">
        <v>53.3</v>
      </c>
      <c r="X1288" s="297">
        <v>53.3</v>
      </c>
      <c r="Y1288" s="297">
        <v>53.3</v>
      </c>
      <c r="Z1288" s="300">
        <v>53.3</v>
      </c>
      <c r="AA1288" s="296">
        <v>53.3</v>
      </c>
      <c r="AB1288" s="297">
        <v>53.3</v>
      </c>
      <c r="AC1288" s="297">
        <v>53.3</v>
      </c>
      <c r="AD1288" s="297">
        <v>53.3</v>
      </c>
      <c r="AE1288" s="300">
        <v>53.3</v>
      </c>
    </row>
    <row r="1289" spans="1:31" x14ac:dyDescent="0.2">
      <c r="A1289" s="293" t="s">
        <v>3032</v>
      </c>
      <c r="B1289" s="293"/>
      <c r="C1289" s="293" t="s">
        <v>3033</v>
      </c>
      <c r="D1289" s="122" t="s">
        <v>2711</v>
      </c>
      <c r="E1289" s="293" t="s">
        <v>2712</v>
      </c>
      <c r="F1289" s="293" t="s">
        <v>243</v>
      </c>
      <c r="G1289" s="122" t="s">
        <v>244</v>
      </c>
      <c r="H1289" s="293" t="s">
        <v>2133</v>
      </c>
      <c r="I1289" s="293" t="s">
        <v>246</v>
      </c>
      <c r="J1289" s="294">
        <v>45288</v>
      </c>
      <c r="K1289" s="295">
        <v>47.32</v>
      </c>
      <c r="L1289" s="296">
        <v>46.7</v>
      </c>
      <c r="M1289" s="297">
        <v>46.7</v>
      </c>
      <c r="N1289" s="297">
        <v>46.7</v>
      </c>
      <c r="O1289" s="298">
        <v>46.7</v>
      </c>
      <c r="P1289" s="299">
        <v>46.7</v>
      </c>
      <c r="Q1289" s="296">
        <v>46.7</v>
      </c>
      <c r="R1289" s="297">
        <v>46.7</v>
      </c>
      <c r="S1289" s="297">
        <v>46.7</v>
      </c>
      <c r="T1289" s="297">
        <v>46.7</v>
      </c>
      <c r="U1289" s="300">
        <v>46.7</v>
      </c>
      <c r="V1289" s="296">
        <v>46.7</v>
      </c>
      <c r="W1289" s="297">
        <v>46.7</v>
      </c>
      <c r="X1289" s="297">
        <v>46.7</v>
      </c>
      <c r="Y1289" s="297">
        <v>46.7</v>
      </c>
      <c r="Z1289" s="300">
        <v>46.7</v>
      </c>
      <c r="AA1289" s="296">
        <v>46.7</v>
      </c>
      <c r="AB1289" s="297">
        <v>46.7</v>
      </c>
      <c r="AC1289" s="297">
        <v>46.7</v>
      </c>
      <c r="AD1289" s="297">
        <v>46.7</v>
      </c>
      <c r="AE1289" s="300">
        <v>46.7</v>
      </c>
    </row>
    <row r="1290" spans="1:31" x14ac:dyDescent="0.2">
      <c r="A1290" s="293" t="s">
        <v>3034</v>
      </c>
      <c r="B1290" s="293"/>
      <c r="C1290" s="293" t="s">
        <v>3035</v>
      </c>
      <c r="D1290" s="122" t="s">
        <v>2711</v>
      </c>
      <c r="E1290" s="293" t="s">
        <v>2712</v>
      </c>
      <c r="F1290" s="293" t="s">
        <v>243</v>
      </c>
      <c r="G1290" s="122" t="s">
        <v>2713</v>
      </c>
      <c r="H1290" s="293" t="s">
        <v>1398</v>
      </c>
      <c r="I1290" s="293" t="s">
        <v>392</v>
      </c>
      <c r="J1290" s="294">
        <v>44287</v>
      </c>
      <c r="K1290" s="295">
        <v>9.9499999999999993</v>
      </c>
      <c r="L1290" s="296">
        <v>9.9</v>
      </c>
      <c r="M1290" s="297">
        <v>9.9</v>
      </c>
      <c r="N1290" s="297">
        <v>9.9</v>
      </c>
      <c r="O1290" s="298">
        <v>9.9</v>
      </c>
      <c r="P1290" s="299">
        <v>9.9</v>
      </c>
      <c r="Q1290" s="296">
        <v>9.9</v>
      </c>
      <c r="R1290" s="297">
        <v>9.9</v>
      </c>
      <c r="S1290" s="297">
        <v>9.9</v>
      </c>
      <c r="T1290" s="297">
        <v>9.9</v>
      </c>
      <c r="U1290" s="300">
        <v>9.9</v>
      </c>
      <c r="V1290" s="296">
        <v>9.9</v>
      </c>
      <c r="W1290" s="297">
        <v>9.9</v>
      </c>
      <c r="X1290" s="297">
        <v>9.9</v>
      </c>
      <c r="Y1290" s="297">
        <v>9.9</v>
      </c>
      <c r="Z1290" s="300">
        <v>9.9</v>
      </c>
      <c r="AA1290" s="296">
        <v>9.9</v>
      </c>
      <c r="AB1290" s="297">
        <v>9.9</v>
      </c>
      <c r="AC1290" s="297">
        <v>9.9</v>
      </c>
      <c r="AD1290" s="297">
        <v>9.9</v>
      </c>
      <c r="AE1290" s="300">
        <v>9.9</v>
      </c>
    </row>
    <row r="1291" spans="1:31" x14ac:dyDescent="0.2">
      <c r="A1291" s="293" t="s">
        <v>3036</v>
      </c>
      <c r="B1291" s="293"/>
      <c r="C1291" s="293" t="s">
        <v>3037</v>
      </c>
      <c r="D1291" s="122" t="s">
        <v>2711</v>
      </c>
      <c r="E1291" s="293" t="s">
        <v>2712</v>
      </c>
      <c r="F1291" s="293" t="s">
        <v>243</v>
      </c>
      <c r="G1291" s="122" t="s">
        <v>244</v>
      </c>
      <c r="H1291" s="293" t="s">
        <v>789</v>
      </c>
      <c r="I1291" s="293" t="s">
        <v>392</v>
      </c>
      <c r="J1291" s="294">
        <v>44409</v>
      </c>
      <c r="K1291" s="295">
        <v>101.5</v>
      </c>
      <c r="L1291" s="296">
        <v>100</v>
      </c>
      <c r="M1291" s="297">
        <v>100</v>
      </c>
      <c r="N1291" s="297">
        <v>100</v>
      </c>
      <c r="O1291" s="298">
        <v>100</v>
      </c>
      <c r="P1291" s="299">
        <v>100</v>
      </c>
      <c r="Q1291" s="296">
        <v>100</v>
      </c>
      <c r="R1291" s="297">
        <v>100</v>
      </c>
      <c r="S1291" s="297">
        <v>100</v>
      </c>
      <c r="T1291" s="297">
        <v>100</v>
      </c>
      <c r="U1291" s="300">
        <v>100</v>
      </c>
      <c r="V1291" s="296">
        <v>100</v>
      </c>
      <c r="W1291" s="297">
        <v>100</v>
      </c>
      <c r="X1291" s="297">
        <v>100</v>
      </c>
      <c r="Y1291" s="297">
        <v>100</v>
      </c>
      <c r="Z1291" s="300">
        <v>100</v>
      </c>
      <c r="AA1291" s="296">
        <v>100</v>
      </c>
      <c r="AB1291" s="297">
        <v>100</v>
      </c>
      <c r="AC1291" s="297">
        <v>100</v>
      </c>
      <c r="AD1291" s="297">
        <v>100</v>
      </c>
      <c r="AE1291" s="300">
        <v>100</v>
      </c>
    </row>
    <row r="1292" spans="1:31" x14ac:dyDescent="0.2">
      <c r="A1292" s="293" t="s">
        <v>3038</v>
      </c>
      <c r="B1292" s="293"/>
      <c r="C1292" s="293" t="s">
        <v>3039</v>
      </c>
      <c r="D1292" s="122" t="s">
        <v>2711</v>
      </c>
      <c r="E1292" s="293" t="s">
        <v>2712</v>
      </c>
      <c r="F1292" s="293" t="s">
        <v>243</v>
      </c>
      <c r="G1292" s="122" t="s">
        <v>244</v>
      </c>
      <c r="H1292" s="293" t="s">
        <v>2182</v>
      </c>
      <c r="I1292" s="293" t="s">
        <v>392</v>
      </c>
      <c r="J1292" s="294">
        <v>45170</v>
      </c>
      <c r="K1292" s="295">
        <v>150.34</v>
      </c>
      <c r="L1292" s="296">
        <v>150</v>
      </c>
      <c r="M1292" s="297">
        <v>150</v>
      </c>
      <c r="N1292" s="297">
        <v>150</v>
      </c>
      <c r="O1292" s="298">
        <v>150</v>
      </c>
      <c r="P1292" s="299">
        <v>150</v>
      </c>
      <c r="Q1292" s="296">
        <v>150</v>
      </c>
      <c r="R1292" s="297">
        <v>150</v>
      </c>
      <c r="S1292" s="297">
        <v>150</v>
      </c>
      <c r="T1292" s="297">
        <v>150</v>
      </c>
      <c r="U1292" s="300">
        <v>150</v>
      </c>
      <c r="V1292" s="296">
        <v>150</v>
      </c>
      <c r="W1292" s="297">
        <v>150</v>
      </c>
      <c r="X1292" s="297">
        <v>150</v>
      </c>
      <c r="Y1292" s="297">
        <v>150</v>
      </c>
      <c r="Z1292" s="300">
        <v>150</v>
      </c>
      <c r="AA1292" s="296">
        <v>150</v>
      </c>
      <c r="AB1292" s="297">
        <v>150</v>
      </c>
      <c r="AC1292" s="297">
        <v>150</v>
      </c>
      <c r="AD1292" s="297">
        <v>150</v>
      </c>
      <c r="AE1292" s="300">
        <v>150</v>
      </c>
    </row>
    <row r="1293" spans="1:31" x14ac:dyDescent="0.2">
      <c r="A1293" s="293" t="s">
        <v>3040</v>
      </c>
      <c r="B1293" s="293"/>
      <c r="C1293" s="293" t="s">
        <v>3041</v>
      </c>
      <c r="D1293" s="122" t="s">
        <v>2711</v>
      </c>
      <c r="E1293" s="293" t="s">
        <v>2712</v>
      </c>
      <c r="F1293" s="293" t="s">
        <v>243</v>
      </c>
      <c r="G1293" s="122" t="s">
        <v>2713</v>
      </c>
      <c r="H1293" s="293" t="s">
        <v>2464</v>
      </c>
      <c r="I1293" s="293" t="s">
        <v>392</v>
      </c>
      <c r="J1293" s="294">
        <v>44392</v>
      </c>
      <c r="K1293" s="295">
        <v>9.9499999999999993</v>
      </c>
      <c r="L1293" s="296">
        <v>9.9</v>
      </c>
      <c r="M1293" s="297">
        <v>9.9</v>
      </c>
      <c r="N1293" s="297">
        <v>9.9</v>
      </c>
      <c r="O1293" s="298">
        <v>9.9</v>
      </c>
      <c r="P1293" s="299">
        <v>9.9</v>
      </c>
      <c r="Q1293" s="296">
        <v>9.9</v>
      </c>
      <c r="R1293" s="297">
        <v>9.9</v>
      </c>
      <c r="S1293" s="297">
        <v>9.9</v>
      </c>
      <c r="T1293" s="297">
        <v>9.9</v>
      </c>
      <c r="U1293" s="300">
        <v>9.9</v>
      </c>
      <c r="V1293" s="296">
        <v>9.9</v>
      </c>
      <c r="W1293" s="297">
        <v>9.9</v>
      </c>
      <c r="X1293" s="297">
        <v>9.9</v>
      </c>
      <c r="Y1293" s="297">
        <v>9.9</v>
      </c>
      <c r="Z1293" s="300">
        <v>9.9</v>
      </c>
      <c r="AA1293" s="296">
        <v>9.9</v>
      </c>
      <c r="AB1293" s="297">
        <v>9.9</v>
      </c>
      <c r="AC1293" s="297">
        <v>9.9</v>
      </c>
      <c r="AD1293" s="297">
        <v>9.9</v>
      </c>
      <c r="AE1293" s="300">
        <v>9.9</v>
      </c>
    </row>
    <row r="1294" spans="1:31" x14ac:dyDescent="0.2">
      <c r="A1294" s="293" t="s">
        <v>3042</v>
      </c>
      <c r="B1294" s="293"/>
      <c r="C1294" s="293" t="s">
        <v>3043</v>
      </c>
      <c r="D1294" s="122" t="s">
        <v>2711</v>
      </c>
      <c r="E1294" s="293" t="s">
        <v>2712</v>
      </c>
      <c r="F1294" s="293" t="s">
        <v>243</v>
      </c>
      <c r="G1294" s="122" t="s">
        <v>244</v>
      </c>
      <c r="H1294" s="293" t="s">
        <v>576</v>
      </c>
      <c r="I1294" s="293" t="s">
        <v>246</v>
      </c>
      <c r="J1294" s="294">
        <v>44967</v>
      </c>
      <c r="K1294" s="295">
        <v>196.2</v>
      </c>
      <c r="L1294" s="296">
        <v>190</v>
      </c>
      <c r="M1294" s="297">
        <v>190</v>
      </c>
      <c r="N1294" s="297">
        <v>190</v>
      </c>
      <c r="O1294" s="298">
        <v>190</v>
      </c>
      <c r="P1294" s="299">
        <v>190</v>
      </c>
      <c r="Q1294" s="296">
        <v>190</v>
      </c>
      <c r="R1294" s="297">
        <v>190</v>
      </c>
      <c r="S1294" s="297">
        <v>190</v>
      </c>
      <c r="T1294" s="297">
        <v>190</v>
      </c>
      <c r="U1294" s="300">
        <v>190</v>
      </c>
      <c r="V1294" s="296">
        <v>190</v>
      </c>
      <c r="W1294" s="297">
        <v>190</v>
      </c>
      <c r="X1294" s="297">
        <v>190</v>
      </c>
      <c r="Y1294" s="297">
        <v>190</v>
      </c>
      <c r="Z1294" s="300">
        <v>190</v>
      </c>
      <c r="AA1294" s="296">
        <v>190</v>
      </c>
      <c r="AB1294" s="297">
        <v>190</v>
      </c>
      <c r="AC1294" s="297">
        <v>190</v>
      </c>
      <c r="AD1294" s="297">
        <v>190</v>
      </c>
      <c r="AE1294" s="300">
        <v>190</v>
      </c>
    </row>
    <row r="1295" spans="1:31" x14ac:dyDescent="0.2">
      <c r="A1295" s="293" t="s">
        <v>3044</v>
      </c>
      <c r="B1295" s="293"/>
      <c r="C1295" s="293" t="s">
        <v>3045</v>
      </c>
      <c r="D1295" s="122" t="s">
        <v>2711</v>
      </c>
      <c r="E1295" s="293" t="s">
        <v>2712</v>
      </c>
      <c r="F1295" s="293" t="s">
        <v>243</v>
      </c>
      <c r="G1295" s="122" t="s">
        <v>2713</v>
      </c>
      <c r="H1295" s="293" t="s">
        <v>552</v>
      </c>
      <c r="I1295" s="293" t="s">
        <v>260</v>
      </c>
      <c r="J1295" s="294">
        <v>45315</v>
      </c>
      <c r="K1295" s="295">
        <v>9.9</v>
      </c>
      <c r="L1295" s="296">
        <v>9.9</v>
      </c>
      <c r="M1295" s="297">
        <v>9.9</v>
      </c>
      <c r="N1295" s="297">
        <v>9.9</v>
      </c>
      <c r="O1295" s="298">
        <v>9.9</v>
      </c>
      <c r="P1295" s="299">
        <v>9.9</v>
      </c>
      <c r="Q1295" s="296">
        <v>9.9</v>
      </c>
      <c r="R1295" s="297">
        <v>9.9</v>
      </c>
      <c r="S1295" s="297">
        <v>9.9</v>
      </c>
      <c r="T1295" s="297">
        <v>9.9</v>
      </c>
      <c r="U1295" s="300">
        <v>9.9</v>
      </c>
      <c r="V1295" s="296">
        <v>9.9</v>
      </c>
      <c r="W1295" s="297">
        <v>9.9</v>
      </c>
      <c r="X1295" s="297">
        <v>9.9</v>
      </c>
      <c r="Y1295" s="297">
        <v>9.9</v>
      </c>
      <c r="Z1295" s="300">
        <v>9.9</v>
      </c>
      <c r="AA1295" s="296">
        <v>9.9</v>
      </c>
      <c r="AB1295" s="297">
        <v>9.9</v>
      </c>
      <c r="AC1295" s="297">
        <v>9.9</v>
      </c>
      <c r="AD1295" s="297">
        <v>9.9</v>
      </c>
      <c r="AE1295" s="300">
        <v>9.9</v>
      </c>
    </row>
    <row r="1296" spans="1:31" x14ac:dyDescent="0.2">
      <c r="A1296" s="293" t="s">
        <v>3046</v>
      </c>
      <c r="B1296" s="293"/>
      <c r="C1296" s="293" t="s">
        <v>3047</v>
      </c>
      <c r="D1296" s="122" t="s">
        <v>2711</v>
      </c>
      <c r="E1296" s="293" t="s">
        <v>2712</v>
      </c>
      <c r="F1296" s="293" t="s">
        <v>243</v>
      </c>
      <c r="G1296" s="122" t="s">
        <v>244</v>
      </c>
      <c r="H1296" s="293" t="s">
        <v>1266</v>
      </c>
      <c r="I1296" s="293" t="s">
        <v>392</v>
      </c>
      <c r="J1296" s="294">
        <v>44664</v>
      </c>
      <c r="K1296" s="295">
        <v>121.8</v>
      </c>
      <c r="L1296" s="296">
        <v>121.8</v>
      </c>
      <c r="M1296" s="297">
        <v>121.8</v>
      </c>
      <c r="N1296" s="297">
        <v>121.8</v>
      </c>
      <c r="O1296" s="298">
        <v>121.8</v>
      </c>
      <c r="P1296" s="299">
        <v>121.8</v>
      </c>
      <c r="Q1296" s="296">
        <v>121.8</v>
      </c>
      <c r="R1296" s="297">
        <v>121.8</v>
      </c>
      <c r="S1296" s="297">
        <v>121.8</v>
      </c>
      <c r="T1296" s="297">
        <v>121.8</v>
      </c>
      <c r="U1296" s="300">
        <v>121.8</v>
      </c>
      <c r="V1296" s="296">
        <v>121.8</v>
      </c>
      <c r="W1296" s="297">
        <v>121.8</v>
      </c>
      <c r="X1296" s="297">
        <v>121.8</v>
      </c>
      <c r="Y1296" s="297">
        <v>121.8</v>
      </c>
      <c r="Z1296" s="300">
        <v>121.8</v>
      </c>
      <c r="AA1296" s="296">
        <v>121.8</v>
      </c>
      <c r="AB1296" s="297">
        <v>121.8</v>
      </c>
      <c r="AC1296" s="297">
        <v>121.8</v>
      </c>
      <c r="AD1296" s="297">
        <v>121.8</v>
      </c>
      <c r="AE1296" s="300">
        <v>121.8</v>
      </c>
    </row>
    <row r="1297" spans="1:31" x14ac:dyDescent="0.2">
      <c r="A1297" s="293" t="s">
        <v>3048</v>
      </c>
      <c r="B1297" s="293"/>
      <c r="C1297" s="293" t="s">
        <v>3049</v>
      </c>
      <c r="D1297" s="122" t="s">
        <v>2711</v>
      </c>
      <c r="E1297" s="293" t="s">
        <v>2712</v>
      </c>
      <c r="F1297" s="293" t="s">
        <v>243</v>
      </c>
      <c r="G1297" s="122" t="s">
        <v>2713</v>
      </c>
      <c r="H1297" s="293" t="s">
        <v>341</v>
      </c>
      <c r="I1297" s="293" t="s">
        <v>252</v>
      </c>
      <c r="J1297" s="294">
        <v>43811</v>
      </c>
      <c r="K1297" s="295">
        <v>9.9</v>
      </c>
      <c r="L1297" s="296">
        <v>9.9</v>
      </c>
      <c r="M1297" s="297">
        <v>9.9</v>
      </c>
      <c r="N1297" s="297">
        <v>9.9</v>
      </c>
      <c r="O1297" s="298">
        <v>9.9</v>
      </c>
      <c r="P1297" s="299">
        <v>9.9</v>
      </c>
      <c r="Q1297" s="296">
        <v>9.9</v>
      </c>
      <c r="R1297" s="297">
        <v>9.9</v>
      </c>
      <c r="S1297" s="297">
        <v>9.9</v>
      </c>
      <c r="T1297" s="297">
        <v>9.9</v>
      </c>
      <c r="U1297" s="300">
        <v>9.9</v>
      </c>
      <c r="V1297" s="296">
        <v>9.9</v>
      </c>
      <c r="W1297" s="297">
        <v>9.9</v>
      </c>
      <c r="X1297" s="297">
        <v>9.9</v>
      </c>
      <c r="Y1297" s="297">
        <v>9.9</v>
      </c>
      <c r="Z1297" s="300">
        <v>9.9</v>
      </c>
      <c r="AA1297" s="296">
        <v>9.9</v>
      </c>
      <c r="AB1297" s="297">
        <v>9.9</v>
      </c>
      <c r="AC1297" s="297">
        <v>9.9</v>
      </c>
      <c r="AD1297" s="297">
        <v>9.9</v>
      </c>
      <c r="AE1297" s="300">
        <v>9.9</v>
      </c>
    </row>
    <row r="1298" spans="1:31" x14ac:dyDescent="0.2">
      <c r="A1298" s="293" t="s">
        <v>3050</v>
      </c>
      <c r="B1298" s="293"/>
      <c r="C1298" s="293" t="s">
        <v>3051</v>
      </c>
      <c r="D1298" s="122" t="s">
        <v>2711</v>
      </c>
      <c r="E1298" s="293" t="s">
        <v>2712</v>
      </c>
      <c r="F1298" s="293" t="s">
        <v>243</v>
      </c>
      <c r="G1298" s="122" t="s">
        <v>2713</v>
      </c>
      <c r="H1298" s="293" t="s">
        <v>943</v>
      </c>
      <c r="I1298" s="293" t="s">
        <v>252</v>
      </c>
      <c r="J1298" s="294">
        <v>45274</v>
      </c>
      <c r="K1298" s="295">
        <v>9.99</v>
      </c>
      <c r="L1298" s="296">
        <v>9.9</v>
      </c>
      <c r="M1298" s="297">
        <v>9.9</v>
      </c>
      <c r="N1298" s="297">
        <v>9.9</v>
      </c>
      <c r="O1298" s="298">
        <v>9.9</v>
      </c>
      <c r="P1298" s="299">
        <v>9.9</v>
      </c>
      <c r="Q1298" s="296">
        <v>9.9</v>
      </c>
      <c r="R1298" s="297">
        <v>9.9</v>
      </c>
      <c r="S1298" s="297">
        <v>9.9</v>
      </c>
      <c r="T1298" s="297">
        <v>9.9</v>
      </c>
      <c r="U1298" s="300">
        <v>9.9</v>
      </c>
      <c r="V1298" s="296">
        <v>9.9</v>
      </c>
      <c r="W1298" s="297">
        <v>9.9</v>
      </c>
      <c r="X1298" s="297">
        <v>9.9</v>
      </c>
      <c r="Y1298" s="297">
        <v>9.9</v>
      </c>
      <c r="Z1298" s="300">
        <v>9.9</v>
      </c>
      <c r="AA1298" s="296">
        <v>9.9</v>
      </c>
      <c r="AB1298" s="297">
        <v>9.9</v>
      </c>
      <c r="AC1298" s="297">
        <v>9.9</v>
      </c>
      <c r="AD1298" s="297">
        <v>9.9</v>
      </c>
      <c r="AE1298" s="300">
        <v>9.9</v>
      </c>
    </row>
    <row r="1299" spans="1:31" x14ac:dyDescent="0.2">
      <c r="A1299" s="293" t="s">
        <v>3052</v>
      </c>
      <c r="B1299" s="293"/>
      <c r="C1299" s="293" t="s">
        <v>3053</v>
      </c>
      <c r="D1299" s="122" t="s">
        <v>2711</v>
      </c>
      <c r="E1299" s="293" t="s">
        <v>2712</v>
      </c>
      <c r="F1299" s="293" t="s">
        <v>243</v>
      </c>
      <c r="G1299" s="122" t="s">
        <v>2713</v>
      </c>
      <c r="H1299" s="293" t="s">
        <v>495</v>
      </c>
      <c r="I1299" s="293" t="s">
        <v>392</v>
      </c>
      <c r="J1299" s="294">
        <v>44409</v>
      </c>
      <c r="K1299" s="295">
        <v>9.9499999999999993</v>
      </c>
      <c r="L1299" s="296">
        <v>10</v>
      </c>
      <c r="M1299" s="297">
        <v>10</v>
      </c>
      <c r="N1299" s="297">
        <v>10</v>
      </c>
      <c r="O1299" s="298">
        <v>10</v>
      </c>
      <c r="P1299" s="299">
        <v>10</v>
      </c>
      <c r="Q1299" s="296">
        <v>10</v>
      </c>
      <c r="R1299" s="297">
        <v>10</v>
      </c>
      <c r="S1299" s="297">
        <v>10</v>
      </c>
      <c r="T1299" s="297">
        <v>10</v>
      </c>
      <c r="U1299" s="300">
        <v>10</v>
      </c>
      <c r="V1299" s="296">
        <v>10</v>
      </c>
      <c r="W1299" s="297">
        <v>10</v>
      </c>
      <c r="X1299" s="297">
        <v>10</v>
      </c>
      <c r="Y1299" s="297">
        <v>10</v>
      </c>
      <c r="Z1299" s="300">
        <v>10</v>
      </c>
      <c r="AA1299" s="296">
        <v>10</v>
      </c>
      <c r="AB1299" s="297">
        <v>10</v>
      </c>
      <c r="AC1299" s="297">
        <v>10</v>
      </c>
      <c r="AD1299" s="297">
        <v>10</v>
      </c>
      <c r="AE1299" s="300">
        <v>10</v>
      </c>
    </row>
    <row r="1300" spans="1:31" x14ac:dyDescent="0.2">
      <c r="A1300" s="293" t="s">
        <v>3054</v>
      </c>
      <c r="B1300" s="293"/>
      <c r="C1300" s="293" t="s">
        <v>3055</v>
      </c>
      <c r="D1300" s="122" t="s">
        <v>2711</v>
      </c>
      <c r="E1300" s="293" t="s">
        <v>2712</v>
      </c>
      <c r="F1300" s="293" t="s">
        <v>243</v>
      </c>
      <c r="G1300" s="122" t="s">
        <v>2713</v>
      </c>
      <c r="H1300" s="293" t="s">
        <v>325</v>
      </c>
      <c r="I1300" s="293" t="s">
        <v>252</v>
      </c>
      <c r="J1300" s="294">
        <v>45212</v>
      </c>
      <c r="K1300" s="295">
        <v>9.9499999999999993</v>
      </c>
      <c r="L1300" s="296">
        <v>9.9</v>
      </c>
      <c r="M1300" s="297">
        <v>9.9</v>
      </c>
      <c r="N1300" s="297">
        <v>9.9</v>
      </c>
      <c r="O1300" s="298">
        <v>9.9</v>
      </c>
      <c r="P1300" s="299">
        <v>9.9</v>
      </c>
      <c r="Q1300" s="296">
        <v>9.9</v>
      </c>
      <c r="R1300" s="297">
        <v>9.9</v>
      </c>
      <c r="S1300" s="297">
        <v>9.9</v>
      </c>
      <c r="T1300" s="297">
        <v>9.9</v>
      </c>
      <c r="U1300" s="300">
        <v>9.9</v>
      </c>
      <c r="V1300" s="296">
        <v>9.9</v>
      </c>
      <c r="W1300" s="297">
        <v>9.9</v>
      </c>
      <c r="X1300" s="297">
        <v>9.9</v>
      </c>
      <c r="Y1300" s="297">
        <v>9.9</v>
      </c>
      <c r="Z1300" s="300">
        <v>9.9</v>
      </c>
      <c r="AA1300" s="296">
        <v>9.9</v>
      </c>
      <c r="AB1300" s="297">
        <v>9.9</v>
      </c>
      <c r="AC1300" s="297">
        <v>9.9</v>
      </c>
      <c r="AD1300" s="297">
        <v>9.9</v>
      </c>
      <c r="AE1300" s="300">
        <v>9.9</v>
      </c>
    </row>
    <row r="1301" spans="1:31" x14ac:dyDescent="0.2">
      <c r="A1301" s="293" t="s">
        <v>3056</v>
      </c>
      <c r="B1301" s="293"/>
      <c r="C1301" s="293" t="s">
        <v>3057</v>
      </c>
      <c r="D1301" s="122" t="s">
        <v>2711</v>
      </c>
      <c r="E1301" s="293" t="s">
        <v>2712</v>
      </c>
      <c r="F1301" s="293" t="s">
        <v>243</v>
      </c>
      <c r="G1301" s="122" t="s">
        <v>244</v>
      </c>
      <c r="H1301" s="293" t="s">
        <v>860</v>
      </c>
      <c r="I1301" s="293" t="s">
        <v>246</v>
      </c>
      <c r="J1301" s="294">
        <v>45646</v>
      </c>
      <c r="K1301" s="295">
        <v>122.9</v>
      </c>
      <c r="L1301" s="296">
        <v>120</v>
      </c>
      <c r="M1301" s="297">
        <v>120</v>
      </c>
      <c r="N1301" s="297">
        <v>120</v>
      </c>
      <c r="O1301" s="298">
        <v>120</v>
      </c>
      <c r="P1301" s="299">
        <v>120</v>
      </c>
      <c r="Q1301" s="296">
        <v>120</v>
      </c>
      <c r="R1301" s="297">
        <v>120</v>
      </c>
      <c r="S1301" s="297">
        <v>120</v>
      </c>
      <c r="T1301" s="297">
        <v>120</v>
      </c>
      <c r="U1301" s="300">
        <v>120</v>
      </c>
      <c r="V1301" s="296">
        <v>120</v>
      </c>
      <c r="W1301" s="297">
        <v>120</v>
      </c>
      <c r="X1301" s="297">
        <v>120</v>
      </c>
      <c r="Y1301" s="297">
        <v>120</v>
      </c>
      <c r="Z1301" s="300">
        <v>120</v>
      </c>
      <c r="AA1301" s="296">
        <v>120</v>
      </c>
      <c r="AB1301" s="297">
        <v>120</v>
      </c>
      <c r="AC1301" s="297">
        <v>120</v>
      </c>
      <c r="AD1301" s="297">
        <v>120</v>
      </c>
      <c r="AE1301" s="300">
        <v>120</v>
      </c>
    </row>
    <row r="1302" spans="1:31" x14ac:dyDescent="0.2">
      <c r="A1302" s="293" t="s">
        <v>3058</v>
      </c>
      <c r="B1302" s="293"/>
      <c r="C1302" s="293" t="s">
        <v>3059</v>
      </c>
      <c r="D1302" s="122" t="s">
        <v>2711</v>
      </c>
      <c r="E1302" s="293" t="s">
        <v>2712</v>
      </c>
      <c r="F1302" s="293" t="s">
        <v>243</v>
      </c>
      <c r="G1302" s="122" t="s">
        <v>244</v>
      </c>
      <c r="H1302" s="293" t="s">
        <v>661</v>
      </c>
      <c r="I1302" s="293" t="s">
        <v>260</v>
      </c>
      <c r="J1302" s="294">
        <v>45000</v>
      </c>
      <c r="K1302" s="295">
        <v>150.4</v>
      </c>
      <c r="L1302" s="296">
        <v>150</v>
      </c>
      <c r="M1302" s="297">
        <v>150</v>
      </c>
      <c r="N1302" s="297">
        <v>150</v>
      </c>
      <c r="O1302" s="298">
        <v>150</v>
      </c>
      <c r="P1302" s="299">
        <v>150</v>
      </c>
      <c r="Q1302" s="296">
        <v>150</v>
      </c>
      <c r="R1302" s="297">
        <v>150</v>
      </c>
      <c r="S1302" s="297">
        <v>150</v>
      </c>
      <c r="T1302" s="297">
        <v>150</v>
      </c>
      <c r="U1302" s="300">
        <v>150</v>
      </c>
      <c r="V1302" s="296">
        <v>150</v>
      </c>
      <c r="W1302" s="297">
        <v>150</v>
      </c>
      <c r="X1302" s="297">
        <v>150</v>
      </c>
      <c r="Y1302" s="297">
        <v>150</v>
      </c>
      <c r="Z1302" s="300">
        <v>150</v>
      </c>
      <c r="AA1302" s="296">
        <v>150</v>
      </c>
      <c r="AB1302" s="297">
        <v>150</v>
      </c>
      <c r="AC1302" s="297">
        <v>150</v>
      </c>
      <c r="AD1302" s="297">
        <v>150</v>
      </c>
      <c r="AE1302" s="300">
        <v>150</v>
      </c>
    </row>
    <row r="1303" spans="1:31" x14ac:dyDescent="0.2">
      <c r="A1303" s="293" t="s">
        <v>3060</v>
      </c>
      <c r="B1303" s="293"/>
      <c r="C1303" s="293" t="s">
        <v>3061</v>
      </c>
      <c r="D1303" s="122" t="s">
        <v>2711</v>
      </c>
      <c r="E1303" s="293" t="s">
        <v>2712</v>
      </c>
      <c r="F1303" s="293" t="s">
        <v>243</v>
      </c>
      <c r="G1303" s="122" t="s">
        <v>2713</v>
      </c>
      <c r="H1303" s="293" t="s">
        <v>2464</v>
      </c>
      <c r="I1303" s="293" t="s">
        <v>392</v>
      </c>
      <c r="J1303" s="294">
        <v>43829</v>
      </c>
      <c r="K1303" s="295">
        <v>9.9</v>
      </c>
      <c r="L1303" s="296">
        <v>9.9</v>
      </c>
      <c r="M1303" s="297">
        <v>9.9</v>
      </c>
      <c r="N1303" s="297">
        <v>9.9</v>
      </c>
      <c r="O1303" s="298">
        <v>9.9</v>
      </c>
      <c r="P1303" s="299">
        <v>9.9</v>
      </c>
      <c r="Q1303" s="296">
        <v>9.9</v>
      </c>
      <c r="R1303" s="297">
        <v>9.9</v>
      </c>
      <c r="S1303" s="297">
        <v>9.9</v>
      </c>
      <c r="T1303" s="297">
        <v>9.9</v>
      </c>
      <c r="U1303" s="300">
        <v>9.9</v>
      </c>
      <c r="V1303" s="296">
        <v>9.9</v>
      </c>
      <c r="W1303" s="297">
        <v>9.9</v>
      </c>
      <c r="X1303" s="297">
        <v>9.9</v>
      </c>
      <c r="Y1303" s="297">
        <v>9.9</v>
      </c>
      <c r="Z1303" s="300">
        <v>9.9</v>
      </c>
      <c r="AA1303" s="296">
        <v>9.9</v>
      </c>
      <c r="AB1303" s="297">
        <v>9.9</v>
      </c>
      <c r="AC1303" s="297">
        <v>9.9</v>
      </c>
      <c r="AD1303" s="297">
        <v>9.9</v>
      </c>
      <c r="AE1303" s="300">
        <v>9.9</v>
      </c>
    </row>
    <row r="1304" spans="1:31" x14ac:dyDescent="0.2">
      <c r="A1304" s="293" t="s">
        <v>3062</v>
      </c>
      <c r="B1304" s="293"/>
      <c r="C1304" s="293" t="s">
        <v>3063</v>
      </c>
      <c r="D1304" s="122" t="s">
        <v>2711</v>
      </c>
      <c r="E1304" s="293" t="s">
        <v>2712</v>
      </c>
      <c r="F1304" s="293" t="s">
        <v>243</v>
      </c>
      <c r="G1304" s="122" t="s">
        <v>244</v>
      </c>
      <c r="H1304" s="293" t="s">
        <v>1254</v>
      </c>
      <c r="I1304" s="293" t="s">
        <v>260</v>
      </c>
      <c r="J1304" s="294">
        <v>45408</v>
      </c>
      <c r="K1304" s="295">
        <v>40.08</v>
      </c>
      <c r="L1304" s="296">
        <v>40</v>
      </c>
      <c r="M1304" s="297">
        <v>40</v>
      </c>
      <c r="N1304" s="297">
        <v>40</v>
      </c>
      <c r="O1304" s="298">
        <v>40</v>
      </c>
      <c r="P1304" s="299">
        <v>40</v>
      </c>
      <c r="Q1304" s="296">
        <v>40</v>
      </c>
      <c r="R1304" s="297">
        <v>40</v>
      </c>
      <c r="S1304" s="297">
        <v>40</v>
      </c>
      <c r="T1304" s="297">
        <v>40</v>
      </c>
      <c r="U1304" s="300">
        <v>40</v>
      </c>
      <c r="V1304" s="296">
        <v>40</v>
      </c>
      <c r="W1304" s="297">
        <v>40</v>
      </c>
      <c r="X1304" s="297">
        <v>40</v>
      </c>
      <c r="Y1304" s="297">
        <v>40</v>
      </c>
      <c r="Z1304" s="300">
        <v>40</v>
      </c>
      <c r="AA1304" s="296">
        <v>40</v>
      </c>
      <c r="AB1304" s="297">
        <v>40</v>
      </c>
      <c r="AC1304" s="297">
        <v>40</v>
      </c>
      <c r="AD1304" s="297">
        <v>40</v>
      </c>
      <c r="AE1304" s="300">
        <v>40</v>
      </c>
    </row>
    <row r="1305" spans="1:31" x14ac:dyDescent="0.2">
      <c r="A1305" s="293" t="s">
        <v>3064</v>
      </c>
      <c r="B1305" s="293" t="s">
        <v>3065</v>
      </c>
      <c r="C1305" s="293" t="s">
        <v>3066</v>
      </c>
      <c r="D1305" s="122" t="s">
        <v>2711</v>
      </c>
      <c r="E1305" s="293" t="s">
        <v>2712</v>
      </c>
      <c r="F1305" s="293" t="s">
        <v>1971</v>
      </c>
      <c r="G1305" s="122" t="s">
        <v>244</v>
      </c>
      <c r="H1305" s="293" t="s">
        <v>402</v>
      </c>
      <c r="I1305" s="293" t="s">
        <v>305</v>
      </c>
      <c r="J1305" s="294">
        <v>45862</v>
      </c>
      <c r="K1305" s="295">
        <v>60.14</v>
      </c>
      <c r="L1305" s="296">
        <v>60</v>
      </c>
      <c r="M1305" s="297">
        <v>60</v>
      </c>
      <c r="N1305" s="297">
        <v>60</v>
      </c>
      <c r="O1305" s="298">
        <v>60</v>
      </c>
      <c r="P1305" s="299">
        <v>60</v>
      </c>
      <c r="Q1305" s="296">
        <v>60</v>
      </c>
      <c r="R1305" s="297">
        <v>60</v>
      </c>
      <c r="S1305" s="297">
        <v>60</v>
      </c>
      <c r="T1305" s="297">
        <v>60</v>
      </c>
      <c r="U1305" s="300">
        <v>60</v>
      </c>
      <c r="V1305" s="296">
        <v>60</v>
      </c>
      <c r="W1305" s="297">
        <v>60</v>
      </c>
      <c r="X1305" s="297">
        <v>60</v>
      </c>
      <c r="Y1305" s="297">
        <v>60</v>
      </c>
      <c r="Z1305" s="300">
        <v>60</v>
      </c>
      <c r="AA1305" s="296">
        <v>60</v>
      </c>
      <c r="AB1305" s="297">
        <v>60</v>
      </c>
      <c r="AC1305" s="297">
        <v>60</v>
      </c>
      <c r="AD1305" s="297">
        <v>60</v>
      </c>
      <c r="AE1305" s="300">
        <v>60</v>
      </c>
    </row>
    <row r="1306" spans="1:31" x14ac:dyDescent="0.2">
      <c r="A1306" s="293" t="s">
        <v>3067</v>
      </c>
      <c r="B1306" s="293" t="s">
        <v>3068</v>
      </c>
      <c r="C1306" s="293" t="s">
        <v>3069</v>
      </c>
      <c r="D1306" s="122" t="s">
        <v>2711</v>
      </c>
      <c r="E1306" s="293" t="s">
        <v>2712</v>
      </c>
      <c r="F1306" s="293" t="s">
        <v>1971</v>
      </c>
      <c r="G1306" s="122" t="s">
        <v>244</v>
      </c>
      <c r="H1306" s="293" t="s">
        <v>1590</v>
      </c>
      <c r="I1306" s="293" t="s">
        <v>392</v>
      </c>
      <c r="J1306" s="294">
        <v>45611</v>
      </c>
      <c r="K1306" s="295">
        <v>102.97</v>
      </c>
      <c r="L1306" s="296">
        <v>100</v>
      </c>
      <c r="M1306" s="297">
        <v>100</v>
      </c>
      <c r="N1306" s="297">
        <v>100</v>
      </c>
      <c r="O1306" s="298">
        <v>100</v>
      </c>
      <c r="P1306" s="299">
        <v>100</v>
      </c>
      <c r="Q1306" s="296">
        <v>100</v>
      </c>
      <c r="R1306" s="297">
        <v>100</v>
      </c>
      <c r="S1306" s="297">
        <v>100</v>
      </c>
      <c r="T1306" s="297">
        <v>100</v>
      </c>
      <c r="U1306" s="300">
        <v>100</v>
      </c>
      <c r="V1306" s="296">
        <v>100</v>
      </c>
      <c r="W1306" s="297">
        <v>100</v>
      </c>
      <c r="X1306" s="297">
        <v>100</v>
      </c>
      <c r="Y1306" s="297">
        <v>100</v>
      </c>
      <c r="Z1306" s="300">
        <v>100</v>
      </c>
      <c r="AA1306" s="296">
        <v>100</v>
      </c>
      <c r="AB1306" s="297">
        <v>100</v>
      </c>
      <c r="AC1306" s="297">
        <v>100</v>
      </c>
      <c r="AD1306" s="297">
        <v>100</v>
      </c>
      <c r="AE1306" s="300">
        <v>100</v>
      </c>
    </row>
    <row r="1307" spans="1:31" x14ac:dyDescent="0.2">
      <c r="A1307" s="293" t="s">
        <v>3070</v>
      </c>
      <c r="B1307" s="293" t="s">
        <v>3071</v>
      </c>
      <c r="C1307" s="293" t="s">
        <v>3072</v>
      </c>
      <c r="D1307" s="122" t="s">
        <v>2711</v>
      </c>
      <c r="E1307" s="293" t="s">
        <v>2712</v>
      </c>
      <c r="F1307" s="293" t="s">
        <v>1971</v>
      </c>
      <c r="G1307" s="122" t="s">
        <v>244</v>
      </c>
      <c r="H1307" s="293" t="s">
        <v>1125</v>
      </c>
      <c r="I1307" s="293" t="s">
        <v>392</v>
      </c>
      <c r="J1307" s="294">
        <v>45790</v>
      </c>
      <c r="K1307" s="295">
        <v>72.38</v>
      </c>
      <c r="L1307" s="296">
        <v>70</v>
      </c>
      <c r="M1307" s="297">
        <v>70</v>
      </c>
      <c r="N1307" s="297">
        <v>70</v>
      </c>
      <c r="O1307" s="298">
        <v>70</v>
      </c>
      <c r="P1307" s="299">
        <v>70</v>
      </c>
      <c r="Q1307" s="296">
        <v>70</v>
      </c>
      <c r="R1307" s="297">
        <v>70</v>
      </c>
      <c r="S1307" s="297">
        <v>70</v>
      </c>
      <c r="T1307" s="297">
        <v>70</v>
      </c>
      <c r="U1307" s="300">
        <v>70</v>
      </c>
      <c r="V1307" s="296">
        <v>70</v>
      </c>
      <c r="W1307" s="297">
        <v>70</v>
      </c>
      <c r="X1307" s="297">
        <v>70</v>
      </c>
      <c r="Y1307" s="297">
        <v>70</v>
      </c>
      <c r="Z1307" s="300">
        <v>70</v>
      </c>
      <c r="AA1307" s="296">
        <v>70</v>
      </c>
      <c r="AB1307" s="297">
        <v>70</v>
      </c>
      <c r="AC1307" s="297">
        <v>70</v>
      </c>
      <c r="AD1307" s="297">
        <v>70</v>
      </c>
      <c r="AE1307" s="300">
        <v>70</v>
      </c>
    </row>
    <row r="1308" spans="1:31" x14ac:dyDescent="0.2">
      <c r="A1308" s="293" t="s">
        <v>3073</v>
      </c>
      <c r="B1308" s="293" t="s">
        <v>3074</v>
      </c>
      <c r="C1308" s="293" t="s">
        <v>3075</v>
      </c>
      <c r="D1308" s="122" t="s">
        <v>2711</v>
      </c>
      <c r="E1308" s="293" t="s">
        <v>2712</v>
      </c>
      <c r="F1308" s="293" t="s">
        <v>1971</v>
      </c>
      <c r="G1308" s="122" t="s">
        <v>244</v>
      </c>
      <c r="H1308" s="293" t="s">
        <v>334</v>
      </c>
      <c r="I1308" s="293" t="s">
        <v>260</v>
      </c>
      <c r="J1308" s="294">
        <v>45717</v>
      </c>
      <c r="K1308" s="295">
        <v>80</v>
      </c>
      <c r="L1308" s="296">
        <v>80</v>
      </c>
      <c r="M1308" s="297">
        <v>80</v>
      </c>
      <c r="N1308" s="297">
        <v>80</v>
      </c>
      <c r="O1308" s="298">
        <v>80</v>
      </c>
      <c r="P1308" s="299">
        <v>80</v>
      </c>
      <c r="Q1308" s="296">
        <v>80</v>
      </c>
      <c r="R1308" s="297">
        <v>80</v>
      </c>
      <c r="S1308" s="297">
        <v>80</v>
      </c>
      <c r="T1308" s="297">
        <v>80</v>
      </c>
      <c r="U1308" s="300">
        <v>80</v>
      </c>
      <c r="V1308" s="296">
        <v>80</v>
      </c>
      <c r="W1308" s="297">
        <v>80</v>
      </c>
      <c r="X1308" s="297">
        <v>80</v>
      </c>
      <c r="Y1308" s="297">
        <v>80</v>
      </c>
      <c r="Z1308" s="300">
        <v>80</v>
      </c>
      <c r="AA1308" s="296">
        <v>80</v>
      </c>
      <c r="AB1308" s="297">
        <v>80</v>
      </c>
      <c r="AC1308" s="297">
        <v>80</v>
      </c>
      <c r="AD1308" s="297">
        <v>80</v>
      </c>
      <c r="AE1308" s="300">
        <v>80</v>
      </c>
    </row>
    <row r="1309" spans="1:31" x14ac:dyDescent="0.2">
      <c r="A1309" s="293" t="s">
        <v>3076</v>
      </c>
      <c r="B1309" s="293" t="s">
        <v>3077</v>
      </c>
      <c r="C1309" s="293" t="s">
        <v>3078</v>
      </c>
      <c r="D1309" s="122" t="s">
        <v>2711</v>
      </c>
      <c r="E1309" s="293" t="s">
        <v>2712</v>
      </c>
      <c r="F1309" s="293" t="s">
        <v>1971</v>
      </c>
      <c r="G1309" s="122" t="s">
        <v>244</v>
      </c>
      <c r="H1309" s="293" t="s">
        <v>2240</v>
      </c>
      <c r="I1309" s="293" t="s">
        <v>246</v>
      </c>
      <c r="J1309" s="294">
        <v>45717</v>
      </c>
      <c r="K1309" s="295">
        <v>49.34</v>
      </c>
      <c r="L1309" s="296">
        <v>48.3</v>
      </c>
      <c r="M1309" s="297">
        <v>48.3</v>
      </c>
      <c r="N1309" s="297">
        <v>48.3</v>
      </c>
      <c r="O1309" s="298">
        <v>48.3</v>
      </c>
      <c r="P1309" s="299">
        <v>48.3</v>
      </c>
      <c r="Q1309" s="296">
        <v>48.3</v>
      </c>
      <c r="R1309" s="297">
        <v>48.3</v>
      </c>
      <c r="S1309" s="297">
        <v>48.3</v>
      </c>
      <c r="T1309" s="297">
        <v>48.3</v>
      </c>
      <c r="U1309" s="300">
        <v>48.3</v>
      </c>
      <c r="V1309" s="296">
        <v>48.3</v>
      </c>
      <c r="W1309" s="297">
        <v>48.3</v>
      </c>
      <c r="X1309" s="297">
        <v>48.3</v>
      </c>
      <c r="Y1309" s="297">
        <v>48.3</v>
      </c>
      <c r="Z1309" s="300">
        <v>48.3</v>
      </c>
      <c r="AA1309" s="296">
        <v>48.3</v>
      </c>
      <c r="AB1309" s="297">
        <v>48.3</v>
      </c>
      <c r="AC1309" s="297">
        <v>48.3</v>
      </c>
      <c r="AD1309" s="297">
        <v>48.3</v>
      </c>
      <c r="AE1309" s="300">
        <v>48.3</v>
      </c>
    </row>
    <row r="1310" spans="1:31" x14ac:dyDescent="0.2">
      <c r="A1310" s="293" t="s">
        <v>3079</v>
      </c>
      <c r="B1310" s="293" t="s">
        <v>3077</v>
      </c>
      <c r="C1310" s="293" t="s">
        <v>3080</v>
      </c>
      <c r="D1310" s="122" t="s">
        <v>2711</v>
      </c>
      <c r="E1310" s="293" t="s">
        <v>2712</v>
      </c>
      <c r="F1310" s="293" t="s">
        <v>1971</v>
      </c>
      <c r="G1310" s="122" t="s">
        <v>244</v>
      </c>
      <c r="H1310" s="293" t="s">
        <v>2240</v>
      </c>
      <c r="I1310" s="293" t="s">
        <v>246</v>
      </c>
      <c r="J1310" s="294">
        <v>45717</v>
      </c>
      <c r="K1310" s="295">
        <v>52.77</v>
      </c>
      <c r="L1310" s="296">
        <v>51.7</v>
      </c>
      <c r="M1310" s="297">
        <v>51.7</v>
      </c>
      <c r="N1310" s="297">
        <v>51.7</v>
      </c>
      <c r="O1310" s="298">
        <v>51.7</v>
      </c>
      <c r="P1310" s="299">
        <v>51.7</v>
      </c>
      <c r="Q1310" s="296">
        <v>51.7</v>
      </c>
      <c r="R1310" s="297">
        <v>51.7</v>
      </c>
      <c r="S1310" s="297">
        <v>51.7</v>
      </c>
      <c r="T1310" s="297">
        <v>51.7</v>
      </c>
      <c r="U1310" s="300">
        <v>51.7</v>
      </c>
      <c r="V1310" s="296">
        <v>51.7</v>
      </c>
      <c r="W1310" s="297">
        <v>51.7</v>
      </c>
      <c r="X1310" s="297">
        <v>51.7</v>
      </c>
      <c r="Y1310" s="297">
        <v>51.7</v>
      </c>
      <c r="Z1310" s="300">
        <v>51.7</v>
      </c>
      <c r="AA1310" s="296">
        <v>51.7</v>
      </c>
      <c r="AB1310" s="297">
        <v>51.7</v>
      </c>
      <c r="AC1310" s="297">
        <v>51.7</v>
      </c>
      <c r="AD1310" s="297">
        <v>51.7</v>
      </c>
      <c r="AE1310" s="300">
        <v>51.7</v>
      </c>
    </row>
    <row r="1311" spans="1:31" x14ac:dyDescent="0.2">
      <c r="A1311" s="293" t="s">
        <v>3081</v>
      </c>
      <c r="B1311" s="293" t="s">
        <v>3082</v>
      </c>
      <c r="C1311" s="293" t="s">
        <v>3083</v>
      </c>
      <c r="D1311" s="122" t="s">
        <v>2711</v>
      </c>
      <c r="E1311" s="293" t="s">
        <v>2712</v>
      </c>
      <c r="F1311" s="293" t="s">
        <v>1971</v>
      </c>
      <c r="G1311" s="122" t="s">
        <v>244</v>
      </c>
      <c r="H1311" s="293" t="s">
        <v>325</v>
      </c>
      <c r="I1311" s="293" t="s">
        <v>252</v>
      </c>
      <c r="J1311" s="294">
        <v>45836</v>
      </c>
      <c r="K1311" s="295">
        <v>154.11000000000001</v>
      </c>
      <c r="L1311" s="296">
        <v>150</v>
      </c>
      <c r="M1311" s="297">
        <v>150</v>
      </c>
      <c r="N1311" s="297">
        <v>150</v>
      </c>
      <c r="O1311" s="298">
        <v>150</v>
      </c>
      <c r="P1311" s="299">
        <v>150</v>
      </c>
      <c r="Q1311" s="296">
        <v>150</v>
      </c>
      <c r="R1311" s="297">
        <v>150</v>
      </c>
      <c r="S1311" s="297">
        <v>150</v>
      </c>
      <c r="T1311" s="297">
        <v>150</v>
      </c>
      <c r="U1311" s="300">
        <v>150</v>
      </c>
      <c r="V1311" s="296">
        <v>150</v>
      </c>
      <c r="W1311" s="297">
        <v>150</v>
      </c>
      <c r="X1311" s="297">
        <v>150</v>
      </c>
      <c r="Y1311" s="297">
        <v>150</v>
      </c>
      <c r="Z1311" s="300">
        <v>150</v>
      </c>
      <c r="AA1311" s="296">
        <v>150</v>
      </c>
      <c r="AB1311" s="297">
        <v>150</v>
      </c>
      <c r="AC1311" s="297">
        <v>150</v>
      </c>
      <c r="AD1311" s="297">
        <v>150</v>
      </c>
      <c r="AE1311" s="300">
        <v>150</v>
      </c>
    </row>
    <row r="1312" spans="1:31" x14ac:dyDescent="0.2">
      <c r="A1312" s="293" t="s">
        <v>3084</v>
      </c>
      <c r="B1312" s="293" t="s">
        <v>3085</v>
      </c>
      <c r="C1312" s="293" t="s">
        <v>3086</v>
      </c>
      <c r="D1312" s="122" t="s">
        <v>2711</v>
      </c>
      <c r="E1312" s="293" t="s">
        <v>2712</v>
      </c>
      <c r="F1312" s="293" t="s">
        <v>1971</v>
      </c>
      <c r="G1312" s="122" t="s">
        <v>244</v>
      </c>
      <c r="H1312" s="293" t="s">
        <v>755</v>
      </c>
      <c r="I1312" s="293" t="s">
        <v>246</v>
      </c>
      <c r="J1312" s="294">
        <v>45778</v>
      </c>
      <c r="K1312" s="295">
        <v>153.93</v>
      </c>
      <c r="L1312" s="296">
        <v>150</v>
      </c>
      <c r="M1312" s="297">
        <v>150</v>
      </c>
      <c r="N1312" s="297">
        <v>150</v>
      </c>
      <c r="O1312" s="298">
        <v>150</v>
      </c>
      <c r="P1312" s="299">
        <v>150</v>
      </c>
      <c r="Q1312" s="296">
        <v>150</v>
      </c>
      <c r="R1312" s="297">
        <v>150</v>
      </c>
      <c r="S1312" s="297">
        <v>150</v>
      </c>
      <c r="T1312" s="297">
        <v>150</v>
      </c>
      <c r="U1312" s="300">
        <v>150</v>
      </c>
      <c r="V1312" s="296">
        <v>150</v>
      </c>
      <c r="W1312" s="297">
        <v>150</v>
      </c>
      <c r="X1312" s="297">
        <v>150</v>
      </c>
      <c r="Y1312" s="297">
        <v>150</v>
      </c>
      <c r="Z1312" s="300">
        <v>150</v>
      </c>
      <c r="AA1312" s="296">
        <v>150</v>
      </c>
      <c r="AB1312" s="297">
        <v>150</v>
      </c>
      <c r="AC1312" s="297">
        <v>150</v>
      </c>
      <c r="AD1312" s="297">
        <v>150</v>
      </c>
      <c r="AE1312" s="300">
        <v>150</v>
      </c>
    </row>
    <row r="1313" spans="1:31" x14ac:dyDescent="0.2">
      <c r="A1313" s="293" t="s">
        <v>3087</v>
      </c>
      <c r="B1313" s="293" t="s">
        <v>3088</v>
      </c>
      <c r="C1313" s="293" t="s">
        <v>3089</v>
      </c>
      <c r="D1313" s="122" t="s">
        <v>2711</v>
      </c>
      <c r="E1313" s="293" t="s">
        <v>2712</v>
      </c>
      <c r="F1313" s="293" t="s">
        <v>1971</v>
      </c>
      <c r="G1313" s="122" t="s">
        <v>2713</v>
      </c>
      <c r="H1313" s="293" t="s">
        <v>552</v>
      </c>
      <c r="I1313" s="293" t="s">
        <v>260</v>
      </c>
      <c r="J1313" s="294">
        <v>45867</v>
      </c>
      <c r="K1313" s="295">
        <v>9.9</v>
      </c>
      <c r="L1313" s="296">
        <v>9.9</v>
      </c>
      <c r="M1313" s="297">
        <v>9.9</v>
      </c>
      <c r="N1313" s="297">
        <v>9.9</v>
      </c>
      <c r="O1313" s="298">
        <v>9.9</v>
      </c>
      <c r="P1313" s="299">
        <v>9.9</v>
      </c>
      <c r="Q1313" s="296">
        <v>9.9</v>
      </c>
      <c r="R1313" s="297">
        <v>9.9</v>
      </c>
      <c r="S1313" s="297">
        <v>9.9</v>
      </c>
      <c r="T1313" s="297">
        <v>9.9</v>
      </c>
      <c r="U1313" s="300">
        <v>9.9</v>
      </c>
      <c r="V1313" s="296">
        <v>9.9</v>
      </c>
      <c r="W1313" s="297">
        <v>9.9</v>
      </c>
      <c r="X1313" s="297">
        <v>9.9</v>
      </c>
      <c r="Y1313" s="297">
        <v>9.9</v>
      </c>
      <c r="Z1313" s="300">
        <v>9.9</v>
      </c>
      <c r="AA1313" s="296">
        <v>9.9</v>
      </c>
      <c r="AB1313" s="297">
        <v>9.9</v>
      </c>
      <c r="AC1313" s="297">
        <v>9.9</v>
      </c>
      <c r="AD1313" s="297">
        <v>9.9</v>
      </c>
      <c r="AE1313" s="300">
        <v>9.9</v>
      </c>
    </row>
    <row r="1314" spans="1:31" x14ac:dyDescent="0.2">
      <c r="A1314" s="293" t="s">
        <v>3090</v>
      </c>
      <c r="B1314" s="293" t="s">
        <v>3091</v>
      </c>
      <c r="C1314" s="293" t="s">
        <v>3092</v>
      </c>
      <c r="D1314" s="122" t="s">
        <v>2711</v>
      </c>
      <c r="E1314" s="293" t="s">
        <v>2712</v>
      </c>
      <c r="F1314" s="293" t="s">
        <v>1971</v>
      </c>
      <c r="G1314" s="122" t="s">
        <v>244</v>
      </c>
      <c r="H1314" s="293" t="s">
        <v>1375</v>
      </c>
      <c r="I1314" s="293" t="s">
        <v>392</v>
      </c>
      <c r="J1314" s="294">
        <v>45807</v>
      </c>
      <c r="K1314" s="295">
        <v>58.29</v>
      </c>
      <c r="L1314" s="296">
        <v>57</v>
      </c>
      <c r="M1314" s="297">
        <v>57</v>
      </c>
      <c r="N1314" s="297">
        <v>57</v>
      </c>
      <c r="O1314" s="298">
        <v>57</v>
      </c>
      <c r="P1314" s="299">
        <v>57</v>
      </c>
      <c r="Q1314" s="296">
        <v>57</v>
      </c>
      <c r="R1314" s="297">
        <v>57</v>
      </c>
      <c r="S1314" s="297">
        <v>57</v>
      </c>
      <c r="T1314" s="297">
        <v>57</v>
      </c>
      <c r="U1314" s="300">
        <v>57</v>
      </c>
      <c r="V1314" s="296">
        <v>57</v>
      </c>
      <c r="W1314" s="297">
        <v>57</v>
      </c>
      <c r="X1314" s="297">
        <v>57</v>
      </c>
      <c r="Y1314" s="297">
        <v>57</v>
      </c>
      <c r="Z1314" s="300">
        <v>57</v>
      </c>
      <c r="AA1314" s="296">
        <v>57</v>
      </c>
      <c r="AB1314" s="297">
        <v>57</v>
      </c>
      <c r="AC1314" s="297">
        <v>57</v>
      </c>
      <c r="AD1314" s="297">
        <v>57</v>
      </c>
      <c r="AE1314" s="300">
        <v>57</v>
      </c>
    </row>
    <row r="1315" spans="1:31" x14ac:dyDescent="0.2">
      <c r="A1315" s="293" t="s">
        <v>3093</v>
      </c>
      <c r="B1315" s="293" t="s">
        <v>3094</v>
      </c>
      <c r="C1315" s="293" t="s">
        <v>3095</v>
      </c>
      <c r="D1315" s="122" t="s">
        <v>2711</v>
      </c>
      <c r="E1315" s="293" t="s">
        <v>2712</v>
      </c>
      <c r="F1315" s="293" t="s">
        <v>1971</v>
      </c>
      <c r="G1315" s="122" t="s">
        <v>244</v>
      </c>
      <c r="H1315" s="293" t="s">
        <v>418</v>
      </c>
      <c r="I1315" s="293" t="s">
        <v>260</v>
      </c>
      <c r="J1315" s="294">
        <v>45717</v>
      </c>
      <c r="K1315" s="295">
        <v>77.8</v>
      </c>
      <c r="L1315" s="296">
        <v>76.3</v>
      </c>
      <c r="M1315" s="297">
        <v>76.3</v>
      </c>
      <c r="N1315" s="297">
        <v>76.3</v>
      </c>
      <c r="O1315" s="298">
        <v>76.3</v>
      </c>
      <c r="P1315" s="299">
        <v>76.3</v>
      </c>
      <c r="Q1315" s="296">
        <v>76.3</v>
      </c>
      <c r="R1315" s="297">
        <v>76.3</v>
      </c>
      <c r="S1315" s="297">
        <v>76.3</v>
      </c>
      <c r="T1315" s="297">
        <v>76.3</v>
      </c>
      <c r="U1315" s="300">
        <v>76.3</v>
      </c>
      <c r="V1315" s="296">
        <v>76.3</v>
      </c>
      <c r="W1315" s="297">
        <v>76.3</v>
      </c>
      <c r="X1315" s="297">
        <v>76.3</v>
      </c>
      <c r="Y1315" s="297">
        <v>76.3</v>
      </c>
      <c r="Z1315" s="300">
        <v>76.3</v>
      </c>
      <c r="AA1315" s="296">
        <v>76.3</v>
      </c>
      <c r="AB1315" s="297">
        <v>76.3</v>
      </c>
      <c r="AC1315" s="297">
        <v>76.3</v>
      </c>
      <c r="AD1315" s="297">
        <v>76.3</v>
      </c>
      <c r="AE1315" s="300">
        <v>76.3</v>
      </c>
    </row>
    <row r="1316" spans="1:31" x14ac:dyDescent="0.2">
      <c r="A1316" s="293" t="s">
        <v>3096</v>
      </c>
      <c r="B1316" s="293" t="s">
        <v>3094</v>
      </c>
      <c r="C1316" s="293" t="s">
        <v>3097</v>
      </c>
      <c r="D1316" s="122" t="s">
        <v>2711</v>
      </c>
      <c r="E1316" s="293" t="s">
        <v>2712</v>
      </c>
      <c r="F1316" s="293" t="s">
        <v>1971</v>
      </c>
      <c r="G1316" s="122" t="s">
        <v>244</v>
      </c>
      <c r="H1316" s="293" t="s">
        <v>418</v>
      </c>
      <c r="I1316" s="293" t="s">
        <v>260</v>
      </c>
      <c r="J1316" s="294">
        <v>45717</v>
      </c>
      <c r="K1316" s="295">
        <v>75.099999999999994</v>
      </c>
      <c r="L1316" s="296">
        <v>73.7</v>
      </c>
      <c r="M1316" s="297">
        <v>73.7</v>
      </c>
      <c r="N1316" s="297">
        <v>73.7</v>
      </c>
      <c r="O1316" s="298">
        <v>73.7</v>
      </c>
      <c r="P1316" s="299">
        <v>73.7</v>
      </c>
      <c r="Q1316" s="296">
        <v>73.7</v>
      </c>
      <c r="R1316" s="297">
        <v>73.7</v>
      </c>
      <c r="S1316" s="297">
        <v>73.7</v>
      </c>
      <c r="T1316" s="297">
        <v>73.7</v>
      </c>
      <c r="U1316" s="300">
        <v>73.7</v>
      </c>
      <c r="V1316" s="296">
        <v>73.7</v>
      </c>
      <c r="W1316" s="297">
        <v>73.7</v>
      </c>
      <c r="X1316" s="297">
        <v>73.7</v>
      </c>
      <c r="Y1316" s="297">
        <v>73.7</v>
      </c>
      <c r="Z1316" s="300">
        <v>73.7</v>
      </c>
      <c r="AA1316" s="296">
        <v>73.7</v>
      </c>
      <c r="AB1316" s="297">
        <v>73.7</v>
      </c>
      <c r="AC1316" s="297">
        <v>73.7</v>
      </c>
      <c r="AD1316" s="297">
        <v>73.7</v>
      </c>
      <c r="AE1316" s="300">
        <v>73.7</v>
      </c>
    </row>
    <row r="1317" spans="1:31" x14ac:dyDescent="0.2">
      <c r="A1317" s="293" t="s">
        <v>3098</v>
      </c>
      <c r="B1317" s="293" t="s">
        <v>3099</v>
      </c>
      <c r="C1317" s="293" t="s">
        <v>3100</v>
      </c>
      <c r="D1317" s="122" t="s">
        <v>2711</v>
      </c>
      <c r="E1317" s="293" t="s">
        <v>2712</v>
      </c>
      <c r="F1317" s="293" t="s">
        <v>1971</v>
      </c>
      <c r="G1317" s="122" t="s">
        <v>244</v>
      </c>
      <c r="H1317" s="293" t="s">
        <v>500</v>
      </c>
      <c r="I1317" s="293" t="s">
        <v>246</v>
      </c>
      <c r="J1317" s="294">
        <v>45775</v>
      </c>
      <c r="K1317" s="295">
        <v>154.4</v>
      </c>
      <c r="L1317" s="296">
        <v>150</v>
      </c>
      <c r="M1317" s="297">
        <v>150</v>
      </c>
      <c r="N1317" s="297">
        <v>150</v>
      </c>
      <c r="O1317" s="298">
        <v>150</v>
      </c>
      <c r="P1317" s="299">
        <v>150</v>
      </c>
      <c r="Q1317" s="296">
        <v>150</v>
      </c>
      <c r="R1317" s="297">
        <v>150</v>
      </c>
      <c r="S1317" s="297">
        <v>150</v>
      </c>
      <c r="T1317" s="297">
        <v>150</v>
      </c>
      <c r="U1317" s="300">
        <v>150</v>
      </c>
      <c r="V1317" s="296">
        <v>150</v>
      </c>
      <c r="W1317" s="297">
        <v>150</v>
      </c>
      <c r="X1317" s="297">
        <v>150</v>
      </c>
      <c r="Y1317" s="297">
        <v>150</v>
      </c>
      <c r="Z1317" s="300">
        <v>150</v>
      </c>
      <c r="AA1317" s="296">
        <v>150</v>
      </c>
      <c r="AB1317" s="297">
        <v>150</v>
      </c>
      <c r="AC1317" s="297">
        <v>150</v>
      </c>
      <c r="AD1317" s="297">
        <v>150</v>
      </c>
      <c r="AE1317" s="300">
        <v>150</v>
      </c>
    </row>
    <row r="1318" spans="1:31" x14ac:dyDescent="0.2">
      <c r="A1318" s="293" t="s">
        <v>3101</v>
      </c>
      <c r="B1318" s="293" t="s">
        <v>3102</v>
      </c>
      <c r="C1318" s="293" t="s">
        <v>3103</v>
      </c>
      <c r="D1318" s="122" t="s">
        <v>2711</v>
      </c>
      <c r="E1318" s="293" t="s">
        <v>2712</v>
      </c>
      <c r="F1318" s="293" t="s">
        <v>1971</v>
      </c>
      <c r="G1318" s="122" t="s">
        <v>244</v>
      </c>
      <c r="H1318" s="293" t="s">
        <v>1415</v>
      </c>
      <c r="I1318" s="293" t="s">
        <v>392</v>
      </c>
      <c r="J1318" s="294">
        <v>45763</v>
      </c>
      <c r="K1318" s="295">
        <v>78.2</v>
      </c>
      <c r="L1318" s="296">
        <v>75</v>
      </c>
      <c r="M1318" s="297">
        <v>75</v>
      </c>
      <c r="N1318" s="297">
        <v>75</v>
      </c>
      <c r="O1318" s="298">
        <v>75</v>
      </c>
      <c r="P1318" s="299">
        <v>75</v>
      </c>
      <c r="Q1318" s="296">
        <v>75</v>
      </c>
      <c r="R1318" s="297">
        <v>75</v>
      </c>
      <c r="S1318" s="297">
        <v>75</v>
      </c>
      <c r="T1318" s="297">
        <v>75</v>
      </c>
      <c r="U1318" s="300">
        <v>75</v>
      </c>
      <c r="V1318" s="296">
        <v>75</v>
      </c>
      <c r="W1318" s="297">
        <v>75</v>
      </c>
      <c r="X1318" s="297">
        <v>75</v>
      </c>
      <c r="Y1318" s="297">
        <v>75</v>
      </c>
      <c r="Z1318" s="300">
        <v>75</v>
      </c>
      <c r="AA1318" s="296">
        <v>75</v>
      </c>
      <c r="AB1318" s="297">
        <v>75</v>
      </c>
      <c r="AC1318" s="297">
        <v>75</v>
      </c>
      <c r="AD1318" s="297">
        <v>75</v>
      </c>
      <c r="AE1318" s="300">
        <v>75</v>
      </c>
    </row>
    <row r="1319" spans="1:31" x14ac:dyDescent="0.2">
      <c r="A1319" s="293" t="s">
        <v>3104</v>
      </c>
      <c r="B1319" s="293" t="s">
        <v>3105</v>
      </c>
      <c r="C1319" s="293" t="s">
        <v>3106</v>
      </c>
      <c r="D1319" s="122" t="s">
        <v>2711</v>
      </c>
      <c r="E1319" s="293" t="s">
        <v>2712</v>
      </c>
      <c r="F1319" s="293" t="s">
        <v>1971</v>
      </c>
      <c r="G1319" s="122" t="s">
        <v>244</v>
      </c>
      <c r="H1319" s="293" t="s">
        <v>520</v>
      </c>
      <c r="I1319" s="293" t="s">
        <v>246</v>
      </c>
      <c r="J1319" s="294">
        <v>45777</v>
      </c>
      <c r="K1319" s="295">
        <v>100.4</v>
      </c>
      <c r="L1319" s="296">
        <v>100</v>
      </c>
      <c r="M1319" s="297">
        <v>100</v>
      </c>
      <c r="N1319" s="297">
        <v>100</v>
      </c>
      <c r="O1319" s="298">
        <v>100</v>
      </c>
      <c r="P1319" s="299">
        <v>100</v>
      </c>
      <c r="Q1319" s="296">
        <v>100</v>
      </c>
      <c r="R1319" s="297">
        <v>100</v>
      </c>
      <c r="S1319" s="297">
        <v>100</v>
      </c>
      <c r="T1319" s="297">
        <v>100</v>
      </c>
      <c r="U1319" s="300">
        <v>100</v>
      </c>
      <c r="V1319" s="296">
        <v>100</v>
      </c>
      <c r="W1319" s="297">
        <v>100</v>
      </c>
      <c r="X1319" s="297">
        <v>100</v>
      </c>
      <c r="Y1319" s="297">
        <v>100</v>
      </c>
      <c r="Z1319" s="300">
        <v>100</v>
      </c>
      <c r="AA1319" s="296">
        <v>100</v>
      </c>
      <c r="AB1319" s="297">
        <v>100</v>
      </c>
      <c r="AC1319" s="297">
        <v>100</v>
      </c>
      <c r="AD1319" s="297">
        <v>100</v>
      </c>
      <c r="AE1319" s="300">
        <v>100</v>
      </c>
    </row>
    <row r="1320" spans="1:31" x14ac:dyDescent="0.2">
      <c r="A1320" s="293" t="s">
        <v>3107</v>
      </c>
      <c r="B1320" s="293" t="s">
        <v>3108</v>
      </c>
      <c r="C1320" s="293" t="s">
        <v>3109</v>
      </c>
      <c r="D1320" s="122" t="s">
        <v>2711</v>
      </c>
      <c r="E1320" s="293" t="s">
        <v>2712</v>
      </c>
      <c r="F1320" s="293" t="s">
        <v>243</v>
      </c>
      <c r="G1320" s="122" t="s">
        <v>2713</v>
      </c>
      <c r="H1320" s="293" t="s">
        <v>2088</v>
      </c>
      <c r="I1320" s="293" t="s">
        <v>260</v>
      </c>
      <c r="J1320" s="294">
        <v>45809</v>
      </c>
      <c r="K1320" s="295">
        <v>9.9</v>
      </c>
      <c r="L1320" s="296">
        <v>9.9</v>
      </c>
      <c r="M1320" s="297">
        <v>9.9</v>
      </c>
      <c r="N1320" s="297">
        <v>9.9</v>
      </c>
      <c r="O1320" s="298">
        <v>9.9</v>
      </c>
      <c r="P1320" s="299">
        <v>9.9</v>
      </c>
      <c r="Q1320" s="296">
        <v>9.9</v>
      </c>
      <c r="R1320" s="297">
        <v>9.9</v>
      </c>
      <c r="S1320" s="297">
        <v>9.9</v>
      </c>
      <c r="T1320" s="297">
        <v>9.9</v>
      </c>
      <c r="U1320" s="300">
        <v>9.9</v>
      </c>
      <c r="V1320" s="296">
        <v>9.9</v>
      </c>
      <c r="W1320" s="297">
        <v>9.9</v>
      </c>
      <c r="X1320" s="297">
        <v>9.9</v>
      </c>
      <c r="Y1320" s="297">
        <v>9.9</v>
      </c>
      <c r="Z1320" s="300">
        <v>9.9</v>
      </c>
      <c r="AA1320" s="296">
        <v>9.9</v>
      </c>
      <c r="AB1320" s="297">
        <v>9.9</v>
      </c>
      <c r="AC1320" s="297">
        <v>9.9</v>
      </c>
      <c r="AD1320" s="297">
        <v>9.9</v>
      </c>
      <c r="AE1320" s="300">
        <v>9.9</v>
      </c>
    </row>
    <row r="1321" spans="1:31" x14ac:dyDescent="0.2">
      <c r="A1321" s="293" t="s">
        <v>3110</v>
      </c>
      <c r="B1321" s="293" t="s">
        <v>3111</v>
      </c>
      <c r="C1321" s="293" t="s">
        <v>3112</v>
      </c>
      <c r="D1321" s="122" t="s">
        <v>2711</v>
      </c>
      <c r="E1321" s="293" t="s">
        <v>2712</v>
      </c>
      <c r="F1321" s="293" t="s">
        <v>1971</v>
      </c>
      <c r="G1321" s="122" t="s">
        <v>244</v>
      </c>
      <c r="H1321" s="293" t="s">
        <v>1145</v>
      </c>
      <c r="I1321" s="293" t="s">
        <v>260</v>
      </c>
      <c r="J1321" s="294">
        <v>45809</v>
      </c>
      <c r="K1321" s="295">
        <v>101.6</v>
      </c>
      <c r="L1321" s="296">
        <v>100</v>
      </c>
      <c r="M1321" s="297">
        <v>100</v>
      </c>
      <c r="N1321" s="297">
        <v>100</v>
      </c>
      <c r="O1321" s="298">
        <v>100</v>
      </c>
      <c r="P1321" s="299">
        <v>100</v>
      </c>
      <c r="Q1321" s="296">
        <v>100</v>
      </c>
      <c r="R1321" s="297">
        <v>100</v>
      </c>
      <c r="S1321" s="297">
        <v>100</v>
      </c>
      <c r="T1321" s="297">
        <v>100</v>
      </c>
      <c r="U1321" s="300">
        <v>100</v>
      </c>
      <c r="V1321" s="296">
        <v>100</v>
      </c>
      <c r="W1321" s="297">
        <v>100</v>
      </c>
      <c r="X1321" s="297">
        <v>100</v>
      </c>
      <c r="Y1321" s="297">
        <v>100</v>
      </c>
      <c r="Z1321" s="300">
        <v>100</v>
      </c>
      <c r="AA1321" s="296">
        <v>100</v>
      </c>
      <c r="AB1321" s="297">
        <v>100</v>
      </c>
      <c r="AC1321" s="297">
        <v>100</v>
      </c>
      <c r="AD1321" s="297">
        <v>100</v>
      </c>
      <c r="AE1321" s="300">
        <v>100</v>
      </c>
    </row>
    <row r="1322" spans="1:31" x14ac:dyDescent="0.2">
      <c r="A1322" s="293" t="s">
        <v>3113</v>
      </c>
      <c r="B1322" s="293" t="s">
        <v>3114</v>
      </c>
      <c r="C1322" s="293" t="s">
        <v>3115</v>
      </c>
      <c r="D1322" s="122" t="s">
        <v>2711</v>
      </c>
      <c r="E1322" s="293" t="s">
        <v>2712</v>
      </c>
      <c r="F1322" s="293" t="s">
        <v>1971</v>
      </c>
      <c r="G1322" s="122" t="s">
        <v>2713</v>
      </c>
      <c r="H1322" s="293" t="s">
        <v>2728</v>
      </c>
      <c r="I1322" s="293" t="s">
        <v>260</v>
      </c>
      <c r="J1322" s="294">
        <v>45720</v>
      </c>
      <c r="K1322" s="295">
        <v>9.8000000000000007</v>
      </c>
      <c r="L1322" s="296">
        <v>9.8000000000000007</v>
      </c>
      <c r="M1322" s="297">
        <v>9.8000000000000007</v>
      </c>
      <c r="N1322" s="297">
        <v>9.8000000000000007</v>
      </c>
      <c r="O1322" s="298">
        <v>9.8000000000000007</v>
      </c>
      <c r="P1322" s="299">
        <v>9.8000000000000007</v>
      </c>
      <c r="Q1322" s="296">
        <v>9.8000000000000007</v>
      </c>
      <c r="R1322" s="297">
        <v>9.8000000000000007</v>
      </c>
      <c r="S1322" s="297">
        <v>9.8000000000000007</v>
      </c>
      <c r="T1322" s="297">
        <v>9.8000000000000007</v>
      </c>
      <c r="U1322" s="300">
        <v>9.8000000000000007</v>
      </c>
      <c r="V1322" s="296">
        <v>9.8000000000000007</v>
      </c>
      <c r="W1322" s="297">
        <v>9.8000000000000007</v>
      </c>
      <c r="X1322" s="297">
        <v>9.8000000000000007</v>
      </c>
      <c r="Y1322" s="297">
        <v>9.8000000000000007</v>
      </c>
      <c r="Z1322" s="300">
        <v>9.8000000000000007</v>
      </c>
      <c r="AA1322" s="296">
        <v>9.8000000000000007</v>
      </c>
      <c r="AB1322" s="297">
        <v>9.8000000000000007</v>
      </c>
      <c r="AC1322" s="297">
        <v>9.8000000000000007</v>
      </c>
      <c r="AD1322" s="297">
        <v>9.8000000000000007</v>
      </c>
      <c r="AE1322" s="300">
        <v>9.8000000000000007</v>
      </c>
    </row>
    <row r="1323" spans="1:31" x14ac:dyDescent="0.2">
      <c r="A1323" s="293" t="s">
        <v>3116</v>
      </c>
      <c r="B1323" s="293" t="s">
        <v>3117</v>
      </c>
      <c r="C1323" s="293" t="s">
        <v>3118</v>
      </c>
      <c r="D1323" s="122" t="s">
        <v>2711</v>
      </c>
      <c r="E1323" s="293" t="s">
        <v>2712</v>
      </c>
      <c r="F1323" s="293" t="s">
        <v>1971</v>
      </c>
      <c r="G1323" s="122" t="s">
        <v>2713</v>
      </c>
      <c r="H1323" s="293" t="s">
        <v>325</v>
      </c>
      <c r="I1323" s="293" t="s">
        <v>252</v>
      </c>
      <c r="J1323" s="294">
        <v>45866</v>
      </c>
      <c r="K1323" s="295">
        <v>9.8000000000000007</v>
      </c>
      <c r="L1323" s="296">
        <v>9.8000000000000007</v>
      </c>
      <c r="M1323" s="297">
        <v>9.8000000000000007</v>
      </c>
      <c r="N1323" s="297">
        <v>9.8000000000000007</v>
      </c>
      <c r="O1323" s="298">
        <v>9.8000000000000007</v>
      </c>
      <c r="P1323" s="299">
        <v>9.8000000000000007</v>
      </c>
      <c r="Q1323" s="296">
        <v>9.8000000000000007</v>
      </c>
      <c r="R1323" s="297">
        <v>9.8000000000000007</v>
      </c>
      <c r="S1323" s="297">
        <v>9.8000000000000007</v>
      </c>
      <c r="T1323" s="297">
        <v>9.8000000000000007</v>
      </c>
      <c r="U1323" s="300">
        <v>9.8000000000000007</v>
      </c>
      <c r="V1323" s="296">
        <v>9.8000000000000007</v>
      </c>
      <c r="W1323" s="297">
        <v>9.8000000000000007</v>
      </c>
      <c r="X1323" s="297">
        <v>9.8000000000000007</v>
      </c>
      <c r="Y1323" s="297">
        <v>9.8000000000000007</v>
      </c>
      <c r="Z1323" s="300">
        <v>9.8000000000000007</v>
      </c>
      <c r="AA1323" s="296">
        <v>9.8000000000000007</v>
      </c>
      <c r="AB1323" s="297">
        <v>9.8000000000000007</v>
      </c>
      <c r="AC1323" s="297">
        <v>9.8000000000000007</v>
      </c>
      <c r="AD1323" s="297">
        <v>9.8000000000000007</v>
      </c>
      <c r="AE1323" s="300">
        <v>9.8000000000000007</v>
      </c>
    </row>
    <row r="1324" spans="1:31" x14ac:dyDescent="0.2">
      <c r="A1324" s="293" t="s">
        <v>3119</v>
      </c>
      <c r="B1324" s="293" t="s">
        <v>3120</v>
      </c>
      <c r="C1324" s="293" t="s">
        <v>3121</v>
      </c>
      <c r="D1324" s="122" t="s">
        <v>2711</v>
      </c>
      <c r="E1324" s="293" t="s">
        <v>2712</v>
      </c>
      <c r="F1324" s="293" t="s">
        <v>1971</v>
      </c>
      <c r="G1324" s="122" t="s">
        <v>2713</v>
      </c>
      <c r="H1324" s="293" t="s">
        <v>304</v>
      </c>
      <c r="I1324" s="293" t="s">
        <v>305</v>
      </c>
      <c r="J1324" s="294">
        <v>45745</v>
      </c>
      <c r="K1324" s="295">
        <v>9.99</v>
      </c>
      <c r="L1324" s="296">
        <v>10</v>
      </c>
      <c r="M1324" s="297">
        <v>10</v>
      </c>
      <c r="N1324" s="297">
        <v>10</v>
      </c>
      <c r="O1324" s="298">
        <v>10</v>
      </c>
      <c r="P1324" s="299">
        <v>10</v>
      </c>
      <c r="Q1324" s="296">
        <v>10</v>
      </c>
      <c r="R1324" s="297">
        <v>10</v>
      </c>
      <c r="S1324" s="297">
        <v>10</v>
      </c>
      <c r="T1324" s="297">
        <v>10</v>
      </c>
      <c r="U1324" s="300">
        <v>10</v>
      </c>
      <c r="V1324" s="296">
        <v>10</v>
      </c>
      <c r="W1324" s="297">
        <v>10</v>
      </c>
      <c r="X1324" s="297">
        <v>10</v>
      </c>
      <c r="Y1324" s="297">
        <v>10</v>
      </c>
      <c r="Z1324" s="300">
        <v>10</v>
      </c>
      <c r="AA1324" s="296">
        <v>10</v>
      </c>
      <c r="AB1324" s="297">
        <v>10</v>
      </c>
      <c r="AC1324" s="297">
        <v>10</v>
      </c>
      <c r="AD1324" s="297">
        <v>10</v>
      </c>
      <c r="AE1324" s="300">
        <v>10</v>
      </c>
    </row>
    <row r="1325" spans="1:31" x14ac:dyDescent="0.2">
      <c r="A1325" s="293" t="s">
        <v>3122</v>
      </c>
      <c r="B1325" s="293" t="s">
        <v>3123</v>
      </c>
      <c r="C1325" s="293" t="s">
        <v>3124</v>
      </c>
      <c r="D1325" s="122" t="s">
        <v>2711</v>
      </c>
      <c r="E1325" s="293" t="s">
        <v>2712</v>
      </c>
      <c r="F1325" s="293" t="s">
        <v>1971</v>
      </c>
      <c r="G1325" s="122" t="s">
        <v>244</v>
      </c>
      <c r="H1325" s="293" t="s">
        <v>1535</v>
      </c>
      <c r="I1325" s="293" t="s">
        <v>392</v>
      </c>
      <c r="J1325" s="294">
        <v>45772</v>
      </c>
      <c r="K1325" s="295">
        <v>13</v>
      </c>
      <c r="L1325" s="296">
        <v>13</v>
      </c>
      <c r="M1325" s="297">
        <v>13</v>
      </c>
      <c r="N1325" s="297">
        <v>13</v>
      </c>
      <c r="O1325" s="298">
        <v>13</v>
      </c>
      <c r="P1325" s="299">
        <v>13</v>
      </c>
      <c r="Q1325" s="296">
        <v>13</v>
      </c>
      <c r="R1325" s="297">
        <v>13</v>
      </c>
      <c r="S1325" s="297">
        <v>13</v>
      </c>
      <c r="T1325" s="297">
        <v>13</v>
      </c>
      <c r="U1325" s="300">
        <v>13</v>
      </c>
      <c r="V1325" s="296">
        <v>13</v>
      </c>
      <c r="W1325" s="297">
        <v>13</v>
      </c>
      <c r="X1325" s="297">
        <v>13</v>
      </c>
      <c r="Y1325" s="297">
        <v>13</v>
      </c>
      <c r="Z1325" s="300">
        <v>13</v>
      </c>
      <c r="AA1325" s="296">
        <v>13</v>
      </c>
      <c r="AB1325" s="297">
        <v>13</v>
      </c>
      <c r="AC1325" s="297">
        <v>13</v>
      </c>
      <c r="AD1325" s="297">
        <v>13</v>
      </c>
      <c r="AE1325" s="300">
        <v>13</v>
      </c>
    </row>
    <row r="1326" spans="1:31" x14ac:dyDescent="0.2">
      <c r="A1326" s="293" t="s">
        <v>3125</v>
      </c>
      <c r="B1326" s="293" t="s">
        <v>3126</v>
      </c>
      <c r="C1326" s="293" t="s">
        <v>3127</v>
      </c>
      <c r="D1326" s="122" t="s">
        <v>2711</v>
      </c>
      <c r="E1326" s="293" t="s">
        <v>2712</v>
      </c>
      <c r="F1326" s="293" t="s">
        <v>1971</v>
      </c>
      <c r="G1326" s="122" t="s">
        <v>244</v>
      </c>
      <c r="H1326" s="293" t="s">
        <v>1375</v>
      </c>
      <c r="I1326" s="293" t="s">
        <v>392</v>
      </c>
      <c r="J1326" s="294">
        <v>45748</v>
      </c>
      <c r="K1326" s="295">
        <v>78.53</v>
      </c>
      <c r="L1326" s="296">
        <v>78.099999999999994</v>
      </c>
      <c r="M1326" s="297">
        <v>78.099999999999994</v>
      </c>
      <c r="N1326" s="297">
        <v>78.099999999999994</v>
      </c>
      <c r="O1326" s="298">
        <v>78.099999999999994</v>
      </c>
      <c r="P1326" s="299">
        <v>78.099999999999994</v>
      </c>
      <c r="Q1326" s="296">
        <v>78.099999999999994</v>
      </c>
      <c r="R1326" s="297">
        <v>78.099999999999994</v>
      </c>
      <c r="S1326" s="297">
        <v>78.099999999999994</v>
      </c>
      <c r="T1326" s="297">
        <v>78.099999999999994</v>
      </c>
      <c r="U1326" s="300">
        <v>78.099999999999994</v>
      </c>
      <c r="V1326" s="296">
        <v>78.099999999999994</v>
      </c>
      <c r="W1326" s="297">
        <v>78.099999999999994</v>
      </c>
      <c r="X1326" s="297">
        <v>78.099999999999994</v>
      </c>
      <c r="Y1326" s="297">
        <v>78.099999999999994</v>
      </c>
      <c r="Z1326" s="300">
        <v>78.099999999999994</v>
      </c>
      <c r="AA1326" s="296">
        <v>78.099999999999994</v>
      </c>
      <c r="AB1326" s="297">
        <v>78.099999999999994</v>
      </c>
      <c r="AC1326" s="297">
        <v>78.099999999999994</v>
      </c>
      <c r="AD1326" s="297">
        <v>78.099999999999994</v>
      </c>
      <c r="AE1326" s="300">
        <v>78.099999999999994</v>
      </c>
    </row>
    <row r="1327" spans="1:31" x14ac:dyDescent="0.2">
      <c r="A1327" s="293" t="s">
        <v>3128</v>
      </c>
      <c r="B1327" s="293" t="s">
        <v>3126</v>
      </c>
      <c r="C1327" s="293" t="s">
        <v>3129</v>
      </c>
      <c r="D1327" s="122" t="s">
        <v>2711</v>
      </c>
      <c r="E1327" s="293" t="s">
        <v>2712</v>
      </c>
      <c r="F1327" s="293" t="s">
        <v>1971</v>
      </c>
      <c r="G1327" s="122" t="s">
        <v>244</v>
      </c>
      <c r="H1327" s="293" t="s">
        <v>1375</v>
      </c>
      <c r="I1327" s="293" t="s">
        <v>392</v>
      </c>
      <c r="J1327" s="294">
        <v>45748</v>
      </c>
      <c r="K1327" s="295">
        <v>82.27</v>
      </c>
      <c r="L1327" s="296">
        <v>81.900000000000006</v>
      </c>
      <c r="M1327" s="297">
        <v>81.900000000000006</v>
      </c>
      <c r="N1327" s="297">
        <v>81.900000000000006</v>
      </c>
      <c r="O1327" s="298">
        <v>81.900000000000006</v>
      </c>
      <c r="P1327" s="299">
        <v>81.900000000000006</v>
      </c>
      <c r="Q1327" s="296">
        <v>81.900000000000006</v>
      </c>
      <c r="R1327" s="297">
        <v>81.900000000000006</v>
      </c>
      <c r="S1327" s="297">
        <v>81.900000000000006</v>
      </c>
      <c r="T1327" s="297">
        <v>81.900000000000006</v>
      </c>
      <c r="U1327" s="300">
        <v>81.900000000000006</v>
      </c>
      <c r="V1327" s="296">
        <v>81.900000000000006</v>
      </c>
      <c r="W1327" s="297">
        <v>81.900000000000006</v>
      </c>
      <c r="X1327" s="297">
        <v>81.900000000000006</v>
      </c>
      <c r="Y1327" s="297">
        <v>81.900000000000006</v>
      </c>
      <c r="Z1327" s="300">
        <v>81.900000000000006</v>
      </c>
      <c r="AA1327" s="296">
        <v>81.900000000000006</v>
      </c>
      <c r="AB1327" s="297">
        <v>81.900000000000006</v>
      </c>
      <c r="AC1327" s="297">
        <v>81.900000000000006</v>
      </c>
      <c r="AD1327" s="297">
        <v>81.900000000000006</v>
      </c>
      <c r="AE1327" s="300">
        <v>81.900000000000006</v>
      </c>
    </row>
    <row r="1328" spans="1:31" x14ac:dyDescent="0.2">
      <c r="A1328" s="293" t="s">
        <v>3130</v>
      </c>
      <c r="B1328" s="293" t="s">
        <v>3131</v>
      </c>
      <c r="C1328" s="293" t="s">
        <v>3132</v>
      </c>
      <c r="D1328" s="122" t="s">
        <v>2711</v>
      </c>
      <c r="E1328" s="293" t="s">
        <v>2712</v>
      </c>
      <c r="F1328" s="293" t="s">
        <v>1971</v>
      </c>
      <c r="G1328" s="122" t="s">
        <v>244</v>
      </c>
      <c r="H1328" s="293" t="s">
        <v>341</v>
      </c>
      <c r="I1328" s="293" t="s">
        <v>252</v>
      </c>
      <c r="J1328" s="294">
        <v>45741</v>
      </c>
      <c r="K1328" s="295">
        <v>154.19999999999999</v>
      </c>
      <c r="L1328" s="296">
        <v>153.5</v>
      </c>
      <c r="M1328" s="297">
        <v>153.5</v>
      </c>
      <c r="N1328" s="297">
        <v>153.5</v>
      </c>
      <c r="O1328" s="298">
        <v>153.5</v>
      </c>
      <c r="P1328" s="299">
        <v>153.5</v>
      </c>
      <c r="Q1328" s="296">
        <v>153.5</v>
      </c>
      <c r="R1328" s="297">
        <v>153.5</v>
      </c>
      <c r="S1328" s="297">
        <v>153.5</v>
      </c>
      <c r="T1328" s="297">
        <v>153.5</v>
      </c>
      <c r="U1328" s="300">
        <v>153.5</v>
      </c>
      <c r="V1328" s="296">
        <v>153.5</v>
      </c>
      <c r="W1328" s="297">
        <v>153.5</v>
      </c>
      <c r="X1328" s="297">
        <v>153.5</v>
      </c>
      <c r="Y1328" s="297">
        <v>153.5</v>
      </c>
      <c r="Z1328" s="300">
        <v>153.5</v>
      </c>
      <c r="AA1328" s="296">
        <v>153.5</v>
      </c>
      <c r="AB1328" s="297">
        <v>153.5</v>
      </c>
      <c r="AC1328" s="297">
        <v>153.5</v>
      </c>
      <c r="AD1328" s="297">
        <v>153.5</v>
      </c>
      <c r="AE1328" s="300">
        <v>153.5</v>
      </c>
    </row>
    <row r="1329" spans="1:31" x14ac:dyDescent="0.2">
      <c r="A1329" s="293" t="s">
        <v>3133</v>
      </c>
      <c r="B1329" s="293" t="s">
        <v>3131</v>
      </c>
      <c r="C1329" s="293" t="s">
        <v>3134</v>
      </c>
      <c r="D1329" s="122" t="s">
        <v>2711</v>
      </c>
      <c r="E1329" s="293" t="s">
        <v>2712</v>
      </c>
      <c r="F1329" s="293" t="s">
        <v>1971</v>
      </c>
      <c r="G1329" s="122" t="s">
        <v>244</v>
      </c>
      <c r="H1329" s="293" t="s">
        <v>341</v>
      </c>
      <c r="I1329" s="293" t="s">
        <v>252</v>
      </c>
      <c r="J1329" s="294">
        <v>45741</v>
      </c>
      <c r="K1329" s="295">
        <v>154.19999999999999</v>
      </c>
      <c r="L1329" s="296">
        <v>153.5</v>
      </c>
      <c r="M1329" s="297">
        <v>153.5</v>
      </c>
      <c r="N1329" s="297">
        <v>153.5</v>
      </c>
      <c r="O1329" s="298">
        <v>153.5</v>
      </c>
      <c r="P1329" s="299">
        <v>153.5</v>
      </c>
      <c r="Q1329" s="296">
        <v>153.5</v>
      </c>
      <c r="R1329" s="297">
        <v>153.5</v>
      </c>
      <c r="S1329" s="297">
        <v>153.5</v>
      </c>
      <c r="T1329" s="297">
        <v>153.5</v>
      </c>
      <c r="U1329" s="300">
        <v>153.5</v>
      </c>
      <c r="V1329" s="296">
        <v>153.5</v>
      </c>
      <c r="W1329" s="297">
        <v>153.5</v>
      </c>
      <c r="X1329" s="297">
        <v>153.5</v>
      </c>
      <c r="Y1329" s="297">
        <v>153.5</v>
      </c>
      <c r="Z1329" s="300">
        <v>153.5</v>
      </c>
      <c r="AA1329" s="296">
        <v>153.5</v>
      </c>
      <c r="AB1329" s="297">
        <v>153.5</v>
      </c>
      <c r="AC1329" s="297">
        <v>153.5</v>
      </c>
      <c r="AD1329" s="297">
        <v>153.5</v>
      </c>
      <c r="AE1329" s="300">
        <v>153.5</v>
      </c>
    </row>
    <row r="1330" spans="1:31" x14ac:dyDescent="0.2">
      <c r="A1330" s="293" t="s">
        <v>3135</v>
      </c>
      <c r="B1330" s="293" t="s">
        <v>3136</v>
      </c>
      <c r="C1330" s="293" t="s">
        <v>3137</v>
      </c>
      <c r="D1330" s="122" t="s">
        <v>2711</v>
      </c>
      <c r="E1330" s="293" t="s">
        <v>2712</v>
      </c>
      <c r="F1330" s="293" t="s">
        <v>1971</v>
      </c>
      <c r="G1330" s="122" t="s">
        <v>244</v>
      </c>
      <c r="H1330" s="293" t="s">
        <v>341</v>
      </c>
      <c r="I1330" s="293" t="s">
        <v>252</v>
      </c>
      <c r="J1330" s="294">
        <v>45747</v>
      </c>
      <c r="K1330" s="295">
        <v>180.8</v>
      </c>
      <c r="L1330" s="296">
        <v>174</v>
      </c>
      <c r="M1330" s="297">
        <v>174</v>
      </c>
      <c r="N1330" s="297">
        <v>174</v>
      </c>
      <c r="O1330" s="298">
        <v>174</v>
      </c>
      <c r="P1330" s="299">
        <v>174</v>
      </c>
      <c r="Q1330" s="296">
        <v>174</v>
      </c>
      <c r="R1330" s="297">
        <v>174</v>
      </c>
      <c r="S1330" s="297">
        <v>174</v>
      </c>
      <c r="T1330" s="297">
        <v>174</v>
      </c>
      <c r="U1330" s="300">
        <v>174</v>
      </c>
      <c r="V1330" s="296">
        <v>174</v>
      </c>
      <c r="W1330" s="297">
        <v>174</v>
      </c>
      <c r="X1330" s="297">
        <v>174</v>
      </c>
      <c r="Y1330" s="297">
        <v>174</v>
      </c>
      <c r="Z1330" s="300">
        <v>174</v>
      </c>
      <c r="AA1330" s="296">
        <v>174</v>
      </c>
      <c r="AB1330" s="297">
        <v>174</v>
      </c>
      <c r="AC1330" s="297">
        <v>174</v>
      </c>
      <c r="AD1330" s="297">
        <v>174</v>
      </c>
      <c r="AE1330" s="300">
        <v>174</v>
      </c>
    </row>
    <row r="1331" spans="1:31" x14ac:dyDescent="0.2">
      <c r="A1331" s="293" t="s">
        <v>3138</v>
      </c>
      <c r="B1331" s="293" t="s">
        <v>3139</v>
      </c>
      <c r="C1331" s="293" t="s">
        <v>3140</v>
      </c>
      <c r="D1331" s="122" t="s">
        <v>2711</v>
      </c>
      <c r="E1331" s="293" t="s">
        <v>2712</v>
      </c>
      <c r="F1331" s="293" t="s">
        <v>1971</v>
      </c>
      <c r="G1331" s="122" t="s">
        <v>2713</v>
      </c>
      <c r="H1331" s="293" t="s">
        <v>3141</v>
      </c>
      <c r="I1331" s="293" t="s">
        <v>260</v>
      </c>
      <c r="J1331" s="294">
        <v>45822</v>
      </c>
      <c r="K1331" s="295">
        <v>9.9</v>
      </c>
      <c r="L1331" s="296">
        <v>9.9</v>
      </c>
      <c r="M1331" s="297">
        <v>9.9</v>
      </c>
      <c r="N1331" s="297">
        <v>9.9</v>
      </c>
      <c r="O1331" s="298">
        <v>9.9</v>
      </c>
      <c r="P1331" s="299">
        <v>9.9</v>
      </c>
      <c r="Q1331" s="296">
        <v>9.9</v>
      </c>
      <c r="R1331" s="297">
        <v>9.9</v>
      </c>
      <c r="S1331" s="297">
        <v>9.9</v>
      </c>
      <c r="T1331" s="297">
        <v>9.9</v>
      </c>
      <c r="U1331" s="300">
        <v>9.9</v>
      </c>
      <c r="V1331" s="296">
        <v>9.9</v>
      </c>
      <c r="W1331" s="297">
        <v>9.9</v>
      </c>
      <c r="X1331" s="297">
        <v>9.9</v>
      </c>
      <c r="Y1331" s="297">
        <v>9.9</v>
      </c>
      <c r="Z1331" s="300">
        <v>9.9</v>
      </c>
      <c r="AA1331" s="296">
        <v>9.9</v>
      </c>
      <c r="AB1331" s="297">
        <v>9.9</v>
      </c>
      <c r="AC1331" s="297">
        <v>9.9</v>
      </c>
      <c r="AD1331" s="297">
        <v>9.9</v>
      </c>
      <c r="AE1331" s="300">
        <v>9.9</v>
      </c>
    </row>
    <row r="1332" spans="1:31" x14ac:dyDescent="0.2">
      <c r="A1332" s="293" t="s">
        <v>3142</v>
      </c>
      <c r="B1332" s="293" t="s">
        <v>3143</v>
      </c>
      <c r="C1332" s="293" t="s">
        <v>3144</v>
      </c>
      <c r="D1332" s="122" t="s">
        <v>2711</v>
      </c>
      <c r="E1332" s="293" t="s">
        <v>2712</v>
      </c>
      <c r="F1332" s="293" t="s">
        <v>1971</v>
      </c>
      <c r="G1332" s="122" t="s">
        <v>2713</v>
      </c>
      <c r="H1332" s="293" t="s">
        <v>495</v>
      </c>
      <c r="I1332" s="293" t="s">
        <v>392</v>
      </c>
      <c r="J1332" s="294">
        <v>45776</v>
      </c>
      <c r="K1332" s="295">
        <v>9.9499999999999993</v>
      </c>
      <c r="L1332" s="296">
        <v>10</v>
      </c>
      <c r="M1332" s="297">
        <v>10</v>
      </c>
      <c r="N1332" s="297">
        <v>10</v>
      </c>
      <c r="O1332" s="298">
        <v>10</v>
      </c>
      <c r="P1332" s="299">
        <v>10</v>
      </c>
      <c r="Q1332" s="296">
        <v>10</v>
      </c>
      <c r="R1332" s="297">
        <v>10</v>
      </c>
      <c r="S1332" s="297">
        <v>10</v>
      </c>
      <c r="T1332" s="297">
        <v>10</v>
      </c>
      <c r="U1332" s="300">
        <v>10</v>
      </c>
      <c r="V1332" s="296">
        <v>10</v>
      </c>
      <c r="W1332" s="297">
        <v>10</v>
      </c>
      <c r="X1332" s="297">
        <v>10</v>
      </c>
      <c r="Y1332" s="297">
        <v>10</v>
      </c>
      <c r="Z1332" s="300">
        <v>10</v>
      </c>
      <c r="AA1332" s="296">
        <v>10</v>
      </c>
      <c r="AB1332" s="297">
        <v>10</v>
      </c>
      <c r="AC1332" s="297">
        <v>10</v>
      </c>
      <c r="AD1332" s="297">
        <v>10</v>
      </c>
      <c r="AE1332" s="300">
        <v>10</v>
      </c>
    </row>
    <row r="1333" spans="1:31" x14ac:dyDescent="0.2">
      <c r="A1333" s="293" t="s">
        <v>3145</v>
      </c>
      <c r="B1333" s="293" t="s">
        <v>3146</v>
      </c>
      <c r="C1333" s="293" t="s">
        <v>3147</v>
      </c>
      <c r="D1333" s="122" t="s">
        <v>2711</v>
      </c>
      <c r="E1333" s="293" t="s">
        <v>2712</v>
      </c>
      <c r="F1333" s="293" t="s">
        <v>1971</v>
      </c>
      <c r="G1333" s="122" t="s">
        <v>2713</v>
      </c>
      <c r="H1333" s="293" t="s">
        <v>1903</v>
      </c>
      <c r="I1333" s="293" t="s">
        <v>246</v>
      </c>
      <c r="J1333" s="294">
        <v>45720</v>
      </c>
      <c r="K1333" s="295">
        <v>9.9</v>
      </c>
      <c r="L1333" s="296">
        <v>9.9</v>
      </c>
      <c r="M1333" s="297">
        <v>9.9</v>
      </c>
      <c r="N1333" s="297">
        <v>9.9</v>
      </c>
      <c r="O1333" s="298">
        <v>9.9</v>
      </c>
      <c r="P1333" s="299">
        <v>9.9</v>
      </c>
      <c r="Q1333" s="296">
        <v>9.9</v>
      </c>
      <c r="R1333" s="297">
        <v>9.9</v>
      </c>
      <c r="S1333" s="297">
        <v>9.9</v>
      </c>
      <c r="T1333" s="297">
        <v>9.9</v>
      </c>
      <c r="U1333" s="300">
        <v>9.9</v>
      </c>
      <c r="V1333" s="296">
        <v>9.9</v>
      </c>
      <c r="W1333" s="297">
        <v>9.9</v>
      </c>
      <c r="X1333" s="297">
        <v>9.9</v>
      </c>
      <c r="Y1333" s="297">
        <v>9.9</v>
      </c>
      <c r="Z1333" s="300">
        <v>9.9</v>
      </c>
      <c r="AA1333" s="296">
        <v>9.9</v>
      </c>
      <c r="AB1333" s="297">
        <v>9.9</v>
      </c>
      <c r="AC1333" s="297">
        <v>9.9</v>
      </c>
      <c r="AD1333" s="297">
        <v>9.9</v>
      </c>
      <c r="AE1333" s="300">
        <v>9.9</v>
      </c>
    </row>
    <row r="1334" spans="1:31" x14ac:dyDescent="0.2">
      <c r="A1334" s="293" t="s">
        <v>3148</v>
      </c>
      <c r="B1334" s="293" t="s">
        <v>3149</v>
      </c>
      <c r="C1334" s="293" t="s">
        <v>3150</v>
      </c>
      <c r="D1334" s="122" t="s">
        <v>2711</v>
      </c>
      <c r="E1334" s="293" t="s">
        <v>2712</v>
      </c>
      <c r="F1334" s="293" t="s">
        <v>1971</v>
      </c>
      <c r="G1334" s="122" t="s">
        <v>244</v>
      </c>
      <c r="H1334" s="293" t="s">
        <v>272</v>
      </c>
      <c r="I1334" s="293" t="s">
        <v>260</v>
      </c>
      <c r="J1334" s="294">
        <v>45786</v>
      </c>
      <c r="K1334" s="295">
        <v>51.1</v>
      </c>
      <c r="L1334" s="296">
        <v>50</v>
      </c>
      <c r="M1334" s="297">
        <v>50</v>
      </c>
      <c r="N1334" s="297">
        <v>50</v>
      </c>
      <c r="O1334" s="298">
        <v>50</v>
      </c>
      <c r="P1334" s="299">
        <v>50</v>
      </c>
      <c r="Q1334" s="296">
        <v>50</v>
      </c>
      <c r="R1334" s="297">
        <v>50</v>
      </c>
      <c r="S1334" s="297">
        <v>50</v>
      </c>
      <c r="T1334" s="297">
        <v>50</v>
      </c>
      <c r="U1334" s="300">
        <v>50</v>
      </c>
      <c r="V1334" s="296">
        <v>50</v>
      </c>
      <c r="W1334" s="297">
        <v>50</v>
      </c>
      <c r="X1334" s="297">
        <v>50</v>
      </c>
      <c r="Y1334" s="297">
        <v>50</v>
      </c>
      <c r="Z1334" s="300">
        <v>50</v>
      </c>
      <c r="AA1334" s="296">
        <v>50</v>
      </c>
      <c r="AB1334" s="297">
        <v>50</v>
      </c>
      <c r="AC1334" s="297">
        <v>50</v>
      </c>
      <c r="AD1334" s="297">
        <v>50</v>
      </c>
      <c r="AE1334" s="300">
        <v>50</v>
      </c>
    </row>
    <row r="1335" spans="1:31" x14ac:dyDescent="0.2">
      <c r="A1335" s="293" t="s">
        <v>3151</v>
      </c>
      <c r="B1335" s="293" t="s">
        <v>3152</v>
      </c>
      <c r="C1335" s="293" t="s">
        <v>3153</v>
      </c>
      <c r="D1335" s="122" t="s">
        <v>2711</v>
      </c>
      <c r="E1335" s="293" t="s">
        <v>2712</v>
      </c>
      <c r="F1335" s="293" t="s">
        <v>1971</v>
      </c>
      <c r="G1335" s="122" t="s">
        <v>2713</v>
      </c>
      <c r="H1335" s="293" t="s">
        <v>780</v>
      </c>
      <c r="I1335" s="293" t="s">
        <v>260</v>
      </c>
      <c r="J1335" s="294">
        <v>45656</v>
      </c>
      <c r="K1335" s="295">
        <v>9.9</v>
      </c>
      <c r="L1335" s="296">
        <v>9.9</v>
      </c>
      <c r="M1335" s="297">
        <v>9.9</v>
      </c>
      <c r="N1335" s="297">
        <v>9.9</v>
      </c>
      <c r="O1335" s="298">
        <v>9.9</v>
      </c>
      <c r="P1335" s="299">
        <v>9.9</v>
      </c>
      <c r="Q1335" s="296">
        <v>9.9</v>
      </c>
      <c r="R1335" s="297">
        <v>9.9</v>
      </c>
      <c r="S1335" s="297">
        <v>9.9</v>
      </c>
      <c r="T1335" s="297">
        <v>9.9</v>
      </c>
      <c r="U1335" s="300">
        <v>9.9</v>
      </c>
      <c r="V1335" s="296">
        <v>9.9</v>
      </c>
      <c r="W1335" s="297">
        <v>9.9</v>
      </c>
      <c r="X1335" s="297">
        <v>9.9</v>
      </c>
      <c r="Y1335" s="297">
        <v>9.9</v>
      </c>
      <c r="Z1335" s="300">
        <v>9.9</v>
      </c>
      <c r="AA1335" s="296">
        <v>9.9</v>
      </c>
      <c r="AB1335" s="297">
        <v>9.9</v>
      </c>
      <c r="AC1335" s="297">
        <v>9.9</v>
      </c>
      <c r="AD1335" s="297">
        <v>9.9</v>
      </c>
      <c r="AE1335" s="300">
        <v>9.9</v>
      </c>
    </row>
    <row r="1336" spans="1:31" x14ac:dyDescent="0.2">
      <c r="A1336" s="293" t="s">
        <v>3154</v>
      </c>
      <c r="B1336" s="293" t="s">
        <v>3155</v>
      </c>
      <c r="C1336" s="293" t="s">
        <v>3156</v>
      </c>
      <c r="D1336" s="122" t="s">
        <v>2711</v>
      </c>
      <c r="E1336" s="293" t="s">
        <v>2712</v>
      </c>
      <c r="F1336" s="293" t="s">
        <v>1971</v>
      </c>
      <c r="G1336" s="122" t="s">
        <v>244</v>
      </c>
      <c r="H1336" s="293" t="s">
        <v>418</v>
      </c>
      <c r="I1336" s="293" t="s">
        <v>260</v>
      </c>
      <c r="J1336" s="294">
        <v>45762</v>
      </c>
      <c r="K1336" s="295">
        <v>152.74</v>
      </c>
      <c r="L1336" s="296">
        <v>150</v>
      </c>
      <c r="M1336" s="297">
        <v>150</v>
      </c>
      <c r="N1336" s="297">
        <v>150</v>
      </c>
      <c r="O1336" s="298">
        <v>150</v>
      </c>
      <c r="P1336" s="299">
        <v>150</v>
      </c>
      <c r="Q1336" s="296">
        <v>150</v>
      </c>
      <c r="R1336" s="297">
        <v>150</v>
      </c>
      <c r="S1336" s="297">
        <v>150</v>
      </c>
      <c r="T1336" s="297">
        <v>150</v>
      </c>
      <c r="U1336" s="300">
        <v>150</v>
      </c>
      <c r="V1336" s="296">
        <v>150</v>
      </c>
      <c r="W1336" s="297">
        <v>150</v>
      </c>
      <c r="X1336" s="297">
        <v>150</v>
      </c>
      <c r="Y1336" s="297">
        <v>150</v>
      </c>
      <c r="Z1336" s="300">
        <v>150</v>
      </c>
      <c r="AA1336" s="296">
        <v>150</v>
      </c>
      <c r="AB1336" s="297">
        <v>150</v>
      </c>
      <c r="AC1336" s="297">
        <v>150</v>
      </c>
      <c r="AD1336" s="297">
        <v>150</v>
      </c>
      <c r="AE1336" s="300">
        <v>150</v>
      </c>
    </row>
    <row r="1337" spans="1:31" x14ac:dyDescent="0.2">
      <c r="A1337" s="293" t="s">
        <v>3157</v>
      </c>
      <c r="B1337" s="293" t="s">
        <v>3158</v>
      </c>
      <c r="C1337" s="293" t="s">
        <v>3159</v>
      </c>
      <c r="D1337" s="122" t="s">
        <v>2711</v>
      </c>
      <c r="E1337" s="293" t="s">
        <v>2712</v>
      </c>
      <c r="F1337" s="293" t="s">
        <v>1971</v>
      </c>
      <c r="G1337" s="122" t="s">
        <v>244</v>
      </c>
      <c r="H1337" s="293" t="s">
        <v>418</v>
      </c>
      <c r="I1337" s="293" t="s">
        <v>260</v>
      </c>
      <c r="J1337" s="294">
        <v>45838</v>
      </c>
      <c r="K1337" s="295">
        <v>152.74</v>
      </c>
      <c r="L1337" s="296">
        <v>150</v>
      </c>
      <c r="M1337" s="297">
        <v>150</v>
      </c>
      <c r="N1337" s="297">
        <v>150</v>
      </c>
      <c r="O1337" s="298">
        <v>150</v>
      </c>
      <c r="P1337" s="299">
        <v>150</v>
      </c>
      <c r="Q1337" s="296">
        <v>150</v>
      </c>
      <c r="R1337" s="297">
        <v>150</v>
      </c>
      <c r="S1337" s="297">
        <v>150</v>
      </c>
      <c r="T1337" s="297">
        <v>150</v>
      </c>
      <c r="U1337" s="300">
        <v>150</v>
      </c>
      <c r="V1337" s="296">
        <v>150</v>
      </c>
      <c r="W1337" s="297">
        <v>150</v>
      </c>
      <c r="X1337" s="297">
        <v>150</v>
      </c>
      <c r="Y1337" s="297">
        <v>150</v>
      </c>
      <c r="Z1337" s="300">
        <v>150</v>
      </c>
      <c r="AA1337" s="296">
        <v>150</v>
      </c>
      <c r="AB1337" s="297">
        <v>150</v>
      </c>
      <c r="AC1337" s="297">
        <v>150</v>
      </c>
      <c r="AD1337" s="297">
        <v>150</v>
      </c>
      <c r="AE1337" s="300">
        <v>150</v>
      </c>
    </row>
    <row r="1338" spans="1:31" x14ac:dyDescent="0.2">
      <c r="A1338" s="293" t="s">
        <v>3160</v>
      </c>
      <c r="B1338" s="293" t="s">
        <v>3161</v>
      </c>
      <c r="C1338" s="293" t="s">
        <v>3162</v>
      </c>
      <c r="D1338" s="122" t="s">
        <v>2711</v>
      </c>
      <c r="E1338" s="293" t="s">
        <v>2712</v>
      </c>
      <c r="F1338" s="293" t="s">
        <v>1971</v>
      </c>
      <c r="G1338" s="122" t="s">
        <v>2713</v>
      </c>
      <c r="H1338" s="293" t="s">
        <v>583</v>
      </c>
      <c r="I1338" s="293" t="s">
        <v>252</v>
      </c>
      <c r="J1338" s="294">
        <v>45809</v>
      </c>
      <c r="K1338" s="295">
        <v>9.8000000000000007</v>
      </c>
      <c r="L1338" s="296">
        <v>9.8000000000000007</v>
      </c>
      <c r="M1338" s="297">
        <v>9.8000000000000007</v>
      </c>
      <c r="N1338" s="297">
        <v>9.8000000000000007</v>
      </c>
      <c r="O1338" s="298">
        <v>9.8000000000000007</v>
      </c>
      <c r="P1338" s="299">
        <v>9.8000000000000007</v>
      </c>
      <c r="Q1338" s="296">
        <v>9.8000000000000007</v>
      </c>
      <c r="R1338" s="297">
        <v>9.8000000000000007</v>
      </c>
      <c r="S1338" s="297">
        <v>9.8000000000000007</v>
      </c>
      <c r="T1338" s="297">
        <v>9.8000000000000007</v>
      </c>
      <c r="U1338" s="300">
        <v>9.8000000000000007</v>
      </c>
      <c r="V1338" s="296">
        <v>9.8000000000000007</v>
      </c>
      <c r="W1338" s="297">
        <v>9.8000000000000007</v>
      </c>
      <c r="X1338" s="297">
        <v>9.8000000000000007</v>
      </c>
      <c r="Y1338" s="297">
        <v>9.8000000000000007</v>
      </c>
      <c r="Z1338" s="300">
        <v>9.8000000000000007</v>
      </c>
      <c r="AA1338" s="296">
        <v>9.8000000000000007</v>
      </c>
      <c r="AB1338" s="297">
        <v>9.8000000000000007</v>
      </c>
      <c r="AC1338" s="297">
        <v>9.8000000000000007</v>
      </c>
      <c r="AD1338" s="297">
        <v>9.8000000000000007</v>
      </c>
      <c r="AE1338" s="300">
        <v>9.8000000000000007</v>
      </c>
    </row>
    <row r="1339" spans="1:31" x14ac:dyDescent="0.2">
      <c r="A1339" s="293" t="s">
        <v>3163</v>
      </c>
      <c r="B1339" s="293" t="s">
        <v>3164</v>
      </c>
      <c r="C1339" s="293" t="s">
        <v>3165</v>
      </c>
      <c r="D1339" s="122" t="s">
        <v>2711</v>
      </c>
      <c r="E1339" s="293" t="s">
        <v>2712</v>
      </c>
      <c r="F1339" s="293" t="s">
        <v>4459</v>
      </c>
      <c r="G1339" s="122" t="s">
        <v>4460</v>
      </c>
      <c r="H1339" s="293" t="s">
        <v>1520</v>
      </c>
      <c r="I1339" s="293" t="s">
        <v>392</v>
      </c>
      <c r="J1339" s="294">
        <v>45747</v>
      </c>
      <c r="K1339" s="295">
        <v>99.33</v>
      </c>
      <c r="L1339" s="296">
        <v>99.3</v>
      </c>
      <c r="M1339" s="297">
        <v>99.3</v>
      </c>
      <c r="N1339" s="297">
        <v>99.3</v>
      </c>
      <c r="O1339" s="298">
        <v>99.3</v>
      </c>
      <c r="P1339" s="299">
        <v>99.3</v>
      </c>
      <c r="Q1339" s="296">
        <v>99.3</v>
      </c>
      <c r="R1339" s="297">
        <v>99.3</v>
      </c>
      <c r="S1339" s="297">
        <v>99.3</v>
      </c>
      <c r="T1339" s="297">
        <v>99.3</v>
      </c>
      <c r="U1339" s="300">
        <v>99.3</v>
      </c>
      <c r="V1339" s="296">
        <v>99.3</v>
      </c>
      <c r="W1339" s="297">
        <v>99.3</v>
      </c>
      <c r="X1339" s="297">
        <v>99.3</v>
      </c>
      <c r="Y1339" s="297">
        <v>99.3</v>
      </c>
      <c r="Z1339" s="300">
        <v>99.3</v>
      </c>
      <c r="AA1339" s="296">
        <v>99.3</v>
      </c>
      <c r="AB1339" s="297">
        <v>99.3</v>
      </c>
      <c r="AC1339" s="297">
        <v>99.3</v>
      </c>
      <c r="AD1339" s="297">
        <v>99.3</v>
      </c>
      <c r="AE1339" s="300">
        <v>99.3</v>
      </c>
    </row>
    <row r="1340" spans="1:31" x14ac:dyDescent="0.2">
      <c r="A1340" s="293" t="s">
        <v>3166</v>
      </c>
      <c r="B1340" s="293" t="s">
        <v>3167</v>
      </c>
      <c r="C1340" s="293" t="s">
        <v>3168</v>
      </c>
      <c r="D1340" s="122" t="s">
        <v>2711</v>
      </c>
      <c r="E1340" s="293" t="s">
        <v>2712</v>
      </c>
      <c r="F1340" s="293" t="s">
        <v>1971</v>
      </c>
      <c r="G1340" s="122" t="s">
        <v>244</v>
      </c>
      <c r="H1340" s="293" t="s">
        <v>1014</v>
      </c>
      <c r="I1340" s="293" t="s">
        <v>246</v>
      </c>
      <c r="J1340" s="294">
        <v>45844</v>
      </c>
      <c r="K1340" s="295">
        <v>132.9</v>
      </c>
      <c r="L1340" s="296">
        <v>128.9</v>
      </c>
      <c r="M1340" s="297">
        <v>128.9</v>
      </c>
      <c r="N1340" s="297">
        <v>128.9</v>
      </c>
      <c r="O1340" s="298">
        <v>128.9</v>
      </c>
      <c r="P1340" s="299">
        <v>128.9</v>
      </c>
      <c r="Q1340" s="296">
        <v>128.9</v>
      </c>
      <c r="R1340" s="297">
        <v>128.9</v>
      </c>
      <c r="S1340" s="297">
        <v>128.9</v>
      </c>
      <c r="T1340" s="297">
        <v>128.9</v>
      </c>
      <c r="U1340" s="300">
        <v>128.9</v>
      </c>
      <c r="V1340" s="296">
        <v>128.9</v>
      </c>
      <c r="W1340" s="297">
        <v>128.9</v>
      </c>
      <c r="X1340" s="297">
        <v>128.9</v>
      </c>
      <c r="Y1340" s="297">
        <v>128.9</v>
      </c>
      <c r="Z1340" s="300">
        <v>128.9</v>
      </c>
      <c r="AA1340" s="296">
        <v>128.9</v>
      </c>
      <c r="AB1340" s="297">
        <v>128.9</v>
      </c>
      <c r="AC1340" s="297">
        <v>128.9</v>
      </c>
      <c r="AD1340" s="297">
        <v>128.9</v>
      </c>
      <c r="AE1340" s="300">
        <v>128.9</v>
      </c>
    </row>
    <row r="1341" spans="1:31" x14ac:dyDescent="0.2">
      <c r="A1341" s="293" t="s">
        <v>3169</v>
      </c>
      <c r="B1341" s="293" t="s">
        <v>3167</v>
      </c>
      <c r="C1341" s="293" t="s">
        <v>3170</v>
      </c>
      <c r="D1341" s="122" t="s">
        <v>2711</v>
      </c>
      <c r="E1341" s="293" t="s">
        <v>2712</v>
      </c>
      <c r="F1341" s="293" t="s">
        <v>1971</v>
      </c>
      <c r="G1341" s="122" t="s">
        <v>244</v>
      </c>
      <c r="H1341" s="293" t="s">
        <v>1014</v>
      </c>
      <c r="I1341" s="293" t="s">
        <v>246</v>
      </c>
      <c r="J1341" s="294">
        <v>45844</v>
      </c>
      <c r="K1341" s="295">
        <v>132.9</v>
      </c>
      <c r="L1341" s="296">
        <v>128.9</v>
      </c>
      <c r="M1341" s="297">
        <v>128.9</v>
      </c>
      <c r="N1341" s="297">
        <v>128.9</v>
      </c>
      <c r="O1341" s="298">
        <v>128.9</v>
      </c>
      <c r="P1341" s="299">
        <v>128.9</v>
      </c>
      <c r="Q1341" s="296">
        <v>128.9</v>
      </c>
      <c r="R1341" s="297">
        <v>128.9</v>
      </c>
      <c r="S1341" s="297">
        <v>128.9</v>
      </c>
      <c r="T1341" s="297">
        <v>128.9</v>
      </c>
      <c r="U1341" s="300">
        <v>128.9</v>
      </c>
      <c r="V1341" s="296">
        <v>128.9</v>
      </c>
      <c r="W1341" s="297">
        <v>128.9</v>
      </c>
      <c r="X1341" s="297">
        <v>128.9</v>
      </c>
      <c r="Y1341" s="297">
        <v>128.9</v>
      </c>
      <c r="Z1341" s="300">
        <v>128.9</v>
      </c>
      <c r="AA1341" s="296">
        <v>128.9</v>
      </c>
      <c r="AB1341" s="297">
        <v>128.9</v>
      </c>
      <c r="AC1341" s="297">
        <v>128.9</v>
      </c>
      <c r="AD1341" s="297">
        <v>128.9</v>
      </c>
      <c r="AE1341" s="300">
        <v>128.9</v>
      </c>
    </row>
    <row r="1342" spans="1:31" x14ac:dyDescent="0.2">
      <c r="A1342" s="293" t="s">
        <v>3171</v>
      </c>
      <c r="B1342" s="293" t="s">
        <v>3172</v>
      </c>
      <c r="C1342" s="293" t="s">
        <v>3173</v>
      </c>
      <c r="D1342" s="122" t="s">
        <v>2711</v>
      </c>
      <c r="E1342" s="293" t="s">
        <v>2712</v>
      </c>
      <c r="F1342" s="293" t="s">
        <v>1971</v>
      </c>
      <c r="G1342" s="122" t="s">
        <v>2713</v>
      </c>
      <c r="H1342" s="293" t="s">
        <v>1302</v>
      </c>
      <c r="I1342" s="293" t="s">
        <v>260</v>
      </c>
      <c r="J1342" s="294">
        <v>45758</v>
      </c>
      <c r="K1342" s="295">
        <v>9.9</v>
      </c>
      <c r="L1342" s="296">
        <v>9.9</v>
      </c>
      <c r="M1342" s="297">
        <v>9.9</v>
      </c>
      <c r="N1342" s="297">
        <v>9.9</v>
      </c>
      <c r="O1342" s="298">
        <v>9.9</v>
      </c>
      <c r="P1342" s="299">
        <v>9.9</v>
      </c>
      <c r="Q1342" s="296">
        <v>9.9</v>
      </c>
      <c r="R1342" s="297">
        <v>9.9</v>
      </c>
      <c r="S1342" s="297">
        <v>9.9</v>
      </c>
      <c r="T1342" s="297">
        <v>9.9</v>
      </c>
      <c r="U1342" s="300">
        <v>9.9</v>
      </c>
      <c r="V1342" s="296">
        <v>9.9</v>
      </c>
      <c r="W1342" s="297">
        <v>9.9</v>
      </c>
      <c r="X1342" s="297">
        <v>9.9</v>
      </c>
      <c r="Y1342" s="297">
        <v>9.9</v>
      </c>
      <c r="Z1342" s="300">
        <v>9.9</v>
      </c>
      <c r="AA1342" s="296">
        <v>9.9</v>
      </c>
      <c r="AB1342" s="297">
        <v>9.9</v>
      </c>
      <c r="AC1342" s="297">
        <v>9.9</v>
      </c>
      <c r="AD1342" s="297">
        <v>9.9</v>
      </c>
      <c r="AE1342" s="300">
        <v>9.9</v>
      </c>
    </row>
    <row r="1343" spans="1:31" x14ac:dyDescent="0.2">
      <c r="A1343" s="293" t="s">
        <v>3174</v>
      </c>
      <c r="B1343" s="293"/>
      <c r="C1343" s="293" t="s">
        <v>3175</v>
      </c>
      <c r="D1343" s="122" t="s">
        <v>3176</v>
      </c>
      <c r="E1343" s="293" t="s">
        <v>3176</v>
      </c>
      <c r="F1343" s="293" t="s">
        <v>243</v>
      </c>
      <c r="G1343" s="122" t="s">
        <v>3177</v>
      </c>
      <c r="H1343" s="293" t="s">
        <v>1216</v>
      </c>
      <c r="I1343" s="293" t="s">
        <v>246</v>
      </c>
      <c r="K1343" s="301">
        <v>600</v>
      </c>
      <c r="L1343" s="296">
        <v>600</v>
      </c>
      <c r="M1343" s="297">
        <v>600</v>
      </c>
      <c r="N1343" s="297">
        <v>600</v>
      </c>
      <c r="O1343" s="298">
        <v>600</v>
      </c>
      <c r="P1343" s="299">
        <v>600</v>
      </c>
      <c r="Q1343" s="296">
        <v>600</v>
      </c>
      <c r="R1343" s="297">
        <v>600</v>
      </c>
      <c r="S1343" s="297">
        <v>600</v>
      </c>
      <c r="T1343" s="297">
        <v>600</v>
      </c>
      <c r="U1343" s="300">
        <v>600</v>
      </c>
      <c r="V1343" s="296">
        <v>600</v>
      </c>
      <c r="W1343" s="297">
        <v>600</v>
      </c>
      <c r="X1343" s="297">
        <v>600</v>
      </c>
      <c r="Y1343" s="297">
        <v>600</v>
      </c>
      <c r="Z1343" s="300">
        <v>600</v>
      </c>
      <c r="AA1343" s="296">
        <v>600</v>
      </c>
      <c r="AB1343" s="297">
        <v>600</v>
      </c>
      <c r="AC1343" s="297">
        <v>600</v>
      </c>
      <c r="AD1343" s="297">
        <v>600</v>
      </c>
      <c r="AE1343" s="300">
        <v>600</v>
      </c>
    </row>
    <row r="1344" spans="1:31" x14ac:dyDescent="0.2">
      <c r="A1344" s="293" t="s">
        <v>3178</v>
      </c>
      <c r="B1344" s="293"/>
      <c r="C1344" s="293" t="s">
        <v>3179</v>
      </c>
      <c r="D1344" s="122" t="s">
        <v>3176</v>
      </c>
      <c r="E1344" s="293" t="s">
        <v>3176</v>
      </c>
      <c r="F1344" s="293" t="s">
        <v>243</v>
      </c>
      <c r="G1344" s="122" t="s">
        <v>3177</v>
      </c>
      <c r="H1344" s="293" t="s">
        <v>1320</v>
      </c>
      <c r="I1344" s="293" t="s">
        <v>392</v>
      </c>
      <c r="K1344" s="301">
        <v>220</v>
      </c>
      <c r="L1344" s="296">
        <v>220</v>
      </c>
      <c r="M1344" s="297">
        <v>220</v>
      </c>
      <c r="N1344" s="297">
        <v>220</v>
      </c>
      <c r="O1344" s="298">
        <v>220</v>
      </c>
      <c r="P1344" s="299">
        <v>220</v>
      </c>
      <c r="Q1344" s="296">
        <v>220</v>
      </c>
      <c r="R1344" s="297">
        <v>220</v>
      </c>
      <c r="S1344" s="297">
        <v>220</v>
      </c>
      <c r="T1344" s="297">
        <v>220</v>
      </c>
      <c r="U1344" s="300">
        <v>220</v>
      </c>
      <c r="V1344" s="296">
        <v>220</v>
      </c>
      <c r="W1344" s="297">
        <v>220</v>
      </c>
      <c r="X1344" s="297">
        <v>220</v>
      </c>
      <c r="Y1344" s="297">
        <v>220</v>
      </c>
      <c r="Z1344" s="300">
        <v>220</v>
      </c>
      <c r="AA1344" s="296">
        <v>220</v>
      </c>
      <c r="AB1344" s="297">
        <v>220</v>
      </c>
      <c r="AC1344" s="297">
        <v>220</v>
      </c>
      <c r="AD1344" s="297">
        <v>220</v>
      </c>
      <c r="AE1344" s="300">
        <v>220</v>
      </c>
    </row>
    <row r="1345" spans="1:31" x14ac:dyDescent="0.2">
      <c r="A1345" s="293" t="s">
        <v>3180</v>
      </c>
      <c r="B1345" s="293"/>
      <c r="C1345" s="293" t="s">
        <v>3181</v>
      </c>
      <c r="D1345" s="122" t="s">
        <v>3176</v>
      </c>
      <c r="E1345" s="293" t="s">
        <v>3176</v>
      </c>
      <c r="F1345" s="293" t="s">
        <v>243</v>
      </c>
      <c r="G1345" s="122" t="s">
        <v>3177</v>
      </c>
      <c r="H1345" s="293" t="s">
        <v>661</v>
      </c>
      <c r="I1345" s="293" t="s">
        <v>260</v>
      </c>
      <c r="K1345" s="301">
        <v>100</v>
      </c>
      <c r="L1345" s="296">
        <v>100</v>
      </c>
      <c r="M1345" s="297">
        <v>100</v>
      </c>
      <c r="N1345" s="297">
        <v>100</v>
      </c>
      <c r="O1345" s="298">
        <v>100</v>
      </c>
      <c r="P1345" s="299">
        <v>100</v>
      </c>
      <c r="Q1345" s="296">
        <v>100</v>
      </c>
      <c r="R1345" s="297">
        <v>100</v>
      </c>
      <c r="S1345" s="297">
        <v>100</v>
      </c>
      <c r="T1345" s="297">
        <v>100</v>
      </c>
      <c r="U1345" s="300">
        <v>100</v>
      </c>
      <c r="V1345" s="296">
        <v>100</v>
      </c>
      <c r="W1345" s="297">
        <v>100</v>
      </c>
      <c r="X1345" s="297">
        <v>100</v>
      </c>
      <c r="Y1345" s="297">
        <v>100</v>
      </c>
      <c r="Z1345" s="300">
        <v>100</v>
      </c>
      <c r="AA1345" s="296">
        <v>100</v>
      </c>
      <c r="AB1345" s="297">
        <v>100</v>
      </c>
      <c r="AC1345" s="297">
        <v>100</v>
      </c>
      <c r="AD1345" s="297">
        <v>100</v>
      </c>
      <c r="AE1345" s="300">
        <v>100</v>
      </c>
    </row>
    <row r="1346" spans="1:31" x14ac:dyDescent="0.2">
      <c r="A1346" s="293" t="s">
        <v>3182</v>
      </c>
      <c r="B1346" s="293"/>
      <c r="C1346" s="293" t="s">
        <v>3183</v>
      </c>
      <c r="D1346" s="122" t="s">
        <v>3176</v>
      </c>
      <c r="E1346" s="293" t="s">
        <v>3176</v>
      </c>
      <c r="F1346" s="293" t="s">
        <v>243</v>
      </c>
      <c r="G1346" s="122" t="s">
        <v>3177</v>
      </c>
      <c r="H1346" s="293" t="s">
        <v>552</v>
      </c>
      <c r="I1346" s="293" t="s">
        <v>260</v>
      </c>
      <c r="K1346" s="301">
        <v>300</v>
      </c>
      <c r="L1346" s="296">
        <v>300</v>
      </c>
      <c r="M1346" s="297">
        <v>300</v>
      </c>
      <c r="N1346" s="297">
        <v>300</v>
      </c>
      <c r="O1346" s="298">
        <v>300</v>
      </c>
      <c r="P1346" s="299">
        <v>300</v>
      </c>
      <c r="Q1346" s="296">
        <v>300</v>
      </c>
      <c r="R1346" s="297">
        <v>300</v>
      </c>
      <c r="S1346" s="297">
        <v>300</v>
      </c>
      <c r="T1346" s="297">
        <v>300</v>
      </c>
      <c r="U1346" s="300">
        <v>300</v>
      </c>
      <c r="V1346" s="296">
        <v>300</v>
      </c>
      <c r="W1346" s="297">
        <v>300</v>
      </c>
      <c r="X1346" s="297">
        <v>300</v>
      </c>
      <c r="Y1346" s="297">
        <v>300</v>
      </c>
      <c r="Z1346" s="300">
        <v>300</v>
      </c>
      <c r="AA1346" s="296">
        <v>300</v>
      </c>
      <c r="AB1346" s="297">
        <v>300</v>
      </c>
      <c r="AC1346" s="297">
        <v>300</v>
      </c>
      <c r="AD1346" s="297">
        <v>300</v>
      </c>
      <c r="AE1346" s="300">
        <v>300</v>
      </c>
    </row>
    <row r="1347" spans="1:31" x14ac:dyDescent="0.2">
      <c r="A1347" s="293" t="s">
        <v>3184</v>
      </c>
      <c r="B1347" s="293" t="s">
        <v>3185</v>
      </c>
      <c r="C1347" s="293"/>
      <c r="D1347" s="122" t="s">
        <v>321</v>
      </c>
      <c r="E1347" s="293" t="s">
        <v>261</v>
      </c>
      <c r="F1347" s="122" t="s">
        <v>3186</v>
      </c>
      <c r="G1347" s="122" t="s">
        <v>244</v>
      </c>
      <c r="H1347" s="293" t="s">
        <v>537</v>
      </c>
      <c r="I1347" s="293" t="s">
        <v>246</v>
      </c>
      <c r="J1347" s="294">
        <v>46143</v>
      </c>
      <c r="K1347" s="295">
        <v>229.5</v>
      </c>
      <c r="L1347" s="296">
        <v>214.8</v>
      </c>
      <c r="M1347" s="297">
        <v>214.8</v>
      </c>
      <c r="N1347" s="297">
        <v>214.8</v>
      </c>
      <c r="O1347" s="298">
        <v>214.8</v>
      </c>
      <c r="P1347" s="299">
        <v>214.8</v>
      </c>
      <c r="Q1347" s="296">
        <v>228</v>
      </c>
      <c r="R1347" s="297">
        <v>228</v>
      </c>
      <c r="S1347" s="297">
        <v>228</v>
      </c>
      <c r="T1347" s="297">
        <v>228</v>
      </c>
      <c r="U1347" s="300">
        <v>228</v>
      </c>
      <c r="V1347" s="296">
        <v>0</v>
      </c>
      <c r="W1347" s="297">
        <v>228</v>
      </c>
      <c r="X1347" s="297">
        <v>228</v>
      </c>
      <c r="Y1347" s="297">
        <v>228</v>
      </c>
      <c r="Z1347" s="300">
        <v>228</v>
      </c>
      <c r="AA1347" s="296">
        <v>228</v>
      </c>
      <c r="AB1347" s="297">
        <v>228</v>
      </c>
      <c r="AC1347" s="297">
        <v>228</v>
      </c>
      <c r="AD1347" s="297">
        <v>228</v>
      </c>
      <c r="AE1347" s="300">
        <v>228</v>
      </c>
    </row>
    <row r="1348" spans="1:31" x14ac:dyDescent="0.2">
      <c r="A1348" s="293" t="s">
        <v>3187</v>
      </c>
      <c r="B1348" s="293" t="s">
        <v>3188</v>
      </c>
      <c r="C1348" s="293"/>
      <c r="D1348" s="122" t="s">
        <v>321</v>
      </c>
      <c r="E1348" s="293" t="s">
        <v>261</v>
      </c>
      <c r="F1348" s="122" t="s">
        <v>3186</v>
      </c>
      <c r="G1348" s="122" t="s">
        <v>244</v>
      </c>
      <c r="H1348" s="293" t="s">
        <v>537</v>
      </c>
      <c r="I1348" s="293" t="s">
        <v>246</v>
      </c>
      <c r="J1348" s="294">
        <v>46143</v>
      </c>
      <c r="K1348" s="295">
        <v>229.5</v>
      </c>
      <c r="L1348" s="296">
        <v>214.8</v>
      </c>
      <c r="M1348" s="297">
        <v>214.8</v>
      </c>
      <c r="N1348" s="297">
        <v>214.8</v>
      </c>
      <c r="O1348" s="298">
        <v>214.8</v>
      </c>
      <c r="P1348" s="299">
        <v>214.8</v>
      </c>
      <c r="Q1348" s="296">
        <v>228</v>
      </c>
      <c r="R1348" s="297">
        <v>228</v>
      </c>
      <c r="S1348" s="297">
        <v>228</v>
      </c>
      <c r="T1348" s="297">
        <v>228</v>
      </c>
      <c r="U1348" s="300">
        <v>228</v>
      </c>
      <c r="V1348" s="296">
        <v>0</v>
      </c>
      <c r="W1348" s="297">
        <v>228</v>
      </c>
      <c r="X1348" s="297">
        <v>228</v>
      </c>
      <c r="Y1348" s="297">
        <v>228</v>
      </c>
      <c r="Z1348" s="300">
        <v>228</v>
      </c>
      <c r="AA1348" s="296">
        <v>228</v>
      </c>
      <c r="AB1348" s="297">
        <v>228</v>
      </c>
      <c r="AC1348" s="297">
        <v>228</v>
      </c>
      <c r="AD1348" s="297">
        <v>228</v>
      </c>
      <c r="AE1348" s="300">
        <v>228</v>
      </c>
    </row>
    <row r="1349" spans="1:31" x14ac:dyDescent="0.2">
      <c r="A1349" s="293" t="s">
        <v>3189</v>
      </c>
      <c r="B1349" s="293" t="s">
        <v>3190</v>
      </c>
      <c r="C1349" s="293"/>
      <c r="D1349" s="122" t="s">
        <v>314</v>
      </c>
      <c r="E1349" s="293" t="s">
        <v>261</v>
      </c>
      <c r="F1349" s="122" t="s">
        <v>3186</v>
      </c>
      <c r="G1349" s="122" t="s">
        <v>244</v>
      </c>
      <c r="H1349" s="293" t="s">
        <v>407</v>
      </c>
      <c r="I1349" s="293" t="s">
        <v>305</v>
      </c>
      <c r="J1349" s="294">
        <v>46736</v>
      </c>
      <c r="K1349" s="295">
        <v>721</v>
      </c>
      <c r="L1349" s="296">
        <v>0</v>
      </c>
      <c r="M1349" s="297">
        <v>0</v>
      </c>
      <c r="N1349" s="297">
        <v>674</v>
      </c>
      <c r="O1349" s="298">
        <v>674</v>
      </c>
      <c r="P1349" s="299">
        <v>674</v>
      </c>
      <c r="Q1349" s="296">
        <v>0</v>
      </c>
      <c r="R1349" s="297">
        <v>0</v>
      </c>
      <c r="S1349" s="297">
        <v>697</v>
      </c>
      <c r="T1349" s="297">
        <v>697</v>
      </c>
      <c r="U1349" s="300">
        <v>697</v>
      </c>
      <c r="V1349" s="296">
        <v>0</v>
      </c>
      <c r="W1349" s="297">
        <v>0</v>
      </c>
      <c r="X1349" s="297">
        <v>697</v>
      </c>
      <c r="Y1349" s="297">
        <v>697</v>
      </c>
      <c r="Z1349" s="300">
        <v>697</v>
      </c>
      <c r="AA1349" s="296">
        <v>0</v>
      </c>
      <c r="AB1349" s="297">
        <v>0</v>
      </c>
      <c r="AC1349" s="297">
        <v>697</v>
      </c>
      <c r="AD1349" s="297">
        <v>697</v>
      </c>
      <c r="AE1349" s="300">
        <v>697</v>
      </c>
    </row>
    <row r="1350" spans="1:31" x14ac:dyDescent="0.2">
      <c r="A1350" s="293" t="s">
        <v>3191</v>
      </c>
      <c r="B1350" s="293" t="s">
        <v>3192</v>
      </c>
      <c r="C1350" s="293"/>
      <c r="D1350" s="122" t="s">
        <v>485</v>
      </c>
      <c r="E1350" s="293" t="s">
        <v>3193</v>
      </c>
      <c r="F1350" s="122" t="s">
        <v>3186</v>
      </c>
      <c r="G1350" s="122" t="s">
        <v>2713</v>
      </c>
      <c r="H1350" s="293" t="s">
        <v>2464</v>
      </c>
      <c r="I1350" s="293" t="s">
        <v>392</v>
      </c>
      <c r="J1350" s="294">
        <v>45987</v>
      </c>
      <c r="K1350" s="295">
        <v>9.9499999999999993</v>
      </c>
      <c r="L1350" s="296">
        <v>9.9</v>
      </c>
      <c r="M1350" s="297">
        <v>9.9</v>
      </c>
      <c r="N1350" s="297">
        <v>9.9</v>
      </c>
      <c r="O1350" s="298">
        <v>9.9</v>
      </c>
      <c r="P1350" s="299">
        <v>9.9</v>
      </c>
      <c r="Q1350" s="296">
        <v>9.9</v>
      </c>
      <c r="R1350" s="297">
        <v>9.9</v>
      </c>
      <c r="S1350" s="297">
        <v>9.9</v>
      </c>
      <c r="T1350" s="297">
        <v>9.9</v>
      </c>
      <c r="U1350" s="300">
        <v>9.9</v>
      </c>
      <c r="V1350" s="296">
        <v>9.9</v>
      </c>
      <c r="W1350" s="297">
        <v>9.9</v>
      </c>
      <c r="X1350" s="297">
        <v>9.9</v>
      </c>
      <c r="Y1350" s="297">
        <v>9.9</v>
      </c>
      <c r="Z1350" s="300">
        <v>9.9</v>
      </c>
      <c r="AA1350" s="296">
        <v>9.9</v>
      </c>
      <c r="AB1350" s="297">
        <v>9.9</v>
      </c>
      <c r="AC1350" s="297">
        <v>9.9</v>
      </c>
      <c r="AD1350" s="297">
        <v>9.9</v>
      </c>
      <c r="AE1350" s="300">
        <v>9.9</v>
      </c>
    </row>
    <row r="1351" spans="1:31" x14ac:dyDescent="0.2">
      <c r="A1351" s="293" t="s">
        <v>3194</v>
      </c>
      <c r="B1351" s="293" t="s">
        <v>3195</v>
      </c>
      <c r="C1351" s="293"/>
      <c r="D1351" s="122" t="s">
        <v>485</v>
      </c>
      <c r="E1351" s="293" t="s">
        <v>261</v>
      </c>
      <c r="F1351" s="122" t="s">
        <v>3186</v>
      </c>
      <c r="G1351" s="122" t="s">
        <v>244</v>
      </c>
      <c r="H1351" s="293" t="s">
        <v>402</v>
      </c>
      <c r="I1351" s="293" t="s">
        <v>305</v>
      </c>
      <c r="J1351" s="294">
        <v>45814</v>
      </c>
      <c r="K1351" s="295">
        <v>30</v>
      </c>
      <c r="L1351" s="296">
        <v>30</v>
      </c>
      <c r="M1351" s="297">
        <v>30</v>
      </c>
      <c r="N1351" s="297">
        <v>30</v>
      </c>
      <c r="O1351" s="298">
        <v>30</v>
      </c>
      <c r="P1351" s="299">
        <v>30</v>
      </c>
      <c r="Q1351" s="296">
        <v>30</v>
      </c>
      <c r="R1351" s="297">
        <v>30</v>
      </c>
      <c r="S1351" s="297">
        <v>30</v>
      </c>
      <c r="T1351" s="297">
        <v>30</v>
      </c>
      <c r="U1351" s="300">
        <v>30</v>
      </c>
      <c r="V1351" s="296">
        <v>30</v>
      </c>
      <c r="W1351" s="297">
        <v>30</v>
      </c>
      <c r="X1351" s="297">
        <v>30</v>
      </c>
      <c r="Y1351" s="297">
        <v>30</v>
      </c>
      <c r="Z1351" s="300">
        <v>30</v>
      </c>
      <c r="AA1351" s="296">
        <v>30</v>
      </c>
      <c r="AB1351" s="297">
        <v>30</v>
      </c>
      <c r="AC1351" s="297">
        <v>30</v>
      </c>
      <c r="AD1351" s="297">
        <v>30</v>
      </c>
      <c r="AE1351" s="300">
        <v>30</v>
      </c>
    </row>
    <row r="1352" spans="1:31" x14ac:dyDescent="0.2">
      <c r="A1352" s="293" t="s">
        <v>3196</v>
      </c>
      <c r="B1352" s="293" t="s">
        <v>3197</v>
      </c>
      <c r="C1352" s="293"/>
      <c r="D1352" s="122" t="s">
        <v>321</v>
      </c>
      <c r="E1352" s="293" t="s">
        <v>261</v>
      </c>
      <c r="F1352" s="122" t="s">
        <v>3186</v>
      </c>
      <c r="G1352" s="122" t="s">
        <v>244</v>
      </c>
      <c r="H1352" s="293" t="s">
        <v>402</v>
      </c>
      <c r="I1352" s="293" t="s">
        <v>305</v>
      </c>
      <c r="J1352" s="294">
        <v>45856</v>
      </c>
      <c r="K1352" s="295">
        <v>143.69999999999999</v>
      </c>
      <c r="L1352" s="296">
        <v>143.69999999999999</v>
      </c>
      <c r="M1352" s="297">
        <v>143.69999999999999</v>
      </c>
      <c r="N1352" s="297">
        <v>143.69999999999999</v>
      </c>
      <c r="O1352" s="298">
        <v>143.69999999999999</v>
      </c>
      <c r="P1352" s="299">
        <v>143.69999999999999</v>
      </c>
      <c r="Q1352" s="296">
        <v>143.69999999999999</v>
      </c>
      <c r="R1352" s="297">
        <v>143.69999999999999</v>
      </c>
      <c r="S1352" s="297">
        <v>143.69999999999999</v>
      </c>
      <c r="T1352" s="297">
        <v>143.69999999999999</v>
      </c>
      <c r="U1352" s="300">
        <v>143.69999999999999</v>
      </c>
      <c r="V1352" s="296">
        <v>143.69999999999999</v>
      </c>
      <c r="W1352" s="297">
        <v>143.69999999999999</v>
      </c>
      <c r="X1352" s="297">
        <v>143.69999999999999</v>
      </c>
      <c r="Y1352" s="297">
        <v>143.69999999999999</v>
      </c>
      <c r="Z1352" s="300">
        <v>143.69999999999999</v>
      </c>
      <c r="AA1352" s="296">
        <v>143.69999999999999</v>
      </c>
      <c r="AB1352" s="297">
        <v>143.69999999999999</v>
      </c>
      <c r="AC1352" s="297">
        <v>143.69999999999999</v>
      </c>
      <c r="AD1352" s="297">
        <v>143.69999999999999</v>
      </c>
      <c r="AE1352" s="300">
        <v>143.69999999999999</v>
      </c>
    </row>
    <row r="1353" spans="1:31" x14ac:dyDescent="0.2">
      <c r="A1353" s="293" t="s">
        <v>3198</v>
      </c>
      <c r="B1353" s="293" t="s">
        <v>3199</v>
      </c>
      <c r="C1353" s="293"/>
      <c r="D1353" s="122" t="s">
        <v>321</v>
      </c>
      <c r="E1353" s="293" t="s">
        <v>261</v>
      </c>
      <c r="F1353" s="122" t="s">
        <v>3186</v>
      </c>
      <c r="G1353" s="122" t="s">
        <v>244</v>
      </c>
      <c r="H1353" s="293" t="s">
        <v>402</v>
      </c>
      <c r="I1353" s="293" t="s">
        <v>305</v>
      </c>
      <c r="J1353" s="294">
        <v>46143</v>
      </c>
      <c r="K1353" s="295">
        <v>456</v>
      </c>
      <c r="L1353" s="296">
        <v>422</v>
      </c>
      <c r="M1353" s="297">
        <v>422</v>
      </c>
      <c r="N1353" s="297">
        <v>422</v>
      </c>
      <c r="O1353" s="298">
        <v>422</v>
      </c>
      <c r="P1353" s="299">
        <v>422</v>
      </c>
      <c r="Q1353" s="296">
        <v>456</v>
      </c>
      <c r="R1353" s="297">
        <v>456</v>
      </c>
      <c r="S1353" s="297">
        <v>456</v>
      </c>
      <c r="T1353" s="297">
        <v>456</v>
      </c>
      <c r="U1353" s="300">
        <v>456</v>
      </c>
      <c r="V1353" s="296">
        <v>0</v>
      </c>
      <c r="W1353" s="297">
        <v>456</v>
      </c>
      <c r="X1353" s="297">
        <v>456</v>
      </c>
      <c r="Y1353" s="297">
        <v>456</v>
      </c>
      <c r="Z1353" s="300">
        <v>456</v>
      </c>
      <c r="AA1353" s="296">
        <v>456</v>
      </c>
      <c r="AB1353" s="297">
        <v>456</v>
      </c>
      <c r="AC1353" s="297">
        <v>456</v>
      </c>
      <c r="AD1353" s="297">
        <v>456</v>
      </c>
      <c r="AE1353" s="300">
        <v>456</v>
      </c>
    </row>
    <row r="1354" spans="1:31" x14ac:dyDescent="0.2">
      <c r="A1354" s="293" t="s">
        <v>3200</v>
      </c>
      <c r="B1354" s="293" t="s">
        <v>3201</v>
      </c>
      <c r="C1354" s="293"/>
      <c r="D1354" s="122" t="s">
        <v>485</v>
      </c>
      <c r="E1354" s="293" t="s">
        <v>3193</v>
      </c>
      <c r="F1354" s="122" t="s">
        <v>3186</v>
      </c>
      <c r="G1354" s="122" t="s">
        <v>2713</v>
      </c>
      <c r="H1354" s="293" t="s">
        <v>559</v>
      </c>
      <c r="I1354" s="293" t="s">
        <v>392</v>
      </c>
      <c r="J1354" s="294">
        <v>45831</v>
      </c>
      <c r="K1354" s="295">
        <v>9.9499999999999993</v>
      </c>
      <c r="L1354" s="296">
        <v>9.9</v>
      </c>
      <c r="M1354" s="297">
        <v>9.9</v>
      </c>
      <c r="N1354" s="297">
        <v>9.9</v>
      </c>
      <c r="O1354" s="298">
        <v>9.9</v>
      </c>
      <c r="P1354" s="299">
        <v>9.9</v>
      </c>
      <c r="Q1354" s="296">
        <v>9.9</v>
      </c>
      <c r="R1354" s="297">
        <v>9.9</v>
      </c>
      <c r="S1354" s="297">
        <v>9.9</v>
      </c>
      <c r="T1354" s="297">
        <v>9.9</v>
      </c>
      <c r="U1354" s="300">
        <v>9.9</v>
      </c>
      <c r="V1354" s="296">
        <v>9.9</v>
      </c>
      <c r="W1354" s="297">
        <v>9.9</v>
      </c>
      <c r="X1354" s="297">
        <v>9.9</v>
      </c>
      <c r="Y1354" s="297">
        <v>9.9</v>
      </c>
      <c r="Z1354" s="300">
        <v>9.9</v>
      </c>
      <c r="AA1354" s="296">
        <v>9.9</v>
      </c>
      <c r="AB1354" s="297">
        <v>9.9</v>
      </c>
      <c r="AC1354" s="297">
        <v>9.9</v>
      </c>
      <c r="AD1354" s="297">
        <v>9.9</v>
      </c>
      <c r="AE1354" s="300">
        <v>9.9</v>
      </c>
    </row>
    <row r="1355" spans="1:31" x14ac:dyDescent="0.2">
      <c r="A1355" s="293" t="s">
        <v>3202</v>
      </c>
      <c r="B1355" s="293" t="s">
        <v>3203</v>
      </c>
      <c r="C1355" s="293"/>
      <c r="D1355" s="122" t="s">
        <v>485</v>
      </c>
      <c r="E1355" s="293" t="s">
        <v>3193</v>
      </c>
      <c r="F1355" s="122" t="s">
        <v>3186</v>
      </c>
      <c r="G1355" s="122" t="s">
        <v>2713</v>
      </c>
      <c r="H1355" s="293" t="s">
        <v>2464</v>
      </c>
      <c r="I1355" s="293" t="s">
        <v>392</v>
      </c>
      <c r="J1355" s="294">
        <v>45987</v>
      </c>
      <c r="K1355" s="295">
        <v>9.9499999999999993</v>
      </c>
      <c r="L1355" s="296">
        <v>9.9</v>
      </c>
      <c r="M1355" s="297">
        <v>9.9</v>
      </c>
      <c r="N1355" s="297">
        <v>9.9</v>
      </c>
      <c r="O1355" s="298">
        <v>9.9</v>
      </c>
      <c r="P1355" s="299">
        <v>9.9</v>
      </c>
      <c r="Q1355" s="296">
        <v>9.9</v>
      </c>
      <c r="R1355" s="297">
        <v>9.9</v>
      </c>
      <c r="S1355" s="297">
        <v>9.9</v>
      </c>
      <c r="T1355" s="297">
        <v>9.9</v>
      </c>
      <c r="U1355" s="300">
        <v>9.9</v>
      </c>
      <c r="V1355" s="296">
        <v>9.9</v>
      </c>
      <c r="W1355" s="297">
        <v>9.9</v>
      </c>
      <c r="X1355" s="297">
        <v>9.9</v>
      </c>
      <c r="Y1355" s="297">
        <v>9.9</v>
      </c>
      <c r="Z1355" s="300">
        <v>9.9</v>
      </c>
      <c r="AA1355" s="296">
        <v>9.9</v>
      </c>
      <c r="AB1355" s="297">
        <v>9.9</v>
      </c>
      <c r="AC1355" s="297">
        <v>9.9</v>
      </c>
      <c r="AD1355" s="297">
        <v>9.9</v>
      </c>
      <c r="AE1355" s="300">
        <v>9.9</v>
      </c>
    </row>
    <row r="1356" spans="1:31" x14ac:dyDescent="0.2">
      <c r="A1356" s="293" t="s">
        <v>3204</v>
      </c>
      <c r="B1356" s="293" t="s">
        <v>3205</v>
      </c>
      <c r="C1356" s="293"/>
      <c r="D1356" s="122" t="s">
        <v>314</v>
      </c>
      <c r="E1356" s="293" t="s">
        <v>261</v>
      </c>
      <c r="F1356" s="122" t="s">
        <v>3186</v>
      </c>
      <c r="G1356" s="122" t="s">
        <v>244</v>
      </c>
      <c r="H1356" s="293" t="s">
        <v>3206</v>
      </c>
      <c r="I1356" s="293" t="s">
        <v>260</v>
      </c>
      <c r="J1356" s="294">
        <v>45888</v>
      </c>
      <c r="K1356" s="295">
        <v>188.4</v>
      </c>
      <c r="L1356" s="296">
        <v>180</v>
      </c>
      <c r="M1356" s="297">
        <v>180</v>
      </c>
      <c r="N1356" s="297">
        <v>180</v>
      </c>
      <c r="O1356" s="298">
        <v>180</v>
      </c>
      <c r="P1356" s="299">
        <v>180</v>
      </c>
      <c r="Q1356" s="296">
        <v>180</v>
      </c>
      <c r="R1356" s="297">
        <v>180</v>
      </c>
      <c r="S1356" s="297">
        <v>180</v>
      </c>
      <c r="T1356" s="297">
        <v>180</v>
      </c>
      <c r="U1356" s="300">
        <v>180</v>
      </c>
      <c r="V1356" s="296">
        <v>180</v>
      </c>
      <c r="W1356" s="297">
        <v>180</v>
      </c>
      <c r="X1356" s="297">
        <v>180</v>
      </c>
      <c r="Y1356" s="297">
        <v>180</v>
      </c>
      <c r="Z1356" s="300">
        <v>180</v>
      </c>
      <c r="AA1356" s="296">
        <v>180</v>
      </c>
      <c r="AB1356" s="297">
        <v>180</v>
      </c>
      <c r="AC1356" s="297">
        <v>180</v>
      </c>
      <c r="AD1356" s="297">
        <v>180</v>
      </c>
      <c r="AE1356" s="300">
        <v>180</v>
      </c>
    </row>
    <row r="1357" spans="1:31" x14ac:dyDescent="0.2">
      <c r="A1357" s="293" t="s">
        <v>3207</v>
      </c>
      <c r="B1357" s="293" t="s">
        <v>3208</v>
      </c>
      <c r="C1357" s="293"/>
      <c r="D1357" s="122" t="s">
        <v>1242</v>
      </c>
      <c r="E1357" s="293" t="s">
        <v>1243</v>
      </c>
      <c r="F1357" s="122" t="s">
        <v>3186</v>
      </c>
      <c r="G1357" s="122" t="s">
        <v>244</v>
      </c>
      <c r="H1357" s="293" t="s">
        <v>2133</v>
      </c>
      <c r="I1357" s="293" t="s">
        <v>246</v>
      </c>
      <c r="J1357" s="294">
        <v>46447</v>
      </c>
      <c r="K1357" s="295">
        <v>304.60000000000002</v>
      </c>
      <c r="L1357" s="296">
        <v>0</v>
      </c>
      <c r="M1357" s="297">
        <v>304.60000000000002</v>
      </c>
      <c r="N1357" s="297">
        <v>304.60000000000002</v>
      </c>
      <c r="O1357" s="298">
        <v>304.60000000000002</v>
      </c>
      <c r="P1357" s="299">
        <v>304.60000000000002</v>
      </c>
      <c r="Q1357" s="296">
        <v>0</v>
      </c>
      <c r="R1357" s="297">
        <v>304.60000000000002</v>
      </c>
      <c r="S1357" s="297">
        <v>304.60000000000002</v>
      </c>
      <c r="T1357" s="297">
        <v>304.60000000000002</v>
      </c>
      <c r="U1357" s="300">
        <v>304.60000000000002</v>
      </c>
      <c r="V1357" s="296">
        <v>0</v>
      </c>
      <c r="W1357" s="297">
        <v>304.60000000000002</v>
      </c>
      <c r="X1357" s="297">
        <v>304.60000000000002</v>
      </c>
      <c r="Y1357" s="297">
        <v>304.60000000000002</v>
      </c>
      <c r="Z1357" s="300">
        <v>304.60000000000002</v>
      </c>
      <c r="AA1357" s="296">
        <v>0</v>
      </c>
      <c r="AB1357" s="297">
        <v>304.60000000000002</v>
      </c>
      <c r="AC1357" s="297">
        <v>304.60000000000002</v>
      </c>
      <c r="AD1357" s="297">
        <v>304.60000000000002</v>
      </c>
      <c r="AE1357" s="300">
        <v>304.60000000000002</v>
      </c>
    </row>
    <row r="1358" spans="1:31" x14ac:dyDescent="0.2">
      <c r="A1358" s="293" t="s">
        <v>3209</v>
      </c>
      <c r="B1358" s="293" t="s">
        <v>3210</v>
      </c>
      <c r="C1358" s="293"/>
      <c r="D1358" s="122" t="s">
        <v>1242</v>
      </c>
      <c r="E1358" s="293" t="s">
        <v>1243</v>
      </c>
      <c r="F1358" s="122" t="s">
        <v>3186</v>
      </c>
      <c r="G1358" s="122" t="s">
        <v>244</v>
      </c>
      <c r="H1358" s="293" t="s">
        <v>1520</v>
      </c>
      <c r="I1358" s="293" t="s">
        <v>392</v>
      </c>
      <c r="J1358" s="294">
        <v>45934</v>
      </c>
      <c r="K1358" s="295">
        <v>265.39999999999998</v>
      </c>
      <c r="L1358" s="296">
        <v>265.39999999999998</v>
      </c>
      <c r="M1358" s="297">
        <v>265.39999999999998</v>
      </c>
      <c r="N1358" s="297">
        <v>265.39999999999998</v>
      </c>
      <c r="O1358" s="298">
        <v>265.39999999999998</v>
      </c>
      <c r="P1358" s="299">
        <v>265.39999999999998</v>
      </c>
      <c r="Q1358" s="296">
        <v>265.39999999999998</v>
      </c>
      <c r="R1358" s="297">
        <v>265.39999999999998</v>
      </c>
      <c r="S1358" s="297">
        <v>265.39999999999998</v>
      </c>
      <c r="T1358" s="297">
        <v>265.39999999999998</v>
      </c>
      <c r="U1358" s="300">
        <v>265.39999999999998</v>
      </c>
      <c r="V1358" s="296">
        <v>265.39999999999998</v>
      </c>
      <c r="W1358" s="297">
        <v>265.39999999999998</v>
      </c>
      <c r="X1358" s="297">
        <v>265.39999999999998</v>
      </c>
      <c r="Y1358" s="297">
        <v>265.39999999999998</v>
      </c>
      <c r="Z1358" s="300">
        <v>265.39999999999998</v>
      </c>
      <c r="AA1358" s="296">
        <v>265.39999999999998</v>
      </c>
      <c r="AB1358" s="297">
        <v>265.39999999999998</v>
      </c>
      <c r="AC1358" s="297">
        <v>265.39999999999998</v>
      </c>
      <c r="AD1358" s="297">
        <v>265.39999999999998</v>
      </c>
      <c r="AE1358" s="300">
        <v>265.39999999999998</v>
      </c>
    </row>
    <row r="1359" spans="1:31" x14ac:dyDescent="0.2">
      <c r="A1359" s="293" t="s">
        <v>3211</v>
      </c>
      <c r="B1359" s="293" t="s">
        <v>3212</v>
      </c>
      <c r="C1359" s="293"/>
      <c r="D1359" s="122" t="s">
        <v>1242</v>
      </c>
      <c r="E1359" s="293" t="s">
        <v>1336</v>
      </c>
      <c r="F1359" s="122" t="s">
        <v>3186</v>
      </c>
      <c r="G1359" s="122" t="s">
        <v>244</v>
      </c>
      <c r="H1359" s="293" t="s">
        <v>3213</v>
      </c>
      <c r="I1359" s="293" t="s">
        <v>1186</v>
      </c>
      <c r="J1359" s="294">
        <v>46127</v>
      </c>
      <c r="K1359" s="295">
        <v>165.42</v>
      </c>
      <c r="L1359" s="296">
        <v>165.4</v>
      </c>
      <c r="M1359" s="297">
        <v>165.4</v>
      </c>
      <c r="N1359" s="297">
        <v>165.4</v>
      </c>
      <c r="O1359" s="298">
        <v>165.4</v>
      </c>
      <c r="P1359" s="299">
        <v>165.4</v>
      </c>
      <c r="Q1359" s="296">
        <v>165.4</v>
      </c>
      <c r="R1359" s="297">
        <v>165.4</v>
      </c>
      <c r="S1359" s="297">
        <v>165.4</v>
      </c>
      <c r="T1359" s="297">
        <v>165.4</v>
      </c>
      <c r="U1359" s="300">
        <v>165.4</v>
      </c>
      <c r="V1359" s="296">
        <v>0</v>
      </c>
      <c r="W1359" s="297">
        <v>165.4</v>
      </c>
      <c r="X1359" s="297">
        <v>165.4</v>
      </c>
      <c r="Y1359" s="297">
        <v>165.4</v>
      </c>
      <c r="Z1359" s="300">
        <v>165.4</v>
      </c>
      <c r="AA1359" s="296">
        <v>165.4</v>
      </c>
      <c r="AB1359" s="297">
        <v>165.4</v>
      </c>
      <c r="AC1359" s="297">
        <v>165.4</v>
      </c>
      <c r="AD1359" s="297">
        <v>165.4</v>
      </c>
      <c r="AE1359" s="300">
        <v>165.4</v>
      </c>
    </row>
    <row r="1360" spans="1:31" x14ac:dyDescent="0.2">
      <c r="A1360" s="293" t="s">
        <v>3214</v>
      </c>
      <c r="B1360" s="293" t="s">
        <v>3215</v>
      </c>
      <c r="C1360" s="293"/>
      <c r="D1360" s="122" t="s">
        <v>1242</v>
      </c>
      <c r="E1360" s="293" t="s">
        <v>1243</v>
      </c>
      <c r="F1360" s="122" t="s">
        <v>3186</v>
      </c>
      <c r="G1360" s="122" t="s">
        <v>244</v>
      </c>
      <c r="H1360" s="293" t="s">
        <v>1320</v>
      </c>
      <c r="I1360" s="293" t="s">
        <v>392</v>
      </c>
      <c r="J1360" s="294">
        <v>46599</v>
      </c>
      <c r="K1360" s="295">
        <v>307.72000000000003</v>
      </c>
      <c r="L1360" s="296">
        <v>0</v>
      </c>
      <c r="M1360" s="297">
        <v>0</v>
      </c>
      <c r="N1360" s="297">
        <v>307.7</v>
      </c>
      <c r="O1360" s="298">
        <v>307.7</v>
      </c>
      <c r="P1360" s="299">
        <v>307.7</v>
      </c>
      <c r="Q1360" s="296">
        <v>0</v>
      </c>
      <c r="R1360" s="297">
        <v>307.7</v>
      </c>
      <c r="S1360" s="297">
        <v>307.7</v>
      </c>
      <c r="T1360" s="297">
        <v>307.7</v>
      </c>
      <c r="U1360" s="300">
        <v>307.7</v>
      </c>
      <c r="V1360" s="296">
        <v>0</v>
      </c>
      <c r="W1360" s="297">
        <v>0</v>
      </c>
      <c r="X1360" s="297">
        <v>307.7</v>
      </c>
      <c r="Y1360" s="297">
        <v>307.7</v>
      </c>
      <c r="Z1360" s="300">
        <v>307.7</v>
      </c>
      <c r="AA1360" s="296">
        <v>0</v>
      </c>
      <c r="AB1360" s="297">
        <v>307.7</v>
      </c>
      <c r="AC1360" s="297">
        <v>307.7</v>
      </c>
      <c r="AD1360" s="297">
        <v>307.7</v>
      </c>
      <c r="AE1360" s="300">
        <v>307.7</v>
      </c>
    </row>
    <row r="1361" spans="1:31" x14ac:dyDescent="0.2">
      <c r="A1361" s="293" t="s">
        <v>3216</v>
      </c>
      <c r="B1361" s="293" t="s">
        <v>3217</v>
      </c>
      <c r="C1361" s="293"/>
      <c r="D1361" s="122" t="s">
        <v>1242</v>
      </c>
      <c r="E1361" s="293" t="s">
        <v>1243</v>
      </c>
      <c r="F1361" s="122" t="s">
        <v>3186</v>
      </c>
      <c r="G1361" s="122" t="s">
        <v>244</v>
      </c>
      <c r="H1361" s="293" t="s">
        <v>1485</v>
      </c>
      <c r="I1361" s="293" t="s">
        <v>392</v>
      </c>
      <c r="J1361" s="294">
        <v>46599</v>
      </c>
      <c r="K1361" s="295">
        <v>307.23</v>
      </c>
      <c r="L1361" s="296">
        <v>0</v>
      </c>
      <c r="M1361" s="297">
        <v>0</v>
      </c>
      <c r="N1361" s="297">
        <v>307.2</v>
      </c>
      <c r="O1361" s="298">
        <v>307.2</v>
      </c>
      <c r="P1361" s="299">
        <v>307.2</v>
      </c>
      <c r="Q1361" s="296">
        <v>0</v>
      </c>
      <c r="R1361" s="297">
        <v>307.2</v>
      </c>
      <c r="S1361" s="297">
        <v>307.2</v>
      </c>
      <c r="T1361" s="297">
        <v>307.2</v>
      </c>
      <c r="U1361" s="300">
        <v>307.2</v>
      </c>
      <c r="V1361" s="296">
        <v>0</v>
      </c>
      <c r="W1361" s="297">
        <v>0</v>
      </c>
      <c r="X1361" s="297">
        <v>307.2</v>
      </c>
      <c r="Y1361" s="297">
        <v>307.2</v>
      </c>
      <c r="Z1361" s="300">
        <v>307.2</v>
      </c>
      <c r="AA1361" s="296">
        <v>0</v>
      </c>
      <c r="AB1361" s="297">
        <v>307.2</v>
      </c>
      <c r="AC1361" s="297">
        <v>307.2</v>
      </c>
      <c r="AD1361" s="297">
        <v>307.2</v>
      </c>
      <c r="AE1361" s="300">
        <v>307.2</v>
      </c>
    </row>
    <row r="1362" spans="1:31" x14ac:dyDescent="0.2">
      <c r="A1362" s="293" t="s">
        <v>3218</v>
      </c>
      <c r="B1362" s="293" t="s">
        <v>3219</v>
      </c>
      <c r="C1362" s="293"/>
      <c r="D1362" s="122" t="s">
        <v>1242</v>
      </c>
      <c r="E1362" s="293" t="s">
        <v>1243</v>
      </c>
      <c r="F1362" s="122" t="s">
        <v>3186</v>
      </c>
      <c r="G1362" s="122" t="s">
        <v>244</v>
      </c>
      <c r="H1362" s="293" t="s">
        <v>1485</v>
      </c>
      <c r="I1362" s="293" t="s">
        <v>392</v>
      </c>
      <c r="J1362" s="294">
        <v>46599</v>
      </c>
      <c r="K1362" s="295">
        <v>300.27</v>
      </c>
      <c r="L1362" s="296">
        <v>0</v>
      </c>
      <c r="M1362" s="297">
        <v>0</v>
      </c>
      <c r="N1362" s="297">
        <v>300.3</v>
      </c>
      <c r="O1362" s="298">
        <v>300.3</v>
      </c>
      <c r="P1362" s="299">
        <v>300.3</v>
      </c>
      <c r="Q1362" s="296">
        <v>0</v>
      </c>
      <c r="R1362" s="297">
        <v>300.3</v>
      </c>
      <c r="S1362" s="297">
        <v>300.3</v>
      </c>
      <c r="T1362" s="297">
        <v>300.3</v>
      </c>
      <c r="U1362" s="300">
        <v>300.3</v>
      </c>
      <c r="V1362" s="296">
        <v>0</v>
      </c>
      <c r="W1362" s="297">
        <v>0</v>
      </c>
      <c r="X1362" s="297">
        <v>300.3</v>
      </c>
      <c r="Y1362" s="297">
        <v>300.3</v>
      </c>
      <c r="Z1362" s="300">
        <v>300.3</v>
      </c>
      <c r="AA1362" s="296">
        <v>0</v>
      </c>
      <c r="AB1362" s="297">
        <v>300.3</v>
      </c>
      <c r="AC1362" s="297">
        <v>300.3</v>
      </c>
      <c r="AD1362" s="297">
        <v>300.3</v>
      </c>
      <c r="AE1362" s="300">
        <v>300.3</v>
      </c>
    </row>
    <row r="1363" spans="1:31" x14ac:dyDescent="0.2">
      <c r="A1363" s="293" t="s">
        <v>3220</v>
      </c>
      <c r="B1363" s="293" t="s">
        <v>3221</v>
      </c>
      <c r="C1363" s="293"/>
      <c r="D1363" s="122" t="s">
        <v>1242</v>
      </c>
      <c r="E1363" s="293" t="s">
        <v>1336</v>
      </c>
      <c r="F1363" s="122" t="s">
        <v>3186</v>
      </c>
      <c r="G1363" s="122" t="s">
        <v>244</v>
      </c>
      <c r="H1363" s="293" t="s">
        <v>1468</v>
      </c>
      <c r="I1363" s="293" t="s">
        <v>1186</v>
      </c>
      <c r="J1363" s="294">
        <v>46200</v>
      </c>
      <c r="K1363" s="295">
        <v>259.2</v>
      </c>
      <c r="L1363" s="296">
        <v>0</v>
      </c>
      <c r="M1363" s="297">
        <v>259.2</v>
      </c>
      <c r="N1363" s="297">
        <v>259.2</v>
      </c>
      <c r="O1363" s="298">
        <v>259.2</v>
      </c>
      <c r="P1363" s="299">
        <v>259.2</v>
      </c>
      <c r="Q1363" s="296">
        <v>259.2</v>
      </c>
      <c r="R1363" s="297">
        <v>259.2</v>
      </c>
      <c r="S1363" s="297">
        <v>259.2</v>
      </c>
      <c r="T1363" s="297">
        <v>259.2</v>
      </c>
      <c r="U1363" s="300">
        <v>259.2</v>
      </c>
      <c r="V1363" s="296">
        <v>0</v>
      </c>
      <c r="W1363" s="297">
        <v>259.2</v>
      </c>
      <c r="X1363" s="297">
        <v>259.2</v>
      </c>
      <c r="Y1363" s="297">
        <v>259.2</v>
      </c>
      <c r="Z1363" s="300">
        <v>259.2</v>
      </c>
      <c r="AA1363" s="296">
        <v>259.2</v>
      </c>
      <c r="AB1363" s="297">
        <v>259.2</v>
      </c>
      <c r="AC1363" s="297">
        <v>259.2</v>
      </c>
      <c r="AD1363" s="297">
        <v>259.2</v>
      </c>
      <c r="AE1363" s="300">
        <v>259.2</v>
      </c>
    </row>
    <row r="1364" spans="1:31" x14ac:dyDescent="0.2">
      <c r="A1364" s="293" t="s">
        <v>3222</v>
      </c>
      <c r="B1364" s="293" t="s">
        <v>3223</v>
      </c>
      <c r="C1364" s="293"/>
      <c r="D1364" s="122" t="s">
        <v>1242</v>
      </c>
      <c r="E1364" s="293" t="s">
        <v>1336</v>
      </c>
      <c r="F1364" s="122" t="s">
        <v>3186</v>
      </c>
      <c r="G1364" s="122" t="s">
        <v>244</v>
      </c>
      <c r="H1364" s="293" t="s">
        <v>3224</v>
      </c>
      <c r="I1364" s="293" t="s">
        <v>1186</v>
      </c>
      <c r="J1364" s="294">
        <v>45962</v>
      </c>
      <c r="K1364" s="295">
        <v>163.4</v>
      </c>
      <c r="L1364" s="296">
        <v>163.4</v>
      </c>
      <c r="M1364" s="297">
        <v>163.4</v>
      </c>
      <c r="N1364" s="297">
        <v>163.4</v>
      </c>
      <c r="O1364" s="298">
        <v>163.4</v>
      </c>
      <c r="P1364" s="299">
        <v>163.4</v>
      </c>
      <c r="Q1364" s="296">
        <v>163.4</v>
      </c>
      <c r="R1364" s="297">
        <v>163.4</v>
      </c>
      <c r="S1364" s="297">
        <v>163.4</v>
      </c>
      <c r="T1364" s="297">
        <v>163.4</v>
      </c>
      <c r="U1364" s="300">
        <v>163.4</v>
      </c>
      <c r="V1364" s="296">
        <v>163.4</v>
      </c>
      <c r="W1364" s="297">
        <v>163.4</v>
      </c>
      <c r="X1364" s="297">
        <v>163.4</v>
      </c>
      <c r="Y1364" s="297">
        <v>163.4</v>
      </c>
      <c r="Z1364" s="300">
        <v>163.4</v>
      </c>
      <c r="AA1364" s="296">
        <v>163.4</v>
      </c>
      <c r="AB1364" s="297">
        <v>163.4</v>
      </c>
      <c r="AC1364" s="297">
        <v>163.4</v>
      </c>
      <c r="AD1364" s="297">
        <v>163.4</v>
      </c>
      <c r="AE1364" s="300">
        <v>163.4</v>
      </c>
    </row>
    <row r="1365" spans="1:31" x14ac:dyDescent="0.2">
      <c r="A1365" s="293" t="s">
        <v>3225</v>
      </c>
      <c r="B1365" s="293" t="s">
        <v>3226</v>
      </c>
      <c r="C1365" s="293"/>
      <c r="D1365" s="122" t="s">
        <v>1242</v>
      </c>
      <c r="E1365" s="293" t="s">
        <v>1243</v>
      </c>
      <c r="F1365" s="122" t="s">
        <v>3186</v>
      </c>
      <c r="G1365" s="122" t="s">
        <v>244</v>
      </c>
      <c r="H1365" s="293" t="s">
        <v>1459</v>
      </c>
      <c r="I1365" s="293" t="s">
        <v>392</v>
      </c>
      <c r="J1365" s="294">
        <v>46371</v>
      </c>
      <c r="K1365" s="295">
        <v>180.48</v>
      </c>
      <c r="L1365" s="296">
        <v>0</v>
      </c>
      <c r="M1365" s="297">
        <v>180.5</v>
      </c>
      <c r="N1365" s="297">
        <v>180.5</v>
      </c>
      <c r="O1365" s="298">
        <v>180.5</v>
      </c>
      <c r="P1365" s="299">
        <v>180.5</v>
      </c>
      <c r="Q1365" s="296">
        <v>0</v>
      </c>
      <c r="R1365" s="297">
        <v>180.5</v>
      </c>
      <c r="S1365" s="297">
        <v>180.5</v>
      </c>
      <c r="T1365" s="297">
        <v>180.5</v>
      </c>
      <c r="U1365" s="300">
        <v>180.5</v>
      </c>
      <c r="V1365" s="296">
        <v>0</v>
      </c>
      <c r="W1365" s="297">
        <v>180.5</v>
      </c>
      <c r="X1365" s="297">
        <v>180.5</v>
      </c>
      <c r="Y1365" s="297">
        <v>180.5</v>
      </c>
      <c r="Z1365" s="300">
        <v>180.5</v>
      </c>
      <c r="AA1365" s="296">
        <v>0</v>
      </c>
      <c r="AB1365" s="297">
        <v>180.5</v>
      </c>
      <c r="AC1365" s="297">
        <v>180.5</v>
      </c>
      <c r="AD1365" s="297">
        <v>180.5</v>
      </c>
      <c r="AE1365" s="300">
        <v>180.5</v>
      </c>
    </row>
    <row r="1366" spans="1:31" x14ac:dyDescent="0.2">
      <c r="A1366" s="293" t="s">
        <v>3227</v>
      </c>
      <c r="B1366" s="293" t="s">
        <v>3228</v>
      </c>
      <c r="C1366" s="293"/>
      <c r="D1366" s="122" t="s">
        <v>1242</v>
      </c>
      <c r="E1366" s="293" t="s">
        <v>1243</v>
      </c>
      <c r="F1366" s="122" t="s">
        <v>3186</v>
      </c>
      <c r="G1366" s="122" t="s">
        <v>244</v>
      </c>
      <c r="H1366" s="293" t="s">
        <v>3229</v>
      </c>
      <c r="I1366" s="293" t="s">
        <v>246</v>
      </c>
      <c r="J1366" s="294">
        <v>46096</v>
      </c>
      <c r="K1366" s="295">
        <v>148.4</v>
      </c>
      <c r="L1366" s="296">
        <v>148.4</v>
      </c>
      <c r="M1366" s="297">
        <v>148.4</v>
      </c>
      <c r="N1366" s="297">
        <v>148.4</v>
      </c>
      <c r="O1366" s="298">
        <v>148.4</v>
      </c>
      <c r="P1366" s="299">
        <v>148.4</v>
      </c>
      <c r="Q1366" s="296">
        <v>148.4</v>
      </c>
      <c r="R1366" s="297">
        <v>148.4</v>
      </c>
      <c r="S1366" s="297">
        <v>148.4</v>
      </c>
      <c r="T1366" s="297">
        <v>148.4</v>
      </c>
      <c r="U1366" s="300">
        <v>148.4</v>
      </c>
      <c r="V1366" s="296">
        <v>0</v>
      </c>
      <c r="W1366" s="297">
        <v>148.4</v>
      </c>
      <c r="X1366" s="297">
        <v>148.4</v>
      </c>
      <c r="Y1366" s="297">
        <v>148.4</v>
      </c>
      <c r="Z1366" s="300">
        <v>148.4</v>
      </c>
      <c r="AA1366" s="296">
        <v>148.4</v>
      </c>
      <c r="AB1366" s="297">
        <v>148.4</v>
      </c>
      <c r="AC1366" s="297">
        <v>148.4</v>
      </c>
      <c r="AD1366" s="297">
        <v>148.4</v>
      </c>
      <c r="AE1366" s="300">
        <v>148.4</v>
      </c>
    </row>
    <row r="1367" spans="1:31" x14ac:dyDescent="0.2">
      <c r="A1367" s="293" t="s">
        <v>3230</v>
      </c>
      <c r="B1367" s="293" t="s">
        <v>3231</v>
      </c>
      <c r="C1367" s="293"/>
      <c r="D1367" s="122" t="s">
        <v>1242</v>
      </c>
      <c r="E1367" s="293" t="s">
        <v>1243</v>
      </c>
      <c r="F1367" s="122" t="s">
        <v>3186</v>
      </c>
      <c r="G1367" s="122" t="s">
        <v>244</v>
      </c>
      <c r="H1367" s="293" t="s">
        <v>1415</v>
      </c>
      <c r="I1367" s="293" t="s">
        <v>392</v>
      </c>
      <c r="J1367" s="294">
        <v>46474</v>
      </c>
      <c r="K1367" s="295">
        <v>501.76</v>
      </c>
      <c r="L1367" s="296">
        <v>0</v>
      </c>
      <c r="M1367" s="297">
        <v>501.8</v>
      </c>
      <c r="N1367" s="297">
        <v>501.8</v>
      </c>
      <c r="O1367" s="298">
        <v>501.8</v>
      </c>
      <c r="P1367" s="299">
        <v>501.8</v>
      </c>
      <c r="Q1367" s="296">
        <v>0</v>
      </c>
      <c r="R1367" s="297">
        <v>501.8</v>
      </c>
      <c r="S1367" s="297">
        <v>501.8</v>
      </c>
      <c r="T1367" s="297">
        <v>501.8</v>
      </c>
      <c r="U1367" s="300">
        <v>501.8</v>
      </c>
      <c r="V1367" s="296">
        <v>0</v>
      </c>
      <c r="W1367" s="297">
        <v>0</v>
      </c>
      <c r="X1367" s="297">
        <v>501.8</v>
      </c>
      <c r="Y1367" s="297">
        <v>501.8</v>
      </c>
      <c r="Z1367" s="300">
        <v>501.8</v>
      </c>
      <c r="AA1367" s="296">
        <v>0</v>
      </c>
      <c r="AB1367" s="297">
        <v>501.8</v>
      </c>
      <c r="AC1367" s="297">
        <v>501.8</v>
      </c>
      <c r="AD1367" s="297">
        <v>501.8</v>
      </c>
      <c r="AE1367" s="300">
        <v>501.8</v>
      </c>
    </row>
    <row r="1368" spans="1:31" x14ac:dyDescent="0.2">
      <c r="A1368" s="293" t="s">
        <v>3232</v>
      </c>
      <c r="B1368" s="293" t="s">
        <v>3233</v>
      </c>
      <c r="C1368" s="293"/>
      <c r="D1368" s="122" t="s">
        <v>1242</v>
      </c>
      <c r="E1368" s="293" t="s">
        <v>1307</v>
      </c>
      <c r="F1368" s="122" t="s">
        <v>3186</v>
      </c>
      <c r="G1368" s="122" t="s">
        <v>244</v>
      </c>
      <c r="H1368" s="293" t="s">
        <v>1340</v>
      </c>
      <c r="I1368" s="293" t="s">
        <v>252</v>
      </c>
      <c r="J1368" s="294">
        <v>46752</v>
      </c>
      <c r="K1368" s="295">
        <v>141.5</v>
      </c>
      <c r="L1368" s="296">
        <v>0</v>
      </c>
      <c r="M1368" s="297">
        <v>0</v>
      </c>
      <c r="N1368" s="297">
        <v>141.5</v>
      </c>
      <c r="O1368" s="298">
        <v>141.5</v>
      </c>
      <c r="P1368" s="299">
        <v>141.5</v>
      </c>
      <c r="Q1368" s="296">
        <v>0</v>
      </c>
      <c r="R1368" s="297">
        <v>0</v>
      </c>
      <c r="S1368" s="297">
        <v>141.5</v>
      </c>
      <c r="T1368" s="297">
        <v>141.5</v>
      </c>
      <c r="U1368" s="300">
        <v>141.5</v>
      </c>
      <c r="V1368" s="296">
        <v>0</v>
      </c>
      <c r="W1368" s="297">
        <v>0</v>
      </c>
      <c r="X1368" s="297">
        <v>141.5</v>
      </c>
      <c r="Y1368" s="297">
        <v>141.5</v>
      </c>
      <c r="Z1368" s="300">
        <v>141.5</v>
      </c>
      <c r="AA1368" s="296">
        <v>0</v>
      </c>
      <c r="AB1368" s="297">
        <v>0</v>
      </c>
      <c r="AC1368" s="297">
        <v>141.5</v>
      </c>
      <c r="AD1368" s="297">
        <v>141.5</v>
      </c>
      <c r="AE1368" s="300">
        <v>141.5</v>
      </c>
    </row>
    <row r="1369" spans="1:31" x14ac:dyDescent="0.2">
      <c r="A1369" s="293" t="s">
        <v>3234</v>
      </c>
      <c r="B1369" s="293" t="s">
        <v>3235</v>
      </c>
      <c r="C1369" s="293"/>
      <c r="D1369" s="122" t="s">
        <v>1242</v>
      </c>
      <c r="E1369" s="293" t="s">
        <v>1307</v>
      </c>
      <c r="F1369" s="122" t="s">
        <v>3186</v>
      </c>
      <c r="G1369" s="122" t="s">
        <v>244</v>
      </c>
      <c r="H1369" s="293" t="s">
        <v>1340</v>
      </c>
      <c r="I1369" s="293" t="s">
        <v>252</v>
      </c>
      <c r="J1369" s="294">
        <v>46539</v>
      </c>
      <c r="K1369" s="295">
        <v>307.89999999999998</v>
      </c>
      <c r="L1369" s="296">
        <v>0</v>
      </c>
      <c r="M1369" s="297">
        <v>307.89999999999998</v>
      </c>
      <c r="N1369" s="297">
        <v>307.89999999999998</v>
      </c>
      <c r="O1369" s="298">
        <v>307.89999999999998</v>
      </c>
      <c r="P1369" s="299">
        <v>307.89999999999998</v>
      </c>
      <c r="Q1369" s="296">
        <v>0</v>
      </c>
      <c r="R1369" s="297">
        <v>307.89999999999998</v>
      </c>
      <c r="S1369" s="297">
        <v>307.89999999999998</v>
      </c>
      <c r="T1369" s="297">
        <v>307.89999999999998</v>
      </c>
      <c r="U1369" s="300">
        <v>307.89999999999998</v>
      </c>
      <c r="V1369" s="296">
        <v>0</v>
      </c>
      <c r="W1369" s="297">
        <v>0</v>
      </c>
      <c r="X1369" s="297">
        <v>307.89999999999998</v>
      </c>
      <c r="Y1369" s="297">
        <v>307.89999999999998</v>
      </c>
      <c r="Z1369" s="300">
        <v>307.89999999999998</v>
      </c>
      <c r="AA1369" s="296">
        <v>0</v>
      </c>
      <c r="AB1369" s="297">
        <v>307.89999999999998</v>
      </c>
      <c r="AC1369" s="297">
        <v>307.89999999999998</v>
      </c>
      <c r="AD1369" s="297">
        <v>307.89999999999998</v>
      </c>
      <c r="AE1369" s="300">
        <v>307.89999999999998</v>
      </c>
    </row>
    <row r="1370" spans="1:31" x14ac:dyDescent="0.2">
      <c r="A1370" s="293" t="s">
        <v>3236</v>
      </c>
      <c r="B1370" s="293" t="s">
        <v>3237</v>
      </c>
      <c r="C1370" s="293"/>
      <c r="D1370" s="122" t="s">
        <v>1242</v>
      </c>
      <c r="E1370" s="293" t="s">
        <v>1243</v>
      </c>
      <c r="F1370" s="122" t="s">
        <v>3186</v>
      </c>
      <c r="G1370" s="122" t="s">
        <v>244</v>
      </c>
      <c r="H1370" s="293" t="s">
        <v>552</v>
      </c>
      <c r="I1370" s="293" t="s">
        <v>260</v>
      </c>
      <c r="J1370" s="294">
        <v>45889</v>
      </c>
      <c r="K1370" s="295">
        <v>234.5</v>
      </c>
      <c r="L1370" s="296">
        <v>234.5</v>
      </c>
      <c r="M1370" s="297">
        <v>234.5</v>
      </c>
      <c r="N1370" s="297">
        <v>234.5</v>
      </c>
      <c r="O1370" s="298">
        <v>234.5</v>
      </c>
      <c r="P1370" s="299">
        <v>234.5</v>
      </c>
      <c r="Q1370" s="296">
        <v>234.5</v>
      </c>
      <c r="R1370" s="297">
        <v>234.5</v>
      </c>
      <c r="S1370" s="297">
        <v>234.5</v>
      </c>
      <c r="T1370" s="297">
        <v>234.5</v>
      </c>
      <c r="U1370" s="300">
        <v>234.5</v>
      </c>
      <c r="V1370" s="296">
        <v>234.5</v>
      </c>
      <c r="W1370" s="297">
        <v>234.5</v>
      </c>
      <c r="X1370" s="297">
        <v>234.5</v>
      </c>
      <c r="Y1370" s="297">
        <v>234.5</v>
      </c>
      <c r="Z1370" s="300">
        <v>234.5</v>
      </c>
      <c r="AA1370" s="296">
        <v>234.5</v>
      </c>
      <c r="AB1370" s="297">
        <v>234.5</v>
      </c>
      <c r="AC1370" s="297">
        <v>234.5</v>
      </c>
      <c r="AD1370" s="297">
        <v>234.5</v>
      </c>
      <c r="AE1370" s="300">
        <v>234.5</v>
      </c>
    </row>
    <row r="1371" spans="1:31" x14ac:dyDescent="0.2">
      <c r="A1371" s="293" t="s">
        <v>3238</v>
      </c>
      <c r="B1371" s="293" t="s">
        <v>3239</v>
      </c>
      <c r="C1371" s="293"/>
      <c r="D1371" s="122" t="s">
        <v>1242</v>
      </c>
      <c r="E1371" s="293" t="s">
        <v>1243</v>
      </c>
      <c r="F1371" s="122" t="s">
        <v>3186</v>
      </c>
      <c r="G1371" s="122" t="s">
        <v>244</v>
      </c>
      <c r="H1371" s="293" t="s">
        <v>418</v>
      </c>
      <c r="I1371" s="293" t="s">
        <v>260</v>
      </c>
      <c r="J1371" s="294">
        <v>45838</v>
      </c>
      <c r="K1371" s="295">
        <v>199.5</v>
      </c>
      <c r="L1371" s="296">
        <v>199.5</v>
      </c>
      <c r="M1371" s="297">
        <v>199.5</v>
      </c>
      <c r="N1371" s="297">
        <v>199.5</v>
      </c>
      <c r="O1371" s="298">
        <v>199.5</v>
      </c>
      <c r="P1371" s="299">
        <v>199.5</v>
      </c>
      <c r="Q1371" s="296">
        <v>199.5</v>
      </c>
      <c r="R1371" s="297">
        <v>199.5</v>
      </c>
      <c r="S1371" s="297">
        <v>199.5</v>
      </c>
      <c r="T1371" s="297">
        <v>199.5</v>
      </c>
      <c r="U1371" s="300">
        <v>199.5</v>
      </c>
      <c r="V1371" s="296">
        <v>199.5</v>
      </c>
      <c r="W1371" s="297">
        <v>199.5</v>
      </c>
      <c r="X1371" s="297">
        <v>199.5</v>
      </c>
      <c r="Y1371" s="297">
        <v>199.5</v>
      </c>
      <c r="Z1371" s="300">
        <v>199.5</v>
      </c>
      <c r="AA1371" s="296">
        <v>199.5</v>
      </c>
      <c r="AB1371" s="297">
        <v>199.5</v>
      </c>
      <c r="AC1371" s="297">
        <v>199.5</v>
      </c>
      <c r="AD1371" s="297">
        <v>199.5</v>
      </c>
      <c r="AE1371" s="300">
        <v>199.5</v>
      </c>
    </row>
    <row r="1372" spans="1:31" x14ac:dyDescent="0.2">
      <c r="A1372" s="293" t="s">
        <v>3240</v>
      </c>
      <c r="B1372" s="293" t="s">
        <v>3241</v>
      </c>
      <c r="C1372" s="293"/>
      <c r="D1372" s="122" t="s">
        <v>1242</v>
      </c>
      <c r="E1372" s="293" t="s">
        <v>1243</v>
      </c>
      <c r="F1372" s="122" t="s">
        <v>3186</v>
      </c>
      <c r="G1372" s="122" t="s">
        <v>244</v>
      </c>
      <c r="H1372" s="293" t="s">
        <v>1535</v>
      </c>
      <c r="I1372" s="293" t="s">
        <v>392</v>
      </c>
      <c r="J1372" s="294">
        <v>46569</v>
      </c>
      <c r="K1372" s="295">
        <v>225.6</v>
      </c>
      <c r="L1372" s="296">
        <v>0</v>
      </c>
      <c r="M1372" s="297">
        <v>0</v>
      </c>
      <c r="N1372" s="297">
        <v>225.6</v>
      </c>
      <c r="O1372" s="298">
        <v>225.6</v>
      </c>
      <c r="P1372" s="299">
        <v>225.6</v>
      </c>
      <c r="Q1372" s="296">
        <v>0</v>
      </c>
      <c r="R1372" s="297">
        <v>225.6</v>
      </c>
      <c r="S1372" s="297">
        <v>225.6</v>
      </c>
      <c r="T1372" s="297">
        <v>225.6</v>
      </c>
      <c r="U1372" s="300">
        <v>225.6</v>
      </c>
      <c r="V1372" s="296">
        <v>0</v>
      </c>
      <c r="W1372" s="297">
        <v>0</v>
      </c>
      <c r="X1372" s="297">
        <v>225.6</v>
      </c>
      <c r="Y1372" s="297">
        <v>225.6</v>
      </c>
      <c r="Z1372" s="300">
        <v>225.6</v>
      </c>
      <c r="AA1372" s="296">
        <v>0</v>
      </c>
      <c r="AB1372" s="297">
        <v>225.6</v>
      </c>
      <c r="AC1372" s="297">
        <v>225.6</v>
      </c>
      <c r="AD1372" s="297">
        <v>225.6</v>
      </c>
      <c r="AE1372" s="300">
        <v>225.6</v>
      </c>
    </row>
    <row r="1373" spans="1:31" x14ac:dyDescent="0.2">
      <c r="A1373" s="293" t="s">
        <v>3242</v>
      </c>
      <c r="B1373" s="293" t="s">
        <v>3243</v>
      </c>
      <c r="C1373" s="293"/>
      <c r="D1373" s="122" t="s">
        <v>1242</v>
      </c>
      <c r="E1373" s="293" t="s">
        <v>1243</v>
      </c>
      <c r="F1373" s="122" t="s">
        <v>3186</v>
      </c>
      <c r="G1373" s="122" t="s">
        <v>244</v>
      </c>
      <c r="H1373" s="293" t="s">
        <v>661</v>
      </c>
      <c r="I1373" s="293" t="s">
        <v>260</v>
      </c>
      <c r="J1373" s="294">
        <v>46326</v>
      </c>
      <c r="K1373" s="295">
        <v>375.06</v>
      </c>
      <c r="L1373" s="296">
        <v>0</v>
      </c>
      <c r="M1373" s="297">
        <v>375.1</v>
      </c>
      <c r="N1373" s="297">
        <v>375.1</v>
      </c>
      <c r="O1373" s="298">
        <v>375.1</v>
      </c>
      <c r="P1373" s="299">
        <v>375.1</v>
      </c>
      <c r="Q1373" s="296">
        <v>375.1</v>
      </c>
      <c r="R1373" s="297">
        <v>375.1</v>
      </c>
      <c r="S1373" s="297">
        <v>375.1</v>
      </c>
      <c r="T1373" s="297">
        <v>375.1</v>
      </c>
      <c r="U1373" s="300">
        <v>375.1</v>
      </c>
      <c r="V1373" s="296">
        <v>0</v>
      </c>
      <c r="W1373" s="297">
        <v>375.1</v>
      </c>
      <c r="X1373" s="297">
        <v>375.1</v>
      </c>
      <c r="Y1373" s="297">
        <v>375.1</v>
      </c>
      <c r="Z1373" s="300">
        <v>375.1</v>
      </c>
      <c r="AA1373" s="296">
        <v>0</v>
      </c>
      <c r="AB1373" s="297">
        <v>375.1</v>
      </c>
      <c r="AC1373" s="297">
        <v>375.1</v>
      </c>
      <c r="AD1373" s="297">
        <v>375.1</v>
      </c>
      <c r="AE1373" s="300">
        <v>375.1</v>
      </c>
    </row>
    <row r="1374" spans="1:31" x14ac:dyDescent="0.2">
      <c r="A1374" s="293" t="s">
        <v>3244</v>
      </c>
      <c r="B1374" s="293" t="s">
        <v>3245</v>
      </c>
      <c r="C1374" s="293"/>
      <c r="D1374" s="122" t="s">
        <v>1242</v>
      </c>
      <c r="E1374" s="293" t="s">
        <v>1243</v>
      </c>
      <c r="F1374" s="122" t="s">
        <v>3186</v>
      </c>
      <c r="G1374" s="122" t="s">
        <v>244</v>
      </c>
      <c r="H1374" s="293" t="s">
        <v>1980</v>
      </c>
      <c r="I1374" s="293" t="s">
        <v>246</v>
      </c>
      <c r="J1374" s="294">
        <v>46295</v>
      </c>
      <c r="K1374" s="295">
        <v>262</v>
      </c>
      <c r="L1374" s="296">
        <v>0</v>
      </c>
      <c r="M1374" s="297">
        <v>262</v>
      </c>
      <c r="N1374" s="297">
        <v>262</v>
      </c>
      <c r="O1374" s="298">
        <v>262</v>
      </c>
      <c r="P1374" s="299">
        <v>262</v>
      </c>
      <c r="Q1374" s="296">
        <v>262</v>
      </c>
      <c r="R1374" s="297">
        <v>262</v>
      </c>
      <c r="S1374" s="297">
        <v>262</v>
      </c>
      <c r="T1374" s="297">
        <v>262</v>
      </c>
      <c r="U1374" s="300">
        <v>262</v>
      </c>
      <c r="V1374" s="296">
        <v>0</v>
      </c>
      <c r="W1374" s="297">
        <v>262</v>
      </c>
      <c r="X1374" s="297">
        <v>262</v>
      </c>
      <c r="Y1374" s="297">
        <v>262</v>
      </c>
      <c r="Z1374" s="300">
        <v>262</v>
      </c>
      <c r="AA1374" s="296">
        <v>262</v>
      </c>
      <c r="AB1374" s="297">
        <v>262</v>
      </c>
      <c r="AC1374" s="297">
        <v>262</v>
      </c>
      <c r="AD1374" s="297">
        <v>262</v>
      </c>
      <c r="AE1374" s="300">
        <v>262</v>
      </c>
    </row>
    <row r="1375" spans="1:31" x14ac:dyDescent="0.2">
      <c r="A1375" s="293" t="s">
        <v>3246</v>
      </c>
      <c r="B1375" s="293" t="s">
        <v>3247</v>
      </c>
      <c r="C1375" s="293"/>
      <c r="D1375" s="122" t="s">
        <v>2073</v>
      </c>
      <c r="E1375" s="293" t="s">
        <v>2074</v>
      </c>
      <c r="F1375" s="122" t="s">
        <v>3186</v>
      </c>
      <c r="G1375" s="122" t="s">
        <v>244</v>
      </c>
      <c r="H1375" s="293" t="s">
        <v>583</v>
      </c>
      <c r="I1375" s="293" t="s">
        <v>252</v>
      </c>
      <c r="J1375" s="294">
        <v>46515</v>
      </c>
      <c r="K1375" s="295">
        <v>256.5</v>
      </c>
      <c r="L1375" s="296">
        <v>0</v>
      </c>
      <c r="M1375" s="297">
        <v>256.5</v>
      </c>
      <c r="N1375" s="297">
        <v>256.5</v>
      </c>
      <c r="O1375" s="298">
        <v>256.5</v>
      </c>
      <c r="P1375" s="299">
        <v>256.5</v>
      </c>
      <c r="Q1375" s="296">
        <v>0</v>
      </c>
      <c r="R1375" s="297">
        <v>256.5</v>
      </c>
      <c r="S1375" s="297">
        <v>256.5</v>
      </c>
      <c r="T1375" s="297">
        <v>256.5</v>
      </c>
      <c r="U1375" s="300">
        <v>256.5</v>
      </c>
      <c r="V1375" s="296">
        <v>0</v>
      </c>
      <c r="W1375" s="297">
        <v>0</v>
      </c>
      <c r="X1375" s="297">
        <v>256.5</v>
      </c>
      <c r="Y1375" s="297">
        <v>256.5</v>
      </c>
      <c r="Z1375" s="300">
        <v>256.5</v>
      </c>
      <c r="AA1375" s="296">
        <v>0</v>
      </c>
      <c r="AB1375" s="297">
        <v>256.5</v>
      </c>
      <c r="AC1375" s="297">
        <v>256.5</v>
      </c>
      <c r="AD1375" s="297">
        <v>256.5</v>
      </c>
      <c r="AE1375" s="300">
        <v>256.5</v>
      </c>
    </row>
    <row r="1376" spans="1:31" x14ac:dyDescent="0.2">
      <c r="A1376" s="293" t="s">
        <v>3248</v>
      </c>
      <c r="B1376" s="293" t="s">
        <v>3249</v>
      </c>
      <c r="C1376" s="293"/>
      <c r="D1376" s="122" t="s">
        <v>2073</v>
      </c>
      <c r="E1376" s="293" t="s">
        <v>2074</v>
      </c>
      <c r="F1376" s="122" t="s">
        <v>3186</v>
      </c>
      <c r="G1376" s="122" t="s">
        <v>244</v>
      </c>
      <c r="H1376" s="293" t="s">
        <v>358</v>
      </c>
      <c r="I1376" s="293" t="s">
        <v>246</v>
      </c>
      <c r="J1376" s="294">
        <v>46327</v>
      </c>
      <c r="K1376" s="295">
        <v>112</v>
      </c>
      <c r="L1376" s="296">
        <v>0</v>
      </c>
      <c r="M1376" s="297">
        <v>112</v>
      </c>
      <c r="N1376" s="297">
        <v>112</v>
      </c>
      <c r="O1376" s="298">
        <v>112</v>
      </c>
      <c r="P1376" s="299">
        <v>112</v>
      </c>
      <c r="Q1376" s="296">
        <v>112</v>
      </c>
      <c r="R1376" s="297">
        <v>112</v>
      </c>
      <c r="S1376" s="297">
        <v>112</v>
      </c>
      <c r="T1376" s="297">
        <v>112</v>
      </c>
      <c r="U1376" s="300">
        <v>112</v>
      </c>
      <c r="V1376" s="296">
        <v>0</v>
      </c>
      <c r="W1376" s="297">
        <v>112</v>
      </c>
      <c r="X1376" s="297">
        <v>112</v>
      </c>
      <c r="Y1376" s="297">
        <v>112</v>
      </c>
      <c r="Z1376" s="300">
        <v>112</v>
      </c>
      <c r="AA1376" s="296">
        <v>0</v>
      </c>
      <c r="AB1376" s="297">
        <v>112</v>
      </c>
      <c r="AC1376" s="297">
        <v>112</v>
      </c>
      <c r="AD1376" s="297">
        <v>112</v>
      </c>
      <c r="AE1376" s="300">
        <v>112</v>
      </c>
    </row>
    <row r="1377" spans="1:31" x14ac:dyDescent="0.2">
      <c r="A1377" s="293" t="s">
        <v>3250</v>
      </c>
      <c r="B1377" s="293" t="s">
        <v>3251</v>
      </c>
      <c r="C1377" s="293"/>
      <c r="D1377" s="122" t="s">
        <v>2073</v>
      </c>
      <c r="E1377" s="293" t="s">
        <v>2085</v>
      </c>
      <c r="F1377" s="122" t="s">
        <v>3186</v>
      </c>
      <c r="G1377" s="122" t="s">
        <v>244</v>
      </c>
      <c r="H1377" s="293" t="s">
        <v>2095</v>
      </c>
      <c r="I1377" s="293" t="s">
        <v>392</v>
      </c>
      <c r="J1377" s="294">
        <v>46022</v>
      </c>
      <c r="K1377" s="295">
        <v>200.8</v>
      </c>
      <c r="L1377" s="296">
        <v>200.8</v>
      </c>
      <c r="M1377" s="297">
        <v>200.8</v>
      </c>
      <c r="N1377" s="297">
        <v>200.8</v>
      </c>
      <c r="O1377" s="298">
        <v>200.8</v>
      </c>
      <c r="P1377" s="299">
        <v>200.8</v>
      </c>
      <c r="Q1377" s="296">
        <v>200.8</v>
      </c>
      <c r="R1377" s="297">
        <v>200.8</v>
      </c>
      <c r="S1377" s="297">
        <v>200.8</v>
      </c>
      <c r="T1377" s="297">
        <v>200.8</v>
      </c>
      <c r="U1377" s="300">
        <v>200.8</v>
      </c>
      <c r="V1377" s="296">
        <v>200.8</v>
      </c>
      <c r="W1377" s="297">
        <v>200.8</v>
      </c>
      <c r="X1377" s="297">
        <v>200.8</v>
      </c>
      <c r="Y1377" s="297">
        <v>200.8</v>
      </c>
      <c r="Z1377" s="300">
        <v>200.8</v>
      </c>
      <c r="AA1377" s="296">
        <v>200.8</v>
      </c>
      <c r="AB1377" s="297">
        <v>200.8</v>
      </c>
      <c r="AC1377" s="297">
        <v>200.8</v>
      </c>
      <c r="AD1377" s="297">
        <v>200.8</v>
      </c>
      <c r="AE1377" s="300">
        <v>200.8</v>
      </c>
    </row>
    <row r="1378" spans="1:31" x14ac:dyDescent="0.2">
      <c r="A1378" s="293" t="s">
        <v>3252</v>
      </c>
      <c r="B1378" s="293" t="s">
        <v>3253</v>
      </c>
      <c r="C1378" s="293"/>
      <c r="D1378" s="122" t="s">
        <v>2073</v>
      </c>
      <c r="E1378" s="293" t="s">
        <v>2074</v>
      </c>
      <c r="F1378" s="122" t="s">
        <v>3186</v>
      </c>
      <c r="G1378" s="122" t="s">
        <v>244</v>
      </c>
      <c r="H1378" s="293" t="s">
        <v>1302</v>
      </c>
      <c r="I1378" s="293" t="s">
        <v>260</v>
      </c>
      <c r="J1378" s="294">
        <v>46569</v>
      </c>
      <c r="K1378" s="295">
        <v>310</v>
      </c>
      <c r="L1378" s="296">
        <v>0</v>
      </c>
      <c r="M1378" s="297">
        <v>0</v>
      </c>
      <c r="N1378" s="297">
        <v>310</v>
      </c>
      <c r="O1378" s="298">
        <v>310</v>
      </c>
      <c r="P1378" s="299">
        <v>310</v>
      </c>
      <c r="Q1378" s="296">
        <v>0</v>
      </c>
      <c r="R1378" s="297">
        <v>310</v>
      </c>
      <c r="S1378" s="297">
        <v>310</v>
      </c>
      <c r="T1378" s="297">
        <v>310</v>
      </c>
      <c r="U1378" s="300">
        <v>310</v>
      </c>
      <c r="V1378" s="296">
        <v>0</v>
      </c>
      <c r="W1378" s="297">
        <v>0</v>
      </c>
      <c r="X1378" s="297">
        <v>310</v>
      </c>
      <c r="Y1378" s="297">
        <v>310</v>
      </c>
      <c r="Z1378" s="300">
        <v>310</v>
      </c>
      <c r="AA1378" s="296">
        <v>0</v>
      </c>
      <c r="AB1378" s="297">
        <v>310</v>
      </c>
      <c r="AC1378" s="297">
        <v>310</v>
      </c>
      <c r="AD1378" s="297">
        <v>310</v>
      </c>
      <c r="AE1378" s="300">
        <v>310</v>
      </c>
    </row>
    <row r="1379" spans="1:31" x14ac:dyDescent="0.2">
      <c r="A1379" s="293" t="s">
        <v>3254</v>
      </c>
      <c r="B1379" s="293" t="s">
        <v>3255</v>
      </c>
      <c r="C1379" s="293"/>
      <c r="D1379" s="122" t="s">
        <v>2073</v>
      </c>
      <c r="E1379" s="293" t="s">
        <v>2074</v>
      </c>
      <c r="F1379" s="122" t="s">
        <v>3186</v>
      </c>
      <c r="G1379" s="122" t="s">
        <v>244</v>
      </c>
      <c r="H1379" s="293" t="s">
        <v>1980</v>
      </c>
      <c r="I1379" s="293" t="s">
        <v>246</v>
      </c>
      <c r="J1379" s="294">
        <v>46387</v>
      </c>
      <c r="K1379" s="295">
        <v>200.09</v>
      </c>
      <c r="L1379" s="296">
        <v>0</v>
      </c>
      <c r="M1379" s="297">
        <v>200.1</v>
      </c>
      <c r="N1379" s="297">
        <v>200.1</v>
      </c>
      <c r="O1379" s="298">
        <v>200.1</v>
      </c>
      <c r="P1379" s="299">
        <v>200.1</v>
      </c>
      <c r="Q1379" s="296">
        <v>0</v>
      </c>
      <c r="R1379" s="297">
        <v>200.1</v>
      </c>
      <c r="S1379" s="297">
        <v>200.1</v>
      </c>
      <c r="T1379" s="297">
        <v>200.1</v>
      </c>
      <c r="U1379" s="300">
        <v>200.1</v>
      </c>
      <c r="V1379" s="296">
        <v>0</v>
      </c>
      <c r="W1379" s="297">
        <v>200.1</v>
      </c>
      <c r="X1379" s="297">
        <v>200.1</v>
      </c>
      <c r="Y1379" s="297">
        <v>200.1</v>
      </c>
      <c r="Z1379" s="300">
        <v>200.1</v>
      </c>
      <c r="AA1379" s="296">
        <v>0</v>
      </c>
      <c r="AB1379" s="297">
        <v>200.1</v>
      </c>
      <c r="AC1379" s="297">
        <v>200.1</v>
      </c>
      <c r="AD1379" s="297">
        <v>200.1</v>
      </c>
      <c r="AE1379" s="300">
        <v>200.1</v>
      </c>
    </row>
    <row r="1380" spans="1:31" x14ac:dyDescent="0.2">
      <c r="A1380" s="293" t="s">
        <v>3256</v>
      </c>
      <c r="B1380" s="293" t="s">
        <v>3257</v>
      </c>
      <c r="C1380" s="293"/>
      <c r="D1380" s="122" t="s">
        <v>2073</v>
      </c>
      <c r="E1380" s="293" t="s">
        <v>2074</v>
      </c>
      <c r="F1380" s="122" t="s">
        <v>3186</v>
      </c>
      <c r="G1380" s="122" t="s">
        <v>244</v>
      </c>
      <c r="H1380" s="293" t="s">
        <v>943</v>
      </c>
      <c r="I1380" s="293" t="s">
        <v>252</v>
      </c>
      <c r="J1380" s="294">
        <v>46805</v>
      </c>
      <c r="K1380" s="295">
        <v>100</v>
      </c>
      <c r="L1380" s="296">
        <v>0</v>
      </c>
      <c r="M1380" s="297">
        <v>0</v>
      </c>
      <c r="N1380" s="297">
        <v>100</v>
      </c>
      <c r="O1380" s="298">
        <v>100</v>
      </c>
      <c r="P1380" s="299">
        <v>100</v>
      </c>
      <c r="Q1380" s="296">
        <v>0</v>
      </c>
      <c r="R1380" s="297">
        <v>0</v>
      </c>
      <c r="S1380" s="297">
        <v>100</v>
      </c>
      <c r="T1380" s="297">
        <v>100</v>
      </c>
      <c r="U1380" s="300">
        <v>100</v>
      </c>
      <c r="V1380" s="296">
        <v>0</v>
      </c>
      <c r="W1380" s="297">
        <v>0</v>
      </c>
      <c r="X1380" s="297">
        <v>100</v>
      </c>
      <c r="Y1380" s="297">
        <v>100</v>
      </c>
      <c r="Z1380" s="300">
        <v>100</v>
      </c>
      <c r="AA1380" s="296">
        <v>0</v>
      </c>
      <c r="AB1380" s="297">
        <v>0</v>
      </c>
      <c r="AC1380" s="297">
        <v>100</v>
      </c>
      <c r="AD1380" s="297">
        <v>100</v>
      </c>
      <c r="AE1380" s="300">
        <v>100</v>
      </c>
    </row>
    <row r="1381" spans="1:31" x14ac:dyDescent="0.2">
      <c r="A1381" s="293" t="s">
        <v>3258</v>
      </c>
      <c r="B1381" s="293" t="s">
        <v>3259</v>
      </c>
      <c r="C1381" s="293"/>
      <c r="D1381" s="122" t="s">
        <v>2073</v>
      </c>
      <c r="E1381" s="293" t="s">
        <v>2074</v>
      </c>
      <c r="F1381" s="122" t="s">
        <v>3186</v>
      </c>
      <c r="G1381" s="122" t="s">
        <v>244</v>
      </c>
      <c r="H1381" s="293" t="s">
        <v>341</v>
      </c>
      <c r="I1381" s="293" t="s">
        <v>252</v>
      </c>
      <c r="J1381" s="294">
        <v>46539</v>
      </c>
      <c r="K1381" s="295">
        <v>753.4</v>
      </c>
      <c r="L1381" s="296">
        <v>0</v>
      </c>
      <c r="M1381" s="297">
        <v>753.4</v>
      </c>
      <c r="N1381" s="297">
        <v>753.4</v>
      </c>
      <c r="O1381" s="298">
        <v>753.4</v>
      </c>
      <c r="P1381" s="299">
        <v>753.4</v>
      </c>
      <c r="Q1381" s="296">
        <v>0</v>
      </c>
      <c r="R1381" s="297">
        <v>753.4</v>
      </c>
      <c r="S1381" s="297">
        <v>753.4</v>
      </c>
      <c r="T1381" s="297">
        <v>753.4</v>
      </c>
      <c r="U1381" s="300">
        <v>753.4</v>
      </c>
      <c r="V1381" s="296">
        <v>0</v>
      </c>
      <c r="W1381" s="297">
        <v>0</v>
      </c>
      <c r="X1381" s="297">
        <v>753.4</v>
      </c>
      <c r="Y1381" s="297">
        <v>753.4</v>
      </c>
      <c r="Z1381" s="300">
        <v>753.4</v>
      </c>
      <c r="AA1381" s="296">
        <v>0</v>
      </c>
      <c r="AB1381" s="297">
        <v>753.4</v>
      </c>
      <c r="AC1381" s="297">
        <v>753.4</v>
      </c>
      <c r="AD1381" s="297">
        <v>753.4</v>
      </c>
      <c r="AE1381" s="300">
        <v>753.4</v>
      </c>
    </row>
    <row r="1382" spans="1:31" x14ac:dyDescent="0.2">
      <c r="A1382" s="293" t="s">
        <v>3260</v>
      </c>
      <c r="B1382" s="293" t="s">
        <v>3261</v>
      </c>
      <c r="C1382" s="293"/>
      <c r="D1382" s="122" t="s">
        <v>2073</v>
      </c>
      <c r="E1382" s="293" t="s">
        <v>2074</v>
      </c>
      <c r="F1382" s="122" t="s">
        <v>3186</v>
      </c>
      <c r="G1382" s="122" t="s">
        <v>244</v>
      </c>
      <c r="H1382" s="293" t="s">
        <v>3262</v>
      </c>
      <c r="I1382" s="293" t="s">
        <v>246</v>
      </c>
      <c r="J1382" s="294">
        <v>46082</v>
      </c>
      <c r="K1382" s="295">
        <v>125.81</v>
      </c>
      <c r="L1382" s="296">
        <v>125.8</v>
      </c>
      <c r="M1382" s="297">
        <v>125.8</v>
      </c>
      <c r="N1382" s="297">
        <v>125.8</v>
      </c>
      <c r="O1382" s="298">
        <v>125.8</v>
      </c>
      <c r="P1382" s="299">
        <v>125.8</v>
      </c>
      <c r="Q1382" s="296">
        <v>125.8</v>
      </c>
      <c r="R1382" s="297">
        <v>125.8</v>
      </c>
      <c r="S1382" s="297">
        <v>125.8</v>
      </c>
      <c r="T1382" s="297">
        <v>125.8</v>
      </c>
      <c r="U1382" s="300">
        <v>125.8</v>
      </c>
      <c r="V1382" s="296">
        <v>125.8</v>
      </c>
      <c r="W1382" s="297">
        <v>125.8</v>
      </c>
      <c r="X1382" s="297">
        <v>125.8</v>
      </c>
      <c r="Y1382" s="297">
        <v>125.8</v>
      </c>
      <c r="Z1382" s="300">
        <v>125.8</v>
      </c>
      <c r="AA1382" s="296">
        <v>125.8</v>
      </c>
      <c r="AB1382" s="297">
        <v>125.8</v>
      </c>
      <c r="AC1382" s="297">
        <v>125.8</v>
      </c>
      <c r="AD1382" s="297">
        <v>125.8</v>
      </c>
      <c r="AE1382" s="300">
        <v>125.8</v>
      </c>
    </row>
    <row r="1383" spans="1:31" x14ac:dyDescent="0.2">
      <c r="A1383" s="293" t="s">
        <v>3263</v>
      </c>
      <c r="B1383" s="293" t="s">
        <v>3264</v>
      </c>
      <c r="C1383" s="293"/>
      <c r="D1383" s="122" t="s">
        <v>2073</v>
      </c>
      <c r="E1383" s="293" t="s">
        <v>2085</v>
      </c>
      <c r="F1383" s="122" t="s">
        <v>3186</v>
      </c>
      <c r="G1383" s="122" t="s">
        <v>244</v>
      </c>
      <c r="H1383" s="293" t="s">
        <v>3265</v>
      </c>
      <c r="I1383" s="293" t="s">
        <v>392</v>
      </c>
      <c r="J1383" s="294">
        <v>47118</v>
      </c>
      <c r="K1383" s="295">
        <v>203</v>
      </c>
      <c r="L1383" s="296">
        <v>0</v>
      </c>
      <c r="M1383" s="297">
        <v>0</v>
      </c>
      <c r="N1383" s="297">
        <v>0</v>
      </c>
      <c r="O1383" s="298">
        <v>203</v>
      </c>
      <c r="P1383" s="299">
        <v>203</v>
      </c>
      <c r="Q1383" s="296">
        <v>0</v>
      </c>
      <c r="R1383" s="297">
        <v>0</v>
      </c>
      <c r="S1383" s="297">
        <v>0</v>
      </c>
      <c r="T1383" s="297">
        <v>203</v>
      </c>
      <c r="U1383" s="300">
        <v>203</v>
      </c>
      <c r="V1383" s="296">
        <v>0</v>
      </c>
      <c r="W1383" s="297">
        <v>0</v>
      </c>
      <c r="X1383" s="297">
        <v>0</v>
      </c>
      <c r="Y1383" s="297">
        <v>203</v>
      </c>
      <c r="Z1383" s="300">
        <v>203</v>
      </c>
      <c r="AA1383" s="296">
        <v>0</v>
      </c>
      <c r="AB1383" s="297">
        <v>0</v>
      </c>
      <c r="AC1383" s="297">
        <v>0</v>
      </c>
      <c r="AD1383" s="297">
        <v>203</v>
      </c>
      <c r="AE1383" s="300">
        <v>203</v>
      </c>
    </row>
    <row r="1384" spans="1:31" x14ac:dyDescent="0.2">
      <c r="A1384" s="293" t="s">
        <v>3266</v>
      </c>
      <c r="B1384" s="293" t="s">
        <v>3267</v>
      </c>
      <c r="C1384" s="293"/>
      <c r="D1384" s="122" t="s">
        <v>2073</v>
      </c>
      <c r="E1384" s="293" t="s">
        <v>2085</v>
      </c>
      <c r="F1384" s="122" t="s">
        <v>3186</v>
      </c>
      <c r="G1384" s="122" t="s">
        <v>244</v>
      </c>
      <c r="H1384" s="293" t="s">
        <v>3265</v>
      </c>
      <c r="I1384" s="293" t="s">
        <v>392</v>
      </c>
      <c r="J1384" s="294">
        <v>47118</v>
      </c>
      <c r="K1384" s="295">
        <v>203</v>
      </c>
      <c r="L1384" s="296">
        <v>0</v>
      </c>
      <c r="M1384" s="297">
        <v>0</v>
      </c>
      <c r="N1384" s="297">
        <v>0</v>
      </c>
      <c r="O1384" s="298">
        <v>203</v>
      </c>
      <c r="P1384" s="299">
        <v>203</v>
      </c>
      <c r="Q1384" s="296">
        <v>0</v>
      </c>
      <c r="R1384" s="297">
        <v>0</v>
      </c>
      <c r="S1384" s="297">
        <v>0</v>
      </c>
      <c r="T1384" s="297">
        <v>203</v>
      </c>
      <c r="U1384" s="300">
        <v>203</v>
      </c>
      <c r="V1384" s="296">
        <v>0</v>
      </c>
      <c r="W1384" s="297">
        <v>0</v>
      </c>
      <c r="X1384" s="297">
        <v>0</v>
      </c>
      <c r="Y1384" s="297">
        <v>203</v>
      </c>
      <c r="Z1384" s="300">
        <v>203</v>
      </c>
      <c r="AA1384" s="296">
        <v>0</v>
      </c>
      <c r="AB1384" s="297">
        <v>0</v>
      </c>
      <c r="AC1384" s="297">
        <v>0</v>
      </c>
      <c r="AD1384" s="297">
        <v>203</v>
      </c>
      <c r="AE1384" s="300">
        <v>203</v>
      </c>
    </row>
    <row r="1385" spans="1:31" x14ac:dyDescent="0.2">
      <c r="A1385" s="293" t="s">
        <v>3268</v>
      </c>
      <c r="B1385" s="293" t="s">
        <v>3269</v>
      </c>
      <c r="C1385" s="293"/>
      <c r="D1385" s="122" t="s">
        <v>2073</v>
      </c>
      <c r="E1385" s="293" t="s">
        <v>2074</v>
      </c>
      <c r="F1385" s="122" t="s">
        <v>3186</v>
      </c>
      <c r="G1385" s="122" t="s">
        <v>244</v>
      </c>
      <c r="H1385" s="293" t="s">
        <v>2157</v>
      </c>
      <c r="I1385" s="293" t="s">
        <v>246</v>
      </c>
      <c r="J1385" s="294">
        <v>45960</v>
      </c>
      <c r="K1385" s="295">
        <v>271.58</v>
      </c>
      <c r="L1385" s="296">
        <v>271.60000000000002</v>
      </c>
      <c r="M1385" s="297">
        <v>271.60000000000002</v>
      </c>
      <c r="N1385" s="297">
        <v>271.60000000000002</v>
      </c>
      <c r="O1385" s="298">
        <v>271.60000000000002</v>
      </c>
      <c r="P1385" s="299">
        <v>271.60000000000002</v>
      </c>
      <c r="Q1385" s="296">
        <v>271.60000000000002</v>
      </c>
      <c r="R1385" s="297">
        <v>271.60000000000002</v>
      </c>
      <c r="S1385" s="297">
        <v>271.60000000000002</v>
      </c>
      <c r="T1385" s="297">
        <v>271.60000000000002</v>
      </c>
      <c r="U1385" s="300">
        <v>271.60000000000002</v>
      </c>
      <c r="V1385" s="296">
        <v>271.60000000000002</v>
      </c>
      <c r="W1385" s="297">
        <v>271.60000000000002</v>
      </c>
      <c r="X1385" s="297">
        <v>271.60000000000002</v>
      </c>
      <c r="Y1385" s="297">
        <v>271.60000000000002</v>
      </c>
      <c r="Z1385" s="300">
        <v>271.60000000000002</v>
      </c>
      <c r="AA1385" s="296">
        <v>271.60000000000002</v>
      </c>
      <c r="AB1385" s="297">
        <v>271.60000000000002</v>
      </c>
      <c r="AC1385" s="297">
        <v>271.60000000000002</v>
      </c>
      <c r="AD1385" s="297">
        <v>271.60000000000002</v>
      </c>
      <c r="AE1385" s="300">
        <v>271.60000000000002</v>
      </c>
    </row>
    <row r="1386" spans="1:31" x14ac:dyDescent="0.2">
      <c r="A1386" s="293" t="s">
        <v>3270</v>
      </c>
      <c r="B1386" s="293" t="s">
        <v>3271</v>
      </c>
      <c r="C1386" s="293"/>
      <c r="D1386" s="122" t="s">
        <v>2073</v>
      </c>
      <c r="E1386" s="293" t="s">
        <v>2085</v>
      </c>
      <c r="F1386" s="122" t="s">
        <v>3186</v>
      </c>
      <c r="G1386" s="122" t="s">
        <v>244</v>
      </c>
      <c r="H1386" s="293" t="s">
        <v>1520</v>
      </c>
      <c r="I1386" s="293" t="s">
        <v>392</v>
      </c>
      <c r="J1386" s="294">
        <v>46500</v>
      </c>
      <c r="K1386" s="295">
        <v>101.2</v>
      </c>
      <c r="L1386" s="296">
        <v>0</v>
      </c>
      <c r="M1386" s="297">
        <v>101.2</v>
      </c>
      <c r="N1386" s="297">
        <v>101.2</v>
      </c>
      <c r="O1386" s="298">
        <v>101.2</v>
      </c>
      <c r="P1386" s="299">
        <v>101.2</v>
      </c>
      <c r="Q1386" s="296">
        <v>0</v>
      </c>
      <c r="R1386" s="297">
        <v>101.2</v>
      </c>
      <c r="S1386" s="297">
        <v>101.2</v>
      </c>
      <c r="T1386" s="297">
        <v>101.2</v>
      </c>
      <c r="U1386" s="300">
        <v>101.2</v>
      </c>
      <c r="V1386" s="296">
        <v>0</v>
      </c>
      <c r="W1386" s="297">
        <v>0</v>
      </c>
      <c r="X1386" s="297">
        <v>101.2</v>
      </c>
      <c r="Y1386" s="297">
        <v>101.2</v>
      </c>
      <c r="Z1386" s="300">
        <v>101.2</v>
      </c>
      <c r="AA1386" s="296">
        <v>0</v>
      </c>
      <c r="AB1386" s="297">
        <v>101.2</v>
      </c>
      <c r="AC1386" s="297">
        <v>101.2</v>
      </c>
      <c r="AD1386" s="297">
        <v>101.2</v>
      </c>
      <c r="AE1386" s="300">
        <v>101.2</v>
      </c>
    </row>
    <row r="1387" spans="1:31" x14ac:dyDescent="0.2">
      <c r="A1387" s="293" t="s">
        <v>3272</v>
      </c>
      <c r="B1387" s="293" t="s">
        <v>3273</v>
      </c>
      <c r="C1387" s="293"/>
      <c r="D1387" s="122" t="s">
        <v>2073</v>
      </c>
      <c r="E1387" s="293" t="s">
        <v>2085</v>
      </c>
      <c r="F1387" s="122" t="s">
        <v>3186</v>
      </c>
      <c r="G1387" s="122" t="s">
        <v>244</v>
      </c>
      <c r="H1387" s="293" t="s">
        <v>1535</v>
      </c>
      <c r="I1387" s="293" t="s">
        <v>392</v>
      </c>
      <c r="J1387" s="294">
        <v>46645</v>
      </c>
      <c r="K1387" s="295">
        <v>309.60000000000002</v>
      </c>
      <c r="L1387" s="296">
        <v>0</v>
      </c>
      <c r="M1387" s="297">
        <v>0</v>
      </c>
      <c r="N1387" s="297">
        <v>309.60000000000002</v>
      </c>
      <c r="O1387" s="298">
        <v>309.60000000000002</v>
      </c>
      <c r="P1387" s="299">
        <v>309.60000000000002</v>
      </c>
      <c r="Q1387" s="296">
        <v>0</v>
      </c>
      <c r="R1387" s="297">
        <v>309.60000000000002</v>
      </c>
      <c r="S1387" s="297">
        <v>309.60000000000002</v>
      </c>
      <c r="T1387" s="297">
        <v>309.60000000000002</v>
      </c>
      <c r="U1387" s="300">
        <v>309.60000000000002</v>
      </c>
      <c r="V1387" s="296">
        <v>0</v>
      </c>
      <c r="W1387" s="297">
        <v>0</v>
      </c>
      <c r="X1387" s="297">
        <v>309.60000000000002</v>
      </c>
      <c r="Y1387" s="297">
        <v>309.60000000000002</v>
      </c>
      <c r="Z1387" s="300">
        <v>309.60000000000002</v>
      </c>
      <c r="AA1387" s="296">
        <v>0</v>
      </c>
      <c r="AB1387" s="297">
        <v>309.60000000000002</v>
      </c>
      <c r="AC1387" s="297">
        <v>309.60000000000002</v>
      </c>
      <c r="AD1387" s="297">
        <v>309.60000000000002</v>
      </c>
      <c r="AE1387" s="300">
        <v>309.60000000000002</v>
      </c>
    </row>
    <row r="1388" spans="1:31" x14ac:dyDescent="0.2">
      <c r="A1388" s="293" t="s">
        <v>3274</v>
      </c>
      <c r="B1388" s="293" t="s">
        <v>3275</v>
      </c>
      <c r="C1388" s="293"/>
      <c r="D1388" s="122" t="s">
        <v>2073</v>
      </c>
      <c r="E1388" s="293" t="s">
        <v>2085</v>
      </c>
      <c r="F1388" s="122" t="s">
        <v>3186</v>
      </c>
      <c r="G1388" s="122" t="s">
        <v>244</v>
      </c>
      <c r="H1388" s="293" t="s">
        <v>3276</v>
      </c>
      <c r="I1388" s="293" t="s">
        <v>1186</v>
      </c>
      <c r="J1388" s="294">
        <v>46203</v>
      </c>
      <c r="K1388" s="295">
        <v>252</v>
      </c>
      <c r="L1388" s="296">
        <v>0</v>
      </c>
      <c r="M1388" s="297">
        <v>252</v>
      </c>
      <c r="N1388" s="297">
        <v>252</v>
      </c>
      <c r="O1388" s="298">
        <v>252</v>
      </c>
      <c r="P1388" s="299">
        <v>252</v>
      </c>
      <c r="Q1388" s="296">
        <v>252</v>
      </c>
      <c r="R1388" s="297">
        <v>252</v>
      </c>
      <c r="S1388" s="297">
        <v>252</v>
      </c>
      <c r="T1388" s="297">
        <v>252</v>
      </c>
      <c r="U1388" s="300">
        <v>252</v>
      </c>
      <c r="V1388" s="296">
        <v>0</v>
      </c>
      <c r="W1388" s="297">
        <v>252</v>
      </c>
      <c r="X1388" s="297">
        <v>252</v>
      </c>
      <c r="Y1388" s="297">
        <v>252</v>
      </c>
      <c r="Z1388" s="300">
        <v>252</v>
      </c>
      <c r="AA1388" s="296">
        <v>252</v>
      </c>
      <c r="AB1388" s="297">
        <v>252</v>
      </c>
      <c r="AC1388" s="297">
        <v>252</v>
      </c>
      <c r="AD1388" s="297">
        <v>252</v>
      </c>
      <c r="AE1388" s="300">
        <v>252</v>
      </c>
    </row>
    <row r="1389" spans="1:31" x14ac:dyDescent="0.2">
      <c r="A1389" s="293" t="s">
        <v>3277</v>
      </c>
      <c r="B1389" s="293" t="s">
        <v>3278</v>
      </c>
      <c r="C1389" s="293"/>
      <c r="D1389" s="122" t="s">
        <v>2073</v>
      </c>
      <c r="E1389" s="293" t="s">
        <v>2074</v>
      </c>
      <c r="F1389" s="122" t="s">
        <v>4461</v>
      </c>
      <c r="G1389" s="122" t="s">
        <v>4460</v>
      </c>
      <c r="H1389" s="293" t="s">
        <v>3279</v>
      </c>
      <c r="I1389" s="293" t="s">
        <v>260</v>
      </c>
      <c r="J1389" s="294">
        <v>46506</v>
      </c>
      <c r="K1389" s="295">
        <v>600</v>
      </c>
      <c r="L1389" s="296">
        <v>0</v>
      </c>
      <c r="M1389" s="297">
        <v>600</v>
      </c>
      <c r="N1389" s="297">
        <v>600</v>
      </c>
      <c r="O1389" s="298">
        <v>600</v>
      </c>
      <c r="P1389" s="299">
        <v>600</v>
      </c>
      <c r="Q1389" s="296">
        <v>0</v>
      </c>
      <c r="R1389" s="297">
        <v>600</v>
      </c>
      <c r="S1389" s="297">
        <v>600</v>
      </c>
      <c r="T1389" s="297">
        <v>600</v>
      </c>
      <c r="U1389" s="300">
        <v>600</v>
      </c>
      <c r="V1389" s="296">
        <v>0</v>
      </c>
      <c r="W1389" s="297">
        <v>0</v>
      </c>
      <c r="X1389" s="297">
        <v>600</v>
      </c>
      <c r="Y1389" s="297">
        <v>600</v>
      </c>
      <c r="Z1389" s="300">
        <v>600</v>
      </c>
      <c r="AA1389" s="296">
        <v>0</v>
      </c>
      <c r="AB1389" s="297">
        <v>600</v>
      </c>
      <c r="AC1389" s="297">
        <v>600</v>
      </c>
      <c r="AD1389" s="297">
        <v>600</v>
      </c>
      <c r="AE1389" s="300">
        <v>600</v>
      </c>
    </row>
    <row r="1390" spans="1:31" x14ac:dyDescent="0.2">
      <c r="A1390" s="293" t="s">
        <v>3280</v>
      </c>
      <c r="B1390" s="293" t="s">
        <v>3281</v>
      </c>
      <c r="C1390" s="293"/>
      <c r="D1390" s="122" t="s">
        <v>2073</v>
      </c>
      <c r="E1390" s="293" t="s">
        <v>2085</v>
      </c>
      <c r="F1390" s="122" t="s">
        <v>3186</v>
      </c>
      <c r="G1390" s="122" t="s">
        <v>244</v>
      </c>
      <c r="H1390" s="293" t="s">
        <v>1502</v>
      </c>
      <c r="I1390" s="293" t="s">
        <v>1186</v>
      </c>
      <c r="J1390" s="294">
        <v>45897</v>
      </c>
      <c r="K1390" s="295">
        <v>408.21</v>
      </c>
      <c r="L1390" s="296">
        <v>408.2</v>
      </c>
      <c r="M1390" s="297">
        <v>408.2</v>
      </c>
      <c r="N1390" s="297">
        <v>408.2</v>
      </c>
      <c r="O1390" s="298">
        <v>408.2</v>
      </c>
      <c r="P1390" s="299">
        <v>408.2</v>
      </c>
      <c r="Q1390" s="296">
        <v>408.2</v>
      </c>
      <c r="R1390" s="297">
        <v>408.2</v>
      </c>
      <c r="S1390" s="297">
        <v>408.2</v>
      </c>
      <c r="T1390" s="297">
        <v>408.2</v>
      </c>
      <c r="U1390" s="300">
        <v>408.2</v>
      </c>
      <c r="V1390" s="296">
        <v>408.2</v>
      </c>
      <c r="W1390" s="297">
        <v>408.2</v>
      </c>
      <c r="X1390" s="297">
        <v>408.2</v>
      </c>
      <c r="Y1390" s="297">
        <v>408.2</v>
      </c>
      <c r="Z1390" s="300">
        <v>408.2</v>
      </c>
      <c r="AA1390" s="296">
        <v>408.2</v>
      </c>
      <c r="AB1390" s="297">
        <v>408.2</v>
      </c>
      <c r="AC1390" s="297">
        <v>408.2</v>
      </c>
      <c r="AD1390" s="297">
        <v>408.2</v>
      </c>
      <c r="AE1390" s="300">
        <v>408.2</v>
      </c>
    </row>
    <row r="1391" spans="1:31" x14ac:dyDescent="0.2">
      <c r="A1391" s="293" t="s">
        <v>3282</v>
      </c>
      <c r="B1391" s="293" t="s">
        <v>3283</v>
      </c>
      <c r="C1391" s="293"/>
      <c r="D1391" s="122" t="s">
        <v>2073</v>
      </c>
      <c r="E1391" s="293" t="s">
        <v>2085</v>
      </c>
      <c r="F1391" s="122" t="s">
        <v>3186</v>
      </c>
      <c r="G1391" s="122" t="s">
        <v>244</v>
      </c>
      <c r="H1391" s="293" t="s">
        <v>1459</v>
      </c>
      <c r="I1391" s="293" t="s">
        <v>392</v>
      </c>
      <c r="J1391" s="294">
        <v>46853</v>
      </c>
      <c r="K1391" s="295">
        <v>149.5</v>
      </c>
      <c r="L1391" s="296">
        <v>0</v>
      </c>
      <c r="M1391" s="297">
        <v>0</v>
      </c>
      <c r="N1391" s="297">
        <v>149.5</v>
      </c>
      <c r="O1391" s="298">
        <v>149.5</v>
      </c>
      <c r="P1391" s="299">
        <v>149.5</v>
      </c>
      <c r="Q1391" s="296">
        <v>0</v>
      </c>
      <c r="R1391" s="297">
        <v>0</v>
      </c>
      <c r="S1391" s="297">
        <v>149.5</v>
      </c>
      <c r="T1391" s="297">
        <v>149.5</v>
      </c>
      <c r="U1391" s="300">
        <v>149.5</v>
      </c>
      <c r="V1391" s="296">
        <v>0</v>
      </c>
      <c r="W1391" s="297">
        <v>0</v>
      </c>
      <c r="X1391" s="297">
        <v>0</v>
      </c>
      <c r="Y1391" s="297">
        <v>149.5</v>
      </c>
      <c r="Z1391" s="300">
        <v>149.5</v>
      </c>
      <c r="AA1391" s="296">
        <v>0</v>
      </c>
      <c r="AB1391" s="297">
        <v>0</v>
      </c>
      <c r="AC1391" s="297">
        <v>149.5</v>
      </c>
      <c r="AD1391" s="297">
        <v>149.5</v>
      </c>
      <c r="AE1391" s="300">
        <v>149.5</v>
      </c>
    </row>
    <row r="1392" spans="1:31" x14ac:dyDescent="0.2">
      <c r="A1392" s="293" t="s">
        <v>3284</v>
      </c>
      <c r="B1392" s="293" t="s">
        <v>3285</v>
      </c>
      <c r="C1392" s="293"/>
      <c r="D1392" s="122" t="s">
        <v>2073</v>
      </c>
      <c r="E1392" s="293" t="s">
        <v>2081</v>
      </c>
      <c r="F1392" s="122" t="s">
        <v>3186</v>
      </c>
      <c r="G1392" s="122" t="s">
        <v>244</v>
      </c>
      <c r="H1392" s="293" t="s">
        <v>2464</v>
      </c>
      <c r="I1392" s="293" t="s">
        <v>392</v>
      </c>
      <c r="J1392" s="294">
        <v>46935</v>
      </c>
      <c r="K1392" s="295">
        <v>307</v>
      </c>
      <c r="L1392" s="296">
        <v>0</v>
      </c>
      <c r="M1392" s="297">
        <v>0</v>
      </c>
      <c r="N1392" s="297">
        <v>0</v>
      </c>
      <c r="O1392" s="298">
        <v>307</v>
      </c>
      <c r="P1392" s="299">
        <v>307</v>
      </c>
      <c r="Q1392" s="296">
        <v>0</v>
      </c>
      <c r="R1392" s="297">
        <v>0</v>
      </c>
      <c r="S1392" s="297">
        <v>307</v>
      </c>
      <c r="T1392" s="297">
        <v>307</v>
      </c>
      <c r="U1392" s="300">
        <v>307</v>
      </c>
      <c r="V1392" s="296">
        <v>0</v>
      </c>
      <c r="W1392" s="297">
        <v>0</v>
      </c>
      <c r="X1392" s="297">
        <v>0</v>
      </c>
      <c r="Y1392" s="297">
        <v>307</v>
      </c>
      <c r="Z1392" s="300">
        <v>307</v>
      </c>
      <c r="AA1392" s="296">
        <v>0</v>
      </c>
      <c r="AB1392" s="297">
        <v>0</v>
      </c>
      <c r="AC1392" s="297">
        <v>307</v>
      </c>
      <c r="AD1392" s="297">
        <v>307</v>
      </c>
      <c r="AE1392" s="300">
        <v>307</v>
      </c>
    </row>
    <row r="1393" spans="1:31" x14ac:dyDescent="0.2">
      <c r="A1393" s="293" t="s">
        <v>3286</v>
      </c>
      <c r="B1393" s="293" t="s">
        <v>3287</v>
      </c>
      <c r="C1393" s="293"/>
      <c r="D1393" s="122" t="s">
        <v>2073</v>
      </c>
      <c r="E1393" s="293" t="s">
        <v>2074</v>
      </c>
      <c r="F1393" s="122" t="s">
        <v>3186</v>
      </c>
      <c r="G1393" s="122" t="s">
        <v>244</v>
      </c>
      <c r="H1393" s="293" t="s">
        <v>341</v>
      </c>
      <c r="I1393" s="293" t="s">
        <v>252</v>
      </c>
      <c r="J1393" s="294">
        <v>46157</v>
      </c>
      <c r="K1393" s="295">
        <v>113</v>
      </c>
      <c r="L1393" s="296">
        <v>113</v>
      </c>
      <c r="M1393" s="297">
        <v>113</v>
      </c>
      <c r="N1393" s="297">
        <v>113</v>
      </c>
      <c r="O1393" s="298">
        <v>113</v>
      </c>
      <c r="P1393" s="299">
        <v>113</v>
      </c>
      <c r="Q1393" s="296">
        <v>113</v>
      </c>
      <c r="R1393" s="297">
        <v>113</v>
      </c>
      <c r="S1393" s="297">
        <v>113</v>
      </c>
      <c r="T1393" s="297">
        <v>113</v>
      </c>
      <c r="U1393" s="300">
        <v>113</v>
      </c>
      <c r="V1393" s="296">
        <v>0</v>
      </c>
      <c r="W1393" s="297">
        <v>113</v>
      </c>
      <c r="X1393" s="297">
        <v>113</v>
      </c>
      <c r="Y1393" s="297">
        <v>113</v>
      </c>
      <c r="Z1393" s="300">
        <v>113</v>
      </c>
      <c r="AA1393" s="296">
        <v>113</v>
      </c>
      <c r="AB1393" s="297">
        <v>113</v>
      </c>
      <c r="AC1393" s="297">
        <v>113</v>
      </c>
      <c r="AD1393" s="297">
        <v>113</v>
      </c>
      <c r="AE1393" s="300">
        <v>113</v>
      </c>
    </row>
    <row r="1394" spans="1:31" x14ac:dyDescent="0.2">
      <c r="A1394" s="293" t="s">
        <v>3288</v>
      </c>
      <c r="B1394" s="293" t="s">
        <v>3289</v>
      </c>
      <c r="C1394" s="293"/>
      <c r="D1394" s="122" t="s">
        <v>2073</v>
      </c>
      <c r="E1394" s="293" t="s">
        <v>2074</v>
      </c>
      <c r="F1394" s="122" t="s">
        <v>3186</v>
      </c>
      <c r="G1394" s="122" t="s">
        <v>244</v>
      </c>
      <c r="H1394" s="293" t="s">
        <v>1408</v>
      </c>
      <c r="I1394" s="293" t="s">
        <v>252</v>
      </c>
      <c r="J1394" s="294">
        <v>46208</v>
      </c>
      <c r="K1394" s="295">
        <v>397.15</v>
      </c>
      <c r="L1394" s="296">
        <v>0</v>
      </c>
      <c r="M1394" s="297">
        <v>397.1</v>
      </c>
      <c r="N1394" s="297">
        <v>397.1</v>
      </c>
      <c r="O1394" s="298">
        <v>397.1</v>
      </c>
      <c r="P1394" s="299">
        <v>397.1</v>
      </c>
      <c r="Q1394" s="296">
        <v>397.1</v>
      </c>
      <c r="R1394" s="297">
        <v>397.1</v>
      </c>
      <c r="S1394" s="297">
        <v>397.1</v>
      </c>
      <c r="T1394" s="297">
        <v>397.1</v>
      </c>
      <c r="U1394" s="300">
        <v>397.1</v>
      </c>
      <c r="V1394" s="296">
        <v>0</v>
      </c>
      <c r="W1394" s="297">
        <v>397.1</v>
      </c>
      <c r="X1394" s="297">
        <v>397.1</v>
      </c>
      <c r="Y1394" s="297">
        <v>397.1</v>
      </c>
      <c r="Z1394" s="300">
        <v>397.1</v>
      </c>
      <c r="AA1394" s="296">
        <v>397.1</v>
      </c>
      <c r="AB1394" s="297">
        <v>397.1</v>
      </c>
      <c r="AC1394" s="297">
        <v>397.1</v>
      </c>
      <c r="AD1394" s="297">
        <v>397.1</v>
      </c>
      <c r="AE1394" s="300">
        <v>397.1</v>
      </c>
    </row>
    <row r="1395" spans="1:31" x14ac:dyDescent="0.2">
      <c r="A1395" s="293" t="s">
        <v>3290</v>
      </c>
      <c r="B1395" s="293" t="s">
        <v>3291</v>
      </c>
      <c r="C1395" s="293"/>
      <c r="D1395" s="122" t="s">
        <v>2073</v>
      </c>
      <c r="E1395" s="293" t="s">
        <v>2074</v>
      </c>
      <c r="F1395" s="122" t="s">
        <v>3186</v>
      </c>
      <c r="G1395" s="122" t="s">
        <v>244</v>
      </c>
      <c r="H1395" s="293" t="s">
        <v>341</v>
      </c>
      <c r="I1395" s="293" t="s">
        <v>252</v>
      </c>
      <c r="J1395" s="294">
        <v>46022</v>
      </c>
      <c r="K1395" s="295">
        <v>200.85</v>
      </c>
      <c r="L1395" s="296">
        <v>200.9</v>
      </c>
      <c r="M1395" s="297">
        <v>200.9</v>
      </c>
      <c r="N1395" s="297">
        <v>200.9</v>
      </c>
      <c r="O1395" s="298">
        <v>200.9</v>
      </c>
      <c r="P1395" s="299">
        <v>200.9</v>
      </c>
      <c r="Q1395" s="296">
        <v>200.9</v>
      </c>
      <c r="R1395" s="297">
        <v>200.9</v>
      </c>
      <c r="S1395" s="297">
        <v>200.9</v>
      </c>
      <c r="T1395" s="297">
        <v>200.9</v>
      </c>
      <c r="U1395" s="300">
        <v>200.9</v>
      </c>
      <c r="V1395" s="296">
        <v>200.9</v>
      </c>
      <c r="W1395" s="297">
        <v>200.9</v>
      </c>
      <c r="X1395" s="297">
        <v>200.9</v>
      </c>
      <c r="Y1395" s="297">
        <v>200.9</v>
      </c>
      <c r="Z1395" s="300">
        <v>200.9</v>
      </c>
      <c r="AA1395" s="296">
        <v>200.9</v>
      </c>
      <c r="AB1395" s="297">
        <v>200.9</v>
      </c>
      <c r="AC1395" s="297">
        <v>200.9</v>
      </c>
      <c r="AD1395" s="297">
        <v>200.9</v>
      </c>
      <c r="AE1395" s="300">
        <v>200.9</v>
      </c>
    </row>
    <row r="1396" spans="1:31" x14ac:dyDescent="0.2">
      <c r="A1396" s="293" t="s">
        <v>3292</v>
      </c>
      <c r="B1396" s="293" t="s">
        <v>3293</v>
      </c>
      <c r="C1396" s="293"/>
      <c r="D1396" s="122" t="s">
        <v>2073</v>
      </c>
      <c r="E1396" s="293" t="s">
        <v>2085</v>
      </c>
      <c r="F1396" s="122" t="s">
        <v>3186</v>
      </c>
      <c r="G1396" s="122" t="s">
        <v>244</v>
      </c>
      <c r="H1396" s="293" t="s">
        <v>2095</v>
      </c>
      <c r="I1396" s="293" t="s">
        <v>392</v>
      </c>
      <c r="J1396" s="294">
        <v>46091</v>
      </c>
      <c r="K1396" s="295">
        <v>218.79</v>
      </c>
      <c r="L1396" s="296">
        <v>218.8</v>
      </c>
      <c r="M1396" s="297">
        <v>218.8</v>
      </c>
      <c r="N1396" s="297">
        <v>218.8</v>
      </c>
      <c r="O1396" s="298">
        <v>218.8</v>
      </c>
      <c r="P1396" s="299">
        <v>218.8</v>
      </c>
      <c r="Q1396" s="296">
        <v>218.8</v>
      </c>
      <c r="R1396" s="297">
        <v>218.8</v>
      </c>
      <c r="S1396" s="297">
        <v>218.8</v>
      </c>
      <c r="T1396" s="297">
        <v>218.8</v>
      </c>
      <c r="U1396" s="300">
        <v>218.8</v>
      </c>
      <c r="V1396" s="296">
        <v>0</v>
      </c>
      <c r="W1396" s="297">
        <v>218.8</v>
      </c>
      <c r="X1396" s="297">
        <v>218.8</v>
      </c>
      <c r="Y1396" s="297">
        <v>218.8</v>
      </c>
      <c r="Z1396" s="300">
        <v>218.8</v>
      </c>
      <c r="AA1396" s="296">
        <v>218.8</v>
      </c>
      <c r="AB1396" s="297">
        <v>218.8</v>
      </c>
      <c r="AC1396" s="297">
        <v>218.8</v>
      </c>
      <c r="AD1396" s="297">
        <v>218.8</v>
      </c>
      <c r="AE1396" s="300">
        <v>218.8</v>
      </c>
    </row>
    <row r="1397" spans="1:31" x14ac:dyDescent="0.2">
      <c r="A1397" s="293" t="s">
        <v>3294</v>
      </c>
      <c r="B1397" s="293" t="s">
        <v>3295</v>
      </c>
      <c r="C1397" s="293"/>
      <c r="D1397" s="122" t="s">
        <v>2073</v>
      </c>
      <c r="E1397" s="293" t="s">
        <v>2085</v>
      </c>
      <c r="F1397" s="122" t="s">
        <v>3186</v>
      </c>
      <c r="G1397" s="122" t="s">
        <v>244</v>
      </c>
      <c r="H1397" s="293" t="s">
        <v>2095</v>
      </c>
      <c r="I1397" s="293" t="s">
        <v>392</v>
      </c>
      <c r="J1397" s="294">
        <v>46128</v>
      </c>
      <c r="K1397" s="295">
        <v>190.18</v>
      </c>
      <c r="L1397" s="296">
        <v>190.2</v>
      </c>
      <c r="M1397" s="297">
        <v>190.2</v>
      </c>
      <c r="N1397" s="297">
        <v>190.2</v>
      </c>
      <c r="O1397" s="298">
        <v>190.2</v>
      </c>
      <c r="P1397" s="299">
        <v>190.2</v>
      </c>
      <c r="Q1397" s="296">
        <v>190.2</v>
      </c>
      <c r="R1397" s="297">
        <v>190.2</v>
      </c>
      <c r="S1397" s="297">
        <v>190.2</v>
      </c>
      <c r="T1397" s="297">
        <v>190.2</v>
      </c>
      <c r="U1397" s="300">
        <v>190.2</v>
      </c>
      <c r="V1397" s="296">
        <v>0</v>
      </c>
      <c r="W1397" s="297">
        <v>190.2</v>
      </c>
      <c r="X1397" s="297">
        <v>190.2</v>
      </c>
      <c r="Y1397" s="297">
        <v>190.2</v>
      </c>
      <c r="Z1397" s="300">
        <v>190.2</v>
      </c>
      <c r="AA1397" s="296">
        <v>190.2</v>
      </c>
      <c r="AB1397" s="297">
        <v>190.2</v>
      </c>
      <c r="AC1397" s="297">
        <v>190.2</v>
      </c>
      <c r="AD1397" s="297">
        <v>190.2</v>
      </c>
      <c r="AE1397" s="300">
        <v>190.2</v>
      </c>
    </row>
    <row r="1398" spans="1:31" x14ac:dyDescent="0.2">
      <c r="A1398" s="293" t="s">
        <v>3296</v>
      </c>
      <c r="B1398" s="293" t="s">
        <v>3297</v>
      </c>
      <c r="C1398" s="293"/>
      <c r="D1398" s="122" t="s">
        <v>2073</v>
      </c>
      <c r="E1398" s="293" t="s">
        <v>2074</v>
      </c>
      <c r="F1398" s="122" t="s">
        <v>3186</v>
      </c>
      <c r="G1398" s="122" t="s">
        <v>244</v>
      </c>
      <c r="H1398" s="293" t="s">
        <v>661</v>
      </c>
      <c r="I1398" s="293" t="s">
        <v>260</v>
      </c>
      <c r="J1398" s="294">
        <v>46631</v>
      </c>
      <c r="K1398" s="295">
        <v>305.60000000000002</v>
      </c>
      <c r="L1398" s="296">
        <v>0</v>
      </c>
      <c r="M1398" s="297">
        <v>0</v>
      </c>
      <c r="N1398" s="297">
        <v>305.60000000000002</v>
      </c>
      <c r="O1398" s="298">
        <v>305.60000000000002</v>
      </c>
      <c r="P1398" s="299">
        <v>305.60000000000002</v>
      </c>
      <c r="Q1398" s="296">
        <v>0</v>
      </c>
      <c r="R1398" s="297">
        <v>305.60000000000002</v>
      </c>
      <c r="S1398" s="297">
        <v>305.60000000000002</v>
      </c>
      <c r="T1398" s="297">
        <v>305.60000000000002</v>
      </c>
      <c r="U1398" s="300">
        <v>305.60000000000002</v>
      </c>
      <c r="V1398" s="296">
        <v>0</v>
      </c>
      <c r="W1398" s="297">
        <v>0</v>
      </c>
      <c r="X1398" s="297">
        <v>305.60000000000002</v>
      </c>
      <c r="Y1398" s="297">
        <v>305.60000000000002</v>
      </c>
      <c r="Z1398" s="300">
        <v>305.60000000000002</v>
      </c>
      <c r="AA1398" s="296">
        <v>0</v>
      </c>
      <c r="AB1398" s="297">
        <v>305.60000000000002</v>
      </c>
      <c r="AC1398" s="297">
        <v>305.60000000000002</v>
      </c>
      <c r="AD1398" s="297">
        <v>305.60000000000002</v>
      </c>
      <c r="AE1398" s="300">
        <v>305.60000000000002</v>
      </c>
    </row>
    <row r="1399" spans="1:31" x14ac:dyDescent="0.2">
      <c r="A1399" s="293" t="s">
        <v>3298</v>
      </c>
      <c r="B1399" s="293" t="s">
        <v>3299</v>
      </c>
      <c r="C1399" s="293"/>
      <c r="D1399" s="122" t="s">
        <v>2073</v>
      </c>
      <c r="E1399" s="293" t="s">
        <v>2074</v>
      </c>
      <c r="F1399" s="122" t="s">
        <v>3186</v>
      </c>
      <c r="G1399" s="122" t="s">
        <v>244</v>
      </c>
      <c r="H1399" s="293" t="s">
        <v>1757</v>
      </c>
      <c r="I1399" s="293" t="s">
        <v>260</v>
      </c>
      <c r="J1399" s="294">
        <v>46386</v>
      </c>
      <c r="K1399" s="295">
        <v>121.29</v>
      </c>
      <c r="L1399" s="296">
        <v>0</v>
      </c>
      <c r="M1399" s="297">
        <v>121.3</v>
      </c>
      <c r="N1399" s="297">
        <v>121.3</v>
      </c>
      <c r="O1399" s="298">
        <v>121.3</v>
      </c>
      <c r="P1399" s="299">
        <v>121.3</v>
      </c>
      <c r="Q1399" s="296">
        <v>0</v>
      </c>
      <c r="R1399" s="297">
        <v>121.3</v>
      </c>
      <c r="S1399" s="297">
        <v>121.3</v>
      </c>
      <c r="T1399" s="297">
        <v>121.3</v>
      </c>
      <c r="U1399" s="300">
        <v>121.3</v>
      </c>
      <c r="V1399" s="296">
        <v>0</v>
      </c>
      <c r="W1399" s="297">
        <v>121.3</v>
      </c>
      <c r="X1399" s="297">
        <v>121.3</v>
      </c>
      <c r="Y1399" s="297">
        <v>121.3</v>
      </c>
      <c r="Z1399" s="300">
        <v>121.3</v>
      </c>
      <c r="AA1399" s="296">
        <v>0</v>
      </c>
      <c r="AB1399" s="297">
        <v>121.3</v>
      </c>
      <c r="AC1399" s="297">
        <v>121.3</v>
      </c>
      <c r="AD1399" s="297">
        <v>121.3</v>
      </c>
      <c r="AE1399" s="300">
        <v>121.3</v>
      </c>
    </row>
    <row r="1400" spans="1:31" x14ac:dyDescent="0.2">
      <c r="A1400" s="293" t="s">
        <v>3300</v>
      </c>
      <c r="B1400" s="293" t="s">
        <v>3301</v>
      </c>
      <c r="C1400" s="293"/>
      <c r="D1400" s="122" t="s">
        <v>2073</v>
      </c>
      <c r="E1400" s="293" t="s">
        <v>2074</v>
      </c>
      <c r="F1400" s="122" t="s">
        <v>3186</v>
      </c>
      <c r="G1400" s="122" t="s">
        <v>244</v>
      </c>
      <c r="H1400" s="293" t="s">
        <v>1148</v>
      </c>
      <c r="I1400" s="293" t="s">
        <v>260</v>
      </c>
      <c r="J1400" s="294">
        <v>46752</v>
      </c>
      <c r="K1400" s="295">
        <v>203.8</v>
      </c>
      <c r="L1400" s="296">
        <v>0</v>
      </c>
      <c r="M1400" s="297">
        <v>0</v>
      </c>
      <c r="N1400" s="297">
        <v>203.8</v>
      </c>
      <c r="O1400" s="298">
        <v>203.8</v>
      </c>
      <c r="P1400" s="299">
        <v>203.8</v>
      </c>
      <c r="Q1400" s="296">
        <v>0</v>
      </c>
      <c r="R1400" s="297">
        <v>0</v>
      </c>
      <c r="S1400" s="297">
        <v>203.8</v>
      </c>
      <c r="T1400" s="297">
        <v>203.8</v>
      </c>
      <c r="U1400" s="300">
        <v>203.8</v>
      </c>
      <c r="V1400" s="296">
        <v>0</v>
      </c>
      <c r="W1400" s="297">
        <v>0</v>
      </c>
      <c r="X1400" s="297">
        <v>203.8</v>
      </c>
      <c r="Y1400" s="297">
        <v>203.8</v>
      </c>
      <c r="Z1400" s="300">
        <v>203.8</v>
      </c>
      <c r="AA1400" s="296">
        <v>0</v>
      </c>
      <c r="AB1400" s="297">
        <v>0</v>
      </c>
      <c r="AC1400" s="297">
        <v>203.8</v>
      </c>
      <c r="AD1400" s="297">
        <v>203.8</v>
      </c>
      <c r="AE1400" s="300">
        <v>203.8</v>
      </c>
    </row>
    <row r="1401" spans="1:31" x14ac:dyDescent="0.2">
      <c r="A1401" s="293" t="s">
        <v>3302</v>
      </c>
      <c r="B1401" s="293" t="s">
        <v>3303</v>
      </c>
      <c r="C1401" s="293"/>
      <c r="D1401" s="122" t="s">
        <v>2073</v>
      </c>
      <c r="E1401" s="293" t="s">
        <v>2074</v>
      </c>
      <c r="F1401" s="122" t="s">
        <v>3186</v>
      </c>
      <c r="G1401" s="122" t="s">
        <v>244</v>
      </c>
      <c r="H1401" s="293" t="s">
        <v>277</v>
      </c>
      <c r="I1401" s="293" t="s">
        <v>246</v>
      </c>
      <c r="J1401" s="294">
        <v>46203</v>
      </c>
      <c r="K1401" s="295">
        <v>225.59</v>
      </c>
      <c r="L1401" s="296">
        <v>0</v>
      </c>
      <c r="M1401" s="297">
        <v>225.6</v>
      </c>
      <c r="N1401" s="297">
        <v>225.6</v>
      </c>
      <c r="O1401" s="298">
        <v>225.6</v>
      </c>
      <c r="P1401" s="299">
        <v>225.6</v>
      </c>
      <c r="Q1401" s="296">
        <v>225.6</v>
      </c>
      <c r="R1401" s="297">
        <v>225.6</v>
      </c>
      <c r="S1401" s="297">
        <v>225.6</v>
      </c>
      <c r="T1401" s="297">
        <v>225.6</v>
      </c>
      <c r="U1401" s="300">
        <v>225.6</v>
      </c>
      <c r="V1401" s="296">
        <v>0</v>
      </c>
      <c r="W1401" s="297">
        <v>225.6</v>
      </c>
      <c r="X1401" s="297">
        <v>225.6</v>
      </c>
      <c r="Y1401" s="297">
        <v>225.6</v>
      </c>
      <c r="Z1401" s="300">
        <v>225.6</v>
      </c>
      <c r="AA1401" s="296">
        <v>225.6</v>
      </c>
      <c r="AB1401" s="297">
        <v>225.6</v>
      </c>
      <c r="AC1401" s="297">
        <v>225.6</v>
      </c>
      <c r="AD1401" s="297">
        <v>225.6</v>
      </c>
      <c r="AE1401" s="300">
        <v>225.6</v>
      </c>
    </row>
    <row r="1402" spans="1:31" x14ac:dyDescent="0.2">
      <c r="A1402" s="293" t="s">
        <v>3304</v>
      </c>
      <c r="B1402" s="293" t="s">
        <v>3305</v>
      </c>
      <c r="C1402" s="293"/>
      <c r="D1402" s="122" t="s">
        <v>2073</v>
      </c>
      <c r="E1402" s="293" t="s">
        <v>2085</v>
      </c>
      <c r="F1402" s="122" t="s">
        <v>3186</v>
      </c>
      <c r="G1402" s="122" t="s">
        <v>244</v>
      </c>
      <c r="H1402" s="293" t="s">
        <v>1669</v>
      </c>
      <c r="I1402" s="293" t="s">
        <v>1186</v>
      </c>
      <c r="J1402" s="294">
        <v>46447</v>
      </c>
      <c r="K1402" s="295">
        <v>201.68</v>
      </c>
      <c r="L1402" s="296">
        <v>0</v>
      </c>
      <c r="M1402" s="297">
        <v>201.7</v>
      </c>
      <c r="N1402" s="297">
        <v>201.7</v>
      </c>
      <c r="O1402" s="298">
        <v>201.7</v>
      </c>
      <c r="P1402" s="299">
        <v>201.7</v>
      </c>
      <c r="Q1402" s="296">
        <v>0</v>
      </c>
      <c r="R1402" s="297">
        <v>201.7</v>
      </c>
      <c r="S1402" s="297">
        <v>201.7</v>
      </c>
      <c r="T1402" s="297">
        <v>201.7</v>
      </c>
      <c r="U1402" s="300">
        <v>201.7</v>
      </c>
      <c r="V1402" s="296">
        <v>0</v>
      </c>
      <c r="W1402" s="297">
        <v>201.7</v>
      </c>
      <c r="X1402" s="297">
        <v>201.7</v>
      </c>
      <c r="Y1402" s="297">
        <v>201.7</v>
      </c>
      <c r="Z1402" s="300">
        <v>201.7</v>
      </c>
      <c r="AA1402" s="296">
        <v>0</v>
      </c>
      <c r="AB1402" s="297">
        <v>201.7</v>
      </c>
      <c r="AC1402" s="297">
        <v>201.7</v>
      </c>
      <c r="AD1402" s="297">
        <v>201.7</v>
      </c>
      <c r="AE1402" s="300">
        <v>201.7</v>
      </c>
    </row>
    <row r="1403" spans="1:31" x14ac:dyDescent="0.2">
      <c r="A1403" s="293" t="s">
        <v>3306</v>
      </c>
      <c r="B1403" s="293" t="s">
        <v>3307</v>
      </c>
      <c r="C1403" s="293"/>
      <c r="D1403" s="122" t="s">
        <v>2073</v>
      </c>
      <c r="E1403" s="293" t="s">
        <v>2085</v>
      </c>
      <c r="F1403" s="122" t="s">
        <v>3186</v>
      </c>
      <c r="G1403" s="122" t="s">
        <v>244</v>
      </c>
      <c r="H1403" s="293" t="s">
        <v>1257</v>
      </c>
      <c r="I1403" s="293" t="s">
        <v>392</v>
      </c>
      <c r="J1403" s="294">
        <v>46022</v>
      </c>
      <c r="K1403" s="295">
        <v>401.35</v>
      </c>
      <c r="L1403" s="296">
        <v>401.4</v>
      </c>
      <c r="M1403" s="297">
        <v>401.4</v>
      </c>
      <c r="N1403" s="297">
        <v>401.4</v>
      </c>
      <c r="O1403" s="298">
        <v>401.4</v>
      </c>
      <c r="P1403" s="299">
        <v>401.4</v>
      </c>
      <c r="Q1403" s="296">
        <v>401.4</v>
      </c>
      <c r="R1403" s="297">
        <v>401.4</v>
      </c>
      <c r="S1403" s="297">
        <v>401.4</v>
      </c>
      <c r="T1403" s="297">
        <v>401.4</v>
      </c>
      <c r="U1403" s="300">
        <v>401.4</v>
      </c>
      <c r="V1403" s="296">
        <v>401.4</v>
      </c>
      <c r="W1403" s="297">
        <v>401.4</v>
      </c>
      <c r="X1403" s="297">
        <v>401.4</v>
      </c>
      <c r="Y1403" s="297">
        <v>401.4</v>
      </c>
      <c r="Z1403" s="300">
        <v>401.4</v>
      </c>
      <c r="AA1403" s="296">
        <v>401.4</v>
      </c>
      <c r="AB1403" s="297">
        <v>401.4</v>
      </c>
      <c r="AC1403" s="297">
        <v>401.4</v>
      </c>
      <c r="AD1403" s="297">
        <v>401.4</v>
      </c>
      <c r="AE1403" s="300">
        <v>401.4</v>
      </c>
    </row>
    <row r="1404" spans="1:31" x14ac:dyDescent="0.2">
      <c r="A1404" s="293" t="s">
        <v>3308</v>
      </c>
      <c r="B1404" s="293" t="s">
        <v>3309</v>
      </c>
      <c r="C1404" s="293"/>
      <c r="D1404" s="122" t="s">
        <v>2073</v>
      </c>
      <c r="E1404" s="293" t="s">
        <v>2074</v>
      </c>
      <c r="F1404" s="122" t="s">
        <v>3186</v>
      </c>
      <c r="G1404" s="122" t="s">
        <v>244</v>
      </c>
      <c r="H1404" s="293" t="s">
        <v>3310</v>
      </c>
      <c r="I1404" s="293" t="s">
        <v>260</v>
      </c>
      <c r="J1404" s="294">
        <v>46234</v>
      </c>
      <c r="K1404" s="295">
        <v>120.86</v>
      </c>
      <c r="L1404" s="296">
        <v>0</v>
      </c>
      <c r="M1404" s="297">
        <v>120.9</v>
      </c>
      <c r="N1404" s="297">
        <v>120.9</v>
      </c>
      <c r="O1404" s="298">
        <v>120.9</v>
      </c>
      <c r="P1404" s="299">
        <v>120.9</v>
      </c>
      <c r="Q1404" s="296">
        <v>120.9</v>
      </c>
      <c r="R1404" s="297">
        <v>120.9</v>
      </c>
      <c r="S1404" s="297">
        <v>120.9</v>
      </c>
      <c r="T1404" s="297">
        <v>120.9</v>
      </c>
      <c r="U1404" s="300">
        <v>120.9</v>
      </c>
      <c r="V1404" s="296">
        <v>0</v>
      </c>
      <c r="W1404" s="297">
        <v>120.9</v>
      </c>
      <c r="X1404" s="297">
        <v>120.9</v>
      </c>
      <c r="Y1404" s="297">
        <v>120.9</v>
      </c>
      <c r="Z1404" s="300">
        <v>120.9</v>
      </c>
      <c r="AA1404" s="296">
        <v>120.9</v>
      </c>
      <c r="AB1404" s="297">
        <v>120.9</v>
      </c>
      <c r="AC1404" s="297">
        <v>120.9</v>
      </c>
      <c r="AD1404" s="297">
        <v>120.9</v>
      </c>
      <c r="AE1404" s="300">
        <v>120.9</v>
      </c>
    </row>
    <row r="1405" spans="1:31" x14ac:dyDescent="0.2">
      <c r="A1405" s="293" t="s">
        <v>3311</v>
      </c>
      <c r="B1405" s="293" t="s">
        <v>3312</v>
      </c>
      <c r="C1405" s="293"/>
      <c r="D1405" s="122" t="s">
        <v>2073</v>
      </c>
      <c r="E1405" s="293" t="s">
        <v>2081</v>
      </c>
      <c r="F1405" s="122" t="s">
        <v>3186</v>
      </c>
      <c r="G1405" s="122" t="s">
        <v>244</v>
      </c>
      <c r="H1405" s="293" t="s">
        <v>2100</v>
      </c>
      <c r="I1405" s="293" t="s">
        <v>392</v>
      </c>
      <c r="J1405" s="294">
        <v>46195</v>
      </c>
      <c r="K1405" s="295">
        <v>36</v>
      </c>
      <c r="L1405" s="296">
        <v>0</v>
      </c>
      <c r="M1405" s="297">
        <v>36</v>
      </c>
      <c r="N1405" s="297">
        <v>36</v>
      </c>
      <c r="O1405" s="298">
        <v>36</v>
      </c>
      <c r="P1405" s="299">
        <v>36</v>
      </c>
      <c r="Q1405" s="296">
        <v>36</v>
      </c>
      <c r="R1405" s="297">
        <v>36</v>
      </c>
      <c r="S1405" s="297">
        <v>36</v>
      </c>
      <c r="T1405" s="297">
        <v>36</v>
      </c>
      <c r="U1405" s="300">
        <v>36</v>
      </c>
      <c r="V1405" s="296">
        <v>0</v>
      </c>
      <c r="W1405" s="297">
        <v>36</v>
      </c>
      <c r="X1405" s="297">
        <v>36</v>
      </c>
      <c r="Y1405" s="297">
        <v>36</v>
      </c>
      <c r="Z1405" s="300">
        <v>36</v>
      </c>
      <c r="AA1405" s="296">
        <v>36</v>
      </c>
      <c r="AB1405" s="297">
        <v>36</v>
      </c>
      <c r="AC1405" s="297">
        <v>36</v>
      </c>
      <c r="AD1405" s="297">
        <v>36</v>
      </c>
      <c r="AE1405" s="300">
        <v>36</v>
      </c>
    </row>
    <row r="1406" spans="1:31" x14ac:dyDescent="0.2">
      <c r="A1406" s="293" t="s">
        <v>3313</v>
      </c>
      <c r="B1406" s="293" t="s">
        <v>3314</v>
      </c>
      <c r="C1406" s="293"/>
      <c r="D1406" s="122" t="s">
        <v>2073</v>
      </c>
      <c r="E1406" s="293" t="s">
        <v>2074</v>
      </c>
      <c r="F1406" s="122" t="s">
        <v>3186</v>
      </c>
      <c r="G1406" s="122" t="s">
        <v>244</v>
      </c>
      <c r="H1406" s="293" t="s">
        <v>282</v>
      </c>
      <c r="I1406" s="293" t="s">
        <v>246</v>
      </c>
      <c r="J1406" s="294">
        <v>46023</v>
      </c>
      <c r="K1406" s="295">
        <v>201.06</v>
      </c>
      <c r="L1406" s="296">
        <v>201.1</v>
      </c>
      <c r="M1406" s="297">
        <v>201.1</v>
      </c>
      <c r="N1406" s="297">
        <v>201.1</v>
      </c>
      <c r="O1406" s="298">
        <v>201.1</v>
      </c>
      <c r="P1406" s="299">
        <v>201.1</v>
      </c>
      <c r="Q1406" s="296">
        <v>201.1</v>
      </c>
      <c r="R1406" s="297">
        <v>201.1</v>
      </c>
      <c r="S1406" s="297">
        <v>201.1</v>
      </c>
      <c r="T1406" s="297">
        <v>201.1</v>
      </c>
      <c r="U1406" s="300">
        <v>201.1</v>
      </c>
      <c r="V1406" s="296">
        <v>201.1</v>
      </c>
      <c r="W1406" s="297">
        <v>201.1</v>
      </c>
      <c r="X1406" s="297">
        <v>201.1</v>
      </c>
      <c r="Y1406" s="297">
        <v>201.1</v>
      </c>
      <c r="Z1406" s="300">
        <v>201.1</v>
      </c>
      <c r="AA1406" s="296">
        <v>201.1</v>
      </c>
      <c r="AB1406" s="297">
        <v>201.1</v>
      </c>
      <c r="AC1406" s="297">
        <v>201.1</v>
      </c>
      <c r="AD1406" s="297">
        <v>201.1</v>
      </c>
      <c r="AE1406" s="300">
        <v>201.1</v>
      </c>
    </row>
    <row r="1407" spans="1:31" x14ac:dyDescent="0.2">
      <c r="A1407" s="293" t="s">
        <v>3315</v>
      </c>
      <c r="B1407" s="293" t="s">
        <v>3316</v>
      </c>
      <c r="C1407" s="293"/>
      <c r="D1407" s="122" t="s">
        <v>2073</v>
      </c>
      <c r="E1407" s="293" t="s">
        <v>2074</v>
      </c>
      <c r="F1407" s="122" t="s">
        <v>3186</v>
      </c>
      <c r="G1407" s="122" t="s">
        <v>244</v>
      </c>
      <c r="H1407" s="293" t="s">
        <v>251</v>
      </c>
      <c r="I1407" s="293" t="s">
        <v>252</v>
      </c>
      <c r="J1407" s="294">
        <v>46752</v>
      </c>
      <c r="K1407" s="295">
        <v>502.46</v>
      </c>
      <c r="L1407" s="296">
        <v>0</v>
      </c>
      <c r="M1407" s="297">
        <v>0</v>
      </c>
      <c r="N1407" s="297">
        <v>502.5</v>
      </c>
      <c r="O1407" s="298">
        <v>502.5</v>
      </c>
      <c r="P1407" s="299">
        <v>502.5</v>
      </c>
      <c r="Q1407" s="296">
        <v>0</v>
      </c>
      <c r="R1407" s="297">
        <v>0</v>
      </c>
      <c r="S1407" s="297">
        <v>502.5</v>
      </c>
      <c r="T1407" s="297">
        <v>502.5</v>
      </c>
      <c r="U1407" s="300">
        <v>502.5</v>
      </c>
      <c r="V1407" s="296">
        <v>0</v>
      </c>
      <c r="W1407" s="297">
        <v>0</v>
      </c>
      <c r="X1407" s="297">
        <v>502.5</v>
      </c>
      <c r="Y1407" s="297">
        <v>502.5</v>
      </c>
      <c r="Z1407" s="300">
        <v>502.5</v>
      </c>
      <c r="AA1407" s="296">
        <v>0</v>
      </c>
      <c r="AB1407" s="297">
        <v>0</v>
      </c>
      <c r="AC1407" s="297">
        <v>502.5</v>
      </c>
      <c r="AD1407" s="297">
        <v>502.5</v>
      </c>
      <c r="AE1407" s="300">
        <v>502.5</v>
      </c>
    </row>
    <row r="1408" spans="1:31" x14ac:dyDescent="0.2">
      <c r="A1408" s="293" t="s">
        <v>3317</v>
      </c>
      <c r="B1408" s="293" t="s">
        <v>3318</v>
      </c>
      <c r="C1408" s="293"/>
      <c r="D1408" s="122" t="s">
        <v>2073</v>
      </c>
      <c r="E1408" s="293" t="s">
        <v>2074</v>
      </c>
      <c r="F1408" s="122" t="s">
        <v>3186</v>
      </c>
      <c r="G1408" s="122" t="s">
        <v>244</v>
      </c>
      <c r="H1408" s="293" t="s">
        <v>251</v>
      </c>
      <c r="I1408" s="293" t="s">
        <v>252</v>
      </c>
      <c r="J1408" s="294">
        <v>46203</v>
      </c>
      <c r="K1408" s="295">
        <v>200.94</v>
      </c>
      <c r="L1408" s="296">
        <v>0</v>
      </c>
      <c r="M1408" s="297">
        <v>200.9</v>
      </c>
      <c r="N1408" s="297">
        <v>200.9</v>
      </c>
      <c r="O1408" s="298">
        <v>200.9</v>
      </c>
      <c r="P1408" s="299">
        <v>200.9</v>
      </c>
      <c r="Q1408" s="296">
        <v>200.9</v>
      </c>
      <c r="R1408" s="297">
        <v>200.9</v>
      </c>
      <c r="S1408" s="297">
        <v>200.9</v>
      </c>
      <c r="T1408" s="297">
        <v>200.9</v>
      </c>
      <c r="U1408" s="300">
        <v>200.9</v>
      </c>
      <c r="V1408" s="296">
        <v>0</v>
      </c>
      <c r="W1408" s="297">
        <v>200.9</v>
      </c>
      <c r="X1408" s="297">
        <v>200.9</v>
      </c>
      <c r="Y1408" s="297">
        <v>200.9</v>
      </c>
      <c r="Z1408" s="300">
        <v>200.9</v>
      </c>
      <c r="AA1408" s="296">
        <v>200.9</v>
      </c>
      <c r="AB1408" s="297">
        <v>200.9</v>
      </c>
      <c r="AC1408" s="297">
        <v>200.9</v>
      </c>
      <c r="AD1408" s="297">
        <v>200.9</v>
      </c>
      <c r="AE1408" s="300">
        <v>200.9</v>
      </c>
    </row>
    <row r="1409" spans="1:31" x14ac:dyDescent="0.2">
      <c r="A1409" s="293" t="s">
        <v>3319</v>
      </c>
      <c r="B1409" s="293" t="s">
        <v>3320</v>
      </c>
      <c r="C1409" s="293"/>
      <c r="D1409" s="122" t="s">
        <v>2073</v>
      </c>
      <c r="E1409" s="293" t="s">
        <v>2074</v>
      </c>
      <c r="F1409" s="122" t="s">
        <v>3186</v>
      </c>
      <c r="G1409" s="122" t="s">
        <v>244</v>
      </c>
      <c r="H1409" s="293" t="s">
        <v>1345</v>
      </c>
      <c r="I1409" s="293" t="s">
        <v>246</v>
      </c>
      <c r="J1409" s="294">
        <v>46261</v>
      </c>
      <c r="K1409" s="295">
        <v>207.4</v>
      </c>
      <c r="L1409" s="296">
        <v>0</v>
      </c>
      <c r="M1409" s="297">
        <v>207.4</v>
      </c>
      <c r="N1409" s="297">
        <v>207.4</v>
      </c>
      <c r="O1409" s="298">
        <v>207.4</v>
      </c>
      <c r="P1409" s="299">
        <v>207.4</v>
      </c>
      <c r="Q1409" s="296">
        <v>207.4</v>
      </c>
      <c r="R1409" s="297">
        <v>207.4</v>
      </c>
      <c r="S1409" s="297">
        <v>207.4</v>
      </c>
      <c r="T1409" s="297">
        <v>207.4</v>
      </c>
      <c r="U1409" s="300">
        <v>207.4</v>
      </c>
      <c r="V1409" s="296">
        <v>0</v>
      </c>
      <c r="W1409" s="297">
        <v>207.4</v>
      </c>
      <c r="X1409" s="297">
        <v>207.4</v>
      </c>
      <c r="Y1409" s="297">
        <v>207.4</v>
      </c>
      <c r="Z1409" s="300">
        <v>207.4</v>
      </c>
      <c r="AA1409" s="296">
        <v>207.4</v>
      </c>
      <c r="AB1409" s="297">
        <v>207.4</v>
      </c>
      <c r="AC1409" s="297">
        <v>207.4</v>
      </c>
      <c r="AD1409" s="297">
        <v>207.4</v>
      </c>
      <c r="AE1409" s="300">
        <v>207.4</v>
      </c>
    </row>
    <row r="1410" spans="1:31" x14ac:dyDescent="0.2">
      <c r="A1410" s="293" t="s">
        <v>3321</v>
      </c>
      <c r="B1410" s="293" t="s">
        <v>3322</v>
      </c>
      <c r="C1410" s="293"/>
      <c r="D1410" s="122" t="s">
        <v>2073</v>
      </c>
      <c r="E1410" s="293" t="s">
        <v>2085</v>
      </c>
      <c r="F1410" s="122" t="s">
        <v>4461</v>
      </c>
      <c r="G1410" s="122" t="s">
        <v>4460</v>
      </c>
      <c r="H1410" s="293" t="s">
        <v>2292</v>
      </c>
      <c r="I1410" s="293" t="s">
        <v>1186</v>
      </c>
      <c r="J1410" s="294">
        <v>46063</v>
      </c>
      <c r="K1410" s="295">
        <v>166.42</v>
      </c>
      <c r="L1410" s="296">
        <v>166.4</v>
      </c>
      <c r="M1410" s="297">
        <v>166.4</v>
      </c>
      <c r="N1410" s="297">
        <v>166.4</v>
      </c>
      <c r="O1410" s="298">
        <v>166.4</v>
      </c>
      <c r="P1410" s="299">
        <v>166.4</v>
      </c>
      <c r="Q1410" s="296">
        <v>166.4</v>
      </c>
      <c r="R1410" s="297">
        <v>166.4</v>
      </c>
      <c r="S1410" s="297">
        <v>166.4</v>
      </c>
      <c r="T1410" s="297">
        <v>166.4</v>
      </c>
      <c r="U1410" s="300">
        <v>166.4</v>
      </c>
      <c r="V1410" s="296">
        <v>166.4</v>
      </c>
      <c r="W1410" s="297">
        <v>166.4</v>
      </c>
      <c r="X1410" s="297">
        <v>166.4</v>
      </c>
      <c r="Y1410" s="297">
        <v>166.4</v>
      </c>
      <c r="Z1410" s="300">
        <v>166.4</v>
      </c>
      <c r="AA1410" s="296">
        <v>166.4</v>
      </c>
      <c r="AB1410" s="297">
        <v>166.4</v>
      </c>
      <c r="AC1410" s="297">
        <v>166.4</v>
      </c>
      <c r="AD1410" s="297">
        <v>166.4</v>
      </c>
      <c r="AE1410" s="300">
        <v>166.4</v>
      </c>
    </row>
    <row r="1411" spans="1:31" x14ac:dyDescent="0.2">
      <c r="A1411" s="293" t="s">
        <v>3323</v>
      </c>
      <c r="B1411" s="293" t="s">
        <v>3324</v>
      </c>
      <c r="C1411" s="293"/>
      <c r="D1411" s="122" t="s">
        <v>2073</v>
      </c>
      <c r="E1411" s="293" t="s">
        <v>2085</v>
      </c>
      <c r="F1411" s="122" t="s">
        <v>4461</v>
      </c>
      <c r="G1411" s="122" t="s">
        <v>4460</v>
      </c>
      <c r="H1411" s="293" t="s">
        <v>2292</v>
      </c>
      <c r="I1411" s="293" t="s">
        <v>1186</v>
      </c>
      <c r="J1411" s="294">
        <v>46063</v>
      </c>
      <c r="K1411" s="295">
        <v>166.57</v>
      </c>
      <c r="L1411" s="296">
        <v>166.6</v>
      </c>
      <c r="M1411" s="297">
        <v>166.6</v>
      </c>
      <c r="N1411" s="297">
        <v>166.6</v>
      </c>
      <c r="O1411" s="298">
        <v>166.6</v>
      </c>
      <c r="P1411" s="299">
        <v>166.6</v>
      </c>
      <c r="Q1411" s="296">
        <v>166.6</v>
      </c>
      <c r="R1411" s="297">
        <v>166.6</v>
      </c>
      <c r="S1411" s="297">
        <v>166.6</v>
      </c>
      <c r="T1411" s="297">
        <v>166.6</v>
      </c>
      <c r="U1411" s="300">
        <v>166.6</v>
      </c>
      <c r="V1411" s="296">
        <v>166.6</v>
      </c>
      <c r="W1411" s="297">
        <v>166.6</v>
      </c>
      <c r="X1411" s="297">
        <v>166.6</v>
      </c>
      <c r="Y1411" s="297">
        <v>166.6</v>
      </c>
      <c r="Z1411" s="300">
        <v>166.6</v>
      </c>
      <c r="AA1411" s="296">
        <v>166.6</v>
      </c>
      <c r="AB1411" s="297">
        <v>166.6</v>
      </c>
      <c r="AC1411" s="297">
        <v>166.6</v>
      </c>
      <c r="AD1411" s="297">
        <v>166.6</v>
      </c>
      <c r="AE1411" s="300">
        <v>166.6</v>
      </c>
    </row>
    <row r="1412" spans="1:31" x14ac:dyDescent="0.2">
      <c r="A1412" s="293" t="s">
        <v>3325</v>
      </c>
      <c r="B1412" s="293" t="s">
        <v>3326</v>
      </c>
      <c r="C1412" s="293"/>
      <c r="D1412" s="122" t="s">
        <v>2073</v>
      </c>
      <c r="E1412" s="293" t="s">
        <v>2085</v>
      </c>
      <c r="F1412" s="122" t="s">
        <v>4461</v>
      </c>
      <c r="G1412" s="122" t="s">
        <v>4460</v>
      </c>
      <c r="H1412" s="293" t="s">
        <v>2292</v>
      </c>
      <c r="I1412" s="293" t="s">
        <v>1186</v>
      </c>
      <c r="J1412" s="294">
        <v>46113</v>
      </c>
      <c r="K1412" s="295">
        <v>186.83</v>
      </c>
      <c r="L1412" s="296">
        <v>186.8</v>
      </c>
      <c r="M1412" s="297">
        <v>186.8</v>
      </c>
      <c r="N1412" s="297">
        <v>186.8</v>
      </c>
      <c r="O1412" s="298">
        <v>186.8</v>
      </c>
      <c r="P1412" s="299">
        <v>186.8</v>
      </c>
      <c r="Q1412" s="296">
        <v>186.8</v>
      </c>
      <c r="R1412" s="297">
        <v>186.8</v>
      </c>
      <c r="S1412" s="297">
        <v>186.8</v>
      </c>
      <c r="T1412" s="297">
        <v>186.8</v>
      </c>
      <c r="U1412" s="300">
        <v>186.8</v>
      </c>
      <c r="V1412" s="296">
        <v>0</v>
      </c>
      <c r="W1412" s="297">
        <v>186.8</v>
      </c>
      <c r="X1412" s="297">
        <v>186.8</v>
      </c>
      <c r="Y1412" s="297">
        <v>186.8</v>
      </c>
      <c r="Z1412" s="300">
        <v>186.8</v>
      </c>
      <c r="AA1412" s="296">
        <v>186.8</v>
      </c>
      <c r="AB1412" s="297">
        <v>186.8</v>
      </c>
      <c r="AC1412" s="297">
        <v>186.8</v>
      </c>
      <c r="AD1412" s="297">
        <v>186.8</v>
      </c>
      <c r="AE1412" s="300">
        <v>186.8</v>
      </c>
    </row>
    <row r="1413" spans="1:31" x14ac:dyDescent="0.2">
      <c r="A1413" s="293" t="s">
        <v>3327</v>
      </c>
      <c r="B1413" s="293" t="s">
        <v>3328</v>
      </c>
      <c r="C1413" s="293"/>
      <c r="D1413" s="122" t="s">
        <v>2073</v>
      </c>
      <c r="E1413" s="293" t="s">
        <v>2085</v>
      </c>
      <c r="F1413" s="122" t="s">
        <v>3186</v>
      </c>
      <c r="G1413" s="122" t="s">
        <v>244</v>
      </c>
      <c r="H1413" s="293" t="s">
        <v>1320</v>
      </c>
      <c r="I1413" s="293" t="s">
        <v>392</v>
      </c>
      <c r="J1413" s="294">
        <v>46599</v>
      </c>
      <c r="K1413" s="295">
        <v>301.44</v>
      </c>
      <c r="L1413" s="296">
        <v>0</v>
      </c>
      <c r="M1413" s="297">
        <v>0</v>
      </c>
      <c r="N1413" s="297">
        <v>301.39999999999998</v>
      </c>
      <c r="O1413" s="298">
        <v>301.39999999999998</v>
      </c>
      <c r="P1413" s="299">
        <v>301.39999999999998</v>
      </c>
      <c r="Q1413" s="296">
        <v>0</v>
      </c>
      <c r="R1413" s="297">
        <v>301.39999999999998</v>
      </c>
      <c r="S1413" s="297">
        <v>301.39999999999998</v>
      </c>
      <c r="T1413" s="297">
        <v>301.39999999999998</v>
      </c>
      <c r="U1413" s="300">
        <v>301.39999999999998</v>
      </c>
      <c r="V1413" s="296">
        <v>0</v>
      </c>
      <c r="W1413" s="297">
        <v>0</v>
      </c>
      <c r="X1413" s="297">
        <v>301.39999999999998</v>
      </c>
      <c r="Y1413" s="297">
        <v>301.39999999999998</v>
      </c>
      <c r="Z1413" s="300">
        <v>301.39999999999998</v>
      </c>
      <c r="AA1413" s="296">
        <v>0</v>
      </c>
      <c r="AB1413" s="297">
        <v>301.39999999999998</v>
      </c>
      <c r="AC1413" s="297">
        <v>301.39999999999998</v>
      </c>
      <c r="AD1413" s="297">
        <v>301.39999999999998</v>
      </c>
      <c r="AE1413" s="300">
        <v>301.39999999999998</v>
      </c>
    </row>
    <row r="1414" spans="1:31" x14ac:dyDescent="0.2">
      <c r="A1414" s="293" t="s">
        <v>3329</v>
      </c>
      <c r="B1414" s="293" t="s">
        <v>3330</v>
      </c>
      <c r="C1414" s="293"/>
      <c r="D1414" s="122" t="s">
        <v>2073</v>
      </c>
      <c r="E1414" s="293" t="s">
        <v>2085</v>
      </c>
      <c r="F1414" s="122" t="s">
        <v>3186</v>
      </c>
      <c r="G1414" s="122" t="s">
        <v>244</v>
      </c>
      <c r="H1414" s="293" t="s">
        <v>1320</v>
      </c>
      <c r="I1414" s="293" t="s">
        <v>392</v>
      </c>
      <c r="J1414" s="294">
        <v>46599</v>
      </c>
      <c r="K1414" s="295">
        <v>100.54</v>
      </c>
      <c r="L1414" s="296">
        <v>0</v>
      </c>
      <c r="M1414" s="297">
        <v>0</v>
      </c>
      <c r="N1414" s="297">
        <v>100.5</v>
      </c>
      <c r="O1414" s="298">
        <v>100.5</v>
      </c>
      <c r="P1414" s="299">
        <v>100.5</v>
      </c>
      <c r="Q1414" s="296">
        <v>0</v>
      </c>
      <c r="R1414" s="297">
        <v>100.5</v>
      </c>
      <c r="S1414" s="297">
        <v>100.5</v>
      </c>
      <c r="T1414" s="297">
        <v>100.5</v>
      </c>
      <c r="U1414" s="300">
        <v>100.5</v>
      </c>
      <c r="V1414" s="296">
        <v>0</v>
      </c>
      <c r="W1414" s="297">
        <v>0</v>
      </c>
      <c r="X1414" s="297">
        <v>100.5</v>
      </c>
      <c r="Y1414" s="297">
        <v>100.5</v>
      </c>
      <c r="Z1414" s="300">
        <v>100.5</v>
      </c>
      <c r="AA1414" s="296">
        <v>0</v>
      </c>
      <c r="AB1414" s="297">
        <v>100.5</v>
      </c>
      <c r="AC1414" s="297">
        <v>100.5</v>
      </c>
      <c r="AD1414" s="297">
        <v>100.5</v>
      </c>
      <c r="AE1414" s="300">
        <v>100.5</v>
      </c>
    </row>
    <row r="1415" spans="1:31" x14ac:dyDescent="0.2">
      <c r="A1415" s="293" t="s">
        <v>3331</v>
      </c>
      <c r="B1415" s="293" t="s">
        <v>3332</v>
      </c>
      <c r="C1415" s="293"/>
      <c r="D1415" s="122" t="s">
        <v>2073</v>
      </c>
      <c r="E1415" s="293" t="s">
        <v>2085</v>
      </c>
      <c r="F1415" s="122" t="s">
        <v>3186</v>
      </c>
      <c r="G1415" s="122" t="s">
        <v>244</v>
      </c>
      <c r="H1415" s="293" t="s">
        <v>1320</v>
      </c>
      <c r="I1415" s="293" t="s">
        <v>392</v>
      </c>
      <c r="J1415" s="294">
        <v>46599</v>
      </c>
      <c r="K1415" s="295">
        <v>200.95</v>
      </c>
      <c r="L1415" s="296">
        <v>0</v>
      </c>
      <c r="M1415" s="297">
        <v>0</v>
      </c>
      <c r="N1415" s="297">
        <v>200.9</v>
      </c>
      <c r="O1415" s="298">
        <v>200.9</v>
      </c>
      <c r="P1415" s="299">
        <v>200.9</v>
      </c>
      <c r="Q1415" s="296">
        <v>0</v>
      </c>
      <c r="R1415" s="297">
        <v>200.9</v>
      </c>
      <c r="S1415" s="297">
        <v>200.9</v>
      </c>
      <c r="T1415" s="297">
        <v>200.9</v>
      </c>
      <c r="U1415" s="300">
        <v>200.9</v>
      </c>
      <c r="V1415" s="296">
        <v>0</v>
      </c>
      <c r="W1415" s="297">
        <v>0</v>
      </c>
      <c r="X1415" s="297">
        <v>200.9</v>
      </c>
      <c r="Y1415" s="297">
        <v>200.9</v>
      </c>
      <c r="Z1415" s="300">
        <v>200.9</v>
      </c>
      <c r="AA1415" s="296">
        <v>0</v>
      </c>
      <c r="AB1415" s="297">
        <v>200.9</v>
      </c>
      <c r="AC1415" s="297">
        <v>200.9</v>
      </c>
      <c r="AD1415" s="297">
        <v>200.9</v>
      </c>
      <c r="AE1415" s="300">
        <v>200.9</v>
      </c>
    </row>
    <row r="1416" spans="1:31" x14ac:dyDescent="0.2">
      <c r="A1416" s="293" t="s">
        <v>3333</v>
      </c>
      <c r="B1416" s="293" t="s">
        <v>3334</v>
      </c>
      <c r="C1416" s="293"/>
      <c r="D1416" s="122" t="s">
        <v>2073</v>
      </c>
      <c r="E1416" s="293" t="s">
        <v>2074</v>
      </c>
      <c r="F1416" s="122" t="s">
        <v>3186</v>
      </c>
      <c r="G1416" s="122" t="s">
        <v>244</v>
      </c>
      <c r="H1416" s="293" t="s">
        <v>277</v>
      </c>
      <c r="I1416" s="293" t="s">
        <v>246</v>
      </c>
      <c r="J1416" s="294">
        <v>46461</v>
      </c>
      <c r="K1416" s="295">
        <v>203.5</v>
      </c>
      <c r="L1416" s="296">
        <v>0</v>
      </c>
      <c r="M1416" s="297">
        <v>203.5</v>
      </c>
      <c r="N1416" s="297">
        <v>203.5</v>
      </c>
      <c r="O1416" s="298">
        <v>203.5</v>
      </c>
      <c r="P1416" s="299">
        <v>203.5</v>
      </c>
      <c r="Q1416" s="296">
        <v>0</v>
      </c>
      <c r="R1416" s="297">
        <v>203.5</v>
      </c>
      <c r="S1416" s="297">
        <v>203.5</v>
      </c>
      <c r="T1416" s="297">
        <v>203.5</v>
      </c>
      <c r="U1416" s="300">
        <v>203.5</v>
      </c>
      <c r="V1416" s="296">
        <v>0</v>
      </c>
      <c r="W1416" s="297">
        <v>0</v>
      </c>
      <c r="X1416" s="297">
        <v>203.5</v>
      </c>
      <c r="Y1416" s="297">
        <v>203.5</v>
      </c>
      <c r="Z1416" s="300">
        <v>203.5</v>
      </c>
      <c r="AA1416" s="296">
        <v>0</v>
      </c>
      <c r="AB1416" s="297">
        <v>203.5</v>
      </c>
      <c r="AC1416" s="297">
        <v>203.5</v>
      </c>
      <c r="AD1416" s="297">
        <v>203.5</v>
      </c>
      <c r="AE1416" s="300">
        <v>203.5</v>
      </c>
    </row>
    <row r="1417" spans="1:31" x14ac:dyDescent="0.2">
      <c r="A1417" s="293" t="s">
        <v>3335</v>
      </c>
      <c r="B1417" s="293" t="s">
        <v>3336</v>
      </c>
      <c r="C1417" s="293"/>
      <c r="D1417" s="122" t="s">
        <v>2073</v>
      </c>
      <c r="E1417" s="293" t="s">
        <v>2085</v>
      </c>
      <c r="F1417" s="122" t="s">
        <v>3186</v>
      </c>
      <c r="G1417" s="122" t="s">
        <v>244</v>
      </c>
      <c r="H1417" s="293" t="s">
        <v>2095</v>
      </c>
      <c r="I1417" s="293" t="s">
        <v>392</v>
      </c>
      <c r="J1417" s="294">
        <v>46569</v>
      </c>
      <c r="K1417" s="295">
        <v>351.4</v>
      </c>
      <c r="L1417" s="296">
        <v>0</v>
      </c>
      <c r="M1417" s="297">
        <v>0</v>
      </c>
      <c r="N1417" s="297">
        <v>351.4</v>
      </c>
      <c r="O1417" s="298">
        <v>351.4</v>
      </c>
      <c r="P1417" s="299">
        <v>351.4</v>
      </c>
      <c r="Q1417" s="296">
        <v>0</v>
      </c>
      <c r="R1417" s="297">
        <v>351.4</v>
      </c>
      <c r="S1417" s="297">
        <v>351.4</v>
      </c>
      <c r="T1417" s="297">
        <v>351.4</v>
      </c>
      <c r="U1417" s="300">
        <v>351.4</v>
      </c>
      <c r="V1417" s="296">
        <v>0</v>
      </c>
      <c r="W1417" s="297">
        <v>0</v>
      </c>
      <c r="X1417" s="297">
        <v>351.4</v>
      </c>
      <c r="Y1417" s="297">
        <v>351.4</v>
      </c>
      <c r="Z1417" s="300">
        <v>351.4</v>
      </c>
      <c r="AA1417" s="296">
        <v>0</v>
      </c>
      <c r="AB1417" s="297">
        <v>351.4</v>
      </c>
      <c r="AC1417" s="297">
        <v>351.4</v>
      </c>
      <c r="AD1417" s="297">
        <v>351.4</v>
      </c>
      <c r="AE1417" s="300">
        <v>351.4</v>
      </c>
    </row>
    <row r="1418" spans="1:31" x14ac:dyDescent="0.2">
      <c r="A1418" s="293" t="s">
        <v>3337</v>
      </c>
      <c r="B1418" s="293" t="s">
        <v>3338</v>
      </c>
      <c r="C1418" s="293"/>
      <c r="D1418" s="122" t="s">
        <v>2073</v>
      </c>
      <c r="E1418" s="293" t="s">
        <v>2074</v>
      </c>
      <c r="F1418" s="122" t="s">
        <v>3186</v>
      </c>
      <c r="G1418" s="122" t="s">
        <v>244</v>
      </c>
      <c r="H1418" s="293" t="s">
        <v>1980</v>
      </c>
      <c r="I1418" s="293" t="s">
        <v>246</v>
      </c>
      <c r="J1418" s="294">
        <v>46022</v>
      </c>
      <c r="K1418" s="295">
        <v>144.02000000000001</v>
      </c>
      <c r="L1418" s="296">
        <v>144</v>
      </c>
      <c r="M1418" s="297">
        <v>144</v>
      </c>
      <c r="N1418" s="297">
        <v>144</v>
      </c>
      <c r="O1418" s="298">
        <v>144</v>
      </c>
      <c r="P1418" s="299">
        <v>144</v>
      </c>
      <c r="Q1418" s="296">
        <v>144</v>
      </c>
      <c r="R1418" s="297">
        <v>144</v>
      </c>
      <c r="S1418" s="297">
        <v>144</v>
      </c>
      <c r="T1418" s="297">
        <v>144</v>
      </c>
      <c r="U1418" s="300">
        <v>144</v>
      </c>
      <c r="V1418" s="296">
        <v>144</v>
      </c>
      <c r="W1418" s="297">
        <v>144</v>
      </c>
      <c r="X1418" s="297">
        <v>144</v>
      </c>
      <c r="Y1418" s="297">
        <v>144</v>
      </c>
      <c r="Z1418" s="300">
        <v>144</v>
      </c>
      <c r="AA1418" s="296">
        <v>144</v>
      </c>
      <c r="AB1418" s="297">
        <v>144</v>
      </c>
      <c r="AC1418" s="297">
        <v>144</v>
      </c>
      <c r="AD1418" s="297">
        <v>144</v>
      </c>
      <c r="AE1418" s="300">
        <v>144</v>
      </c>
    </row>
    <row r="1419" spans="1:31" x14ac:dyDescent="0.2">
      <c r="A1419" s="293" t="s">
        <v>3339</v>
      </c>
      <c r="B1419" s="293" t="s">
        <v>3340</v>
      </c>
      <c r="C1419" s="293"/>
      <c r="D1419" s="122" t="s">
        <v>2073</v>
      </c>
      <c r="E1419" s="293" t="s">
        <v>2074</v>
      </c>
      <c r="F1419" s="122" t="s">
        <v>3186</v>
      </c>
      <c r="G1419" s="122" t="s">
        <v>244</v>
      </c>
      <c r="H1419" s="293" t="s">
        <v>2299</v>
      </c>
      <c r="I1419" s="293" t="s">
        <v>260</v>
      </c>
      <c r="J1419" s="294">
        <v>46386</v>
      </c>
      <c r="K1419" s="295">
        <v>201.94</v>
      </c>
      <c r="L1419" s="296">
        <v>0</v>
      </c>
      <c r="M1419" s="297">
        <v>201.9</v>
      </c>
      <c r="N1419" s="297">
        <v>201.9</v>
      </c>
      <c r="O1419" s="298">
        <v>201.9</v>
      </c>
      <c r="P1419" s="299">
        <v>201.9</v>
      </c>
      <c r="Q1419" s="296">
        <v>0</v>
      </c>
      <c r="R1419" s="297">
        <v>201.9</v>
      </c>
      <c r="S1419" s="297">
        <v>201.9</v>
      </c>
      <c r="T1419" s="297">
        <v>201.9</v>
      </c>
      <c r="U1419" s="300">
        <v>201.9</v>
      </c>
      <c r="V1419" s="296">
        <v>0</v>
      </c>
      <c r="W1419" s="297">
        <v>201.9</v>
      </c>
      <c r="X1419" s="297">
        <v>201.9</v>
      </c>
      <c r="Y1419" s="297">
        <v>201.9</v>
      </c>
      <c r="Z1419" s="300">
        <v>201.9</v>
      </c>
      <c r="AA1419" s="296">
        <v>0</v>
      </c>
      <c r="AB1419" s="297">
        <v>201.9</v>
      </c>
      <c r="AC1419" s="297">
        <v>201.9</v>
      </c>
      <c r="AD1419" s="297">
        <v>201.9</v>
      </c>
      <c r="AE1419" s="300">
        <v>201.9</v>
      </c>
    </row>
    <row r="1420" spans="1:31" x14ac:dyDescent="0.2">
      <c r="A1420" s="293" t="s">
        <v>3341</v>
      </c>
      <c r="B1420" s="293" t="s">
        <v>3342</v>
      </c>
      <c r="C1420" s="293"/>
      <c r="D1420" s="122" t="s">
        <v>2073</v>
      </c>
      <c r="E1420" s="293" t="s">
        <v>2074</v>
      </c>
      <c r="F1420" s="122" t="s">
        <v>3186</v>
      </c>
      <c r="G1420" s="122" t="s">
        <v>244</v>
      </c>
      <c r="H1420" s="293" t="s">
        <v>1980</v>
      </c>
      <c r="I1420" s="293" t="s">
        <v>246</v>
      </c>
      <c r="J1420" s="294">
        <v>46462</v>
      </c>
      <c r="K1420" s="295">
        <v>203.5</v>
      </c>
      <c r="L1420" s="296">
        <v>0</v>
      </c>
      <c r="M1420" s="297">
        <v>203.5</v>
      </c>
      <c r="N1420" s="297">
        <v>203.5</v>
      </c>
      <c r="O1420" s="298">
        <v>203.5</v>
      </c>
      <c r="P1420" s="299">
        <v>203.5</v>
      </c>
      <c r="Q1420" s="296">
        <v>0</v>
      </c>
      <c r="R1420" s="297">
        <v>203.5</v>
      </c>
      <c r="S1420" s="297">
        <v>203.5</v>
      </c>
      <c r="T1420" s="297">
        <v>203.5</v>
      </c>
      <c r="U1420" s="300">
        <v>203.5</v>
      </c>
      <c r="V1420" s="296">
        <v>0</v>
      </c>
      <c r="W1420" s="297">
        <v>0</v>
      </c>
      <c r="X1420" s="297">
        <v>203.5</v>
      </c>
      <c r="Y1420" s="297">
        <v>203.5</v>
      </c>
      <c r="Z1420" s="300">
        <v>203.5</v>
      </c>
      <c r="AA1420" s="296">
        <v>0</v>
      </c>
      <c r="AB1420" s="297">
        <v>203.5</v>
      </c>
      <c r="AC1420" s="297">
        <v>203.5</v>
      </c>
      <c r="AD1420" s="297">
        <v>203.5</v>
      </c>
      <c r="AE1420" s="300">
        <v>203.5</v>
      </c>
    </row>
    <row r="1421" spans="1:31" x14ac:dyDescent="0.2">
      <c r="A1421" s="293" t="s">
        <v>3343</v>
      </c>
      <c r="B1421" s="293" t="s">
        <v>3344</v>
      </c>
      <c r="C1421" s="293"/>
      <c r="D1421" s="122" t="s">
        <v>2073</v>
      </c>
      <c r="E1421" s="293" t="s">
        <v>2074</v>
      </c>
      <c r="F1421" s="122" t="s">
        <v>3186</v>
      </c>
      <c r="G1421" s="122" t="s">
        <v>244</v>
      </c>
      <c r="H1421" s="293" t="s">
        <v>2258</v>
      </c>
      <c r="I1421" s="293" t="s">
        <v>246</v>
      </c>
      <c r="J1421" s="294">
        <v>46559</v>
      </c>
      <c r="K1421" s="295">
        <v>121.97</v>
      </c>
      <c r="L1421" s="296">
        <v>0</v>
      </c>
      <c r="M1421" s="297">
        <v>0</v>
      </c>
      <c r="N1421" s="297">
        <v>122</v>
      </c>
      <c r="O1421" s="298">
        <v>122</v>
      </c>
      <c r="P1421" s="299">
        <v>122</v>
      </c>
      <c r="Q1421" s="296">
        <v>0</v>
      </c>
      <c r="R1421" s="297">
        <v>122</v>
      </c>
      <c r="S1421" s="297">
        <v>122</v>
      </c>
      <c r="T1421" s="297">
        <v>122</v>
      </c>
      <c r="U1421" s="300">
        <v>122</v>
      </c>
      <c r="V1421" s="296">
        <v>0</v>
      </c>
      <c r="W1421" s="297">
        <v>0</v>
      </c>
      <c r="X1421" s="297">
        <v>122</v>
      </c>
      <c r="Y1421" s="297">
        <v>122</v>
      </c>
      <c r="Z1421" s="300">
        <v>122</v>
      </c>
      <c r="AA1421" s="296">
        <v>0</v>
      </c>
      <c r="AB1421" s="297">
        <v>122</v>
      </c>
      <c r="AC1421" s="297">
        <v>122</v>
      </c>
      <c r="AD1421" s="297">
        <v>122</v>
      </c>
      <c r="AE1421" s="300">
        <v>122</v>
      </c>
    </row>
    <row r="1422" spans="1:31" x14ac:dyDescent="0.2">
      <c r="A1422" s="293" t="s">
        <v>3345</v>
      </c>
      <c r="B1422" s="293" t="s">
        <v>3346</v>
      </c>
      <c r="C1422" s="293"/>
      <c r="D1422" s="122" t="s">
        <v>2073</v>
      </c>
      <c r="E1422" s="293" t="s">
        <v>2081</v>
      </c>
      <c r="F1422" s="122" t="s">
        <v>3186</v>
      </c>
      <c r="G1422" s="122" t="s">
        <v>244</v>
      </c>
      <c r="H1422" s="293" t="s">
        <v>495</v>
      </c>
      <c r="I1422" s="293" t="s">
        <v>392</v>
      </c>
      <c r="J1422" s="294">
        <v>46112</v>
      </c>
      <c r="K1422" s="295">
        <v>587.76</v>
      </c>
      <c r="L1422" s="296">
        <v>587.79999999999995</v>
      </c>
      <c r="M1422" s="297">
        <v>587.79999999999995</v>
      </c>
      <c r="N1422" s="297">
        <v>587.79999999999995</v>
      </c>
      <c r="O1422" s="298">
        <v>587.79999999999995</v>
      </c>
      <c r="P1422" s="299">
        <v>587.79999999999995</v>
      </c>
      <c r="Q1422" s="296">
        <v>587.79999999999995</v>
      </c>
      <c r="R1422" s="297">
        <v>587.79999999999995</v>
      </c>
      <c r="S1422" s="297">
        <v>587.79999999999995</v>
      </c>
      <c r="T1422" s="297">
        <v>587.79999999999995</v>
      </c>
      <c r="U1422" s="300">
        <v>587.79999999999995</v>
      </c>
      <c r="V1422" s="296">
        <v>0</v>
      </c>
      <c r="W1422" s="297">
        <v>587.79999999999995</v>
      </c>
      <c r="X1422" s="297">
        <v>587.79999999999995</v>
      </c>
      <c r="Y1422" s="297">
        <v>587.79999999999995</v>
      </c>
      <c r="Z1422" s="300">
        <v>587.79999999999995</v>
      </c>
      <c r="AA1422" s="296">
        <v>587.79999999999995</v>
      </c>
      <c r="AB1422" s="297">
        <v>587.79999999999995</v>
      </c>
      <c r="AC1422" s="297">
        <v>587.79999999999995</v>
      </c>
      <c r="AD1422" s="297">
        <v>587.79999999999995</v>
      </c>
      <c r="AE1422" s="300">
        <v>587.79999999999995</v>
      </c>
    </row>
    <row r="1423" spans="1:31" x14ac:dyDescent="0.2">
      <c r="A1423" s="293" t="s">
        <v>3347</v>
      </c>
      <c r="B1423" s="293" t="s">
        <v>3348</v>
      </c>
      <c r="C1423" s="293"/>
      <c r="D1423" s="122" t="s">
        <v>2073</v>
      </c>
      <c r="E1423" s="293" t="s">
        <v>2085</v>
      </c>
      <c r="F1423" s="122" t="s">
        <v>3186</v>
      </c>
      <c r="G1423" s="122" t="s">
        <v>244</v>
      </c>
      <c r="H1423" s="293" t="s">
        <v>3349</v>
      </c>
      <c r="I1423" s="293" t="s">
        <v>392</v>
      </c>
      <c r="J1423" s="294">
        <v>46494</v>
      </c>
      <c r="K1423" s="295">
        <v>400.58</v>
      </c>
      <c r="L1423" s="296">
        <v>0</v>
      </c>
      <c r="M1423" s="297">
        <v>400.6</v>
      </c>
      <c r="N1423" s="297">
        <v>400.6</v>
      </c>
      <c r="O1423" s="298">
        <v>400.6</v>
      </c>
      <c r="P1423" s="299">
        <v>400.6</v>
      </c>
      <c r="Q1423" s="296">
        <v>0</v>
      </c>
      <c r="R1423" s="297">
        <v>400.6</v>
      </c>
      <c r="S1423" s="297">
        <v>400.6</v>
      </c>
      <c r="T1423" s="297">
        <v>400.6</v>
      </c>
      <c r="U1423" s="300">
        <v>400.6</v>
      </c>
      <c r="V1423" s="296">
        <v>0</v>
      </c>
      <c r="W1423" s="297">
        <v>0</v>
      </c>
      <c r="X1423" s="297">
        <v>400.6</v>
      </c>
      <c r="Y1423" s="297">
        <v>400.6</v>
      </c>
      <c r="Z1423" s="300">
        <v>400.6</v>
      </c>
      <c r="AA1423" s="296">
        <v>0</v>
      </c>
      <c r="AB1423" s="297">
        <v>400.6</v>
      </c>
      <c r="AC1423" s="297">
        <v>400.6</v>
      </c>
      <c r="AD1423" s="297">
        <v>400.6</v>
      </c>
      <c r="AE1423" s="300">
        <v>400.6</v>
      </c>
    </row>
    <row r="1424" spans="1:31" x14ac:dyDescent="0.2">
      <c r="A1424" s="293" t="s">
        <v>3350</v>
      </c>
      <c r="B1424" s="293" t="s">
        <v>3351</v>
      </c>
      <c r="C1424" s="293"/>
      <c r="D1424" s="122" t="s">
        <v>2073</v>
      </c>
      <c r="E1424" s="293" t="s">
        <v>2074</v>
      </c>
      <c r="F1424" s="122" t="s">
        <v>3186</v>
      </c>
      <c r="G1424" s="122" t="s">
        <v>244</v>
      </c>
      <c r="H1424" s="293" t="s">
        <v>358</v>
      </c>
      <c r="I1424" s="293" t="s">
        <v>246</v>
      </c>
      <c r="J1424" s="294">
        <v>46082</v>
      </c>
      <c r="K1424" s="295">
        <v>311.10000000000002</v>
      </c>
      <c r="L1424" s="296">
        <v>311.10000000000002</v>
      </c>
      <c r="M1424" s="297">
        <v>311.10000000000002</v>
      </c>
      <c r="N1424" s="297">
        <v>311.10000000000002</v>
      </c>
      <c r="O1424" s="298">
        <v>311.10000000000002</v>
      </c>
      <c r="P1424" s="299">
        <v>311.10000000000002</v>
      </c>
      <c r="Q1424" s="296">
        <v>311.10000000000002</v>
      </c>
      <c r="R1424" s="297">
        <v>311.10000000000002</v>
      </c>
      <c r="S1424" s="297">
        <v>311.10000000000002</v>
      </c>
      <c r="T1424" s="297">
        <v>311.10000000000002</v>
      </c>
      <c r="U1424" s="300">
        <v>311.10000000000002</v>
      </c>
      <c r="V1424" s="296">
        <v>311.10000000000002</v>
      </c>
      <c r="W1424" s="297">
        <v>311.10000000000002</v>
      </c>
      <c r="X1424" s="297">
        <v>311.10000000000002</v>
      </c>
      <c r="Y1424" s="297">
        <v>311.10000000000002</v>
      </c>
      <c r="Z1424" s="300">
        <v>311.10000000000002</v>
      </c>
      <c r="AA1424" s="296">
        <v>311.10000000000002</v>
      </c>
      <c r="AB1424" s="297">
        <v>311.10000000000002</v>
      </c>
      <c r="AC1424" s="297">
        <v>311.10000000000002</v>
      </c>
      <c r="AD1424" s="297">
        <v>311.10000000000002</v>
      </c>
      <c r="AE1424" s="300">
        <v>311.10000000000002</v>
      </c>
    </row>
    <row r="1425" spans="1:31" x14ac:dyDescent="0.2">
      <c r="A1425" s="293" t="s">
        <v>3352</v>
      </c>
      <c r="B1425" s="293" t="s">
        <v>3353</v>
      </c>
      <c r="C1425" s="293"/>
      <c r="D1425" s="122" t="s">
        <v>2073</v>
      </c>
      <c r="E1425" s="293" t="s">
        <v>2074</v>
      </c>
      <c r="F1425" s="122" t="s">
        <v>3186</v>
      </c>
      <c r="G1425" s="122" t="s">
        <v>244</v>
      </c>
      <c r="H1425" s="293" t="s">
        <v>341</v>
      </c>
      <c r="I1425" s="293" t="s">
        <v>252</v>
      </c>
      <c r="J1425" s="294">
        <v>46930</v>
      </c>
      <c r="K1425" s="295">
        <v>152.25</v>
      </c>
      <c r="L1425" s="296">
        <v>0</v>
      </c>
      <c r="M1425" s="297">
        <v>0</v>
      </c>
      <c r="N1425" s="297">
        <v>0</v>
      </c>
      <c r="O1425" s="298">
        <v>152.30000000000001</v>
      </c>
      <c r="P1425" s="299">
        <v>152.30000000000001</v>
      </c>
      <c r="Q1425" s="296">
        <v>0</v>
      </c>
      <c r="R1425" s="297">
        <v>0</v>
      </c>
      <c r="S1425" s="297">
        <v>152.30000000000001</v>
      </c>
      <c r="T1425" s="297">
        <v>152.30000000000001</v>
      </c>
      <c r="U1425" s="300">
        <v>152.30000000000001</v>
      </c>
      <c r="V1425" s="296">
        <v>0</v>
      </c>
      <c r="W1425" s="297">
        <v>0</v>
      </c>
      <c r="X1425" s="297">
        <v>0</v>
      </c>
      <c r="Y1425" s="297">
        <v>152.30000000000001</v>
      </c>
      <c r="Z1425" s="300">
        <v>152.30000000000001</v>
      </c>
      <c r="AA1425" s="296">
        <v>0</v>
      </c>
      <c r="AB1425" s="297">
        <v>0</v>
      </c>
      <c r="AC1425" s="297">
        <v>152.30000000000001</v>
      </c>
      <c r="AD1425" s="297">
        <v>152.30000000000001</v>
      </c>
      <c r="AE1425" s="300">
        <v>152.30000000000001</v>
      </c>
    </row>
    <row r="1426" spans="1:31" x14ac:dyDescent="0.2">
      <c r="A1426" s="293" t="s">
        <v>3354</v>
      </c>
      <c r="B1426" s="293" t="s">
        <v>3355</v>
      </c>
      <c r="C1426" s="293"/>
      <c r="D1426" s="122" t="s">
        <v>2073</v>
      </c>
      <c r="E1426" s="293" t="s">
        <v>2074</v>
      </c>
      <c r="F1426" s="122" t="s">
        <v>3186</v>
      </c>
      <c r="G1426" s="122" t="s">
        <v>244</v>
      </c>
      <c r="H1426" s="293" t="s">
        <v>2133</v>
      </c>
      <c r="I1426" s="293" t="s">
        <v>246</v>
      </c>
      <c r="J1426" s="294">
        <v>46882</v>
      </c>
      <c r="K1426" s="295">
        <v>182</v>
      </c>
      <c r="L1426" s="296">
        <v>0</v>
      </c>
      <c r="M1426" s="297">
        <v>0</v>
      </c>
      <c r="N1426" s="297">
        <v>182</v>
      </c>
      <c r="O1426" s="298">
        <v>182</v>
      </c>
      <c r="P1426" s="299">
        <v>182</v>
      </c>
      <c r="Q1426" s="296">
        <v>0</v>
      </c>
      <c r="R1426" s="297">
        <v>0</v>
      </c>
      <c r="S1426" s="297">
        <v>182</v>
      </c>
      <c r="T1426" s="297">
        <v>182</v>
      </c>
      <c r="U1426" s="300">
        <v>182</v>
      </c>
      <c r="V1426" s="296">
        <v>0</v>
      </c>
      <c r="W1426" s="297">
        <v>0</v>
      </c>
      <c r="X1426" s="297">
        <v>0</v>
      </c>
      <c r="Y1426" s="297">
        <v>182</v>
      </c>
      <c r="Z1426" s="300">
        <v>182</v>
      </c>
      <c r="AA1426" s="296">
        <v>0</v>
      </c>
      <c r="AB1426" s="297">
        <v>0</v>
      </c>
      <c r="AC1426" s="297">
        <v>182</v>
      </c>
      <c r="AD1426" s="297">
        <v>182</v>
      </c>
      <c r="AE1426" s="300">
        <v>182</v>
      </c>
    </row>
    <row r="1427" spans="1:31" x14ac:dyDescent="0.2">
      <c r="A1427" s="293" t="s">
        <v>3356</v>
      </c>
      <c r="B1427" s="293" t="s">
        <v>3357</v>
      </c>
      <c r="C1427" s="293"/>
      <c r="D1427" s="122" t="s">
        <v>2073</v>
      </c>
      <c r="E1427" s="293" t="s">
        <v>2074</v>
      </c>
      <c r="F1427" s="122" t="s">
        <v>3186</v>
      </c>
      <c r="G1427" s="122" t="s">
        <v>244</v>
      </c>
      <c r="H1427" s="293" t="s">
        <v>1302</v>
      </c>
      <c r="I1427" s="293" t="s">
        <v>260</v>
      </c>
      <c r="J1427" s="294">
        <v>46084</v>
      </c>
      <c r="K1427" s="295">
        <v>61.1</v>
      </c>
      <c r="L1427" s="296">
        <v>61.1</v>
      </c>
      <c r="M1427" s="297">
        <v>61.1</v>
      </c>
      <c r="N1427" s="297">
        <v>61.1</v>
      </c>
      <c r="O1427" s="298">
        <v>61.1</v>
      </c>
      <c r="P1427" s="299">
        <v>61.1</v>
      </c>
      <c r="Q1427" s="296">
        <v>61.1</v>
      </c>
      <c r="R1427" s="297">
        <v>61.1</v>
      </c>
      <c r="S1427" s="297">
        <v>61.1</v>
      </c>
      <c r="T1427" s="297">
        <v>61.1</v>
      </c>
      <c r="U1427" s="300">
        <v>61.1</v>
      </c>
      <c r="V1427" s="296">
        <v>0</v>
      </c>
      <c r="W1427" s="297">
        <v>61.1</v>
      </c>
      <c r="X1427" s="297">
        <v>61.1</v>
      </c>
      <c r="Y1427" s="297">
        <v>61.1</v>
      </c>
      <c r="Z1427" s="300">
        <v>61.1</v>
      </c>
      <c r="AA1427" s="296">
        <v>61.1</v>
      </c>
      <c r="AB1427" s="297">
        <v>61.1</v>
      </c>
      <c r="AC1427" s="297">
        <v>61.1</v>
      </c>
      <c r="AD1427" s="297">
        <v>61.1</v>
      </c>
      <c r="AE1427" s="300">
        <v>61.1</v>
      </c>
    </row>
    <row r="1428" spans="1:31" x14ac:dyDescent="0.2">
      <c r="A1428" s="293" t="s">
        <v>3358</v>
      </c>
      <c r="B1428" s="293" t="s">
        <v>3359</v>
      </c>
      <c r="C1428" s="293"/>
      <c r="D1428" s="122" t="s">
        <v>2073</v>
      </c>
      <c r="E1428" s="293" t="s">
        <v>2085</v>
      </c>
      <c r="F1428" s="122" t="s">
        <v>4461</v>
      </c>
      <c r="G1428" s="122" t="s">
        <v>4460</v>
      </c>
      <c r="H1428" s="293" t="s">
        <v>2202</v>
      </c>
      <c r="I1428" s="293" t="s">
        <v>1186</v>
      </c>
      <c r="J1428" s="294">
        <v>46174</v>
      </c>
      <c r="K1428" s="295">
        <v>208.95</v>
      </c>
      <c r="L1428" s="296">
        <v>208.9</v>
      </c>
      <c r="M1428" s="297">
        <v>208.9</v>
      </c>
      <c r="N1428" s="297">
        <v>208.9</v>
      </c>
      <c r="O1428" s="298">
        <v>208.9</v>
      </c>
      <c r="P1428" s="299">
        <v>208.9</v>
      </c>
      <c r="Q1428" s="296">
        <v>208.9</v>
      </c>
      <c r="R1428" s="297">
        <v>208.9</v>
      </c>
      <c r="S1428" s="297">
        <v>208.9</v>
      </c>
      <c r="T1428" s="297">
        <v>208.9</v>
      </c>
      <c r="U1428" s="300">
        <v>208.9</v>
      </c>
      <c r="V1428" s="296">
        <v>0</v>
      </c>
      <c r="W1428" s="297">
        <v>208.9</v>
      </c>
      <c r="X1428" s="297">
        <v>208.9</v>
      </c>
      <c r="Y1428" s="297">
        <v>208.9</v>
      </c>
      <c r="Z1428" s="300">
        <v>208.9</v>
      </c>
      <c r="AA1428" s="296">
        <v>208.9</v>
      </c>
      <c r="AB1428" s="297">
        <v>208.9</v>
      </c>
      <c r="AC1428" s="297">
        <v>208.9</v>
      </c>
      <c r="AD1428" s="297">
        <v>208.9</v>
      </c>
      <c r="AE1428" s="300">
        <v>208.9</v>
      </c>
    </row>
    <row r="1429" spans="1:31" x14ac:dyDescent="0.2">
      <c r="A1429" s="293" t="s">
        <v>3360</v>
      </c>
      <c r="B1429" s="293" t="s">
        <v>3361</v>
      </c>
      <c r="C1429" s="293"/>
      <c r="D1429" s="122" t="s">
        <v>2073</v>
      </c>
      <c r="E1429" s="293" t="s">
        <v>2074</v>
      </c>
      <c r="F1429" s="122" t="s">
        <v>3186</v>
      </c>
      <c r="G1429" s="122" t="s">
        <v>244</v>
      </c>
      <c r="H1429" s="293" t="s">
        <v>2103</v>
      </c>
      <c r="I1429" s="293" t="s">
        <v>260</v>
      </c>
      <c r="J1429" s="294">
        <v>46371</v>
      </c>
      <c r="K1429" s="295">
        <v>206.75</v>
      </c>
      <c r="L1429" s="296">
        <v>0</v>
      </c>
      <c r="M1429" s="297">
        <v>206.8</v>
      </c>
      <c r="N1429" s="297">
        <v>206.8</v>
      </c>
      <c r="O1429" s="298">
        <v>206.8</v>
      </c>
      <c r="P1429" s="299">
        <v>206.8</v>
      </c>
      <c r="Q1429" s="296">
        <v>0</v>
      </c>
      <c r="R1429" s="297">
        <v>206.8</v>
      </c>
      <c r="S1429" s="297">
        <v>206.8</v>
      </c>
      <c r="T1429" s="297">
        <v>206.8</v>
      </c>
      <c r="U1429" s="300">
        <v>206.8</v>
      </c>
      <c r="V1429" s="296">
        <v>0</v>
      </c>
      <c r="W1429" s="297">
        <v>206.8</v>
      </c>
      <c r="X1429" s="297">
        <v>206.8</v>
      </c>
      <c r="Y1429" s="297">
        <v>206.8</v>
      </c>
      <c r="Z1429" s="300">
        <v>206.8</v>
      </c>
      <c r="AA1429" s="296">
        <v>0</v>
      </c>
      <c r="AB1429" s="297">
        <v>206.8</v>
      </c>
      <c r="AC1429" s="297">
        <v>206.8</v>
      </c>
      <c r="AD1429" s="297">
        <v>206.8</v>
      </c>
      <c r="AE1429" s="300">
        <v>206.8</v>
      </c>
    </row>
    <row r="1430" spans="1:31" x14ac:dyDescent="0.2">
      <c r="A1430" s="293" t="s">
        <v>3362</v>
      </c>
      <c r="B1430" s="293" t="s">
        <v>3363</v>
      </c>
      <c r="C1430" s="293"/>
      <c r="D1430" s="122" t="s">
        <v>2073</v>
      </c>
      <c r="E1430" s="293" t="s">
        <v>2085</v>
      </c>
      <c r="F1430" s="122" t="s">
        <v>3186</v>
      </c>
      <c r="G1430" s="122" t="s">
        <v>244</v>
      </c>
      <c r="H1430" s="293" t="s">
        <v>1247</v>
      </c>
      <c r="I1430" s="293" t="s">
        <v>392</v>
      </c>
      <c r="J1430" s="294">
        <v>46251</v>
      </c>
      <c r="K1430" s="295">
        <v>150</v>
      </c>
      <c r="L1430" s="296">
        <v>0</v>
      </c>
      <c r="M1430" s="297">
        <v>150</v>
      </c>
      <c r="N1430" s="297">
        <v>150</v>
      </c>
      <c r="O1430" s="298">
        <v>150</v>
      </c>
      <c r="P1430" s="299">
        <v>150</v>
      </c>
      <c r="Q1430" s="296">
        <v>150</v>
      </c>
      <c r="R1430" s="297">
        <v>150</v>
      </c>
      <c r="S1430" s="297">
        <v>150</v>
      </c>
      <c r="T1430" s="297">
        <v>150</v>
      </c>
      <c r="U1430" s="300">
        <v>150</v>
      </c>
      <c r="V1430" s="296">
        <v>0</v>
      </c>
      <c r="W1430" s="297">
        <v>150</v>
      </c>
      <c r="X1430" s="297">
        <v>150</v>
      </c>
      <c r="Y1430" s="297">
        <v>150</v>
      </c>
      <c r="Z1430" s="300">
        <v>150</v>
      </c>
      <c r="AA1430" s="296">
        <v>150</v>
      </c>
      <c r="AB1430" s="297">
        <v>150</v>
      </c>
      <c r="AC1430" s="297">
        <v>150</v>
      </c>
      <c r="AD1430" s="297">
        <v>150</v>
      </c>
      <c r="AE1430" s="300">
        <v>150</v>
      </c>
    </row>
    <row r="1431" spans="1:31" x14ac:dyDescent="0.2">
      <c r="A1431" s="293" t="s">
        <v>3364</v>
      </c>
      <c r="B1431" s="293" t="s">
        <v>3365</v>
      </c>
      <c r="C1431" s="293"/>
      <c r="D1431" s="122" t="s">
        <v>2073</v>
      </c>
      <c r="E1431" s="293" t="s">
        <v>2085</v>
      </c>
      <c r="F1431" s="122" t="s">
        <v>3186</v>
      </c>
      <c r="G1431" s="122" t="s">
        <v>244</v>
      </c>
      <c r="H1431" s="293" t="s">
        <v>1535</v>
      </c>
      <c r="I1431" s="293" t="s">
        <v>392</v>
      </c>
      <c r="J1431" s="294">
        <v>46569</v>
      </c>
      <c r="K1431" s="295">
        <v>202.4</v>
      </c>
      <c r="L1431" s="296">
        <v>0</v>
      </c>
      <c r="M1431" s="297">
        <v>0</v>
      </c>
      <c r="N1431" s="297">
        <v>202.4</v>
      </c>
      <c r="O1431" s="298">
        <v>202.4</v>
      </c>
      <c r="P1431" s="299">
        <v>202.4</v>
      </c>
      <c r="Q1431" s="296">
        <v>0</v>
      </c>
      <c r="R1431" s="297">
        <v>202.4</v>
      </c>
      <c r="S1431" s="297">
        <v>202.4</v>
      </c>
      <c r="T1431" s="297">
        <v>202.4</v>
      </c>
      <c r="U1431" s="300">
        <v>202.4</v>
      </c>
      <c r="V1431" s="296">
        <v>0</v>
      </c>
      <c r="W1431" s="297">
        <v>0</v>
      </c>
      <c r="X1431" s="297">
        <v>202.4</v>
      </c>
      <c r="Y1431" s="297">
        <v>202.4</v>
      </c>
      <c r="Z1431" s="300">
        <v>202.4</v>
      </c>
      <c r="AA1431" s="296">
        <v>0</v>
      </c>
      <c r="AB1431" s="297">
        <v>202.4</v>
      </c>
      <c r="AC1431" s="297">
        <v>202.4</v>
      </c>
      <c r="AD1431" s="297">
        <v>202.4</v>
      </c>
      <c r="AE1431" s="300">
        <v>202.4</v>
      </c>
    </row>
    <row r="1432" spans="1:31" x14ac:dyDescent="0.2">
      <c r="A1432" s="293" t="s">
        <v>3366</v>
      </c>
      <c r="B1432" s="293" t="s">
        <v>3367</v>
      </c>
      <c r="C1432" s="293"/>
      <c r="D1432" s="122" t="s">
        <v>2073</v>
      </c>
      <c r="E1432" s="293" t="s">
        <v>2074</v>
      </c>
      <c r="F1432" s="122" t="s">
        <v>3186</v>
      </c>
      <c r="G1432" s="122" t="s">
        <v>244</v>
      </c>
      <c r="H1432" s="293" t="s">
        <v>251</v>
      </c>
      <c r="I1432" s="293" t="s">
        <v>252</v>
      </c>
      <c r="J1432" s="294">
        <v>46112</v>
      </c>
      <c r="K1432" s="295">
        <v>50.54</v>
      </c>
      <c r="L1432" s="296">
        <v>50.5</v>
      </c>
      <c r="M1432" s="297">
        <v>50.5</v>
      </c>
      <c r="N1432" s="297">
        <v>50.5</v>
      </c>
      <c r="O1432" s="298">
        <v>50.5</v>
      </c>
      <c r="P1432" s="299">
        <v>50.5</v>
      </c>
      <c r="Q1432" s="296">
        <v>50.5</v>
      </c>
      <c r="R1432" s="297">
        <v>50.5</v>
      </c>
      <c r="S1432" s="297">
        <v>50.5</v>
      </c>
      <c r="T1432" s="297">
        <v>50.5</v>
      </c>
      <c r="U1432" s="300">
        <v>50.5</v>
      </c>
      <c r="V1432" s="296">
        <v>0</v>
      </c>
      <c r="W1432" s="297">
        <v>50.5</v>
      </c>
      <c r="X1432" s="297">
        <v>50.5</v>
      </c>
      <c r="Y1432" s="297">
        <v>50.5</v>
      </c>
      <c r="Z1432" s="300">
        <v>50.5</v>
      </c>
      <c r="AA1432" s="296">
        <v>50.5</v>
      </c>
      <c r="AB1432" s="297">
        <v>50.5</v>
      </c>
      <c r="AC1432" s="297">
        <v>50.5</v>
      </c>
      <c r="AD1432" s="297">
        <v>50.5</v>
      </c>
      <c r="AE1432" s="300">
        <v>50.5</v>
      </c>
    </row>
    <row r="1433" spans="1:31" x14ac:dyDescent="0.2">
      <c r="A1433" s="293" t="s">
        <v>3368</v>
      </c>
      <c r="B1433" s="293" t="s">
        <v>3369</v>
      </c>
      <c r="C1433" s="293"/>
      <c r="D1433" s="122" t="s">
        <v>2073</v>
      </c>
      <c r="E1433" s="293" t="s">
        <v>2074</v>
      </c>
      <c r="F1433" s="122" t="s">
        <v>3186</v>
      </c>
      <c r="G1433" s="122" t="s">
        <v>244</v>
      </c>
      <c r="H1433" s="293" t="s">
        <v>1609</v>
      </c>
      <c r="I1433" s="293" t="s">
        <v>246</v>
      </c>
      <c r="J1433" s="294">
        <v>46607</v>
      </c>
      <c r="K1433" s="295">
        <v>101.5</v>
      </c>
      <c r="L1433" s="296">
        <v>0</v>
      </c>
      <c r="M1433" s="297">
        <v>0</v>
      </c>
      <c r="N1433" s="297">
        <v>101.5</v>
      </c>
      <c r="O1433" s="298">
        <v>101.5</v>
      </c>
      <c r="P1433" s="299">
        <v>101.5</v>
      </c>
      <c r="Q1433" s="296">
        <v>0</v>
      </c>
      <c r="R1433" s="297">
        <v>101.5</v>
      </c>
      <c r="S1433" s="297">
        <v>101.5</v>
      </c>
      <c r="T1433" s="297">
        <v>101.5</v>
      </c>
      <c r="U1433" s="300">
        <v>101.5</v>
      </c>
      <c r="V1433" s="296">
        <v>0</v>
      </c>
      <c r="W1433" s="297">
        <v>0</v>
      </c>
      <c r="X1433" s="297">
        <v>101.5</v>
      </c>
      <c r="Y1433" s="297">
        <v>101.5</v>
      </c>
      <c r="Z1433" s="300">
        <v>101.5</v>
      </c>
      <c r="AA1433" s="296">
        <v>0</v>
      </c>
      <c r="AB1433" s="297">
        <v>101.5</v>
      </c>
      <c r="AC1433" s="297">
        <v>101.5</v>
      </c>
      <c r="AD1433" s="297">
        <v>101.5</v>
      </c>
      <c r="AE1433" s="300">
        <v>101.5</v>
      </c>
    </row>
    <row r="1434" spans="1:31" x14ac:dyDescent="0.2">
      <c r="A1434" s="293" t="s">
        <v>3370</v>
      </c>
      <c r="B1434" s="293" t="s">
        <v>3371</v>
      </c>
      <c r="C1434" s="293"/>
      <c r="D1434" s="122" t="s">
        <v>2073</v>
      </c>
      <c r="E1434" s="293" t="s">
        <v>2074</v>
      </c>
      <c r="F1434" s="122" t="s">
        <v>3186</v>
      </c>
      <c r="G1434" s="122" t="s">
        <v>244</v>
      </c>
      <c r="H1434" s="293" t="s">
        <v>358</v>
      </c>
      <c r="I1434" s="293" t="s">
        <v>246</v>
      </c>
      <c r="J1434" s="294">
        <v>46447</v>
      </c>
      <c r="K1434" s="295">
        <v>249.8</v>
      </c>
      <c r="L1434" s="296">
        <v>0</v>
      </c>
      <c r="M1434" s="297">
        <v>249.8</v>
      </c>
      <c r="N1434" s="297">
        <v>249.8</v>
      </c>
      <c r="O1434" s="298">
        <v>249.8</v>
      </c>
      <c r="P1434" s="299">
        <v>249.8</v>
      </c>
      <c r="Q1434" s="296">
        <v>0</v>
      </c>
      <c r="R1434" s="297">
        <v>249.8</v>
      </c>
      <c r="S1434" s="297">
        <v>249.8</v>
      </c>
      <c r="T1434" s="297">
        <v>249.8</v>
      </c>
      <c r="U1434" s="300">
        <v>249.8</v>
      </c>
      <c r="V1434" s="296">
        <v>0</v>
      </c>
      <c r="W1434" s="297">
        <v>249.8</v>
      </c>
      <c r="X1434" s="297">
        <v>249.8</v>
      </c>
      <c r="Y1434" s="297">
        <v>249.8</v>
      </c>
      <c r="Z1434" s="300">
        <v>249.8</v>
      </c>
      <c r="AA1434" s="296">
        <v>0</v>
      </c>
      <c r="AB1434" s="297">
        <v>249.8</v>
      </c>
      <c r="AC1434" s="297">
        <v>249.8</v>
      </c>
      <c r="AD1434" s="297">
        <v>249.8</v>
      </c>
      <c r="AE1434" s="300">
        <v>249.8</v>
      </c>
    </row>
    <row r="1435" spans="1:31" x14ac:dyDescent="0.2">
      <c r="A1435" s="293" t="s">
        <v>3372</v>
      </c>
      <c r="B1435" s="293" t="s">
        <v>3373</v>
      </c>
      <c r="C1435" s="293"/>
      <c r="D1435" s="122" t="s">
        <v>2073</v>
      </c>
      <c r="E1435" s="293" t="s">
        <v>2074</v>
      </c>
      <c r="F1435" s="122" t="s">
        <v>3186</v>
      </c>
      <c r="G1435" s="122" t="s">
        <v>244</v>
      </c>
      <c r="H1435" s="293" t="s">
        <v>251</v>
      </c>
      <c r="I1435" s="293" t="s">
        <v>252</v>
      </c>
      <c r="J1435" s="294">
        <v>46387</v>
      </c>
      <c r="K1435" s="295">
        <v>243.46</v>
      </c>
      <c r="L1435" s="296">
        <v>0</v>
      </c>
      <c r="M1435" s="297">
        <v>243.5</v>
      </c>
      <c r="N1435" s="297">
        <v>243.5</v>
      </c>
      <c r="O1435" s="298">
        <v>243.5</v>
      </c>
      <c r="P1435" s="299">
        <v>243.5</v>
      </c>
      <c r="Q1435" s="296">
        <v>0</v>
      </c>
      <c r="R1435" s="297">
        <v>243.5</v>
      </c>
      <c r="S1435" s="297">
        <v>243.5</v>
      </c>
      <c r="T1435" s="297">
        <v>243.5</v>
      </c>
      <c r="U1435" s="300">
        <v>243.5</v>
      </c>
      <c r="V1435" s="296">
        <v>0</v>
      </c>
      <c r="W1435" s="297">
        <v>243.5</v>
      </c>
      <c r="X1435" s="297">
        <v>243.5</v>
      </c>
      <c r="Y1435" s="297">
        <v>243.5</v>
      </c>
      <c r="Z1435" s="300">
        <v>243.5</v>
      </c>
      <c r="AA1435" s="296">
        <v>0</v>
      </c>
      <c r="AB1435" s="297">
        <v>243.5</v>
      </c>
      <c r="AC1435" s="297">
        <v>243.5</v>
      </c>
      <c r="AD1435" s="297">
        <v>243.5</v>
      </c>
      <c r="AE1435" s="300">
        <v>243.5</v>
      </c>
    </row>
    <row r="1436" spans="1:31" x14ac:dyDescent="0.2">
      <c r="A1436" s="293" t="s">
        <v>3374</v>
      </c>
      <c r="B1436" s="293" t="s">
        <v>3375</v>
      </c>
      <c r="C1436" s="293"/>
      <c r="D1436" s="122" t="s">
        <v>2073</v>
      </c>
      <c r="E1436" s="293" t="s">
        <v>2074</v>
      </c>
      <c r="F1436" s="122" t="s">
        <v>4461</v>
      </c>
      <c r="G1436" s="122" t="s">
        <v>4460</v>
      </c>
      <c r="H1436" s="293" t="s">
        <v>277</v>
      </c>
      <c r="I1436" s="293" t="s">
        <v>246</v>
      </c>
      <c r="J1436" s="294">
        <v>46312</v>
      </c>
      <c r="K1436" s="295">
        <v>183</v>
      </c>
      <c r="L1436" s="296">
        <v>0</v>
      </c>
      <c r="M1436" s="297">
        <v>183</v>
      </c>
      <c r="N1436" s="297">
        <v>183</v>
      </c>
      <c r="O1436" s="298">
        <v>183</v>
      </c>
      <c r="P1436" s="299">
        <v>183</v>
      </c>
      <c r="Q1436" s="296">
        <v>183</v>
      </c>
      <c r="R1436" s="297">
        <v>183</v>
      </c>
      <c r="S1436" s="297">
        <v>183</v>
      </c>
      <c r="T1436" s="297">
        <v>183</v>
      </c>
      <c r="U1436" s="300">
        <v>183</v>
      </c>
      <c r="V1436" s="296">
        <v>0</v>
      </c>
      <c r="W1436" s="297">
        <v>183</v>
      </c>
      <c r="X1436" s="297">
        <v>183</v>
      </c>
      <c r="Y1436" s="297">
        <v>183</v>
      </c>
      <c r="Z1436" s="300">
        <v>183</v>
      </c>
      <c r="AA1436" s="296">
        <v>0</v>
      </c>
      <c r="AB1436" s="297">
        <v>183</v>
      </c>
      <c r="AC1436" s="297">
        <v>183</v>
      </c>
      <c r="AD1436" s="297">
        <v>183</v>
      </c>
      <c r="AE1436" s="300">
        <v>183</v>
      </c>
    </row>
    <row r="1437" spans="1:31" x14ac:dyDescent="0.2">
      <c r="A1437" s="293" t="s">
        <v>3376</v>
      </c>
      <c r="B1437" s="293" t="s">
        <v>3377</v>
      </c>
      <c r="C1437" s="293"/>
      <c r="D1437" s="122" t="s">
        <v>2073</v>
      </c>
      <c r="E1437" s="293" t="s">
        <v>2074</v>
      </c>
      <c r="F1437" s="122" t="s">
        <v>3186</v>
      </c>
      <c r="G1437" s="122" t="s">
        <v>244</v>
      </c>
      <c r="H1437" s="293" t="s">
        <v>2266</v>
      </c>
      <c r="I1437" s="293" t="s">
        <v>246</v>
      </c>
      <c r="J1437" s="294">
        <v>46204</v>
      </c>
      <c r="K1437" s="295">
        <v>210.11</v>
      </c>
      <c r="L1437" s="296">
        <v>0</v>
      </c>
      <c r="M1437" s="297">
        <v>210.1</v>
      </c>
      <c r="N1437" s="297">
        <v>210.1</v>
      </c>
      <c r="O1437" s="298">
        <v>210.1</v>
      </c>
      <c r="P1437" s="299">
        <v>210.1</v>
      </c>
      <c r="Q1437" s="296">
        <v>210.1</v>
      </c>
      <c r="R1437" s="297">
        <v>210.1</v>
      </c>
      <c r="S1437" s="297">
        <v>210.1</v>
      </c>
      <c r="T1437" s="297">
        <v>210.1</v>
      </c>
      <c r="U1437" s="300">
        <v>210.1</v>
      </c>
      <c r="V1437" s="296">
        <v>0</v>
      </c>
      <c r="W1437" s="297">
        <v>210.1</v>
      </c>
      <c r="X1437" s="297">
        <v>210.1</v>
      </c>
      <c r="Y1437" s="297">
        <v>210.1</v>
      </c>
      <c r="Z1437" s="300">
        <v>210.1</v>
      </c>
      <c r="AA1437" s="296">
        <v>210.1</v>
      </c>
      <c r="AB1437" s="297">
        <v>210.1</v>
      </c>
      <c r="AC1437" s="297">
        <v>210.1</v>
      </c>
      <c r="AD1437" s="297">
        <v>210.1</v>
      </c>
      <c r="AE1437" s="300">
        <v>210.1</v>
      </c>
    </row>
    <row r="1438" spans="1:31" x14ac:dyDescent="0.2">
      <c r="A1438" s="293" t="s">
        <v>3378</v>
      </c>
      <c r="B1438" s="293" t="s">
        <v>3379</v>
      </c>
      <c r="C1438" s="293"/>
      <c r="D1438" s="122" t="s">
        <v>2073</v>
      </c>
      <c r="E1438" s="293" t="s">
        <v>2074</v>
      </c>
      <c r="F1438" s="122" t="s">
        <v>3186</v>
      </c>
      <c r="G1438" s="122" t="s">
        <v>244</v>
      </c>
      <c r="H1438" s="293" t="s">
        <v>755</v>
      </c>
      <c r="I1438" s="293" t="s">
        <v>246</v>
      </c>
      <c r="J1438" s="294">
        <v>46022</v>
      </c>
      <c r="K1438" s="295">
        <v>204.6</v>
      </c>
      <c r="L1438" s="296">
        <v>204.6</v>
      </c>
      <c r="M1438" s="297">
        <v>204.6</v>
      </c>
      <c r="N1438" s="297">
        <v>204.6</v>
      </c>
      <c r="O1438" s="298">
        <v>204.6</v>
      </c>
      <c r="P1438" s="299">
        <v>204.6</v>
      </c>
      <c r="Q1438" s="296">
        <v>204.6</v>
      </c>
      <c r="R1438" s="297">
        <v>204.6</v>
      </c>
      <c r="S1438" s="297">
        <v>204.6</v>
      </c>
      <c r="T1438" s="297">
        <v>204.6</v>
      </c>
      <c r="U1438" s="300">
        <v>204.6</v>
      </c>
      <c r="V1438" s="296">
        <v>204.6</v>
      </c>
      <c r="W1438" s="297">
        <v>204.6</v>
      </c>
      <c r="X1438" s="297">
        <v>204.6</v>
      </c>
      <c r="Y1438" s="297">
        <v>204.6</v>
      </c>
      <c r="Z1438" s="300">
        <v>204.6</v>
      </c>
      <c r="AA1438" s="296">
        <v>204.6</v>
      </c>
      <c r="AB1438" s="297">
        <v>204.6</v>
      </c>
      <c r="AC1438" s="297">
        <v>204.6</v>
      </c>
      <c r="AD1438" s="297">
        <v>204.6</v>
      </c>
      <c r="AE1438" s="300">
        <v>204.6</v>
      </c>
    </row>
    <row r="1439" spans="1:31" x14ac:dyDescent="0.2">
      <c r="A1439" s="293" t="s">
        <v>3380</v>
      </c>
      <c r="B1439" s="293" t="s">
        <v>3381</v>
      </c>
      <c r="C1439" s="293"/>
      <c r="D1439" s="122" t="s">
        <v>2073</v>
      </c>
      <c r="E1439" s="293" t="s">
        <v>2074</v>
      </c>
      <c r="F1439" s="122" t="s">
        <v>3186</v>
      </c>
      <c r="G1439" s="122" t="s">
        <v>244</v>
      </c>
      <c r="H1439" s="293" t="s">
        <v>341</v>
      </c>
      <c r="I1439" s="293" t="s">
        <v>252</v>
      </c>
      <c r="J1439" s="294">
        <v>46113</v>
      </c>
      <c r="K1439" s="295">
        <v>120.7</v>
      </c>
      <c r="L1439" s="296">
        <v>120.7</v>
      </c>
      <c r="M1439" s="297">
        <v>120.7</v>
      </c>
      <c r="N1439" s="297">
        <v>120.7</v>
      </c>
      <c r="O1439" s="298">
        <v>120.7</v>
      </c>
      <c r="P1439" s="299">
        <v>120.7</v>
      </c>
      <c r="Q1439" s="296">
        <v>120.7</v>
      </c>
      <c r="R1439" s="297">
        <v>120.7</v>
      </c>
      <c r="S1439" s="297">
        <v>120.7</v>
      </c>
      <c r="T1439" s="297">
        <v>120.7</v>
      </c>
      <c r="U1439" s="300">
        <v>120.7</v>
      </c>
      <c r="V1439" s="296">
        <v>0</v>
      </c>
      <c r="W1439" s="297">
        <v>120.7</v>
      </c>
      <c r="X1439" s="297">
        <v>120.7</v>
      </c>
      <c r="Y1439" s="297">
        <v>120.7</v>
      </c>
      <c r="Z1439" s="300">
        <v>120.7</v>
      </c>
      <c r="AA1439" s="296">
        <v>120.7</v>
      </c>
      <c r="AB1439" s="297">
        <v>120.7</v>
      </c>
      <c r="AC1439" s="297">
        <v>120.7</v>
      </c>
      <c r="AD1439" s="297">
        <v>120.7</v>
      </c>
      <c r="AE1439" s="300">
        <v>120.7</v>
      </c>
    </row>
    <row r="1440" spans="1:31" x14ac:dyDescent="0.2">
      <c r="A1440" s="293" t="s">
        <v>3382</v>
      </c>
      <c r="B1440" s="293" t="s">
        <v>3383</v>
      </c>
      <c r="C1440" s="293"/>
      <c r="D1440" s="122" t="s">
        <v>2073</v>
      </c>
      <c r="E1440" s="293" t="s">
        <v>2074</v>
      </c>
      <c r="F1440" s="122" t="s">
        <v>4461</v>
      </c>
      <c r="G1440" s="122" t="s">
        <v>4460</v>
      </c>
      <c r="H1440" s="293" t="s">
        <v>2299</v>
      </c>
      <c r="I1440" s="293" t="s">
        <v>260</v>
      </c>
      <c r="J1440" s="294">
        <v>46630</v>
      </c>
      <c r="K1440" s="295">
        <v>617.12</v>
      </c>
      <c r="L1440" s="296">
        <v>0</v>
      </c>
      <c r="M1440" s="297">
        <v>0</v>
      </c>
      <c r="N1440" s="297">
        <v>617.1</v>
      </c>
      <c r="O1440" s="298">
        <v>617.1</v>
      </c>
      <c r="P1440" s="299">
        <v>617.1</v>
      </c>
      <c r="Q1440" s="296">
        <v>0</v>
      </c>
      <c r="R1440" s="297">
        <v>617.1</v>
      </c>
      <c r="S1440" s="297">
        <v>617.1</v>
      </c>
      <c r="T1440" s="297">
        <v>617.1</v>
      </c>
      <c r="U1440" s="300">
        <v>617.1</v>
      </c>
      <c r="V1440" s="296">
        <v>0</v>
      </c>
      <c r="W1440" s="297">
        <v>0</v>
      </c>
      <c r="X1440" s="297">
        <v>617.1</v>
      </c>
      <c r="Y1440" s="297">
        <v>617.1</v>
      </c>
      <c r="Z1440" s="300">
        <v>617.1</v>
      </c>
      <c r="AA1440" s="296">
        <v>0</v>
      </c>
      <c r="AB1440" s="297">
        <v>617.1</v>
      </c>
      <c r="AC1440" s="297">
        <v>617.1</v>
      </c>
      <c r="AD1440" s="297">
        <v>617.1</v>
      </c>
      <c r="AE1440" s="300">
        <v>617.1</v>
      </c>
    </row>
    <row r="1441" spans="1:31" x14ac:dyDescent="0.2">
      <c r="A1441" s="293" t="s">
        <v>3384</v>
      </c>
      <c r="B1441" s="293" t="s">
        <v>3385</v>
      </c>
      <c r="C1441" s="293"/>
      <c r="D1441" s="122" t="s">
        <v>2073</v>
      </c>
      <c r="E1441" s="293" t="s">
        <v>2085</v>
      </c>
      <c r="F1441" s="122" t="s">
        <v>3186</v>
      </c>
      <c r="G1441" s="122" t="s">
        <v>244</v>
      </c>
      <c r="H1441" s="293" t="s">
        <v>1375</v>
      </c>
      <c r="I1441" s="293" t="s">
        <v>392</v>
      </c>
      <c r="J1441" s="294">
        <v>46569</v>
      </c>
      <c r="K1441" s="295">
        <v>184</v>
      </c>
      <c r="L1441" s="296">
        <v>0</v>
      </c>
      <c r="M1441" s="297">
        <v>0</v>
      </c>
      <c r="N1441" s="297">
        <v>184</v>
      </c>
      <c r="O1441" s="298">
        <v>184</v>
      </c>
      <c r="P1441" s="299">
        <v>184</v>
      </c>
      <c r="Q1441" s="296">
        <v>0</v>
      </c>
      <c r="R1441" s="297">
        <v>184</v>
      </c>
      <c r="S1441" s="297">
        <v>184</v>
      </c>
      <c r="T1441" s="297">
        <v>184</v>
      </c>
      <c r="U1441" s="300">
        <v>184</v>
      </c>
      <c r="V1441" s="296">
        <v>0</v>
      </c>
      <c r="W1441" s="297">
        <v>0</v>
      </c>
      <c r="X1441" s="297">
        <v>184</v>
      </c>
      <c r="Y1441" s="297">
        <v>184</v>
      </c>
      <c r="Z1441" s="300">
        <v>184</v>
      </c>
      <c r="AA1441" s="296">
        <v>0</v>
      </c>
      <c r="AB1441" s="297">
        <v>184</v>
      </c>
      <c r="AC1441" s="297">
        <v>184</v>
      </c>
      <c r="AD1441" s="297">
        <v>184</v>
      </c>
      <c r="AE1441" s="300">
        <v>184</v>
      </c>
    </row>
    <row r="1442" spans="1:31" x14ac:dyDescent="0.2">
      <c r="A1442" s="293" t="s">
        <v>3386</v>
      </c>
      <c r="B1442" s="293" t="s">
        <v>3387</v>
      </c>
      <c r="C1442" s="293"/>
      <c r="D1442" s="122" t="s">
        <v>2073</v>
      </c>
      <c r="E1442" s="293" t="s">
        <v>2074</v>
      </c>
      <c r="F1442" s="122" t="s">
        <v>3186</v>
      </c>
      <c r="G1442" s="122" t="s">
        <v>244</v>
      </c>
      <c r="H1442" s="293" t="s">
        <v>418</v>
      </c>
      <c r="I1442" s="293" t="s">
        <v>260</v>
      </c>
      <c r="J1442" s="294">
        <v>46143</v>
      </c>
      <c r="K1442" s="295">
        <v>254.94</v>
      </c>
      <c r="L1442" s="296">
        <v>254.9</v>
      </c>
      <c r="M1442" s="297">
        <v>254.9</v>
      </c>
      <c r="N1442" s="297">
        <v>254.9</v>
      </c>
      <c r="O1442" s="298">
        <v>254.9</v>
      </c>
      <c r="P1442" s="299">
        <v>254.9</v>
      </c>
      <c r="Q1442" s="296">
        <v>254.9</v>
      </c>
      <c r="R1442" s="297">
        <v>254.9</v>
      </c>
      <c r="S1442" s="297">
        <v>254.9</v>
      </c>
      <c r="T1442" s="297">
        <v>254.9</v>
      </c>
      <c r="U1442" s="300">
        <v>254.9</v>
      </c>
      <c r="V1442" s="296">
        <v>0</v>
      </c>
      <c r="W1442" s="297">
        <v>254.9</v>
      </c>
      <c r="X1442" s="297">
        <v>254.9</v>
      </c>
      <c r="Y1442" s="297">
        <v>254.9</v>
      </c>
      <c r="Z1442" s="300">
        <v>254.9</v>
      </c>
      <c r="AA1442" s="296">
        <v>254.9</v>
      </c>
      <c r="AB1442" s="297">
        <v>254.9</v>
      </c>
      <c r="AC1442" s="297">
        <v>254.9</v>
      </c>
      <c r="AD1442" s="297">
        <v>254.9</v>
      </c>
      <c r="AE1442" s="300">
        <v>254.9</v>
      </c>
    </row>
    <row r="1443" spans="1:31" x14ac:dyDescent="0.2">
      <c r="A1443" s="293" t="s">
        <v>3388</v>
      </c>
      <c r="B1443" s="293" t="s">
        <v>3389</v>
      </c>
      <c r="C1443" s="293"/>
      <c r="D1443" s="122" t="s">
        <v>2073</v>
      </c>
      <c r="E1443" s="293" t="s">
        <v>2074</v>
      </c>
      <c r="F1443" s="122" t="s">
        <v>3186</v>
      </c>
      <c r="G1443" s="122" t="s">
        <v>244</v>
      </c>
      <c r="H1443" s="293" t="s">
        <v>251</v>
      </c>
      <c r="I1443" s="293" t="s">
        <v>252</v>
      </c>
      <c r="J1443" s="294">
        <v>46258</v>
      </c>
      <c r="K1443" s="295">
        <v>101</v>
      </c>
      <c r="L1443" s="296">
        <v>0</v>
      </c>
      <c r="M1443" s="297">
        <v>101</v>
      </c>
      <c r="N1443" s="297">
        <v>101</v>
      </c>
      <c r="O1443" s="298">
        <v>101</v>
      </c>
      <c r="P1443" s="299">
        <v>101</v>
      </c>
      <c r="Q1443" s="296">
        <v>101</v>
      </c>
      <c r="R1443" s="297">
        <v>101</v>
      </c>
      <c r="S1443" s="297">
        <v>101</v>
      </c>
      <c r="T1443" s="297">
        <v>101</v>
      </c>
      <c r="U1443" s="300">
        <v>101</v>
      </c>
      <c r="V1443" s="296">
        <v>0</v>
      </c>
      <c r="W1443" s="297">
        <v>101</v>
      </c>
      <c r="X1443" s="297">
        <v>101</v>
      </c>
      <c r="Y1443" s="297">
        <v>101</v>
      </c>
      <c r="Z1443" s="300">
        <v>101</v>
      </c>
      <c r="AA1443" s="296">
        <v>101</v>
      </c>
      <c r="AB1443" s="297">
        <v>101</v>
      </c>
      <c r="AC1443" s="297">
        <v>101</v>
      </c>
      <c r="AD1443" s="297">
        <v>101</v>
      </c>
      <c r="AE1443" s="300">
        <v>101</v>
      </c>
    </row>
    <row r="1444" spans="1:31" x14ac:dyDescent="0.2">
      <c r="A1444" s="293" t="s">
        <v>3390</v>
      </c>
      <c r="B1444" s="293" t="s">
        <v>3391</v>
      </c>
      <c r="C1444" s="293"/>
      <c r="D1444" s="122" t="s">
        <v>2073</v>
      </c>
      <c r="E1444" s="293" t="s">
        <v>2074</v>
      </c>
      <c r="F1444" s="122" t="s">
        <v>3186</v>
      </c>
      <c r="G1444" s="122" t="s">
        <v>244</v>
      </c>
      <c r="H1444" s="293" t="s">
        <v>2133</v>
      </c>
      <c r="I1444" s="293" t="s">
        <v>246</v>
      </c>
      <c r="J1444" s="294">
        <v>46022</v>
      </c>
      <c r="K1444" s="295">
        <v>98.3</v>
      </c>
      <c r="L1444" s="296">
        <v>98.3</v>
      </c>
      <c r="M1444" s="297">
        <v>98.3</v>
      </c>
      <c r="N1444" s="297">
        <v>98.3</v>
      </c>
      <c r="O1444" s="298">
        <v>98.3</v>
      </c>
      <c r="P1444" s="299">
        <v>98.3</v>
      </c>
      <c r="Q1444" s="296">
        <v>98.3</v>
      </c>
      <c r="R1444" s="297">
        <v>98.3</v>
      </c>
      <c r="S1444" s="297">
        <v>98.3</v>
      </c>
      <c r="T1444" s="297">
        <v>98.3</v>
      </c>
      <c r="U1444" s="300">
        <v>98.3</v>
      </c>
      <c r="V1444" s="296">
        <v>98.3</v>
      </c>
      <c r="W1444" s="297">
        <v>98.3</v>
      </c>
      <c r="X1444" s="297">
        <v>98.3</v>
      </c>
      <c r="Y1444" s="297">
        <v>98.3</v>
      </c>
      <c r="Z1444" s="300">
        <v>98.3</v>
      </c>
      <c r="AA1444" s="296">
        <v>98.3</v>
      </c>
      <c r="AB1444" s="297">
        <v>98.3</v>
      </c>
      <c r="AC1444" s="297">
        <v>98.3</v>
      </c>
      <c r="AD1444" s="297">
        <v>98.3</v>
      </c>
      <c r="AE1444" s="300">
        <v>98.3</v>
      </c>
    </row>
    <row r="1445" spans="1:31" x14ac:dyDescent="0.2">
      <c r="A1445" s="293" t="s">
        <v>3392</v>
      </c>
      <c r="B1445" s="293" t="s">
        <v>3393</v>
      </c>
      <c r="C1445" s="293"/>
      <c r="D1445" s="122" t="s">
        <v>2073</v>
      </c>
      <c r="E1445" s="293" t="s">
        <v>2085</v>
      </c>
      <c r="F1445" s="122" t="s">
        <v>3186</v>
      </c>
      <c r="G1445" s="122" t="s">
        <v>244</v>
      </c>
      <c r="H1445" s="293" t="s">
        <v>1535</v>
      </c>
      <c r="I1445" s="293" t="s">
        <v>392</v>
      </c>
      <c r="J1445" s="294">
        <v>45992</v>
      </c>
      <c r="K1445" s="295">
        <v>200</v>
      </c>
      <c r="L1445" s="296">
        <v>200</v>
      </c>
      <c r="M1445" s="297">
        <v>200</v>
      </c>
      <c r="N1445" s="297">
        <v>200</v>
      </c>
      <c r="O1445" s="298">
        <v>200</v>
      </c>
      <c r="P1445" s="299">
        <v>200</v>
      </c>
      <c r="Q1445" s="296">
        <v>200</v>
      </c>
      <c r="R1445" s="297">
        <v>200</v>
      </c>
      <c r="S1445" s="297">
        <v>200</v>
      </c>
      <c r="T1445" s="297">
        <v>200</v>
      </c>
      <c r="U1445" s="300">
        <v>200</v>
      </c>
      <c r="V1445" s="296">
        <v>200</v>
      </c>
      <c r="W1445" s="297">
        <v>200</v>
      </c>
      <c r="X1445" s="297">
        <v>200</v>
      </c>
      <c r="Y1445" s="297">
        <v>200</v>
      </c>
      <c r="Z1445" s="300">
        <v>200</v>
      </c>
      <c r="AA1445" s="296">
        <v>200</v>
      </c>
      <c r="AB1445" s="297">
        <v>200</v>
      </c>
      <c r="AC1445" s="297">
        <v>200</v>
      </c>
      <c r="AD1445" s="297">
        <v>200</v>
      </c>
      <c r="AE1445" s="300">
        <v>200</v>
      </c>
    </row>
    <row r="1446" spans="1:31" x14ac:dyDescent="0.2">
      <c r="A1446" s="293" t="s">
        <v>3394</v>
      </c>
      <c r="B1446" s="293" t="s">
        <v>3395</v>
      </c>
      <c r="C1446" s="293"/>
      <c r="D1446" s="122" t="s">
        <v>2073</v>
      </c>
      <c r="E1446" s="293" t="s">
        <v>2085</v>
      </c>
      <c r="F1446" s="122" t="s">
        <v>3186</v>
      </c>
      <c r="G1446" s="122" t="s">
        <v>244</v>
      </c>
      <c r="H1446" s="293" t="s">
        <v>1535</v>
      </c>
      <c r="I1446" s="293" t="s">
        <v>392</v>
      </c>
      <c r="J1446" s="294">
        <v>46113</v>
      </c>
      <c r="K1446" s="295">
        <v>178</v>
      </c>
      <c r="L1446" s="296">
        <v>178</v>
      </c>
      <c r="M1446" s="297">
        <v>178</v>
      </c>
      <c r="N1446" s="297">
        <v>178</v>
      </c>
      <c r="O1446" s="298">
        <v>178</v>
      </c>
      <c r="P1446" s="299">
        <v>178</v>
      </c>
      <c r="Q1446" s="296">
        <v>178</v>
      </c>
      <c r="R1446" s="297">
        <v>178</v>
      </c>
      <c r="S1446" s="297">
        <v>178</v>
      </c>
      <c r="T1446" s="297">
        <v>178</v>
      </c>
      <c r="U1446" s="300">
        <v>178</v>
      </c>
      <c r="V1446" s="296">
        <v>0</v>
      </c>
      <c r="W1446" s="297">
        <v>178</v>
      </c>
      <c r="X1446" s="297">
        <v>178</v>
      </c>
      <c r="Y1446" s="297">
        <v>178</v>
      </c>
      <c r="Z1446" s="300">
        <v>178</v>
      </c>
      <c r="AA1446" s="296">
        <v>178</v>
      </c>
      <c r="AB1446" s="297">
        <v>178</v>
      </c>
      <c r="AC1446" s="297">
        <v>178</v>
      </c>
      <c r="AD1446" s="297">
        <v>178</v>
      </c>
      <c r="AE1446" s="300">
        <v>178</v>
      </c>
    </row>
    <row r="1447" spans="1:31" x14ac:dyDescent="0.2">
      <c r="A1447" s="293" t="s">
        <v>3396</v>
      </c>
      <c r="B1447" s="293" t="s">
        <v>3397</v>
      </c>
      <c r="C1447" s="293"/>
      <c r="D1447" s="122" t="s">
        <v>2073</v>
      </c>
      <c r="E1447" s="293" t="s">
        <v>2085</v>
      </c>
      <c r="F1447" s="122" t="s">
        <v>3186</v>
      </c>
      <c r="G1447" s="122" t="s">
        <v>244</v>
      </c>
      <c r="H1447" s="293" t="s">
        <v>1535</v>
      </c>
      <c r="I1447" s="293" t="s">
        <v>392</v>
      </c>
      <c r="J1447" s="294">
        <v>46296</v>
      </c>
      <c r="K1447" s="295">
        <v>133</v>
      </c>
      <c r="L1447" s="296">
        <v>0</v>
      </c>
      <c r="M1447" s="297">
        <v>133</v>
      </c>
      <c r="N1447" s="297">
        <v>133</v>
      </c>
      <c r="O1447" s="298">
        <v>133</v>
      </c>
      <c r="P1447" s="299">
        <v>133</v>
      </c>
      <c r="Q1447" s="296">
        <v>133</v>
      </c>
      <c r="R1447" s="297">
        <v>133</v>
      </c>
      <c r="S1447" s="297">
        <v>133</v>
      </c>
      <c r="T1447" s="297">
        <v>133</v>
      </c>
      <c r="U1447" s="300">
        <v>133</v>
      </c>
      <c r="V1447" s="296">
        <v>0</v>
      </c>
      <c r="W1447" s="297">
        <v>133</v>
      </c>
      <c r="X1447" s="297">
        <v>133</v>
      </c>
      <c r="Y1447" s="297">
        <v>133</v>
      </c>
      <c r="Z1447" s="300">
        <v>133</v>
      </c>
      <c r="AA1447" s="296">
        <v>133</v>
      </c>
      <c r="AB1447" s="297">
        <v>133</v>
      </c>
      <c r="AC1447" s="297">
        <v>133</v>
      </c>
      <c r="AD1447" s="297">
        <v>133</v>
      </c>
      <c r="AE1447" s="300">
        <v>133</v>
      </c>
    </row>
    <row r="1448" spans="1:31" x14ac:dyDescent="0.2">
      <c r="A1448" s="293" t="s">
        <v>3398</v>
      </c>
      <c r="B1448" s="293" t="s">
        <v>3399</v>
      </c>
      <c r="C1448" s="293"/>
      <c r="D1448" s="122" t="s">
        <v>2073</v>
      </c>
      <c r="E1448" s="293" t="s">
        <v>2074</v>
      </c>
      <c r="F1448" s="122" t="s">
        <v>3186</v>
      </c>
      <c r="G1448" s="122" t="s">
        <v>244</v>
      </c>
      <c r="H1448" s="293" t="s">
        <v>3400</v>
      </c>
      <c r="I1448" s="293" t="s">
        <v>260</v>
      </c>
      <c r="J1448" s="294">
        <v>46264</v>
      </c>
      <c r="K1448" s="295">
        <v>261.42</v>
      </c>
      <c r="L1448" s="296">
        <v>0</v>
      </c>
      <c r="M1448" s="297">
        <v>261.39999999999998</v>
      </c>
      <c r="N1448" s="297">
        <v>261.39999999999998</v>
      </c>
      <c r="O1448" s="298">
        <v>261.39999999999998</v>
      </c>
      <c r="P1448" s="299">
        <v>261.39999999999998</v>
      </c>
      <c r="Q1448" s="296">
        <v>261.39999999999998</v>
      </c>
      <c r="R1448" s="297">
        <v>261.39999999999998</v>
      </c>
      <c r="S1448" s="297">
        <v>261.39999999999998</v>
      </c>
      <c r="T1448" s="297">
        <v>261.39999999999998</v>
      </c>
      <c r="U1448" s="300">
        <v>261.39999999999998</v>
      </c>
      <c r="V1448" s="296">
        <v>0</v>
      </c>
      <c r="W1448" s="297">
        <v>261.39999999999998</v>
      </c>
      <c r="X1448" s="297">
        <v>261.39999999999998</v>
      </c>
      <c r="Y1448" s="297">
        <v>261.39999999999998</v>
      </c>
      <c r="Z1448" s="300">
        <v>261.39999999999998</v>
      </c>
      <c r="AA1448" s="296">
        <v>261.39999999999998</v>
      </c>
      <c r="AB1448" s="297">
        <v>261.39999999999998</v>
      </c>
      <c r="AC1448" s="297">
        <v>261.39999999999998</v>
      </c>
      <c r="AD1448" s="297">
        <v>261.39999999999998</v>
      </c>
      <c r="AE1448" s="300">
        <v>261.39999999999998</v>
      </c>
    </row>
    <row r="1449" spans="1:31" x14ac:dyDescent="0.2">
      <c r="A1449" s="293" t="s">
        <v>3401</v>
      </c>
      <c r="B1449" s="293" t="s">
        <v>3402</v>
      </c>
      <c r="C1449" s="293"/>
      <c r="D1449" s="122" t="s">
        <v>2073</v>
      </c>
      <c r="E1449" s="293" t="s">
        <v>2085</v>
      </c>
      <c r="F1449" s="122" t="s">
        <v>3186</v>
      </c>
      <c r="G1449" s="122" t="s">
        <v>244</v>
      </c>
      <c r="H1449" s="293" t="s">
        <v>3403</v>
      </c>
      <c r="I1449" s="293" t="s">
        <v>392</v>
      </c>
      <c r="J1449" s="294">
        <v>46539</v>
      </c>
      <c r="K1449" s="295">
        <v>806.8</v>
      </c>
      <c r="L1449" s="296">
        <v>0</v>
      </c>
      <c r="M1449" s="297">
        <v>806.8</v>
      </c>
      <c r="N1449" s="297">
        <v>806.8</v>
      </c>
      <c r="O1449" s="298">
        <v>806.8</v>
      </c>
      <c r="P1449" s="299">
        <v>806.8</v>
      </c>
      <c r="Q1449" s="296">
        <v>0</v>
      </c>
      <c r="R1449" s="297">
        <v>806.8</v>
      </c>
      <c r="S1449" s="297">
        <v>806.8</v>
      </c>
      <c r="T1449" s="297">
        <v>806.8</v>
      </c>
      <c r="U1449" s="300">
        <v>806.8</v>
      </c>
      <c r="V1449" s="296">
        <v>0</v>
      </c>
      <c r="W1449" s="297">
        <v>0</v>
      </c>
      <c r="X1449" s="297">
        <v>806.8</v>
      </c>
      <c r="Y1449" s="297">
        <v>806.8</v>
      </c>
      <c r="Z1449" s="300">
        <v>806.8</v>
      </c>
      <c r="AA1449" s="296">
        <v>0</v>
      </c>
      <c r="AB1449" s="297">
        <v>806.8</v>
      </c>
      <c r="AC1449" s="297">
        <v>806.8</v>
      </c>
      <c r="AD1449" s="297">
        <v>806.8</v>
      </c>
      <c r="AE1449" s="300">
        <v>806.8</v>
      </c>
    </row>
    <row r="1450" spans="1:31" x14ac:dyDescent="0.2">
      <c r="A1450" s="293" t="s">
        <v>3404</v>
      </c>
      <c r="B1450" s="293" t="s">
        <v>3405</v>
      </c>
      <c r="C1450" s="293"/>
      <c r="D1450" s="122" t="s">
        <v>2073</v>
      </c>
      <c r="E1450" s="293" t="s">
        <v>2074</v>
      </c>
      <c r="F1450" s="122" t="s">
        <v>3186</v>
      </c>
      <c r="G1450" s="122" t="s">
        <v>244</v>
      </c>
      <c r="H1450" s="293" t="s">
        <v>648</v>
      </c>
      <c r="I1450" s="293" t="s">
        <v>246</v>
      </c>
      <c r="J1450" s="294">
        <v>46053</v>
      </c>
      <c r="K1450" s="295">
        <v>170.82</v>
      </c>
      <c r="L1450" s="296">
        <v>170.8</v>
      </c>
      <c r="M1450" s="297">
        <v>170.8</v>
      </c>
      <c r="N1450" s="297">
        <v>170.8</v>
      </c>
      <c r="O1450" s="298">
        <v>170.8</v>
      </c>
      <c r="P1450" s="299">
        <v>170.8</v>
      </c>
      <c r="Q1450" s="296">
        <v>170.8</v>
      </c>
      <c r="R1450" s="297">
        <v>170.8</v>
      </c>
      <c r="S1450" s="297">
        <v>170.8</v>
      </c>
      <c r="T1450" s="297">
        <v>170.8</v>
      </c>
      <c r="U1450" s="300">
        <v>170.8</v>
      </c>
      <c r="V1450" s="296">
        <v>170.8</v>
      </c>
      <c r="W1450" s="297">
        <v>170.8</v>
      </c>
      <c r="X1450" s="297">
        <v>170.8</v>
      </c>
      <c r="Y1450" s="297">
        <v>170.8</v>
      </c>
      <c r="Z1450" s="300">
        <v>170.8</v>
      </c>
      <c r="AA1450" s="296">
        <v>170.8</v>
      </c>
      <c r="AB1450" s="297">
        <v>170.8</v>
      </c>
      <c r="AC1450" s="297">
        <v>170.8</v>
      </c>
      <c r="AD1450" s="297">
        <v>170.8</v>
      </c>
      <c r="AE1450" s="300">
        <v>170.8</v>
      </c>
    </row>
    <row r="1451" spans="1:31" x14ac:dyDescent="0.2">
      <c r="A1451" s="293" t="s">
        <v>3406</v>
      </c>
      <c r="B1451" s="293" t="s">
        <v>3407</v>
      </c>
      <c r="C1451" s="293"/>
      <c r="D1451" s="122" t="s">
        <v>2073</v>
      </c>
      <c r="E1451" s="293" t="s">
        <v>2074</v>
      </c>
      <c r="F1451" s="122" t="s">
        <v>3186</v>
      </c>
      <c r="G1451" s="122" t="s">
        <v>244</v>
      </c>
      <c r="H1451" s="293" t="s">
        <v>2266</v>
      </c>
      <c r="I1451" s="293" t="s">
        <v>246</v>
      </c>
      <c r="J1451" s="294">
        <v>46517</v>
      </c>
      <c r="K1451" s="295">
        <v>451.35</v>
      </c>
      <c r="L1451" s="296">
        <v>0</v>
      </c>
      <c r="M1451" s="297">
        <v>451.4</v>
      </c>
      <c r="N1451" s="297">
        <v>451.4</v>
      </c>
      <c r="O1451" s="298">
        <v>451.4</v>
      </c>
      <c r="P1451" s="299">
        <v>451.4</v>
      </c>
      <c r="Q1451" s="296">
        <v>0</v>
      </c>
      <c r="R1451" s="297">
        <v>451.4</v>
      </c>
      <c r="S1451" s="297">
        <v>451.4</v>
      </c>
      <c r="T1451" s="297">
        <v>451.4</v>
      </c>
      <c r="U1451" s="300">
        <v>451.4</v>
      </c>
      <c r="V1451" s="296">
        <v>0</v>
      </c>
      <c r="W1451" s="297">
        <v>0</v>
      </c>
      <c r="X1451" s="297">
        <v>451.4</v>
      </c>
      <c r="Y1451" s="297">
        <v>451.4</v>
      </c>
      <c r="Z1451" s="300">
        <v>451.4</v>
      </c>
      <c r="AA1451" s="296">
        <v>0</v>
      </c>
      <c r="AB1451" s="297">
        <v>451.4</v>
      </c>
      <c r="AC1451" s="297">
        <v>451.4</v>
      </c>
      <c r="AD1451" s="297">
        <v>451.4</v>
      </c>
      <c r="AE1451" s="300">
        <v>451.4</v>
      </c>
    </row>
    <row r="1452" spans="1:31" x14ac:dyDescent="0.2">
      <c r="A1452" s="293" t="s">
        <v>3408</v>
      </c>
      <c r="B1452" s="293" t="s">
        <v>3409</v>
      </c>
      <c r="C1452" s="293"/>
      <c r="D1452" s="122" t="s">
        <v>2073</v>
      </c>
      <c r="E1452" s="293" t="s">
        <v>2085</v>
      </c>
      <c r="F1452" s="122" t="s">
        <v>3186</v>
      </c>
      <c r="G1452" s="122" t="s">
        <v>244</v>
      </c>
      <c r="H1452" s="293" t="s">
        <v>3224</v>
      </c>
      <c r="I1452" s="293" t="s">
        <v>1186</v>
      </c>
      <c r="J1452" s="294">
        <v>46387</v>
      </c>
      <c r="K1452" s="295">
        <v>203</v>
      </c>
      <c r="L1452" s="296">
        <v>0</v>
      </c>
      <c r="M1452" s="297">
        <v>203</v>
      </c>
      <c r="N1452" s="297">
        <v>203</v>
      </c>
      <c r="O1452" s="298">
        <v>203</v>
      </c>
      <c r="P1452" s="299">
        <v>203</v>
      </c>
      <c r="Q1452" s="296">
        <v>0</v>
      </c>
      <c r="R1452" s="297">
        <v>203</v>
      </c>
      <c r="S1452" s="297">
        <v>203</v>
      </c>
      <c r="T1452" s="297">
        <v>203</v>
      </c>
      <c r="U1452" s="300">
        <v>203</v>
      </c>
      <c r="V1452" s="296">
        <v>0</v>
      </c>
      <c r="W1452" s="297">
        <v>203</v>
      </c>
      <c r="X1452" s="297">
        <v>203</v>
      </c>
      <c r="Y1452" s="297">
        <v>203</v>
      </c>
      <c r="Z1452" s="300">
        <v>203</v>
      </c>
      <c r="AA1452" s="296">
        <v>0</v>
      </c>
      <c r="AB1452" s="297">
        <v>203</v>
      </c>
      <c r="AC1452" s="297">
        <v>203</v>
      </c>
      <c r="AD1452" s="297">
        <v>203</v>
      </c>
      <c r="AE1452" s="300">
        <v>203</v>
      </c>
    </row>
    <row r="1453" spans="1:31" x14ac:dyDescent="0.2">
      <c r="A1453" s="293" t="s">
        <v>3410</v>
      </c>
      <c r="B1453" s="293" t="s">
        <v>3411</v>
      </c>
      <c r="C1453" s="293"/>
      <c r="D1453" s="122" t="s">
        <v>2073</v>
      </c>
      <c r="E1453" s="293" t="s">
        <v>2074</v>
      </c>
      <c r="F1453" s="122" t="s">
        <v>3186</v>
      </c>
      <c r="G1453" s="122" t="s">
        <v>244</v>
      </c>
      <c r="H1453" s="293" t="s">
        <v>2299</v>
      </c>
      <c r="I1453" s="293" t="s">
        <v>260</v>
      </c>
      <c r="J1453" s="294">
        <v>46218</v>
      </c>
      <c r="K1453" s="295">
        <v>209.15</v>
      </c>
      <c r="L1453" s="296">
        <v>0</v>
      </c>
      <c r="M1453" s="297">
        <v>209.1</v>
      </c>
      <c r="N1453" s="297">
        <v>209.1</v>
      </c>
      <c r="O1453" s="298">
        <v>209.1</v>
      </c>
      <c r="P1453" s="299">
        <v>209.1</v>
      </c>
      <c r="Q1453" s="296">
        <v>209.1</v>
      </c>
      <c r="R1453" s="297">
        <v>209.1</v>
      </c>
      <c r="S1453" s="297">
        <v>209.1</v>
      </c>
      <c r="T1453" s="297">
        <v>209.1</v>
      </c>
      <c r="U1453" s="300">
        <v>209.1</v>
      </c>
      <c r="V1453" s="296">
        <v>0</v>
      </c>
      <c r="W1453" s="297">
        <v>209.1</v>
      </c>
      <c r="X1453" s="297">
        <v>209.1</v>
      </c>
      <c r="Y1453" s="297">
        <v>209.1</v>
      </c>
      <c r="Z1453" s="300">
        <v>209.1</v>
      </c>
      <c r="AA1453" s="296">
        <v>209.1</v>
      </c>
      <c r="AB1453" s="297">
        <v>209.1</v>
      </c>
      <c r="AC1453" s="297">
        <v>209.1</v>
      </c>
      <c r="AD1453" s="297">
        <v>209.1</v>
      </c>
      <c r="AE1453" s="300">
        <v>209.1</v>
      </c>
    </row>
    <row r="1454" spans="1:31" x14ac:dyDescent="0.2">
      <c r="A1454" s="293" t="s">
        <v>3412</v>
      </c>
      <c r="B1454" s="293" t="s">
        <v>3413</v>
      </c>
      <c r="C1454" s="293"/>
      <c r="D1454" s="122" t="s">
        <v>2073</v>
      </c>
      <c r="E1454" s="293" t="s">
        <v>2074</v>
      </c>
      <c r="F1454" s="122" t="s">
        <v>4461</v>
      </c>
      <c r="G1454" s="122" t="s">
        <v>4460</v>
      </c>
      <c r="H1454" s="293" t="s">
        <v>2322</v>
      </c>
      <c r="I1454" s="293" t="s">
        <v>260</v>
      </c>
      <c r="J1454" s="294">
        <v>46203</v>
      </c>
      <c r="K1454" s="295">
        <v>180.87</v>
      </c>
      <c r="L1454" s="296">
        <v>0</v>
      </c>
      <c r="M1454" s="297">
        <v>180.9</v>
      </c>
      <c r="N1454" s="297">
        <v>180.9</v>
      </c>
      <c r="O1454" s="298">
        <v>180.9</v>
      </c>
      <c r="P1454" s="299">
        <v>180.9</v>
      </c>
      <c r="Q1454" s="296">
        <v>180.9</v>
      </c>
      <c r="R1454" s="297">
        <v>180.9</v>
      </c>
      <c r="S1454" s="297">
        <v>180.9</v>
      </c>
      <c r="T1454" s="297">
        <v>180.9</v>
      </c>
      <c r="U1454" s="300">
        <v>180.9</v>
      </c>
      <c r="V1454" s="296">
        <v>0</v>
      </c>
      <c r="W1454" s="297">
        <v>180.9</v>
      </c>
      <c r="X1454" s="297">
        <v>180.9</v>
      </c>
      <c r="Y1454" s="297">
        <v>180.9</v>
      </c>
      <c r="Z1454" s="300">
        <v>180.9</v>
      </c>
      <c r="AA1454" s="296">
        <v>180.9</v>
      </c>
      <c r="AB1454" s="297">
        <v>180.9</v>
      </c>
      <c r="AC1454" s="297">
        <v>180.9</v>
      </c>
      <c r="AD1454" s="297">
        <v>180.9</v>
      </c>
      <c r="AE1454" s="300">
        <v>180.9</v>
      </c>
    </row>
    <row r="1455" spans="1:31" x14ac:dyDescent="0.2">
      <c r="A1455" s="293" t="s">
        <v>3414</v>
      </c>
      <c r="B1455" s="293" t="s">
        <v>3415</v>
      </c>
      <c r="C1455" s="293"/>
      <c r="D1455" s="122" t="s">
        <v>2073</v>
      </c>
      <c r="E1455" s="293" t="s">
        <v>2074</v>
      </c>
      <c r="F1455" s="122" t="s">
        <v>3186</v>
      </c>
      <c r="G1455" s="122" t="s">
        <v>244</v>
      </c>
      <c r="H1455" s="293" t="s">
        <v>325</v>
      </c>
      <c r="I1455" s="293" t="s">
        <v>252</v>
      </c>
      <c r="J1455" s="294">
        <v>46308</v>
      </c>
      <c r="K1455" s="295">
        <v>145</v>
      </c>
      <c r="L1455" s="296">
        <v>0</v>
      </c>
      <c r="M1455" s="297">
        <v>145</v>
      </c>
      <c r="N1455" s="297">
        <v>145</v>
      </c>
      <c r="O1455" s="298">
        <v>145</v>
      </c>
      <c r="P1455" s="299">
        <v>145</v>
      </c>
      <c r="Q1455" s="296">
        <v>145</v>
      </c>
      <c r="R1455" s="297">
        <v>145</v>
      </c>
      <c r="S1455" s="297">
        <v>145</v>
      </c>
      <c r="T1455" s="297">
        <v>145</v>
      </c>
      <c r="U1455" s="300">
        <v>145</v>
      </c>
      <c r="V1455" s="296">
        <v>0</v>
      </c>
      <c r="W1455" s="297">
        <v>145</v>
      </c>
      <c r="X1455" s="297">
        <v>145</v>
      </c>
      <c r="Y1455" s="297">
        <v>145</v>
      </c>
      <c r="Z1455" s="300">
        <v>145</v>
      </c>
      <c r="AA1455" s="296">
        <v>0</v>
      </c>
      <c r="AB1455" s="297">
        <v>145</v>
      </c>
      <c r="AC1455" s="297">
        <v>145</v>
      </c>
      <c r="AD1455" s="297">
        <v>145</v>
      </c>
      <c r="AE1455" s="300">
        <v>145</v>
      </c>
    </row>
    <row r="1456" spans="1:31" x14ac:dyDescent="0.2">
      <c r="A1456" s="293" t="s">
        <v>3416</v>
      </c>
      <c r="B1456" s="293" t="s">
        <v>3417</v>
      </c>
      <c r="C1456" s="293"/>
      <c r="D1456" s="122" t="s">
        <v>2073</v>
      </c>
      <c r="E1456" s="293" t="s">
        <v>2074</v>
      </c>
      <c r="F1456" s="122" t="s">
        <v>3186</v>
      </c>
      <c r="G1456" s="122" t="s">
        <v>244</v>
      </c>
      <c r="H1456" s="293" t="s">
        <v>418</v>
      </c>
      <c r="I1456" s="293" t="s">
        <v>260</v>
      </c>
      <c r="J1456" s="294">
        <v>46583</v>
      </c>
      <c r="K1456" s="295">
        <v>129.81</v>
      </c>
      <c r="L1456" s="296">
        <v>0</v>
      </c>
      <c r="M1456" s="297">
        <v>0</v>
      </c>
      <c r="N1456" s="297">
        <v>129.80000000000001</v>
      </c>
      <c r="O1456" s="298">
        <v>129.80000000000001</v>
      </c>
      <c r="P1456" s="299">
        <v>129.80000000000001</v>
      </c>
      <c r="Q1456" s="296">
        <v>0</v>
      </c>
      <c r="R1456" s="297">
        <v>129.80000000000001</v>
      </c>
      <c r="S1456" s="297">
        <v>129.80000000000001</v>
      </c>
      <c r="T1456" s="297">
        <v>129.80000000000001</v>
      </c>
      <c r="U1456" s="300">
        <v>129.80000000000001</v>
      </c>
      <c r="V1456" s="296">
        <v>0</v>
      </c>
      <c r="W1456" s="297">
        <v>0</v>
      </c>
      <c r="X1456" s="297">
        <v>129.80000000000001</v>
      </c>
      <c r="Y1456" s="297">
        <v>129.80000000000001</v>
      </c>
      <c r="Z1456" s="300">
        <v>129.80000000000001</v>
      </c>
      <c r="AA1456" s="296">
        <v>0</v>
      </c>
      <c r="AB1456" s="297">
        <v>129.80000000000001</v>
      </c>
      <c r="AC1456" s="297">
        <v>129.80000000000001</v>
      </c>
      <c r="AD1456" s="297">
        <v>129.80000000000001</v>
      </c>
      <c r="AE1456" s="300">
        <v>129.80000000000001</v>
      </c>
    </row>
    <row r="1457" spans="1:31" x14ac:dyDescent="0.2">
      <c r="A1457" s="293" t="s">
        <v>3418</v>
      </c>
      <c r="B1457" s="293" t="s">
        <v>3419</v>
      </c>
      <c r="C1457" s="293"/>
      <c r="D1457" s="122" t="s">
        <v>2073</v>
      </c>
      <c r="E1457" s="293" t="s">
        <v>2085</v>
      </c>
      <c r="F1457" s="122" t="s">
        <v>3186</v>
      </c>
      <c r="G1457" s="122" t="s">
        <v>244</v>
      </c>
      <c r="H1457" s="293" t="s">
        <v>3420</v>
      </c>
      <c r="I1457" s="293" t="s">
        <v>392</v>
      </c>
      <c r="J1457" s="294">
        <v>45985</v>
      </c>
      <c r="K1457" s="295">
        <v>128.47999999999999</v>
      </c>
      <c r="L1457" s="296">
        <v>128.5</v>
      </c>
      <c r="M1457" s="297">
        <v>128.5</v>
      </c>
      <c r="N1457" s="297">
        <v>128.5</v>
      </c>
      <c r="O1457" s="298">
        <v>128.5</v>
      </c>
      <c r="P1457" s="299">
        <v>128.5</v>
      </c>
      <c r="Q1457" s="296">
        <v>128.5</v>
      </c>
      <c r="R1457" s="297">
        <v>128.5</v>
      </c>
      <c r="S1457" s="297">
        <v>128.5</v>
      </c>
      <c r="T1457" s="297">
        <v>128.5</v>
      </c>
      <c r="U1457" s="300">
        <v>128.5</v>
      </c>
      <c r="V1457" s="296">
        <v>128.5</v>
      </c>
      <c r="W1457" s="297">
        <v>128.5</v>
      </c>
      <c r="X1457" s="297">
        <v>128.5</v>
      </c>
      <c r="Y1457" s="297">
        <v>128.5</v>
      </c>
      <c r="Z1457" s="300">
        <v>128.5</v>
      </c>
      <c r="AA1457" s="296">
        <v>128.5</v>
      </c>
      <c r="AB1457" s="297">
        <v>128.5</v>
      </c>
      <c r="AC1457" s="297">
        <v>128.5</v>
      </c>
      <c r="AD1457" s="297">
        <v>128.5</v>
      </c>
      <c r="AE1457" s="300">
        <v>128.5</v>
      </c>
    </row>
    <row r="1458" spans="1:31" x14ac:dyDescent="0.2">
      <c r="A1458" s="293" t="s">
        <v>3421</v>
      </c>
      <c r="B1458" s="293" t="s">
        <v>3422</v>
      </c>
      <c r="C1458" s="293"/>
      <c r="D1458" s="122" t="s">
        <v>2073</v>
      </c>
      <c r="E1458" s="293" t="s">
        <v>2074</v>
      </c>
      <c r="F1458" s="122" t="s">
        <v>3186</v>
      </c>
      <c r="G1458" s="122" t="s">
        <v>244</v>
      </c>
      <c r="H1458" s="293" t="s">
        <v>3423</v>
      </c>
      <c r="I1458" s="293" t="s">
        <v>260</v>
      </c>
      <c r="J1458" s="294">
        <v>45833</v>
      </c>
      <c r="K1458" s="295">
        <v>130.6</v>
      </c>
      <c r="L1458" s="296">
        <v>130.6</v>
      </c>
      <c r="M1458" s="297">
        <v>130.6</v>
      </c>
      <c r="N1458" s="297">
        <v>130.6</v>
      </c>
      <c r="O1458" s="298">
        <v>130.6</v>
      </c>
      <c r="P1458" s="299">
        <v>130.6</v>
      </c>
      <c r="Q1458" s="296">
        <v>130.6</v>
      </c>
      <c r="R1458" s="297">
        <v>130.6</v>
      </c>
      <c r="S1458" s="297">
        <v>130.6</v>
      </c>
      <c r="T1458" s="297">
        <v>130.6</v>
      </c>
      <c r="U1458" s="300">
        <v>130.6</v>
      </c>
      <c r="V1458" s="296">
        <v>130.6</v>
      </c>
      <c r="W1458" s="297">
        <v>130.6</v>
      </c>
      <c r="X1458" s="297">
        <v>130.6</v>
      </c>
      <c r="Y1458" s="297">
        <v>130.6</v>
      </c>
      <c r="Z1458" s="300">
        <v>130.6</v>
      </c>
      <c r="AA1458" s="296">
        <v>130.6</v>
      </c>
      <c r="AB1458" s="297">
        <v>130.6</v>
      </c>
      <c r="AC1458" s="297">
        <v>130.6</v>
      </c>
      <c r="AD1458" s="297">
        <v>130.6</v>
      </c>
      <c r="AE1458" s="300">
        <v>130.6</v>
      </c>
    </row>
    <row r="1459" spans="1:31" x14ac:dyDescent="0.2">
      <c r="A1459" s="293" t="s">
        <v>3424</v>
      </c>
      <c r="B1459" s="293" t="s">
        <v>3425</v>
      </c>
      <c r="C1459" s="293"/>
      <c r="D1459" s="122" t="s">
        <v>2073</v>
      </c>
      <c r="E1459" s="293" t="s">
        <v>2074</v>
      </c>
      <c r="F1459" s="122" t="s">
        <v>3186</v>
      </c>
      <c r="G1459" s="122" t="s">
        <v>244</v>
      </c>
      <c r="H1459" s="293" t="s">
        <v>743</v>
      </c>
      <c r="I1459" s="293" t="s">
        <v>260</v>
      </c>
      <c r="J1459" s="294">
        <v>45846</v>
      </c>
      <c r="K1459" s="295">
        <v>181</v>
      </c>
      <c r="L1459" s="296">
        <v>181</v>
      </c>
      <c r="M1459" s="297">
        <v>181</v>
      </c>
      <c r="N1459" s="297">
        <v>181</v>
      </c>
      <c r="O1459" s="298">
        <v>181</v>
      </c>
      <c r="P1459" s="299">
        <v>181</v>
      </c>
      <c r="Q1459" s="296">
        <v>181</v>
      </c>
      <c r="R1459" s="297">
        <v>181</v>
      </c>
      <c r="S1459" s="297">
        <v>181</v>
      </c>
      <c r="T1459" s="297">
        <v>181</v>
      </c>
      <c r="U1459" s="300">
        <v>181</v>
      </c>
      <c r="V1459" s="296">
        <v>181</v>
      </c>
      <c r="W1459" s="297">
        <v>181</v>
      </c>
      <c r="X1459" s="297">
        <v>181</v>
      </c>
      <c r="Y1459" s="297">
        <v>181</v>
      </c>
      <c r="Z1459" s="300">
        <v>181</v>
      </c>
      <c r="AA1459" s="296">
        <v>181</v>
      </c>
      <c r="AB1459" s="297">
        <v>181</v>
      </c>
      <c r="AC1459" s="297">
        <v>181</v>
      </c>
      <c r="AD1459" s="297">
        <v>181</v>
      </c>
      <c r="AE1459" s="300">
        <v>181</v>
      </c>
    </row>
    <row r="1460" spans="1:31" x14ac:dyDescent="0.2">
      <c r="A1460" s="293" t="s">
        <v>3426</v>
      </c>
      <c r="B1460" s="293" t="s">
        <v>3427</v>
      </c>
      <c r="C1460" s="293"/>
      <c r="D1460" s="122" t="s">
        <v>2073</v>
      </c>
      <c r="E1460" s="293" t="s">
        <v>2074</v>
      </c>
      <c r="F1460" s="122" t="s">
        <v>3186</v>
      </c>
      <c r="G1460" s="122" t="s">
        <v>244</v>
      </c>
      <c r="H1460" s="293" t="s">
        <v>2133</v>
      </c>
      <c r="I1460" s="293" t="s">
        <v>246</v>
      </c>
      <c r="J1460" s="294">
        <v>46064</v>
      </c>
      <c r="K1460" s="295">
        <v>201.4</v>
      </c>
      <c r="L1460" s="296">
        <v>201.4</v>
      </c>
      <c r="M1460" s="297">
        <v>201.4</v>
      </c>
      <c r="N1460" s="297">
        <v>201.4</v>
      </c>
      <c r="O1460" s="298">
        <v>201.4</v>
      </c>
      <c r="P1460" s="299">
        <v>201.4</v>
      </c>
      <c r="Q1460" s="296">
        <v>201.4</v>
      </c>
      <c r="R1460" s="297">
        <v>201.4</v>
      </c>
      <c r="S1460" s="297">
        <v>201.4</v>
      </c>
      <c r="T1460" s="297">
        <v>201.4</v>
      </c>
      <c r="U1460" s="300">
        <v>201.4</v>
      </c>
      <c r="V1460" s="296">
        <v>201.4</v>
      </c>
      <c r="W1460" s="297">
        <v>201.4</v>
      </c>
      <c r="X1460" s="297">
        <v>201.4</v>
      </c>
      <c r="Y1460" s="297">
        <v>201.4</v>
      </c>
      <c r="Z1460" s="300">
        <v>201.4</v>
      </c>
      <c r="AA1460" s="296">
        <v>201.4</v>
      </c>
      <c r="AB1460" s="297">
        <v>201.4</v>
      </c>
      <c r="AC1460" s="297">
        <v>201.4</v>
      </c>
      <c r="AD1460" s="297">
        <v>201.4</v>
      </c>
      <c r="AE1460" s="300">
        <v>201.4</v>
      </c>
    </row>
    <row r="1461" spans="1:31" x14ac:dyDescent="0.2">
      <c r="A1461" s="293" t="s">
        <v>3428</v>
      </c>
      <c r="B1461" s="293" t="s">
        <v>3429</v>
      </c>
      <c r="C1461" s="293"/>
      <c r="D1461" s="122" t="s">
        <v>2073</v>
      </c>
      <c r="E1461" s="293" t="s">
        <v>2074</v>
      </c>
      <c r="F1461" s="122" t="s">
        <v>3186</v>
      </c>
      <c r="G1461" s="122" t="s">
        <v>244</v>
      </c>
      <c r="H1461" s="293" t="s">
        <v>3430</v>
      </c>
      <c r="I1461" s="293" t="s">
        <v>305</v>
      </c>
      <c r="J1461" s="294">
        <v>45881</v>
      </c>
      <c r="K1461" s="295">
        <v>484.56</v>
      </c>
      <c r="L1461" s="296">
        <v>484.6</v>
      </c>
      <c r="M1461" s="297">
        <v>484.6</v>
      </c>
      <c r="N1461" s="297">
        <v>484.6</v>
      </c>
      <c r="O1461" s="298">
        <v>484.6</v>
      </c>
      <c r="P1461" s="299">
        <v>484.6</v>
      </c>
      <c r="Q1461" s="296">
        <v>484.6</v>
      </c>
      <c r="R1461" s="297">
        <v>484.6</v>
      </c>
      <c r="S1461" s="297">
        <v>484.6</v>
      </c>
      <c r="T1461" s="297">
        <v>484.6</v>
      </c>
      <c r="U1461" s="300">
        <v>484.6</v>
      </c>
      <c r="V1461" s="296">
        <v>484.6</v>
      </c>
      <c r="W1461" s="297">
        <v>484.6</v>
      </c>
      <c r="X1461" s="297">
        <v>484.6</v>
      </c>
      <c r="Y1461" s="297">
        <v>484.6</v>
      </c>
      <c r="Z1461" s="300">
        <v>484.6</v>
      </c>
      <c r="AA1461" s="296">
        <v>484.6</v>
      </c>
      <c r="AB1461" s="297">
        <v>484.6</v>
      </c>
      <c r="AC1461" s="297">
        <v>484.6</v>
      </c>
      <c r="AD1461" s="297">
        <v>484.6</v>
      </c>
      <c r="AE1461" s="300">
        <v>484.6</v>
      </c>
    </row>
    <row r="1462" spans="1:31" x14ac:dyDescent="0.2">
      <c r="A1462" s="293" t="s">
        <v>3431</v>
      </c>
      <c r="B1462" s="293" t="s">
        <v>3432</v>
      </c>
      <c r="C1462" s="293"/>
      <c r="D1462" s="122" t="s">
        <v>2073</v>
      </c>
      <c r="E1462" s="293" t="s">
        <v>2074</v>
      </c>
      <c r="F1462" s="122" t="s">
        <v>3186</v>
      </c>
      <c r="G1462" s="122" t="s">
        <v>244</v>
      </c>
      <c r="H1462" s="293" t="s">
        <v>2240</v>
      </c>
      <c r="I1462" s="293" t="s">
        <v>246</v>
      </c>
      <c r="J1462" s="294">
        <v>45992</v>
      </c>
      <c r="K1462" s="295">
        <v>301.51</v>
      </c>
      <c r="L1462" s="296">
        <v>301.5</v>
      </c>
      <c r="M1462" s="297">
        <v>301.5</v>
      </c>
      <c r="N1462" s="297">
        <v>301.5</v>
      </c>
      <c r="O1462" s="298">
        <v>301.5</v>
      </c>
      <c r="P1462" s="299">
        <v>301.5</v>
      </c>
      <c r="Q1462" s="296">
        <v>301.5</v>
      </c>
      <c r="R1462" s="297">
        <v>301.5</v>
      </c>
      <c r="S1462" s="297">
        <v>301.5</v>
      </c>
      <c r="T1462" s="297">
        <v>301.5</v>
      </c>
      <c r="U1462" s="300">
        <v>301.5</v>
      </c>
      <c r="V1462" s="296">
        <v>301.5</v>
      </c>
      <c r="W1462" s="297">
        <v>301.5</v>
      </c>
      <c r="X1462" s="297">
        <v>301.5</v>
      </c>
      <c r="Y1462" s="297">
        <v>301.5</v>
      </c>
      <c r="Z1462" s="300">
        <v>301.5</v>
      </c>
      <c r="AA1462" s="296">
        <v>301.5</v>
      </c>
      <c r="AB1462" s="297">
        <v>301.5</v>
      </c>
      <c r="AC1462" s="297">
        <v>301.5</v>
      </c>
      <c r="AD1462" s="297">
        <v>301.5</v>
      </c>
      <c r="AE1462" s="300">
        <v>301.5</v>
      </c>
    </row>
    <row r="1463" spans="1:31" x14ac:dyDescent="0.2">
      <c r="A1463" s="293" t="s">
        <v>3433</v>
      </c>
      <c r="B1463" s="293" t="s">
        <v>3434</v>
      </c>
      <c r="C1463" s="293"/>
      <c r="D1463" s="122" t="s">
        <v>2073</v>
      </c>
      <c r="E1463" s="293" t="s">
        <v>2074</v>
      </c>
      <c r="F1463" s="122" t="s">
        <v>3186</v>
      </c>
      <c r="G1463" s="122" t="s">
        <v>244</v>
      </c>
      <c r="H1463" s="293" t="s">
        <v>625</v>
      </c>
      <c r="I1463" s="293" t="s">
        <v>246</v>
      </c>
      <c r="J1463" s="294">
        <v>46142</v>
      </c>
      <c r="K1463" s="295">
        <v>653.70000000000005</v>
      </c>
      <c r="L1463" s="296">
        <v>653.70000000000005</v>
      </c>
      <c r="M1463" s="297">
        <v>653.70000000000005</v>
      </c>
      <c r="N1463" s="297">
        <v>653.70000000000005</v>
      </c>
      <c r="O1463" s="298">
        <v>653.70000000000005</v>
      </c>
      <c r="P1463" s="299">
        <v>653.70000000000005</v>
      </c>
      <c r="Q1463" s="296">
        <v>653.70000000000005</v>
      </c>
      <c r="R1463" s="297">
        <v>653.70000000000005</v>
      </c>
      <c r="S1463" s="297">
        <v>653.70000000000005</v>
      </c>
      <c r="T1463" s="297">
        <v>653.70000000000005</v>
      </c>
      <c r="U1463" s="300">
        <v>653.70000000000005</v>
      </c>
      <c r="V1463" s="296">
        <v>0</v>
      </c>
      <c r="W1463" s="297">
        <v>653.70000000000005</v>
      </c>
      <c r="X1463" s="297">
        <v>653.70000000000005</v>
      </c>
      <c r="Y1463" s="297">
        <v>653.70000000000005</v>
      </c>
      <c r="Z1463" s="300">
        <v>653.70000000000005</v>
      </c>
      <c r="AA1463" s="296">
        <v>653.70000000000005</v>
      </c>
      <c r="AB1463" s="297">
        <v>653.70000000000005</v>
      </c>
      <c r="AC1463" s="297">
        <v>653.70000000000005</v>
      </c>
      <c r="AD1463" s="297">
        <v>653.70000000000005</v>
      </c>
      <c r="AE1463" s="300">
        <v>653.70000000000005</v>
      </c>
    </row>
    <row r="1464" spans="1:31" x14ac:dyDescent="0.2">
      <c r="A1464" s="293" t="s">
        <v>3435</v>
      </c>
      <c r="B1464" s="293" t="s">
        <v>3436</v>
      </c>
      <c r="C1464" s="293"/>
      <c r="D1464" s="122" t="s">
        <v>2073</v>
      </c>
      <c r="E1464" s="293" t="s">
        <v>2074</v>
      </c>
      <c r="F1464" s="122" t="s">
        <v>3186</v>
      </c>
      <c r="G1464" s="122" t="s">
        <v>244</v>
      </c>
      <c r="H1464" s="293" t="s">
        <v>2133</v>
      </c>
      <c r="I1464" s="293" t="s">
        <v>246</v>
      </c>
      <c r="J1464" s="294">
        <v>46051</v>
      </c>
      <c r="K1464" s="295">
        <v>30.23</v>
      </c>
      <c r="L1464" s="296">
        <v>30.2</v>
      </c>
      <c r="M1464" s="297">
        <v>30.2</v>
      </c>
      <c r="N1464" s="297">
        <v>30.2</v>
      </c>
      <c r="O1464" s="298">
        <v>30.2</v>
      </c>
      <c r="P1464" s="299">
        <v>30.2</v>
      </c>
      <c r="Q1464" s="296">
        <v>30.2</v>
      </c>
      <c r="R1464" s="297">
        <v>30.2</v>
      </c>
      <c r="S1464" s="297">
        <v>30.2</v>
      </c>
      <c r="T1464" s="297">
        <v>30.2</v>
      </c>
      <c r="U1464" s="300">
        <v>30.2</v>
      </c>
      <c r="V1464" s="296">
        <v>30.2</v>
      </c>
      <c r="W1464" s="297">
        <v>30.2</v>
      </c>
      <c r="X1464" s="297">
        <v>30.2</v>
      </c>
      <c r="Y1464" s="297">
        <v>30.2</v>
      </c>
      <c r="Z1464" s="300">
        <v>30.2</v>
      </c>
      <c r="AA1464" s="296">
        <v>30.2</v>
      </c>
      <c r="AB1464" s="297">
        <v>30.2</v>
      </c>
      <c r="AC1464" s="297">
        <v>30.2</v>
      </c>
      <c r="AD1464" s="297">
        <v>30.2</v>
      </c>
      <c r="AE1464" s="300">
        <v>30.2</v>
      </c>
    </row>
    <row r="1465" spans="1:31" x14ac:dyDescent="0.2">
      <c r="A1465" s="293" t="s">
        <v>3437</v>
      </c>
      <c r="B1465" s="293" t="s">
        <v>3438</v>
      </c>
      <c r="C1465" s="293"/>
      <c r="D1465" s="122" t="s">
        <v>2073</v>
      </c>
      <c r="E1465" s="293" t="s">
        <v>2085</v>
      </c>
      <c r="F1465" s="122" t="s">
        <v>3186</v>
      </c>
      <c r="G1465" s="122" t="s">
        <v>244</v>
      </c>
      <c r="H1465" s="293" t="s">
        <v>1535</v>
      </c>
      <c r="I1465" s="293" t="s">
        <v>392</v>
      </c>
      <c r="J1465" s="294">
        <v>46112</v>
      </c>
      <c r="K1465" s="295">
        <v>374.4</v>
      </c>
      <c r="L1465" s="296">
        <v>374.4</v>
      </c>
      <c r="M1465" s="297">
        <v>374.4</v>
      </c>
      <c r="N1465" s="297">
        <v>374.4</v>
      </c>
      <c r="O1465" s="298">
        <v>374.4</v>
      </c>
      <c r="P1465" s="299">
        <v>374.4</v>
      </c>
      <c r="Q1465" s="296">
        <v>374.4</v>
      </c>
      <c r="R1465" s="297">
        <v>374.4</v>
      </c>
      <c r="S1465" s="297">
        <v>374.4</v>
      </c>
      <c r="T1465" s="297">
        <v>374.4</v>
      </c>
      <c r="U1465" s="300">
        <v>374.4</v>
      </c>
      <c r="V1465" s="296">
        <v>0</v>
      </c>
      <c r="W1465" s="297">
        <v>374.4</v>
      </c>
      <c r="X1465" s="297">
        <v>374.4</v>
      </c>
      <c r="Y1465" s="297">
        <v>374.4</v>
      </c>
      <c r="Z1465" s="300">
        <v>374.4</v>
      </c>
      <c r="AA1465" s="296">
        <v>374.4</v>
      </c>
      <c r="AB1465" s="297">
        <v>374.4</v>
      </c>
      <c r="AC1465" s="297">
        <v>374.4</v>
      </c>
      <c r="AD1465" s="297">
        <v>374.4</v>
      </c>
      <c r="AE1465" s="300">
        <v>374.4</v>
      </c>
    </row>
    <row r="1466" spans="1:31" x14ac:dyDescent="0.2">
      <c r="A1466" s="293" t="s">
        <v>3439</v>
      </c>
      <c r="B1466" s="293" t="s">
        <v>3440</v>
      </c>
      <c r="C1466" s="293"/>
      <c r="D1466" s="122" t="s">
        <v>2073</v>
      </c>
      <c r="E1466" s="293" t="s">
        <v>2074</v>
      </c>
      <c r="F1466" s="122" t="s">
        <v>3186</v>
      </c>
      <c r="G1466" s="122" t="s">
        <v>244</v>
      </c>
      <c r="H1466" s="293" t="s">
        <v>1757</v>
      </c>
      <c r="I1466" s="293" t="s">
        <v>260</v>
      </c>
      <c r="J1466" s="294">
        <v>46386</v>
      </c>
      <c r="K1466" s="295">
        <v>253.21</v>
      </c>
      <c r="L1466" s="296">
        <v>0</v>
      </c>
      <c r="M1466" s="297">
        <v>253.2</v>
      </c>
      <c r="N1466" s="297">
        <v>253.2</v>
      </c>
      <c r="O1466" s="298">
        <v>253.2</v>
      </c>
      <c r="P1466" s="299">
        <v>253.2</v>
      </c>
      <c r="Q1466" s="296">
        <v>0</v>
      </c>
      <c r="R1466" s="297">
        <v>253.2</v>
      </c>
      <c r="S1466" s="297">
        <v>253.2</v>
      </c>
      <c r="T1466" s="297">
        <v>253.2</v>
      </c>
      <c r="U1466" s="300">
        <v>253.2</v>
      </c>
      <c r="V1466" s="296">
        <v>0</v>
      </c>
      <c r="W1466" s="297">
        <v>253.2</v>
      </c>
      <c r="X1466" s="297">
        <v>253.2</v>
      </c>
      <c r="Y1466" s="297">
        <v>253.2</v>
      </c>
      <c r="Z1466" s="300">
        <v>253.2</v>
      </c>
      <c r="AA1466" s="296">
        <v>0</v>
      </c>
      <c r="AB1466" s="297">
        <v>253.2</v>
      </c>
      <c r="AC1466" s="297">
        <v>253.2</v>
      </c>
      <c r="AD1466" s="297">
        <v>253.2</v>
      </c>
      <c r="AE1466" s="300">
        <v>253.2</v>
      </c>
    </row>
    <row r="1467" spans="1:31" x14ac:dyDescent="0.2">
      <c r="A1467" s="293" t="s">
        <v>3441</v>
      </c>
      <c r="B1467" s="293" t="s">
        <v>3442</v>
      </c>
      <c r="C1467" s="293"/>
      <c r="D1467" s="122" t="s">
        <v>2073</v>
      </c>
      <c r="E1467" s="293" t="s">
        <v>2085</v>
      </c>
      <c r="F1467" s="122" t="s">
        <v>3186</v>
      </c>
      <c r="G1467" s="122" t="s">
        <v>244</v>
      </c>
      <c r="H1467" s="293" t="s">
        <v>1502</v>
      </c>
      <c r="I1467" s="293" t="s">
        <v>1186</v>
      </c>
      <c r="J1467" s="294">
        <v>46093</v>
      </c>
      <c r="K1467" s="295">
        <v>515.66</v>
      </c>
      <c r="L1467" s="296">
        <v>515.70000000000005</v>
      </c>
      <c r="M1467" s="297">
        <v>515.70000000000005</v>
      </c>
      <c r="N1467" s="297">
        <v>515.70000000000005</v>
      </c>
      <c r="O1467" s="298">
        <v>515.70000000000005</v>
      </c>
      <c r="P1467" s="299">
        <v>515.70000000000005</v>
      </c>
      <c r="Q1467" s="296">
        <v>515.70000000000005</v>
      </c>
      <c r="R1467" s="297">
        <v>515.70000000000005</v>
      </c>
      <c r="S1467" s="297">
        <v>515.70000000000005</v>
      </c>
      <c r="T1467" s="297">
        <v>515.70000000000005</v>
      </c>
      <c r="U1467" s="300">
        <v>515.70000000000005</v>
      </c>
      <c r="V1467" s="296">
        <v>0</v>
      </c>
      <c r="W1467" s="297">
        <v>515.70000000000005</v>
      </c>
      <c r="X1467" s="297">
        <v>515.70000000000005</v>
      </c>
      <c r="Y1467" s="297">
        <v>515.70000000000005</v>
      </c>
      <c r="Z1467" s="300">
        <v>515.70000000000005</v>
      </c>
      <c r="AA1467" s="296">
        <v>515.70000000000005</v>
      </c>
      <c r="AB1467" s="297">
        <v>515.70000000000005</v>
      </c>
      <c r="AC1467" s="297">
        <v>515.70000000000005</v>
      </c>
      <c r="AD1467" s="297">
        <v>515.70000000000005</v>
      </c>
      <c r="AE1467" s="300">
        <v>515.70000000000005</v>
      </c>
    </row>
    <row r="1468" spans="1:31" x14ac:dyDescent="0.2">
      <c r="A1468" s="293" t="s">
        <v>3443</v>
      </c>
      <c r="B1468" s="293" t="s">
        <v>3444</v>
      </c>
      <c r="C1468" s="293"/>
      <c r="D1468" s="122" t="s">
        <v>2073</v>
      </c>
      <c r="E1468" s="293" t="s">
        <v>2081</v>
      </c>
      <c r="F1468" s="122" t="s">
        <v>3186</v>
      </c>
      <c r="G1468" s="122" t="s">
        <v>244</v>
      </c>
      <c r="H1468" s="293" t="s">
        <v>1313</v>
      </c>
      <c r="I1468" s="293" t="s">
        <v>392</v>
      </c>
      <c r="J1468" s="294">
        <v>46356</v>
      </c>
      <c r="K1468" s="295">
        <v>200</v>
      </c>
      <c r="L1468" s="296">
        <v>0</v>
      </c>
      <c r="M1468" s="297">
        <v>200</v>
      </c>
      <c r="N1468" s="297">
        <v>200</v>
      </c>
      <c r="O1468" s="298">
        <v>200</v>
      </c>
      <c r="P1468" s="299">
        <v>200</v>
      </c>
      <c r="Q1468" s="296">
        <v>200</v>
      </c>
      <c r="R1468" s="297">
        <v>200</v>
      </c>
      <c r="S1468" s="297">
        <v>200</v>
      </c>
      <c r="T1468" s="297">
        <v>200</v>
      </c>
      <c r="U1468" s="300">
        <v>200</v>
      </c>
      <c r="V1468" s="296">
        <v>0</v>
      </c>
      <c r="W1468" s="297">
        <v>200</v>
      </c>
      <c r="X1468" s="297">
        <v>200</v>
      </c>
      <c r="Y1468" s="297">
        <v>200</v>
      </c>
      <c r="Z1468" s="300">
        <v>200</v>
      </c>
      <c r="AA1468" s="296">
        <v>0</v>
      </c>
      <c r="AB1468" s="297">
        <v>200</v>
      </c>
      <c r="AC1468" s="297">
        <v>200</v>
      </c>
      <c r="AD1468" s="297">
        <v>200</v>
      </c>
      <c r="AE1468" s="300">
        <v>200</v>
      </c>
    </row>
    <row r="1469" spans="1:31" x14ac:dyDescent="0.2">
      <c r="A1469" s="293" t="s">
        <v>3445</v>
      </c>
      <c r="B1469" s="293" t="s">
        <v>3446</v>
      </c>
      <c r="C1469" s="293"/>
      <c r="D1469" s="122" t="s">
        <v>2073</v>
      </c>
      <c r="E1469" s="293" t="s">
        <v>2074</v>
      </c>
      <c r="F1469" s="122" t="s">
        <v>3186</v>
      </c>
      <c r="G1469" s="122" t="s">
        <v>244</v>
      </c>
      <c r="H1469" s="293" t="s">
        <v>583</v>
      </c>
      <c r="I1469" s="293" t="s">
        <v>252</v>
      </c>
      <c r="J1469" s="294">
        <v>46631</v>
      </c>
      <c r="K1469" s="295">
        <v>256.23</v>
      </c>
      <c r="L1469" s="296">
        <v>0</v>
      </c>
      <c r="M1469" s="297">
        <v>0</v>
      </c>
      <c r="N1469" s="297">
        <v>256.2</v>
      </c>
      <c r="O1469" s="298">
        <v>256.2</v>
      </c>
      <c r="P1469" s="299">
        <v>256.2</v>
      </c>
      <c r="Q1469" s="296">
        <v>0</v>
      </c>
      <c r="R1469" s="297">
        <v>256.2</v>
      </c>
      <c r="S1469" s="297">
        <v>256.2</v>
      </c>
      <c r="T1469" s="297">
        <v>256.2</v>
      </c>
      <c r="U1469" s="300">
        <v>256.2</v>
      </c>
      <c r="V1469" s="296">
        <v>0</v>
      </c>
      <c r="W1469" s="297">
        <v>0</v>
      </c>
      <c r="X1469" s="297">
        <v>256.2</v>
      </c>
      <c r="Y1469" s="297">
        <v>256.2</v>
      </c>
      <c r="Z1469" s="300">
        <v>256.2</v>
      </c>
      <c r="AA1469" s="296">
        <v>0</v>
      </c>
      <c r="AB1469" s="297">
        <v>256.2</v>
      </c>
      <c r="AC1469" s="297">
        <v>256.2</v>
      </c>
      <c r="AD1469" s="297">
        <v>256.2</v>
      </c>
      <c r="AE1469" s="300">
        <v>256.2</v>
      </c>
    </row>
    <row r="1470" spans="1:31" x14ac:dyDescent="0.2">
      <c r="A1470" s="293" t="s">
        <v>3447</v>
      </c>
      <c r="B1470" s="293" t="s">
        <v>3448</v>
      </c>
      <c r="C1470" s="293"/>
      <c r="D1470" s="122" t="s">
        <v>2073</v>
      </c>
      <c r="E1470" s="293" t="s">
        <v>2074</v>
      </c>
      <c r="F1470" s="122" t="s">
        <v>3186</v>
      </c>
      <c r="G1470" s="122" t="s">
        <v>244</v>
      </c>
      <c r="H1470" s="293" t="s">
        <v>583</v>
      </c>
      <c r="I1470" s="293" t="s">
        <v>252</v>
      </c>
      <c r="J1470" s="294">
        <v>46539</v>
      </c>
      <c r="K1470" s="295">
        <v>308.88</v>
      </c>
      <c r="L1470" s="296">
        <v>0</v>
      </c>
      <c r="M1470" s="297">
        <v>308.89999999999998</v>
      </c>
      <c r="N1470" s="297">
        <v>308.89999999999998</v>
      </c>
      <c r="O1470" s="298">
        <v>308.89999999999998</v>
      </c>
      <c r="P1470" s="299">
        <v>308.89999999999998</v>
      </c>
      <c r="Q1470" s="296">
        <v>0</v>
      </c>
      <c r="R1470" s="297">
        <v>308.89999999999998</v>
      </c>
      <c r="S1470" s="297">
        <v>308.89999999999998</v>
      </c>
      <c r="T1470" s="297">
        <v>308.89999999999998</v>
      </c>
      <c r="U1470" s="300">
        <v>308.89999999999998</v>
      </c>
      <c r="V1470" s="296">
        <v>0</v>
      </c>
      <c r="W1470" s="297">
        <v>0</v>
      </c>
      <c r="X1470" s="297">
        <v>308.89999999999998</v>
      </c>
      <c r="Y1470" s="297">
        <v>308.89999999999998</v>
      </c>
      <c r="Z1470" s="300">
        <v>308.89999999999998</v>
      </c>
      <c r="AA1470" s="296">
        <v>0</v>
      </c>
      <c r="AB1470" s="297">
        <v>308.89999999999998</v>
      </c>
      <c r="AC1470" s="297">
        <v>308.89999999999998</v>
      </c>
      <c r="AD1470" s="297">
        <v>308.89999999999998</v>
      </c>
      <c r="AE1470" s="300">
        <v>308.89999999999998</v>
      </c>
    </row>
    <row r="1471" spans="1:31" x14ac:dyDescent="0.2">
      <c r="A1471" s="293" t="s">
        <v>3449</v>
      </c>
      <c r="B1471" s="293" t="s">
        <v>3450</v>
      </c>
      <c r="C1471" s="293"/>
      <c r="D1471" s="122" t="s">
        <v>2073</v>
      </c>
      <c r="E1471" s="293" t="s">
        <v>2074</v>
      </c>
      <c r="F1471" s="122" t="s">
        <v>3186</v>
      </c>
      <c r="G1471" s="122" t="s">
        <v>244</v>
      </c>
      <c r="H1471" s="293" t="s">
        <v>3451</v>
      </c>
      <c r="I1471" s="293" t="s">
        <v>260</v>
      </c>
      <c r="J1471" s="294">
        <v>46112</v>
      </c>
      <c r="K1471" s="295">
        <v>205.2</v>
      </c>
      <c r="L1471" s="296">
        <v>205.2</v>
      </c>
      <c r="M1471" s="297">
        <v>205.2</v>
      </c>
      <c r="N1471" s="297">
        <v>205.2</v>
      </c>
      <c r="O1471" s="298">
        <v>205.2</v>
      </c>
      <c r="P1471" s="299">
        <v>205.2</v>
      </c>
      <c r="Q1471" s="296">
        <v>205.2</v>
      </c>
      <c r="R1471" s="297">
        <v>205.2</v>
      </c>
      <c r="S1471" s="297">
        <v>205.2</v>
      </c>
      <c r="T1471" s="297">
        <v>205.2</v>
      </c>
      <c r="U1471" s="300">
        <v>205.2</v>
      </c>
      <c r="V1471" s="296">
        <v>0</v>
      </c>
      <c r="W1471" s="297">
        <v>205.2</v>
      </c>
      <c r="X1471" s="297">
        <v>205.2</v>
      </c>
      <c r="Y1471" s="297">
        <v>205.2</v>
      </c>
      <c r="Z1471" s="300">
        <v>205.2</v>
      </c>
      <c r="AA1471" s="296">
        <v>205.2</v>
      </c>
      <c r="AB1471" s="297">
        <v>205.2</v>
      </c>
      <c r="AC1471" s="297">
        <v>205.2</v>
      </c>
      <c r="AD1471" s="297">
        <v>205.2</v>
      </c>
      <c r="AE1471" s="300">
        <v>205.2</v>
      </c>
    </row>
    <row r="1472" spans="1:31" x14ac:dyDescent="0.2">
      <c r="A1472" s="293" t="s">
        <v>3452</v>
      </c>
      <c r="B1472" s="293" t="s">
        <v>3453</v>
      </c>
      <c r="C1472" s="293"/>
      <c r="D1472" s="122" t="s">
        <v>2073</v>
      </c>
      <c r="E1472" s="293" t="s">
        <v>2074</v>
      </c>
      <c r="F1472" s="122" t="s">
        <v>3186</v>
      </c>
      <c r="G1472" s="122" t="s">
        <v>244</v>
      </c>
      <c r="H1472" s="293" t="s">
        <v>3451</v>
      </c>
      <c r="I1472" s="293" t="s">
        <v>260</v>
      </c>
      <c r="J1472" s="294">
        <v>46172</v>
      </c>
      <c r="K1472" s="295">
        <v>205.2</v>
      </c>
      <c r="L1472" s="296">
        <v>205.2</v>
      </c>
      <c r="M1472" s="297">
        <v>205.2</v>
      </c>
      <c r="N1472" s="297">
        <v>205.2</v>
      </c>
      <c r="O1472" s="298">
        <v>205.2</v>
      </c>
      <c r="P1472" s="299">
        <v>205.2</v>
      </c>
      <c r="Q1472" s="296">
        <v>205.2</v>
      </c>
      <c r="R1472" s="297">
        <v>205.2</v>
      </c>
      <c r="S1472" s="297">
        <v>205.2</v>
      </c>
      <c r="T1472" s="297">
        <v>205.2</v>
      </c>
      <c r="U1472" s="300">
        <v>205.2</v>
      </c>
      <c r="V1472" s="296">
        <v>0</v>
      </c>
      <c r="W1472" s="297">
        <v>205.2</v>
      </c>
      <c r="X1472" s="297">
        <v>205.2</v>
      </c>
      <c r="Y1472" s="297">
        <v>205.2</v>
      </c>
      <c r="Z1472" s="300">
        <v>205.2</v>
      </c>
      <c r="AA1472" s="296">
        <v>205.2</v>
      </c>
      <c r="AB1472" s="297">
        <v>205.2</v>
      </c>
      <c r="AC1472" s="297">
        <v>205.2</v>
      </c>
      <c r="AD1472" s="297">
        <v>205.2</v>
      </c>
      <c r="AE1472" s="300">
        <v>205.2</v>
      </c>
    </row>
    <row r="1473" spans="1:31" x14ac:dyDescent="0.2">
      <c r="A1473" s="293" t="s">
        <v>3454</v>
      </c>
      <c r="B1473" s="293" t="s">
        <v>3455</v>
      </c>
      <c r="C1473" s="293"/>
      <c r="D1473" s="122" t="s">
        <v>2073</v>
      </c>
      <c r="E1473" s="293" t="s">
        <v>2074</v>
      </c>
      <c r="F1473" s="122" t="s">
        <v>3186</v>
      </c>
      <c r="G1473" s="122" t="s">
        <v>244</v>
      </c>
      <c r="H1473" s="293" t="s">
        <v>3141</v>
      </c>
      <c r="I1473" s="293" t="s">
        <v>260</v>
      </c>
      <c r="J1473" s="294">
        <v>46141</v>
      </c>
      <c r="K1473" s="295">
        <v>124.65</v>
      </c>
      <c r="L1473" s="296">
        <v>124.7</v>
      </c>
      <c r="M1473" s="297">
        <v>124.7</v>
      </c>
      <c r="N1473" s="297">
        <v>124.7</v>
      </c>
      <c r="O1473" s="298">
        <v>124.7</v>
      </c>
      <c r="P1473" s="299">
        <v>124.7</v>
      </c>
      <c r="Q1473" s="296">
        <v>124.7</v>
      </c>
      <c r="R1473" s="297">
        <v>124.7</v>
      </c>
      <c r="S1473" s="297">
        <v>124.7</v>
      </c>
      <c r="T1473" s="297">
        <v>124.7</v>
      </c>
      <c r="U1473" s="300">
        <v>124.7</v>
      </c>
      <c r="V1473" s="296">
        <v>0</v>
      </c>
      <c r="W1473" s="297">
        <v>124.7</v>
      </c>
      <c r="X1473" s="297">
        <v>124.7</v>
      </c>
      <c r="Y1473" s="297">
        <v>124.7</v>
      </c>
      <c r="Z1473" s="300">
        <v>124.7</v>
      </c>
      <c r="AA1473" s="296">
        <v>124.7</v>
      </c>
      <c r="AB1473" s="297">
        <v>124.7</v>
      </c>
      <c r="AC1473" s="297">
        <v>124.7</v>
      </c>
      <c r="AD1473" s="297">
        <v>124.7</v>
      </c>
      <c r="AE1473" s="300">
        <v>124.7</v>
      </c>
    </row>
    <row r="1474" spans="1:31" x14ac:dyDescent="0.2">
      <c r="A1474" s="293" t="s">
        <v>3456</v>
      </c>
      <c r="B1474" s="293" t="s">
        <v>3457</v>
      </c>
      <c r="C1474" s="293"/>
      <c r="D1474" s="122" t="s">
        <v>2073</v>
      </c>
      <c r="E1474" s="293" t="s">
        <v>2085</v>
      </c>
      <c r="F1474" s="122" t="s">
        <v>3186</v>
      </c>
      <c r="G1474" s="122" t="s">
        <v>244</v>
      </c>
      <c r="H1474" s="293" t="s">
        <v>1070</v>
      </c>
      <c r="I1474" s="293" t="s">
        <v>392</v>
      </c>
      <c r="J1474" s="294">
        <v>47179</v>
      </c>
      <c r="K1474" s="295">
        <v>625</v>
      </c>
      <c r="L1474" s="296">
        <v>0</v>
      </c>
      <c r="M1474" s="297">
        <v>0</v>
      </c>
      <c r="N1474" s="297">
        <v>0</v>
      </c>
      <c r="O1474" s="298">
        <v>625</v>
      </c>
      <c r="P1474" s="299">
        <v>625</v>
      </c>
      <c r="Q1474" s="296">
        <v>0</v>
      </c>
      <c r="R1474" s="297">
        <v>0</v>
      </c>
      <c r="S1474" s="297">
        <v>0</v>
      </c>
      <c r="T1474" s="297">
        <v>625</v>
      </c>
      <c r="U1474" s="300">
        <v>625</v>
      </c>
      <c r="V1474" s="296">
        <v>0</v>
      </c>
      <c r="W1474" s="297">
        <v>0</v>
      </c>
      <c r="X1474" s="297">
        <v>0</v>
      </c>
      <c r="Y1474" s="297">
        <v>0</v>
      </c>
      <c r="Z1474" s="300">
        <v>625</v>
      </c>
      <c r="AA1474" s="296">
        <v>0</v>
      </c>
      <c r="AB1474" s="297">
        <v>0</v>
      </c>
      <c r="AC1474" s="297">
        <v>0</v>
      </c>
      <c r="AD1474" s="297">
        <v>625</v>
      </c>
      <c r="AE1474" s="300">
        <v>625</v>
      </c>
    </row>
    <row r="1475" spans="1:31" x14ac:dyDescent="0.2">
      <c r="A1475" s="293" t="s">
        <v>3458</v>
      </c>
      <c r="B1475" s="293" t="s">
        <v>3459</v>
      </c>
      <c r="C1475" s="293"/>
      <c r="D1475" s="122" t="s">
        <v>2073</v>
      </c>
      <c r="E1475" s="293" t="s">
        <v>2085</v>
      </c>
      <c r="F1475" s="122" t="s">
        <v>3186</v>
      </c>
      <c r="G1475" s="122" t="s">
        <v>244</v>
      </c>
      <c r="H1475" s="293" t="s">
        <v>1535</v>
      </c>
      <c r="I1475" s="293" t="s">
        <v>392</v>
      </c>
      <c r="J1475" s="294">
        <v>46112</v>
      </c>
      <c r="K1475" s="295">
        <v>374.4</v>
      </c>
      <c r="L1475" s="296">
        <v>374.4</v>
      </c>
      <c r="M1475" s="297">
        <v>374.4</v>
      </c>
      <c r="N1475" s="297">
        <v>374.4</v>
      </c>
      <c r="O1475" s="298">
        <v>374.4</v>
      </c>
      <c r="P1475" s="299">
        <v>374.4</v>
      </c>
      <c r="Q1475" s="296">
        <v>374.4</v>
      </c>
      <c r="R1475" s="297">
        <v>374.4</v>
      </c>
      <c r="S1475" s="297">
        <v>374.4</v>
      </c>
      <c r="T1475" s="297">
        <v>374.4</v>
      </c>
      <c r="U1475" s="300">
        <v>374.4</v>
      </c>
      <c r="V1475" s="296">
        <v>0</v>
      </c>
      <c r="W1475" s="297">
        <v>374.4</v>
      </c>
      <c r="X1475" s="297">
        <v>374.4</v>
      </c>
      <c r="Y1475" s="297">
        <v>374.4</v>
      </c>
      <c r="Z1475" s="300">
        <v>374.4</v>
      </c>
      <c r="AA1475" s="296">
        <v>374.4</v>
      </c>
      <c r="AB1475" s="297">
        <v>374.4</v>
      </c>
      <c r="AC1475" s="297">
        <v>374.4</v>
      </c>
      <c r="AD1475" s="297">
        <v>374.4</v>
      </c>
      <c r="AE1475" s="300">
        <v>374.4</v>
      </c>
    </row>
    <row r="1476" spans="1:31" x14ac:dyDescent="0.2">
      <c r="A1476" s="293" t="s">
        <v>3460</v>
      </c>
      <c r="B1476" s="293" t="s">
        <v>3461</v>
      </c>
      <c r="C1476" s="293"/>
      <c r="D1476" s="122" t="s">
        <v>2073</v>
      </c>
      <c r="E1476" s="293" t="s">
        <v>2074</v>
      </c>
      <c r="F1476" s="122" t="s">
        <v>3186</v>
      </c>
      <c r="G1476" s="122" t="s">
        <v>244</v>
      </c>
      <c r="H1476" s="293" t="s">
        <v>297</v>
      </c>
      <c r="I1476" s="293" t="s">
        <v>246</v>
      </c>
      <c r="J1476" s="294">
        <v>46429</v>
      </c>
      <c r="K1476" s="295">
        <v>300</v>
      </c>
      <c r="L1476" s="296">
        <v>0</v>
      </c>
      <c r="M1476" s="297">
        <v>300</v>
      </c>
      <c r="N1476" s="297">
        <v>300</v>
      </c>
      <c r="O1476" s="298">
        <v>300</v>
      </c>
      <c r="P1476" s="299">
        <v>300</v>
      </c>
      <c r="Q1476" s="296">
        <v>0</v>
      </c>
      <c r="R1476" s="297">
        <v>300</v>
      </c>
      <c r="S1476" s="297">
        <v>300</v>
      </c>
      <c r="T1476" s="297">
        <v>300</v>
      </c>
      <c r="U1476" s="300">
        <v>300</v>
      </c>
      <c r="V1476" s="296">
        <v>0</v>
      </c>
      <c r="W1476" s="297">
        <v>300</v>
      </c>
      <c r="X1476" s="297">
        <v>300</v>
      </c>
      <c r="Y1476" s="297">
        <v>300</v>
      </c>
      <c r="Z1476" s="300">
        <v>300</v>
      </c>
      <c r="AA1476" s="296">
        <v>0</v>
      </c>
      <c r="AB1476" s="297">
        <v>300</v>
      </c>
      <c r="AC1476" s="297">
        <v>300</v>
      </c>
      <c r="AD1476" s="297">
        <v>300</v>
      </c>
      <c r="AE1476" s="300">
        <v>300</v>
      </c>
    </row>
    <row r="1477" spans="1:31" x14ac:dyDescent="0.2">
      <c r="A1477" s="293" t="s">
        <v>3462</v>
      </c>
      <c r="B1477" s="293" t="s">
        <v>3463</v>
      </c>
      <c r="C1477" s="293"/>
      <c r="D1477" s="122" t="s">
        <v>2073</v>
      </c>
      <c r="E1477" s="293" t="s">
        <v>2074</v>
      </c>
      <c r="F1477" s="122" t="s">
        <v>3186</v>
      </c>
      <c r="G1477" s="122" t="s">
        <v>244</v>
      </c>
      <c r="H1477" s="293" t="s">
        <v>418</v>
      </c>
      <c r="I1477" s="293" t="s">
        <v>260</v>
      </c>
      <c r="J1477" s="294">
        <v>46174</v>
      </c>
      <c r="K1477" s="295">
        <v>366</v>
      </c>
      <c r="L1477" s="296">
        <v>366</v>
      </c>
      <c r="M1477" s="297">
        <v>366</v>
      </c>
      <c r="N1477" s="297">
        <v>366</v>
      </c>
      <c r="O1477" s="298">
        <v>366</v>
      </c>
      <c r="P1477" s="299">
        <v>366</v>
      </c>
      <c r="Q1477" s="296">
        <v>366</v>
      </c>
      <c r="R1477" s="297">
        <v>366</v>
      </c>
      <c r="S1477" s="297">
        <v>366</v>
      </c>
      <c r="T1477" s="297">
        <v>366</v>
      </c>
      <c r="U1477" s="300">
        <v>366</v>
      </c>
      <c r="V1477" s="296">
        <v>0</v>
      </c>
      <c r="W1477" s="297">
        <v>366</v>
      </c>
      <c r="X1477" s="297">
        <v>366</v>
      </c>
      <c r="Y1477" s="297">
        <v>366</v>
      </c>
      <c r="Z1477" s="300">
        <v>366</v>
      </c>
      <c r="AA1477" s="296">
        <v>366</v>
      </c>
      <c r="AB1477" s="297">
        <v>366</v>
      </c>
      <c r="AC1477" s="297">
        <v>366</v>
      </c>
      <c r="AD1477" s="297">
        <v>366</v>
      </c>
      <c r="AE1477" s="300">
        <v>366</v>
      </c>
    </row>
    <row r="1478" spans="1:31" x14ac:dyDescent="0.2">
      <c r="A1478" s="293" t="s">
        <v>3464</v>
      </c>
      <c r="B1478" s="293" t="s">
        <v>3465</v>
      </c>
      <c r="C1478" s="293"/>
      <c r="D1478" s="122" t="s">
        <v>2073</v>
      </c>
      <c r="E1478" s="293" t="s">
        <v>2074</v>
      </c>
      <c r="F1478" s="122" t="s">
        <v>3186</v>
      </c>
      <c r="G1478" s="122" t="s">
        <v>244</v>
      </c>
      <c r="H1478" s="293" t="s">
        <v>3466</v>
      </c>
      <c r="I1478" s="293" t="s">
        <v>260</v>
      </c>
      <c r="J1478" s="294">
        <v>46522</v>
      </c>
      <c r="K1478" s="295">
        <v>123</v>
      </c>
      <c r="L1478" s="296">
        <v>0</v>
      </c>
      <c r="M1478" s="297">
        <v>123</v>
      </c>
      <c r="N1478" s="297">
        <v>123</v>
      </c>
      <c r="O1478" s="298">
        <v>123</v>
      </c>
      <c r="P1478" s="299">
        <v>123</v>
      </c>
      <c r="Q1478" s="296">
        <v>0</v>
      </c>
      <c r="R1478" s="297">
        <v>123</v>
      </c>
      <c r="S1478" s="297">
        <v>123</v>
      </c>
      <c r="T1478" s="297">
        <v>123</v>
      </c>
      <c r="U1478" s="300">
        <v>123</v>
      </c>
      <c r="V1478" s="296">
        <v>0</v>
      </c>
      <c r="W1478" s="297">
        <v>0</v>
      </c>
      <c r="X1478" s="297">
        <v>123</v>
      </c>
      <c r="Y1478" s="297">
        <v>123</v>
      </c>
      <c r="Z1478" s="300">
        <v>123</v>
      </c>
      <c r="AA1478" s="296">
        <v>0</v>
      </c>
      <c r="AB1478" s="297">
        <v>123</v>
      </c>
      <c r="AC1478" s="297">
        <v>123</v>
      </c>
      <c r="AD1478" s="297">
        <v>123</v>
      </c>
      <c r="AE1478" s="300">
        <v>123</v>
      </c>
    </row>
    <row r="1479" spans="1:31" x14ac:dyDescent="0.2">
      <c r="A1479" s="293" t="s">
        <v>3467</v>
      </c>
      <c r="B1479" s="293" t="s">
        <v>3468</v>
      </c>
      <c r="C1479" s="293"/>
      <c r="D1479" s="122" t="s">
        <v>2073</v>
      </c>
      <c r="E1479" s="293" t="s">
        <v>2074</v>
      </c>
      <c r="F1479" s="122" t="s">
        <v>3186</v>
      </c>
      <c r="G1479" s="122" t="s">
        <v>244</v>
      </c>
      <c r="H1479" s="293" t="s">
        <v>755</v>
      </c>
      <c r="I1479" s="293" t="s">
        <v>246</v>
      </c>
      <c r="J1479" s="294">
        <v>45901</v>
      </c>
      <c r="K1479" s="295">
        <v>210.8</v>
      </c>
      <c r="L1479" s="296">
        <v>210.8</v>
      </c>
      <c r="M1479" s="297">
        <v>210.8</v>
      </c>
      <c r="N1479" s="297">
        <v>210.8</v>
      </c>
      <c r="O1479" s="298">
        <v>210.8</v>
      </c>
      <c r="P1479" s="299">
        <v>210.8</v>
      </c>
      <c r="Q1479" s="296">
        <v>210.8</v>
      </c>
      <c r="R1479" s="297">
        <v>210.8</v>
      </c>
      <c r="S1479" s="297">
        <v>210.8</v>
      </c>
      <c r="T1479" s="297">
        <v>210.8</v>
      </c>
      <c r="U1479" s="300">
        <v>210.8</v>
      </c>
      <c r="V1479" s="296">
        <v>210.8</v>
      </c>
      <c r="W1479" s="297">
        <v>210.8</v>
      </c>
      <c r="X1479" s="297">
        <v>210.8</v>
      </c>
      <c r="Y1479" s="297">
        <v>210.8</v>
      </c>
      <c r="Z1479" s="300">
        <v>210.8</v>
      </c>
      <c r="AA1479" s="296">
        <v>210.8</v>
      </c>
      <c r="AB1479" s="297">
        <v>210.8</v>
      </c>
      <c r="AC1479" s="297">
        <v>210.8</v>
      </c>
      <c r="AD1479" s="297">
        <v>210.8</v>
      </c>
      <c r="AE1479" s="300">
        <v>210.8</v>
      </c>
    </row>
    <row r="1480" spans="1:31" x14ac:dyDescent="0.2">
      <c r="A1480" s="293" t="s">
        <v>3469</v>
      </c>
      <c r="B1480" s="293" t="s">
        <v>3470</v>
      </c>
      <c r="C1480" s="293"/>
      <c r="D1480" s="122" t="s">
        <v>2073</v>
      </c>
      <c r="E1480" s="293" t="s">
        <v>2074</v>
      </c>
      <c r="F1480" s="122" t="s">
        <v>3186</v>
      </c>
      <c r="G1480" s="122" t="s">
        <v>244</v>
      </c>
      <c r="H1480" s="293" t="s">
        <v>3310</v>
      </c>
      <c r="I1480" s="293" t="s">
        <v>260</v>
      </c>
      <c r="J1480" s="294">
        <v>46265</v>
      </c>
      <c r="K1480" s="295">
        <v>120.63</v>
      </c>
      <c r="L1480" s="296">
        <v>0</v>
      </c>
      <c r="M1480" s="297">
        <v>120.6</v>
      </c>
      <c r="N1480" s="297">
        <v>120.6</v>
      </c>
      <c r="O1480" s="298">
        <v>120.6</v>
      </c>
      <c r="P1480" s="299">
        <v>120.6</v>
      </c>
      <c r="Q1480" s="296">
        <v>120.6</v>
      </c>
      <c r="R1480" s="297">
        <v>120.6</v>
      </c>
      <c r="S1480" s="297">
        <v>120.6</v>
      </c>
      <c r="T1480" s="297">
        <v>120.6</v>
      </c>
      <c r="U1480" s="300">
        <v>120.6</v>
      </c>
      <c r="V1480" s="296">
        <v>0</v>
      </c>
      <c r="W1480" s="297">
        <v>120.6</v>
      </c>
      <c r="X1480" s="297">
        <v>120.6</v>
      </c>
      <c r="Y1480" s="297">
        <v>120.6</v>
      </c>
      <c r="Z1480" s="300">
        <v>120.6</v>
      </c>
      <c r="AA1480" s="296">
        <v>120.6</v>
      </c>
      <c r="AB1480" s="297">
        <v>120.6</v>
      </c>
      <c r="AC1480" s="297">
        <v>120.6</v>
      </c>
      <c r="AD1480" s="297">
        <v>120.6</v>
      </c>
      <c r="AE1480" s="300">
        <v>120.6</v>
      </c>
    </row>
    <row r="1481" spans="1:31" x14ac:dyDescent="0.2">
      <c r="A1481" s="293" t="s">
        <v>3471</v>
      </c>
      <c r="B1481" s="293" t="s">
        <v>3472</v>
      </c>
      <c r="C1481" s="293"/>
      <c r="D1481" s="122" t="s">
        <v>2073</v>
      </c>
      <c r="E1481" s="293" t="s">
        <v>2074</v>
      </c>
      <c r="F1481" s="122" t="s">
        <v>3186</v>
      </c>
      <c r="G1481" s="122" t="s">
        <v>244</v>
      </c>
      <c r="H1481" s="293" t="s">
        <v>2103</v>
      </c>
      <c r="I1481" s="293" t="s">
        <v>260</v>
      </c>
      <c r="J1481" s="294">
        <v>46053</v>
      </c>
      <c r="K1481" s="295">
        <v>261.14999999999998</v>
      </c>
      <c r="L1481" s="296">
        <v>261.10000000000002</v>
      </c>
      <c r="M1481" s="297">
        <v>261.10000000000002</v>
      </c>
      <c r="N1481" s="297">
        <v>261.10000000000002</v>
      </c>
      <c r="O1481" s="298">
        <v>261.10000000000002</v>
      </c>
      <c r="P1481" s="299">
        <v>261.10000000000002</v>
      </c>
      <c r="Q1481" s="296">
        <v>261.10000000000002</v>
      </c>
      <c r="R1481" s="297">
        <v>261.10000000000002</v>
      </c>
      <c r="S1481" s="297">
        <v>261.10000000000002</v>
      </c>
      <c r="T1481" s="297">
        <v>261.10000000000002</v>
      </c>
      <c r="U1481" s="300">
        <v>261.10000000000002</v>
      </c>
      <c r="V1481" s="296">
        <v>261.10000000000002</v>
      </c>
      <c r="W1481" s="297">
        <v>261.10000000000002</v>
      </c>
      <c r="X1481" s="297">
        <v>261.10000000000002</v>
      </c>
      <c r="Y1481" s="297">
        <v>261.10000000000002</v>
      </c>
      <c r="Z1481" s="300">
        <v>261.10000000000002</v>
      </c>
      <c r="AA1481" s="296">
        <v>261.10000000000002</v>
      </c>
      <c r="AB1481" s="297">
        <v>261.10000000000002</v>
      </c>
      <c r="AC1481" s="297">
        <v>261.10000000000002</v>
      </c>
      <c r="AD1481" s="297">
        <v>261.10000000000002</v>
      </c>
      <c r="AE1481" s="300">
        <v>261.10000000000002</v>
      </c>
    </row>
    <row r="1482" spans="1:31" x14ac:dyDescent="0.2">
      <c r="A1482" s="293" t="s">
        <v>3473</v>
      </c>
      <c r="B1482" s="293" t="s">
        <v>3474</v>
      </c>
      <c r="C1482" s="293"/>
      <c r="D1482" s="122" t="s">
        <v>2073</v>
      </c>
      <c r="E1482" s="293" t="s">
        <v>2074</v>
      </c>
      <c r="F1482" s="122" t="s">
        <v>3186</v>
      </c>
      <c r="G1482" s="122" t="s">
        <v>244</v>
      </c>
      <c r="H1482" s="293" t="s">
        <v>341</v>
      </c>
      <c r="I1482" s="293" t="s">
        <v>252</v>
      </c>
      <c r="J1482" s="294">
        <v>45937</v>
      </c>
      <c r="K1482" s="295">
        <v>250.96</v>
      </c>
      <c r="L1482" s="296">
        <v>251</v>
      </c>
      <c r="M1482" s="297">
        <v>251</v>
      </c>
      <c r="N1482" s="297">
        <v>251</v>
      </c>
      <c r="O1482" s="298">
        <v>251</v>
      </c>
      <c r="P1482" s="299">
        <v>251</v>
      </c>
      <c r="Q1482" s="296">
        <v>251</v>
      </c>
      <c r="R1482" s="297">
        <v>251</v>
      </c>
      <c r="S1482" s="297">
        <v>251</v>
      </c>
      <c r="T1482" s="297">
        <v>251</v>
      </c>
      <c r="U1482" s="300">
        <v>251</v>
      </c>
      <c r="V1482" s="296">
        <v>251</v>
      </c>
      <c r="W1482" s="297">
        <v>251</v>
      </c>
      <c r="X1482" s="297">
        <v>251</v>
      </c>
      <c r="Y1482" s="297">
        <v>251</v>
      </c>
      <c r="Z1482" s="300">
        <v>251</v>
      </c>
      <c r="AA1482" s="296">
        <v>251</v>
      </c>
      <c r="AB1482" s="297">
        <v>251</v>
      </c>
      <c r="AC1482" s="297">
        <v>251</v>
      </c>
      <c r="AD1482" s="297">
        <v>251</v>
      </c>
      <c r="AE1482" s="300">
        <v>251</v>
      </c>
    </row>
    <row r="1483" spans="1:31" x14ac:dyDescent="0.2">
      <c r="A1483" s="293" t="s">
        <v>3475</v>
      </c>
      <c r="B1483" s="293" t="s">
        <v>3476</v>
      </c>
      <c r="C1483" s="293"/>
      <c r="D1483" s="122" t="s">
        <v>2073</v>
      </c>
      <c r="E1483" s="293" t="s">
        <v>2074</v>
      </c>
      <c r="F1483" s="122" t="s">
        <v>4461</v>
      </c>
      <c r="G1483" s="122" t="s">
        <v>4460</v>
      </c>
      <c r="H1483" s="293" t="s">
        <v>1980</v>
      </c>
      <c r="I1483" s="293" t="s">
        <v>246</v>
      </c>
      <c r="J1483" s="294">
        <v>46456</v>
      </c>
      <c r="K1483" s="295">
        <v>505.5</v>
      </c>
      <c r="L1483" s="296">
        <v>0</v>
      </c>
      <c r="M1483" s="297">
        <v>505.5</v>
      </c>
      <c r="N1483" s="297">
        <v>505.5</v>
      </c>
      <c r="O1483" s="298">
        <v>505.5</v>
      </c>
      <c r="P1483" s="299">
        <v>505.5</v>
      </c>
      <c r="Q1483" s="296">
        <v>0</v>
      </c>
      <c r="R1483" s="297">
        <v>505.5</v>
      </c>
      <c r="S1483" s="297">
        <v>505.5</v>
      </c>
      <c r="T1483" s="297">
        <v>505.5</v>
      </c>
      <c r="U1483" s="300">
        <v>505.5</v>
      </c>
      <c r="V1483" s="296">
        <v>0</v>
      </c>
      <c r="W1483" s="297">
        <v>0</v>
      </c>
      <c r="X1483" s="297">
        <v>505.5</v>
      </c>
      <c r="Y1483" s="297">
        <v>505.5</v>
      </c>
      <c r="Z1483" s="300">
        <v>505.5</v>
      </c>
      <c r="AA1483" s="296">
        <v>0</v>
      </c>
      <c r="AB1483" s="297">
        <v>505.5</v>
      </c>
      <c r="AC1483" s="297">
        <v>505.5</v>
      </c>
      <c r="AD1483" s="297">
        <v>505.5</v>
      </c>
      <c r="AE1483" s="300">
        <v>505.5</v>
      </c>
    </row>
    <row r="1484" spans="1:31" x14ac:dyDescent="0.2">
      <c r="A1484" s="293" t="s">
        <v>3477</v>
      </c>
      <c r="B1484" s="293" t="s">
        <v>3478</v>
      </c>
      <c r="C1484" s="293"/>
      <c r="D1484" s="122" t="s">
        <v>2073</v>
      </c>
      <c r="E1484" s="293" t="s">
        <v>2074</v>
      </c>
      <c r="F1484" s="122" t="s">
        <v>4461</v>
      </c>
      <c r="G1484" s="122" t="s">
        <v>4460</v>
      </c>
      <c r="H1484" s="293" t="s">
        <v>1980</v>
      </c>
      <c r="I1484" s="293" t="s">
        <v>246</v>
      </c>
      <c r="J1484" s="294">
        <v>46387</v>
      </c>
      <c r="K1484" s="295">
        <v>333</v>
      </c>
      <c r="L1484" s="296">
        <v>0</v>
      </c>
      <c r="M1484" s="297">
        <v>333</v>
      </c>
      <c r="N1484" s="297">
        <v>333</v>
      </c>
      <c r="O1484" s="298">
        <v>333</v>
      </c>
      <c r="P1484" s="299">
        <v>333</v>
      </c>
      <c r="Q1484" s="296">
        <v>0</v>
      </c>
      <c r="R1484" s="297">
        <v>333</v>
      </c>
      <c r="S1484" s="297">
        <v>333</v>
      </c>
      <c r="T1484" s="297">
        <v>333</v>
      </c>
      <c r="U1484" s="300">
        <v>333</v>
      </c>
      <c r="V1484" s="296">
        <v>0</v>
      </c>
      <c r="W1484" s="297">
        <v>333</v>
      </c>
      <c r="X1484" s="297">
        <v>333</v>
      </c>
      <c r="Y1484" s="297">
        <v>333</v>
      </c>
      <c r="Z1484" s="300">
        <v>333</v>
      </c>
      <c r="AA1484" s="296">
        <v>0</v>
      </c>
      <c r="AB1484" s="297">
        <v>333</v>
      </c>
      <c r="AC1484" s="297">
        <v>333</v>
      </c>
      <c r="AD1484" s="297">
        <v>333</v>
      </c>
      <c r="AE1484" s="300">
        <v>333</v>
      </c>
    </row>
    <row r="1485" spans="1:31" x14ac:dyDescent="0.2">
      <c r="A1485" s="293" t="s">
        <v>3479</v>
      </c>
      <c r="B1485" s="293" t="s">
        <v>3480</v>
      </c>
      <c r="C1485" s="293"/>
      <c r="D1485" s="122" t="s">
        <v>2073</v>
      </c>
      <c r="E1485" s="293" t="s">
        <v>2074</v>
      </c>
      <c r="F1485" s="122" t="s">
        <v>3186</v>
      </c>
      <c r="G1485" s="122" t="s">
        <v>244</v>
      </c>
      <c r="H1485" s="293" t="s">
        <v>2133</v>
      </c>
      <c r="I1485" s="293" t="s">
        <v>246</v>
      </c>
      <c r="J1485" s="294">
        <v>46174</v>
      </c>
      <c r="K1485" s="295">
        <v>110.89</v>
      </c>
      <c r="L1485" s="296">
        <v>110.9</v>
      </c>
      <c r="M1485" s="297">
        <v>110.9</v>
      </c>
      <c r="N1485" s="297">
        <v>110.9</v>
      </c>
      <c r="O1485" s="298">
        <v>110.9</v>
      </c>
      <c r="P1485" s="299">
        <v>110.9</v>
      </c>
      <c r="Q1485" s="296">
        <v>110.9</v>
      </c>
      <c r="R1485" s="297">
        <v>110.9</v>
      </c>
      <c r="S1485" s="297">
        <v>110.9</v>
      </c>
      <c r="T1485" s="297">
        <v>110.9</v>
      </c>
      <c r="U1485" s="300">
        <v>110.9</v>
      </c>
      <c r="V1485" s="296">
        <v>0</v>
      </c>
      <c r="W1485" s="297">
        <v>110.9</v>
      </c>
      <c r="X1485" s="297">
        <v>110.9</v>
      </c>
      <c r="Y1485" s="297">
        <v>110.9</v>
      </c>
      <c r="Z1485" s="300">
        <v>110.9</v>
      </c>
      <c r="AA1485" s="296">
        <v>110.9</v>
      </c>
      <c r="AB1485" s="297">
        <v>110.9</v>
      </c>
      <c r="AC1485" s="297">
        <v>110.9</v>
      </c>
      <c r="AD1485" s="297">
        <v>110.9</v>
      </c>
      <c r="AE1485" s="300">
        <v>110.9</v>
      </c>
    </row>
    <row r="1486" spans="1:31" x14ac:dyDescent="0.2">
      <c r="A1486" s="293" t="s">
        <v>3481</v>
      </c>
      <c r="B1486" s="293" t="s">
        <v>3482</v>
      </c>
      <c r="C1486" s="293"/>
      <c r="D1486" s="122" t="s">
        <v>2073</v>
      </c>
      <c r="E1486" s="293" t="s">
        <v>2085</v>
      </c>
      <c r="F1486" s="122" t="s">
        <v>3186</v>
      </c>
      <c r="G1486" s="122" t="s">
        <v>244</v>
      </c>
      <c r="H1486" s="293" t="s">
        <v>2095</v>
      </c>
      <c r="I1486" s="293" t="s">
        <v>392</v>
      </c>
      <c r="J1486" s="294">
        <v>46568</v>
      </c>
      <c r="K1486" s="295">
        <v>255</v>
      </c>
      <c r="L1486" s="296">
        <v>0</v>
      </c>
      <c r="M1486" s="297">
        <v>0</v>
      </c>
      <c r="N1486" s="297">
        <v>255</v>
      </c>
      <c r="O1486" s="298">
        <v>255</v>
      </c>
      <c r="P1486" s="299">
        <v>255</v>
      </c>
      <c r="Q1486" s="296">
        <v>0</v>
      </c>
      <c r="R1486" s="297">
        <v>255</v>
      </c>
      <c r="S1486" s="297">
        <v>255</v>
      </c>
      <c r="T1486" s="297">
        <v>255</v>
      </c>
      <c r="U1486" s="300">
        <v>255</v>
      </c>
      <c r="V1486" s="296">
        <v>0</v>
      </c>
      <c r="W1486" s="297">
        <v>0</v>
      </c>
      <c r="X1486" s="297">
        <v>255</v>
      </c>
      <c r="Y1486" s="297">
        <v>255</v>
      </c>
      <c r="Z1486" s="300">
        <v>255</v>
      </c>
      <c r="AA1486" s="296">
        <v>0</v>
      </c>
      <c r="AB1486" s="297">
        <v>255</v>
      </c>
      <c r="AC1486" s="297">
        <v>255</v>
      </c>
      <c r="AD1486" s="297">
        <v>255</v>
      </c>
      <c r="AE1486" s="300">
        <v>255</v>
      </c>
    </row>
    <row r="1487" spans="1:31" x14ac:dyDescent="0.2">
      <c r="A1487" s="293" t="s">
        <v>3483</v>
      </c>
      <c r="B1487" s="293" t="s">
        <v>3484</v>
      </c>
      <c r="C1487" s="293"/>
      <c r="D1487" s="122" t="s">
        <v>2073</v>
      </c>
      <c r="E1487" s="293" t="s">
        <v>2074</v>
      </c>
      <c r="F1487" s="122" t="s">
        <v>3186</v>
      </c>
      <c r="G1487" s="122" t="s">
        <v>244</v>
      </c>
      <c r="H1487" s="293" t="s">
        <v>297</v>
      </c>
      <c r="I1487" s="293" t="s">
        <v>246</v>
      </c>
      <c r="J1487" s="294">
        <v>46624</v>
      </c>
      <c r="K1487" s="295">
        <v>170.45</v>
      </c>
      <c r="L1487" s="296">
        <v>0</v>
      </c>
      <c r="M1487" s="297">
        <v>0</v>
      </c>
      <c r="N1487" s="297">
        <v>170.4</v>
      </c>
      <c r="O1487" s="298">
        <v>170.4</v>
      </c>
      <c r="P1487" s="299">
        <v>170.4</v>
      </c>
      <c r="Q1487" s="296">
        <v>0</v>
      </c>
      <c r="R1487" s="297">
        <v>170.4</v>
      </c>
      <c r="S1487" s="297">
        <v>170.4</v>
      </c>
      <c r="T1487" s="297">
        <v>170.4</v>
      </c>
      <c r="U1487" s="300">
        <v>170.4</v>
      </c>
      <c r="V1487" s="296">
        <v>0</v>
      </c>
      <c r="W1487" s="297">
        <v>0</v>
      </c>
      <c r="X1487" s="297">
        <v>170.4</v>
      </c>
      <c r="Y1487" s="297">
        <v>170.4</v>
      </c>
      <c r="Z1487" s="300">
        <v>170.4</v>
      </c>
      <c r="AA1487" s="296">
        <v>0</v>
      </c>
      <c r="AB1487" s="297">
        <v>170.4</v>
      </c>
      <c r="AC1487" s="297">
        <v>170.4</v>
      </c>
      <c r="AD1487" s="297">
        <v>170.4</v>
      </c>
      <c r="AE1487" s="300">
        <v>170.4</v>
      </c>
    </row>
    <row r="1488" spans="1:31" x14ac:dyDescent="0.2">
      <c r="A1488" s="293" t="s">
        <v>3485</v>
      </c>
      <c r="B1488" s="293" t="s">
        <v>3486</v>
      </c>
      <c r="C1488" s="293"/>
      <c r="D1488" s="122" t="s">
        <v>2073</v>
      </c>
      <c r="E1488" s="293" t="s">
        <v>2074</v>
      </c>
      <c r="F1488" s="122" t="s">
        <v>3186</v>
      </c>
      <c r="G1488" s="122" t="s">
        <v>244</v>
      </c>
      <c r="H1488" s="293" t="s">
        <v>1980</v>
      </c>
      <c r="I1488" s="293" t="s">
        <v>246</v>
      </c>
      <c r="J1488" s="294">
        <v>46477</v>
      </c>
      <c r="K1488" s="295">
        <v>382.12</v>
      </c>
      <c r="L1488" s="296">
        <v>0</v>
      </c>
      <c r="M1488" s="297">
        <v>382.1</v>
      </c>
      <c r="N1488" s="297">
        <v>382.1</v>
      </c>
      <c r="O1488" s="298">
        <v>382.1</v>
      </c>
      <c r="P1488" s="299">
        <v>382.1</v>
      </c>
      <c r="Q1488" s="296">
        <v>0</v>
      </c>
      <c r="R1488" s="297">
        <v>382.1</v>
      </c>
      <c r="S1488" s="297">
        <v>382.1</v>
      </c>
      <c r="T1488" s="297">
        <v>382.1</v>
      </c>
      <c r="U1488" s="300">
        <v>382.1</v>
      </c>
      <c r="V1488" s="296">
        <v>0</v>
      </c>
      <c r="W1488" s="297">
        <v>0</v>
      </c>
      <c r="X1488" s="297">
        <v>382.1</v>
      </c>
      <c r="Y1488" s="297">
        <v>382.1</v>
      </c>
      <c r="Z1488" s="300">
        <v>382.1</v>
      </c>
      <c r="AA1488" s="296">
        <v>0</v>
      </c>
      <c r="AB1488" s="297">
        <v>382.1</v>
      </c>
      <c r="AC1488" s="297">
        <v>382.1</v>
      </c>
      <c r="AD1488" s="297">
        <v>382.1</v>
      </c>
      <c r="AE1488" s="300">
        <v>382.1</v>
      </c>
    </row>
    <row r="1489" spans="1:32" x14ac:dyDescent="0.2">
      <c r="A1489" s="293" t="s">
        <v>3487</v>
      </c>
      <c r="B1489" s="293" t="s">
        <v>3488</v>
      </c>
      <c r="C1489" s="293"/>
      <c r="D1489" s="122" t="s">
        <v>2073</v>
      </c>
      <c r="E1489" s="293" t="s">
        <v>2074</v>
      </c>
      <c r="F1489" s="122" t="s">
        <v>3186</v>
      </c>
      <c r="G1489" s="122" t="s">
        <v>244</v>
      </c>
      <c r="H1489" s="293" t="s">
        <v>1903</v>
      </c>
      <c r="I1489" s="293" t="s">
        <v>246</v>
      </c>
      <c r="J1489" s="294">
        <v>46147</v>
      </c>
      <c r="K1489" s="295">
        <v>150.59</v>
      </c>
      <c r="L1489" s="296">
        <v>150.6</v>
      </c>
      <c r="M1489" s="297">
        <v>150.6</v>
      </c>
      <c r="N1489" s="297">
        <v>150.6</v>
      </c>
      <c r="O1489" s="298">
        <v>150.6</v>
      </c>
      <c r="P1489" s="299">
        <v>150.6</v>
      </c>
      <c r="Q1489" s="296">
        <v>150.6</v>
      </c>
      <c r="R1489" s="297">
        <v>150.6</v>
      </c>
      <c r="S1489" s="297">
        <v>150.6</v>
      </c>
      <c r="T1489" s="297">
        <v>150.6</v>
      </c>
      <c r="U1489" s="300">
        <v>150.6</v>
      </c>
      <c r="V1489" s="296">
        <v>0</v>
      </c>
      <c r="W1489" s="297">
        <v>150.6</v>
      </c>
      <c r="X1489" s="297">
        <v>150.6</v>
      </c>
      <c r="Y1489" s="297">
        <v>150.6</v>
      </c>
      <c r="Z1489" s="300">
        <v>150.6</v>
      </c>
      <c r="AA1489" s="296">
        <v>150.6</v>
      </c>
      <c r="AB1489" s="297">
        <v>150.6</v>
      </c>
      <c r="AC1489" s="297">
        <v>150.6</v>
      </c>
      <c r="AD1489" s="297">
        <v>150.6</v>
      </c>
      <c r="AE1489" s="300">
        <v>150.6</v>
      </c>
    </row>
    <row r="1490" spans="1:32" x14ac:dyDescent="0.2">
      <c r="A1490" s="293" t="s">
        <v>3489</v>
      </c>
      <c r="B1490" s="293" t="s">
        <v>3490</v>
      </c>
      <c r="C1490" s="293"/>
      <c r="D1490" s="122" t="s">
        <v>2073</v>
      </c>
      <c r="E1490" s="293" t="s">
        <v>2074</v>
      </c>
      <c r="F1490" s="122" t="s">
        <v>3186</v>
      </c>
      <c r="G1490" s="122" t="s">
        <v>244</v>
      </c>
      <c r="H1490" s="293" t="s">
        <v>648</v>
      </c>
      <c r="I1490" s="293" t="s">
        <v>246</v>
      </c>
      <c r="J1490" s="294">
        <v>45854</v>
      </c>
      <c r="K1490" s="295">
        <v>90.5</v>
      </c>
      <c r="L1490" s="296">
        <v>90.5</v>
      </c>
      <c r="M1490" s="297">
        <v>90.5</v>
      </c>
      <c r="N1490" s="297">
        <v>90.5</v>
      </c>
      <c r="O1490" s="298">
        <v>90.5</v>
      </c>
      <c r="P1490" s="299">
        <v>90.5</v>
      </c>
      <c r="Q1490" s="296">
        <v>90.5</v>
      </c>
      <c r="R1490" s="297">
        <v>90.5</v>
      </c>
      <c r="S1490" s="297">
        <v>90.5</v>
      </c>
      <c r="T1490" s="297">
        <v>90.5</v>
      </c>
      <c r="U1490" s="300">
        <v>90.5</v>
      </c>
      <c r="V1490" s="296">
        <v>90.5</v>
      </c>
      <c r="W1490" s="297">
        <v>90.5</v>
      </c>
      <c r="X1490" s="297">
        <v>90.5</v>
      </c>
      <c r="Y1490" s="297">
        <v>90.5</v>
      </c>
      <c r="Z1490" s="300">
        <v>90.5</v>
      </c>
      <c r="AA1490" s="296">
        <v>90.5</v>
      </c>
      <c r="AB1490" s="297">
        <v>90.5</v>
      </c>
      <c r="AC1490" s="297">
        <v>90.5</v>
      </c>
      <c r="AD1490" s="297">
        <v>90.5</v>
      </c>
      <c r="AE1490" s="300">
        <v>90.5</v>
      </c>
    </row>
    <row r="1491" spans="1:32" x14ac:dyDescent="0.2">
      <c r="A1491" s="293" t="s">
        <v>3491</v>
      </c>
      <c r="B1491" s="293" t="s">
        <v>3492</v>
      </c>
      <c r="C1491" s="293"/>
      <c r="D1491" s="122" t="s">
        <v>2073</v>
      </c>
      <c r="E1491" s="293" t="s">
        <v>2085</v>
      </c>
      <c r="F1491" s="122" t="s">
        <v>3186</v>
      </c>
      <c r="G1491" s="122" t="s">
        <v>244</v>
      </c>
      <c r="H1491" s="293" t="s">
        <v>1295</v>
      </c>
      <c r="I1491" s="293" t="s">
        <v>392</v>
      </c>
      <c r="J1491" s="294">
        <v>46326</v>
      </c>
      <c r="K1491" s="295">
        <v>150</v>
      </c>
      <c r="L1491" s="296">
        <v>0</v>
      </c>
      <c r="M1491" s="297">
        <v>150</v>
      </c>
      <c r="N1491" s="297">
        <v>150</v>
      </c>
      <c r="O1491" s="298">
        <v>150</v>
      </c>
      <c r="P1491" s="299">
        <v>150</v>
      </c>
      <c r="Q1491" s="296">
        <v>150</v>
      </c>
      <c r="R1491" s="297">
        <v>150</v>
      </c>
      <c r="S1491" s="297">
        <v>150</v>
      </c>
      <c r="T1491" s="297">
        <v>150</v>
      </c>
      <c r="U1491" s="300">
        <v>150</v>
      </c>
      <c r="V1491" s="296">
        <v>0</v>
      </c>
      <c r="W1491" s="297">
        <v>150</v>
      </c>
      <c r="X1491" s="297">
        <v>150</v>
      </c>
      <c r="Y1491" s="297">
        <v>150</v>
      </c>
      <c r="Z1491" s="300">
        <v>150</v>
      </c>
      <c r="AA1491" s="296">
        <v>0</v>
      </c>
      <c r="AB1491" s="297">
        <v>150</v>
      </c>
      <c r="AC1491" s="297">
        <v>150</v>
      </c>
      <c r="AD1491" s="297">
        <v>150</v>
      </c>
      <c r="AE1491" s="300">
        <v>150</v>
      </c>
    </row>
    <row r="1492" spans="1:32" x14ac:dyDescent="0.2">
      <c r="A1492" s="293" t="s">
        <v>3493</v>
      </c>
      <c r="B1492" s="293" t="s">
        <v>3494</v>
      </c>
      <c r="C1492" s="293"/>
      <c r="D1492" s="122" t="s">
        <v>2073</v>
      </c>
      <c r="E1492" s="293" t="s">
        <v>2085</v>
      </c>
      <c r="F1492" s="122" t="s">
        <v>3186</v>
      </c>
      <c r="G1492" s="122" t="s">
        <v>244</v>
      </c>
      <c r="H1492" s="293" t="s">
        <v>1359</v>
      </c>
      <c r="I1492" s="293" t="s">
        <v>392</v>
      </c>
      <c r="J1492" s="294">
        <v>46990</v>
      </c>
      <c r="K1492" s="295">
        <v>302.16000000000003</v>
      </c>
      <c r="L1492" s="296">
        <v>0</v>
      </c>
      <c r="M1492" s="297">
        <v>0</v>
      </c>
      <c r="N1492" s="297">
        <v>0</v>
      </c>
      <c r="O1492" s="298">
        <v>302.2</v>
      </c>
      <c r="P1492" s="299">
        <v>302.2</v>
      </c>
      <c r="Q1492" s="296">
        <v>0</v>
      </c>
      <c r="R1492" s="297">
        <v>0</v>
      </c>
      <c r="S1492" s="297">
        <v>302.2</v>
      </c>
      <c r="T1492" s="297">
        <v>302.2</v>
      </c>
      <c r="U1492" s="300">
        <v>302.2</v>
      </c>
      <c r="V1492" s="296">
        <v>0</v>
      </c>
      <c r="W1492" s="297">
        <v>0</v>
      </c>
      <c r="X1492" s="297">
        <v>0</v>
      </c>
      <c r="Y1492" s="297">
        <v>302.2</v>
      </c>
      <c r="Z1492" s="300">
        <v>302.2</v>
      </c>
      <c r="AA1492" s="296">
        <v>0</v>
      </c>
      <c r="AB1492" s="297">
        <v>0</v>
      </c>
      <c r="AC1492" s="297">
        <v>302.2</v>
      </c>
      <c r="AD1492" s="297">
        <v>302.2</v>
      </c>
      <c r="AE1492" s="300">
        <v>302.2</v>
      </c>
    </row>
    <row r="1493" spans="1:32" x14ac:dyDescent="0.2">
      <c r="A1493" s="293" t="s">
        <v>3495</v>
      </c>
      <c r="B1493" s="293" t="s">
        <v>3496</v>
      </c>
      <c r="C1493" s="293"/>
      <c r="D1493" s="122" t="s">
        <v>2073</v>
      </c>
      <c r="E1493" s="293" t="s">
        <v>2074</v>
      </c>
      <c r="F1493" s="122" t="s">
        <v>3186</v>
      </c>
      <c r="G1493" s="122" t="s">
        <v>244</v>
      </c>
      <c r="H1493" s="293" t="s">
        <v>755</v>
      </c>
      <c r="I1493" s="293" t="s">
        <v>246</v>
      </c>
      <c r="J1493" s="294">
        <v>45930</v>
      </c>
      <c r="K1493" s="295">
        <v>100.36</v>
      </c>
      <c r="L1493" s="296">
        <v>100.4</v>
      </c>
      <c r="M1493" s="297">
        <v>100.4</v>
      </c>
      <c r="N1493" s="297">
        <v>100.4</v>
      </c>
      <c r="O1493" s="298">
        <v>100.4</v>
      </c>
      <c r="P1493" s="299">
        <v>100.4</v>
      </c>
      <c r="Q1493" s="296">
        <v>100.4</v>
      </c>
      <c r="R1493" s="297">
        <v>100.4</v>
      </c>
      <c r="S1493" s="297">
        <v>100.4</v>
      </c>
      <c r="T1493" s="297">
        <v>100.4</v>
      </c>
      <c r="U1493" s="300">
        <v>100.4</v>
      </c>
      <c r="V1493" s="296">
        <v>100.4</v>
      </c>
      <c r="W1493" s="297">
        <v>100.4</v>
      </c>
      <c r="X1493" s="297">
        <v>100.4</v>
      </c>
      <c r="Y1493" s="297">
        <v>100.4</v>
      </c>
      <c r="Z1493" s="300">
        <v>100.4</v>
      </c>
      <c r="AA1493" s="296">
        <v>100.4</v>
      </c>
      <c r="AB1493" s="297">
        <v>100.4</v>
      </c>
      <c r="AC1493" s="297">
        <v>100.4</v>
      </c>
      <c r="AD1493" s="297">
        <v>100.4</v>
      </c>
      <c r="AE1493" s="300">
        <v>100.4</v>
      </c>
    </row>
    <row r="1494" spans="1:32" x14ac:dyDescent="0.2">
      <c r="A1494" s="293" t="s">
        <v>3497</v>
      </c>
      <c r="B1494" s="293" t="s">
        <v>3498</v>
      </c>
      <c r="C1494" s="293"/>
      <c r="D1494" s="122" t="s">
        <v>2073</v>
      </c>
      <c r="E1494" s="293" t="s">
        <v>2074</v>
      </c>
      <c r="F1494" s="122" t="s">
        <v>4461</v>
      </c>
      <c r="G1494" s="122" t="s">
        <v>4460</v>
      </c>
      <c r="H1494" s="293" t="s">
        <v>2103</v>
      </c>
      <c r="I1494" s="293" t="s">
        <v>260</v>
      </c>
      <c r="J1494" s="294">
        <v>46188</v>
      </c>
      <c r="K1494" s="295">
        <v>204.08</v>
      </c>
      <c r="L1494" s="296">
        <v>0</v>
      </c>
      <c r="M1494" s="297">
        <v>204.1</v>
      </c>
      <c r="N1494" s="297">
        <v>204.1</v>
      </c>
      <c r="O1494" s="298">
        <v>204.1</v>
      </c>
      <c r="P1494" s="299">
        <v>204.1</v>
      </c>
      <c r="Q1494" s="296">
        <v>204.1</v>
      </c>
      <c r="R1494" s="297">
        <v>204.1</v>
      </c>
      <c r="S1494" s="297">
        <v>204.1</v>
      </c>
      <c r="T1494" s="297">
        <v>204.1</v>
      </c>
      <c r="U1494" s="300">
        <v>204.1</v>
      </c>
      <c r="V1494" s="296">
        <v>0</v>
      </c>
      <c r="W1494" s="297">
        <v>204.1</v>
      </c>
      <c r="X1494" s="297">
        <v>204.1</v>
      </c>
      <c r="Y1494" s="297">
        <v>204.1</v>
      </c>
      <c r="Z1494" s="300">
        <v>204.1</v>
      </c>
      <c r="AA1494" s="296">
        <v>204.1</v>
      </c>
      <c r="AB1494" s="297">
        <v>204.1</v>
      </c>
      <c r="AC1494" s="297">
        <v>204.1</v>
      </c>
      <c r="AD1494" s="297">
        <v>204.1</v>
      </c>
      <c r="AE1494" s="300">
        <v>204.1</v>
      </c>
    </row>
    <row r="1495" spans="1:32" x14ac:dyDescent="0.2">
      <c r="A1495" s="293" t="s">
        <v>3499</v>
      </c>
      <c r="B1495" s="293" t="s">
        <v>3500</v>
      </c>
      <c r="C1495" s="293"/>
      <c r="D1495" s="122" t="s">
        <v>2073</v>
      </c>
      <c r="E1495" s="293" t="s">
        <v>2085</v>
      </c>
      <c r="F1495" s="122" t="s">
        <v>3186</v>
      </c>
      <c r="G1495" s="122" t="s">
        <v>244</v>
      </c>
      <c r="H1495" s="293" t="s">
        <v>1488</v>
      </c>
      <c r="I1495" s="293" t="s">
        <v>392</v>
      </c>
      <c r="J1495" s="294">
        <v>46935</v>
      </c>
      <c r="K1495" s="295">
        <v>457.5</v>
      </c>
      <c r="L1495" s="296">
        <v>0</v>
      </c>
      <c r="M1495" s="297">
        <v>0</v>
      </c>
      <c r="N1495" s="297">
        <v>0</v>
      </c>
      <c r="O1495" s="298">
        <v>457.5</v>
      </c>
      <c r="P1495" s="299">
        <v>457.5</v>
      </c>
      <c r="Q1495" s="296">
        <v>0</v>
      </c>
      <c r="R1495" s="297">
        <v>0</v>
      </c>
      <c r="S1495" s="297">
        <v>457.5</v>
      </c>
      <c r="T1495" s="297">
        <v>457.5</v>
      </c>
      <c r="U1495" s="300">
        <v>457.5</v>
      </c>
      <c r="V1495" s="296">
        <v>0</v>
      </c>
      <c r="W1495" s="297">
        <v>0</v>
      </c>
      <c r="X1495" s="297">
        <v>0</v>
      </c>
      <c r="Y1495" s="297">
        <v>457.5</v>
      </c>
      <c r="Z1495" s="300">
        <v>457.5</v>
      </c>
      <c r="AA1495" s="296">
        <v>0</v>
      </c>
      <c r="AB1495" s="297">
        <v>0</v>
      </c>
      <c r="AC1495" s="297">
        <v>457.5</v>
      </c>
      <c r="AD1495" s="297">
        <v>457.5</v>
      </c>
      <c r="AE1495" s="300">
        <v>457.5</v>
      </c>
    </row>
    <row r="1496" spans="1:32" x14ac:dyDescent="0.2">
      <c r="A1496" s="293" t="s">
        <v>3501</v>
      </c>
      <c r="B1496" s="293" t="s">
        <v>3502</v>
      </c>
      <c r="C1496" s="293"/>
      <c r="D1496" s="122" t="s">
        <v>2711</v>
      </c>
      <c r="E1496" s="293" t="s">
        <v>2712</v>
      </c>
      <c r="F1496" s="122" t="s">
        <v>3186</v>
      </c>
      <c r="G1496" s="122" t="s">
        <v>2713</v>
      </c>
      <c r="H1496" s="293" t="s">
        <v>1350</v>
      </c>
      <c r="I1496" s="293" t="s">
        <v>392</v>
      </c>
      <c r="J1496" s="294">
        <v>45807</v>
      </c>
      <c r="K1496" s="295">
        <v>9.9</v>
      </c>
      <c r="L1496" s="296">
        <v>9.9</v>
      </c>
      <c r="M1496" s="297">
        <v>9.9</v>
      </c>
      <c r="N1496" s="297">
        <v>9.9</v>
      </c>
      <c r="O1496" s="298">
        <v>9.9</v>
      </c>
      <c r="P1496" s="299">
        <v>9.9</v>
      </c>
      <c r="Q1496" s="296">
        <v>9.9</v>
      </c>
      <c r="R1496" s="297">
        <v>9.9</v>
      </c>
      <c r="S1496" s="297">
        <v>9.9</v>
      </c>
      <c r="T1496" s="297">
        <v>9.9</v>
      </c>
      <c r="U1496" s="300">
        <v>9.9</v>
      </c>
      <c r="V1496" s="296">
        <v>9.9</v>
      </c>
      <c r="W1496" s="297">
        <v>9.9</v>
      </c>
      <c r="X1496" s="297">
        <v>9.9</v>
      </c>
      <c r="Y1496" s="297">
        <v>9.9</v>
      </c>
      <c r="Z1496" s="300">
        <v>9.9</v>
      </c>
      <c r="AA1496" s="296">
        <v>9.9</v>
      </c>
      <c r="AB1496" s="297">
        <v>9.9</v>
      </c>
      <c r="AC1496" s="297">
        <v>9.9</v>
      </c>
      <c r="AD1496" s="297">
        <v>9.9</v>
      </c>
      <c r="AE1496" s="300">
        <v>9.9</v>
      </c>
    </row>
    <row r="1497" spans="1:32" x14ac:dyDescent="0.2">
      <c r="A1497" s="293" t="s">
        <v>3503</v>
      </c>
      <c r="B1497" s="293" t="s">
        <v>3504</v>
      </c>
      <c r="C1497" s="293"/>
      <c r="D1497" s="122" t="s">
        <v>2711</v>
      </c>
      <c r="E1497" s="293" t="s">
        <v>2712</v>
      </c>
      <c r="F1497" s="122" t="s">
        <v>3186</v>
      </c>
      <c r="G1497" s="122" t="s">
        <v>2713</v>
      </c>
      <c r="H1497" s="293" t="s">
        <v>1350</v>
      </c>
      <c r="I1497" s="293" t="s">
        <v>392</v>
      </c>
      <c r="J1497" s="294">
        <v>45807</v>
      </c>
      <c r="K1497" s="295">
        <v>9.9</v>
      </c>
      <c r="L1497" s="296">
        <v>9.9</v>
      </c>
      <c r="M1497" s="297">
        <v>9.9</v>
      </c>
      <c r="N1497" s="297">
        <v>9.9</v>
      </c>
      <c r="O1497" s="298">
        <v>9.9</v>
      </c>
      <c r="P1497" s="299">
        <v>9.9</v>
      </c>
      <c r="Q1497" s="296">
        <v>9.9</v>
      </c>
      <c r="R1497" s="297">
        <v>9.9</v>
      </c>
      <c r="S1497" s="297">
        <v>9.9</v>
      </c>
      <c r="T1497" s="297">
        <v>9.9</v>
      </c>
      <c r="U1497" s="300">
        <v>9.9</v>
      </c>
      <c r="V1497" s="296">
        <v>9.9</v>
      </c>
      <c r="W1497" s="297">
        <v>9.9</v>
      </c>
      <c r="X1497" s="297">
        <v>9.9</v>
      </c>
      <c r="Y1497" s="297">
        <v>9.9</v>
      </c>
      <c r="Z1497" s="300">
        <v>9.9</v>
      </c>
      <c r="AA1497" s="296">
        <v>9.9</v>
      </c>
      <c r="AB1497" s="297">
        <v>9.9</v>
      </c>
      <c r="AC1497" s="297">
        <v>9.9</v>
      </c>
      <c r="AD1497" s="297">
        <v>9.9</v>
      </c>
      <c r="AE1497" s="300">
        <v>9.9</v>
      </c>
    </row>
    <row r="1498" spans="1:32" x14ac:dyDescent="0.2">
      <c r="A1498" s="293" t="s">
        <v>3505</v>
      </c>
      <c r="B1498" s="293" t="s">
        <v>3506</v>
      </c>
      <c r="C1498" s="293"/>
      <c r="D1498" s="122" t="s">
        <v>2711</v>
      </c>
      <c r="E1498" s="293" t="s">
        <v>2712</v>
      </c>
      <c r="F1498" s="122" t="s">
        <v>3186</v>
      </c>
      <c r="G1498" s="122" t="s">
        <v>244</v>
      </c>
      <c r="H1498" s="293" t="s">
        <v>341</v>
      </c>
      <c r="I1498" s="293" t="s">
        <v>252</v>
      </c>
      <c r="J1498" s="294">
        <v>46569</v>
      </c>
      <c r="K1498" s="295">
        <v>207</v>
      </c>
      <c r="L1498" s="296">
        <v>0</v>
      </c>
      <c r="M1498" s="297">
        <v>0</v>
      </c>
      <c r="N1498" s="297">
        <v>207</v>
      </c>
      <c r="O1498" s="298">
        <v>207</v>
      </c>
      <c r="P1498" s="299">
        <v>207</v>
      </c>
      <c r="Q1498" s="296">
        <v>0</v>
      </c>
      <c r="R1498" s="297">
        <v>207</v>
      </c>
      <c r="S1498" s="297">
        <v>207</v>
      </c>
      <c r="T1498" s="297">
        <v>207</v>
      </c>
      <c r="U1498" s="300">
        <v>207</v>
      </c>
      <c r="V1498" s="296">
        <v>0</v>
      </c>
      <c r="W1498" s="297">
        <v>0</v>
      </c>
      <c r="X1498" s="297">
        <v>207</v>
      </c>
      <c r="Y1498" s="297">
        <v>207</v>
      </c>
      <c r="Z1498" s="300">
        <v>207</v>
      </c>
      <c r="AA1498" s="296">
        <v>0</v>
      </c>
      <c r="AB1498" s="297">
        <v>207</v>
      </c>
      <c r="AC1498" s="297">
        <v>207</v>
      </c>
      <c r="AD1498" s="297">
        <v>207</v>
      </c>
      <c r="AE1498" s="300">
        <v>207</v>
      </c>
    </row>
    <row r="1499" spans="1:32" x14ac:dyDescent="0.2">
      <c r="A1499" s="293" t="s">
        <v>3507</v>
      </c>
      <c r="B1499" s="293" t="s">
        <v>3508</v>
      </c>
      <c r="C1499" s="293"/>
      <c r="D1499" s="122" t="s">
        <v>2711</v>
      </c>
      <c r="E1499" s="293" t="s">
        <v>2712</v>
      </c>
      <c r="F1499" s="122" t="s">
        <v>3186</v>
      </c>
      <c r="G1499" s="122" t="s">
        <v>244</v>
      </c>
      <c r="H1499" s="293" t="s">
        <v>341</v>
      </c>
      <c r="I1499" s="293" t="s">
        <v>252</v>
      </c>
      <c r="J1499" s="294">
        <v>46722</v>
      </c>
      <c r="K1499" s="295">
        <v>362</v>
      </c>
      <c r="L1499" s="296">
        <v>0</v>
      </c>
      <c r="M1499" s="297">
        <v>0</v>
      </c>
      <c r="N1499" s="297">
        <v>362</v>
      </c>
      <c r="O1499" s="298">
        <v>362</v>
      </c>
      <c r="P1499" s="299">
        <v>362</v>
      </c>
      <c r="Q1499" s="296">
        <v>0</v>
      </c>
      <c r="R1499" s="297">
        <v>362</v>
      </c>
      <c r="S1499" s="297">
        <v>362</v>
      </c>
      <c r="T1499" s="297">
        <v>362</v>
      </c>
      <c r="U1499" s="300">
        <v>362</v>
      </c>
      <c r="V1499" s="296">
        <v>0</v>
      </c>
      <c r="W1499" s="297">
        <v>0</v>
      </c>
      <c r="X1499" s="297">
        <v>362</v>
      </c>
      <c r="Y1499" s="297">
        <v>362</v>
      </c>
      <c r="Z1499" s="300">
        <v>362</v>
      </c>
      <c r="AA1499" s="296">
        <v>0</v>
      </c>
      <c r="AB1499" s="297">
        <v>0</v>
      </c>
      <c r="AC1499" s="297">
        <v>362</v>
      </c>
      <c r="AD1499" s="297">
        <v>362</v>
      </c>
      <c r="AE1499" s="300">
        <v>362</v>
      </c>
    </row>
    <row r="1500" spans="1:32" x14ac:dyDescent="0.2">
      <c r="A1500" s="293" t="s">
        <v>3509</v>
      </c>
      <c r="B1500" s="293" t="s">
        <v>3510</v>
      </c>
      <c r="C1500" s="293"/>
      <c r="D1500" s="122" t="s">
        <v>2711</v>
      </c>
      <c r="E1500" s="293" t="s">
        <v>2712</v>
      </c>
      <c r="F1500" s="122" t="s">
        <v>3186</v>
      </c>
      <c r="G1500" s="122" t="s">
        <v>244</v>
      </c>
      <c r="H1500" s="293" t="s">
        <v>2258</v>
      </c>
      <c r="I1500" s="293" t="s">
        <v>246</v>
      </c>
      <c r="J1500" s="294">
        <v>46022</v>
      </c>
      <c r="K1500" s="295">
        <v>102.58</v>
      </c>
      <c r="L1500" s="296">
        <v>102.6</v>
      </c>
      <c r="M1500" s="297">
        <v>102.6</v>
      </c>
      <c r="N1500" s="297">
        <v>102.6</v>
      </c>
      <c r="O1500" s="298">
        <v>102.6</v>
      </c>
      <c r="P1500" s="299">
        <v>102.6</v>
      </c>
      <c r="Q1500" s="296">
        <v>102.6</v>
      </c>
      <c r="R1500" s="297">
        <v>102.6</v>
      </c>
      <c r="S1500" s="297">
        <v>102.6</v>
      </c>
      <c r="T1500" s="297">
        <v>102.6</v>
      </c>
      <c r="U1500" s="300">
        <v>102.6</v>
      </c>
      <c r="V1500" s="296">
        <v>102.6</v>
      </c>
      <c r="W1500" s="297">
        <v>102.6</v>
      </c>
      <c r="X1500" s="297">
        <v>102.6</v>
      </c>
      <c r="Y1500" s="297">
        <v>102.6</v>
      </c>
      <c r="Z1500" s="300">
        <v>102.6</v>
      </c>
      <c r="AA1500" s="296">
        <v>102.6</v>
      </c>
      <c r="AB1500" s="297">
        <v>102.6</v>
      </c>
      <c r="AC1500" s="297">
        <v>102.6</v>
      </c>
      <c r="AD1500" s="297">
        <v>102.6</v>
      </c>
      <c r="AE1500" s="300">
        <v>102.6</v>
      </c>
    </row>
    <row r="1501" spans="1:32" x14ac:dyDescent="0.2">
      <c r="A1501" s="293" t="s">
        <v>3511</v>
      </c>
      <c r="B1501" s="293" t="s">
        <v>3512</v>
      </c>
      <c r="C1501" s="293"/>
      <c r="D1501" s="122" t="s">
        <v>2711</v>
      </c>
      <c r="E1501" s="293" t="s">
        <v>2712</v>
      </c>
      <c r="F1501" s="122" t="s">
        <v>3186</v>
      </c>
      <c r="G1501" s="122" t="s">
        <v>244</v>
      </c>
      <c r="H1501" s="293" t="s">
        <v>1014</v>
      </c>
      <c r="I1501" s="293" t="s">
        <v>246</v>
      </c>
      <c r="J1501" s="294">
        <v>46477</v>
      </c>
      <c r="K1501" s="295">
        <v>207.82</v>
      </c>
      <c r="L1501" s="296">
        <v>0</v>
      </c>
      <c r="M1501" s="297">
        <v>207.8</v>
      </c>
      <c r="N1501" s="297">
        <v>207.8</v>
      </c>
      <c r="O1501" s="298">
        <v>207.8</v>
      </c>
      <c r="P1501" s="299">
        <v>207.8</v>
      </c>
      <c r="Q1501" s="296">
        <v>0</v>
      </c>
      <c r="R1501" s="297">
        <v>207.8</v>
      </c>
      <c r="S1501" s="297">
        <v>207.8</v>
      </c>
      <c r="T1501" s="297">
        <v>207.8</v>
      </c>
      <c r="U1501" s="300">
        <v>207.8</v>
      </c>
      <c r="V1501" s="296">
        <v>0</v>
      </c>
      <c r="W1501" s="297">
        <v>0</v>
      </c>
      <c r="X1501" s="297">
        <v>207.8</v>
      </c>
      <c r="Y1501" s="297">
        <v>207.8</v>
      </c>
      <c r="Z1501" s="300">
        <v>207.8</v>
      </c>
      <c r="AA1501" s="296">
        <v>0</v>
      </c>
      <c r="AB1501" s="297">
        <v>207.8</v>
      </c>
      <c r="AC1501" s="297">
        <v>207.8</v>
      </c>
      <c r="AD1501" s="297">
        <v>207.8</v>
      </c>
      <c r="AE1501" s="300">
        <v>207.8</v>
      </c>
    </row>
    <row r="1502" spans="1:32" x14ac:dyDescent="0.2">
      <c r="A1502" s="293" t="s">
        <v>3513</v>
      </c>
      <c r="B1502" s="293" t="s">
        <v>3514</v>
      </c>
      <c r="C1502" s="293"/>
      <c r="D1502" s="122" t="s">
        <v>2711</v>
      </c>
      <c r="E1502" s="293" t="s">
        <v>2712</v>
      </c>
      <c r="F1502" s="122" t="s">
        <v>4461</v>
      </c>
      <c r="G1502" s="122" t="s">
        <v>4460</v>
      </c>
      <c r="H1502" s="293" t="s">
        <v>1375</v>
      </c>
      <c r="I1502" s="293" t="s">
        <v>392</v>
      </c>
      <c r="J1502" s="294">
        <v>45789</v>
      </c>
      <c r="K1502" s="295">
        <v>160.35</v>
      </c>
      <c r="L1502" s="296">
        <v>0</v>
      </c>
      <c r="M1502" s="297">
        <v>0</v>
      </c>
      <c r="N1502" s="297">
        <v>0</v>
      </c>
      <c r="O1502" s="298">
        <v>0</v>
      </c>
      <c r="P1502" s="299">
        <v>0</v>
      </c>
      <c r="Q1502" s="296">
        <v>0</v>
      </c>
      <c r="R1502" s="297">
        <v>0</v>
      </c>
      <c r="S1502" s="297">
        <v>0</v>
      </c>
      <c r="T1502" s="297">
        <v>0</v>
      </c>
      <c r="U1502" s="300">
        <v>0</v>
      </c>
      <c r="V1502" s="296">
        <v>0</v>
      </c>
      <c r="W1502" s="297">
        <v>0</v>
      </c>
      <c r="X1502" s="297">
        <v>0</v>
      </c>
      <c r="Y1502" s="297">
        <v>0</v>
      </c>
      <c r="Z1502" s="300">
        <v>0</v>
      </c>
      <c r="AA1502" s="296">
        <v>0</v>
      </c>
      <c r="AB1502" s="297">
        <v>0</v>
      </c>
      <c r="AC1502" s="297">
        <v>0</v>
      </c>
      <c r="AD1502" s="297">
        <v>0</v>
      </c>
      <c r="AE1502" s="300">
        <v>0</v>
      </c>
      <c r="AF1502" s="302"/>
    </row>
    <row r="1503" spans="1:32" x14ac:dyDescent="0.2">
      <c r="A1503" s="293" t="s">
        <v>3515</v>
      </c>
      <c r="B1503" s="293" t="s">
        <v>3516</v>
      </c>
      <c r="C1503" s="293"/>
      <c r="D1503" s="122" t="s">
        <v>2711</v>
      </c>
      <c r="E1503" s="293" t="s">
        <v>2712</v>
      </c>
      <c r="F1503" s="122" t="s">
        <v>3186</v>
      </c>
      <c r="G1503" s="122" t="s">
        <v>244</v>
      </c>
      <c r="H1503" s="293" t="s">
        <v>643</v>
      </c>
      <c r="I1503" s="293" t="s">
        <v>246</v>
      </c>
      <c r="J1503" s="294">
        <v>45838</v>
      </c>
      <c r="K1503" s="295">
        <v>247.1</v>
      </c>
      <c r="L1503" s="296">
        <v>247.1</v>
      </c>
      <c r="M1503" s="297">
        <v>247.1</v>
      </c>
      <c r="N1503" s="297">
        <v>247.1</v>
      </c>
      <c r="O1503" s="298">
        <v>247.1</v>
      </c>
      <c r="P1503" s="299">
        <v>247.1</v>
      </c>
      <c r="Q1503" s="296">
        <v>247.1</v>
      </c>
      <c r="R1503" s="297">
        <v>247.1</v>
      </c>
      <c r="S1503" s="297">
        <v>247.1</v>
      </c>
      <c r="T1503" s="297">
        <v>247.1</v>
      </c>
      <c r="U1503" s="300">
        <v>247.1</v>
      </c>
      <c r="V1503" s="296">
        <v>247.1</v>
      </c>
      <c r="W1503" s="297">
        <v>247.1</v>
      </c>
      <c r="X1503" s="297">
        <v>247.1</v>
      </c>
      <c r="Y1503" s="297">
        <v>247.1</v>
      </c>
      <c r="Z1503" s="300">
        <v>247.1</v>
      </c>
      <c r="AA1503" s="296">
        <v>247.1</v>
      </c>
      <c r="AB1503" s="297">
        <v>247.1</v>
      </c>
      <c r="AC1503" s="297">
        <v>247.1</v>
      </c>
      <c r="AD1503" s="297">
        <v>247.1</v>
      </c>
      <c r="AE1503" s="300">
        <v>247.1</v>
      </c>
    </row>
    <row r="1504" spans="1:32" x14ac:dyDescent="0.2">
      <c r="A1504" s="293" t="s">
        <v>3517</v>
      </c>
      <c r="B1504" s="293" t="s">
        <v>3518</v>
      </c>
      <c r="C1504" s="293"/>
      <c r="D1504" s="122" t="s">
        <v>2711</v>
      </c>
      <c r="E1504" s="293" t="s">
        <v>2712</v>
      </c>
      <c r="F1504" s="122" t="s">
        <v>3186</v>
      </c>
      <c r="G1504" s="122" t="s">
        <v>244</v>
      </c>
      <c r="H1504" s="293" t="s">
        <v>2095</v>
      </c>
      <c r="I1504" s="293" t="s">
        <v>392</v>
      </c>
      <c r="J1504" s="294">
        <v>46171</v>
      </c>
      <c r="K1504" s="295">
        <v>150.6</v>
      </c>
      <c r="L1504" s="296">
        <v>150.6</v>
      </c>
      <c r="M1504" s="297">
        <v>150.6</v>
      </c>
      <c r="N1504" s="297">
        <v>150.6</v>
      </c>
      <c r="O1504" s="298">
        <v>150.6</v>
      </c>
      <c r="P1504" s="299">
        <v>150.6</v>
      </c>
      <c r="Q1504" s="296">
        <v>150.6</v>
      </c>
      <c r="R1504" s="297">
        <v>150.6</v>
      </c>
      <c r="S1504" s="297">
        <v>150.6</v>
      </c>
      <c r="T1504" s="297">
        <v>150.6</v>
      </c>
      <c r="U1504" s="300">
        <v>150.6</v>
      </c>
      <c r="V1504" s="296">
        <v>0</v>
      </c>
      <c r="W1504" s="297">
        <v>150.6</v>
      </c>
      <c r="X1504" s="297">
        <v>150.6</v>
      </c>
      <c r="Y1504" s="297">
        <v>150.6</v>
      </c>
      <c r="Z1504" s="300">
        <v>150.6</v>
      </c>
      <c r="AA1504" s="296">
        <v>150.6</v>
      </c>
      <c r="AB1504" s="297">
        <v>150.6</v>
      </c>
      <c r="AC1504" s="297">
        <v>150.6</v>
      </c>
      <c r="AD1504" s="297">
        <v>150.6</v>
      </c>
      <c r="AE1504" s="300">
        <v>150.6</v>
      </c>
    </row>
    <row r="1505" spans="1:31" x14ac:dyDescent="0.2">
      <c r="A1505" s="293" t="s">
        <v>3519</v>
      </c>
      <c r="B1505" s="293" t="s">
        <v>3520</v>
      </c>
      <c r="C1505" s="293"/>
      <c r="D1505" s="122" t="s">
        <v>2711</v>
      </c>
      <c r="E1505" s="293" t="s">
        <v>2712</v>
      </c>
      <c r="F1505" s="122" t="s">
        <v>3186</v>
      </c>
      <c r="G1505" s="122" t="s">
        <v>244</v>
      </c>
      <c r="H1505" s="293" t="s">
        <v>464</v>
      </c>
      <c r="I1505" s="293" t="s">
        <v>246</v>
      </c>
      <c r="J1505" s="294">
        <v>46341</v>
      </c>
      <c r="K1505" s="295">
        <v>201.15</v>
      </c>
      <c r="L1505" s="296">
        <v>0</v>
      </c>
      <c r="M1505" s="297">
        <v>201.1</v>
      </c>
      <c r="N1505" s="297">
        <v>201.1</v>
      </c>
      <c r="O1505" s="298">
        <v>201.1</v>
      </c>
      <c r="P1505" s="299">
        <v>201.1</v>
      </c>
      <c r="Q1505" s="296">
        <v>201.1</v>
      </c>
      <c r="R1505" s="297">
        <v>201.1</v>
      </c>
      <c r="S1505" s="297">
        <v>201.1</v>
      </c>
      <c r="T1505" s="297">
        <v>201.1</v>
      </c>
      <c r="U1505" s="300">
        <v>201.1</v>
      </c>
      <c r="V1505" s="296">
        <v>0</v>
      </c>
      <c r="W1505" s="297">
        <v>201.1</v>
      </c>
      <c r="X1505" s="297">
        <v>201.1</v>
      </c>
      <c r="Y1505" s="297">
        <v>201.1</v>
      </c>
      <c r="Z1505" s="300">
        <v>201.1</v>
      </c>
      <c r="AA1505" s="296">
        <v>0</v>
      </c>
      <c r="AB1505" s="297">
        <v>201.1</v>
      </c>
      <c r="AC1505" s="297">
        <v>201.1</v>
      </c>
      <c r="AD1505" s="297">
        <v>201.1</v>
      </c>
      <c r="AE1505" s="300">
        <v>201.1</v>
      </c>
    </row>
    <row r="1506" spans="1:31" x14ac:dyDescent="0.2">
      <c r="A1506" s="293" t="s">
        <v>3521</v>
      </c>
      <c r="B1506" s="293" t="s">
        <v>3522</v>
      </c>
      <c r="C1506" s="293"/>
      <c r="D1506" s="122" t="s">
        <v>2711</v>
      </c>
      <c r="E1506" s="293" t="s">
        <v>2712</v>
      </c>
      <c r="F1506" s="122" t="s">
        <v>3186</v>
      </c>
      <c r="G1506" s="122" t="s">
        <v>244</v>
      </c>
      <c r="H1506" s="293" t="s">
        <v>1302</v>
      </c>
      <c r="I1506" s="293" t="s">
        <v>260</v>
      </c>
      <c r="J1506" s="294">
        <v>46569</v>
      </c>
      <c r="K1506" s="295">
        <v>192</v>
      </c>
      <c r="L1506" s="296">
        <v>0</v>
      </c>
      <c r="M1506" s="297">
        <v>0</v>
      </c>
      <c r="N1506" s="297">
        <v>192</v>
      </c>
      <c r="O1506" s="298">
        <v>192</v>
      </c>
      <c r="P1506" s="299">
        <v>192</v>
      </c>
      <c r="Q1506" s="296">
        <v>0</v>
      </c>
      <c r="R1506" s="297">
        <v>192</v>
      </c>
      <c r="S1506" s="297">
        <v>192</v>
      </c>
      <c r="T1506" s="297">
        <v>192</v>
      </c>
      <c r="U1506" s="300">
        <v>192</v>
      </c>
      <c r="V1506" s="296">
        <v>0</v>
      </c>
      <c r="W1506" s="297">
        <v>0</v>
      </c>
      <c r="X1506" s="297">
        <v>192</v>
      </c>
      <c r="Y1506" s="297">
        <v>192</v>
      </c>
      <c r="Z1506" s="300">
        <v>192</v>
      </c>
      <c r="AA1506" s="296">
        <v>0</v>
      </c>
      <c r="AB1506" s="297">
        <v>192</v>
      </c>
      <c r="AC1506" s="297">
        <v>192</v>
      </c>
      <c r="AD1506" s="297">
        <v>192</v>
      </c>
      <c r="AE1506" s="300">
        <v>192</v>
      </c>
    </row>
    <row r="1507" spans="1:31" x14ac:dyDescent="0.2">
      <c r="A1507" s="293" t="s">
        <v>3523</v>
      </c>
      <c r="B1507" s="293" t="s">
        <v>3524</v>
      </c>
      <c r="C1507" s="293"/>
      <c r="D1507" s="122" t="s">
        <v>2711</v>
      </c>
      <c r="E1507" s="293" t="s">
        <v>2712</v>
      </c>
      <c r="F1507" s="122" t="s">
        <v>3186</v>
      </c>
      <c r="G1507" s="122" t="s">
        <v>244</v>
      </c>
      <c r="H1507" s="293" t="s">
        <v>943</v>
      </c>
      <c r="I1507" s="293" t="s">
        <v>252</v>
      </c>
      <c r="J1507" s="294">
        <v>46017</v>
      </c>
      <c r="K1507" s="295">
        <v>183.76</v>
      </c>
      <c r="L1507" s="296">
        <v>183.8</v>
      </c>
      <c r="M1507" s="297">
        <v>183.8</v>
      </c>
      <c r="N1507" s="297">
        <v>183.8</v>
      </c>
      <c r="O1507" s="298">
        <v>183.8</v>
      </c>
      <c r="P1507" s="299">
        <v>183.8</v>
      </c>
      <c r="Q1507" s="296">
        <v>183.8</v>
      </c>
      <c r="R1507" s="297">
        <v>183.8</v>
      </c>
      <c r="S1507" s="297">
        <v>183.8</v>
      </c>
      <c r="T1507" s="297">
        <v>183.8</v>
      </c>
      <c r="U1507" s="300">
        <v>183.8</v>
      </c>
      <c r="V1507" s="296">
        <v>183.8</v>
      </c>
      <c r="W1507" s="297">
        <v>183.8</v>
      </c>
      <c r="X1507" s="297">
        <v>183.8</v>
      </c>
      <c r="Y1507" s="297">
        <v>183.8</v>
      </c>
      <c r="Z1507" s="300">
        <v>183.8</v>
      </c>
      <c r="AA1507" s="296">
        <v>183.8</v>
      </c>
      <c r="AB1507" s="297">
        <v>183.8</v>
      </c>
      <c r="AC1507" s="297">
        <v>183.8</v>
      </c>
      <c r="AD1507" s="297">
        <v>183.8</v>
      </c>
      <c r="AE1507" s="300">
        <v>183.8</v>
      </c>
    </row>
    <row r="1508" spans="1:31" x14ac:dyDescent="0.2">
      <c r="A1508" s="293" t="s">
        <v>3525</v>
      </c>
      <c r="B1508" s="293" t="s">
        <v>3526</v>
      </c>
      <c r="C1508" s="293"/>
      <c r="D1508" s="122" t="s">
        <v>2711</v>
      </c>
      <c r="E1508" s="293" t="s">
        <v>2712</v>
      </c>
      <c r="F1508" s="122" t="s">
        <v>3186</v>
      </c>
      <c r="G1508" s="122" t="s">
        <v>2713</v>
      </c>
      <c r="H1508" s="293" t="s">
        <v>402</v>
      </c>
      <c r="I1508" s="293" t="s">
        <v>305</v>
      </c>
      <c r="J1508" s="294">
        <v>45912</v>
      </c>
      <c r="K1508" s="295">
        <v>9.9499999999999993</v>
      </c>
      <c r="L1508" s="296">
        <v>9.9</v>
      </c>
      <c r="M1508" s="297">
        <v>9.9</v>
      </c>
      <c r="N1508" s="297">
        <v>9.9</v>
      </c>
      <c r="O1508" s="298">
        <v>9.9</v>
      </c>
      <c r="P1508" s="299">
        <v>9.9</v>
      </c>
      <c r="Q1508" s="296">
        <v>9.9</v>
      </c>
      <c r="R1508" s="297">
        <v>9.9</v>
      </c>
      <c r="S1508" s="297">
        <v>9.9</v>
      </c>
      <c r="T1508" s="297">
        <v>9.9</v>
      </c>
      <c r="U1508" s="300">
        <v>9.9</v>
      </c>
      <c r="V1508" s="296">
        <v>9.9</v>
      </c>
      <c r="W1508" s="297">
        <v>9.9</v>
      </c>
      <c r="X1508" s="297">
        <v>9.9</v>
      </c>
      <c r="Y1508" s="297">
        <v>9.9</v>
      </c>
      <c r="Z1508" s="300">
        <v>9.9</v>
      </c>
      <c r="AA1508" s="296">
        <v>9.9</v>
      </c>
      <c r="AB1508" s="297">
        <v>9.9</v>
      </c>
      <c r="AC1508" s="297">
        <v>9.9</v>
      </c>
      <c r="AD1508" s="297">
        <v>9.9</v>
      </c>
      <c r="AE1508" s="300">
        <v>9.9</v>
      </c>
    </row>
    <row r="1509" spans="1:31" x14ac:dyDescent="0.2">
      <c r="A1509" s="293" t="s">
        <v>3527</v>
      </c>
      <c r="B1509" s="293" t="s">
        <v>3528</v>
      </c>
      <c r="C1509" s="293"/>
      <c r="D1509" s="122" t="s">
        <v>2711</v>
      </c>
      <c r="E1509" s="293" t="s">
        <v>2712</v>
      </c>
      <c r="F1509" s="122" t="s">
        <v>3186</v>
      </c>
      <c r="G1509" s="122" t="s">
        <v>244</v>
      </c>
      <c r="H1509" s="293" t="s">
        <v>1415</v>
      </c>
      <c r="I1509" s="293" t="s">
        <v>392</v>
      </c>
      <c r="J1509" s="294">
        <v>45839</v>
      </c>
      <c r="K1509" s="295">
        <v>164.28</v>
      </c>
      <c r="L1509" s="296">
        <v>164.3</v>
      </c>
      <c r="M1509" s="297">
        <v>164.3</v>
      </c>
      <c r="N1509" s="297">
        <v>164.3</v>
      </c>
      <c r="O1509" s="298">
        <v>164.3</v>
      </c>
      <c r="P1509" s="299">
        <v>164.3</v>
      </c>
      <c r="Q1509" s="296">
        <v>164.3</v>
      </c>
      <c r="R1509" s="297">
        <v>164.3</v>
      </c>
      <c r="S1509" s="297">
        <v>164.3</v>
      </c>
      <c r="T1509" s="297">
        <v>164.3</v>
      </c>
      <c r="U1509" s="300">
        <v>164.3</v>
      </c>
      <c r="V1509" s="296">
        <v>164.3</v>
      </c>
      <c r="W1509" s="297">
        <v>164.3</v>
      </c>
      <c r="X1509" s="297">
        <v>164.3</v>
      </c>
      <c r="Y1509" s="297">
        <v>164.3</v>
      </c>
      <c r="Z1509" s="300">
        <v>164.3</v>
      </c>
      <c r="AA1509" s="296">
        <v>164.3</v>
      </c>
      <c r="AB1509" s="297">
        <v>164.3</v>
      </c>
      <c r="AC1509" s="297">
        <v>164.3</v>
      </c>
      <c r="AD1509" s="297">
        <v>164.3</v>
      </c>
      <c r="AE1509" s="300">
        <v>164.3</v>
      </c>
    </row>
    <row r="1510" spans="1:31" x14ac:dyDescent="0.2">
      <c r="A1510" s="293" t="s">
        <v>3529</v>
      </c>
      <c r="B1510" s="293" t="s">
        <v>3530</v>
      </c>
      <c r="C1510" s="293"/>
      <c r="D1510" s="122" t="s">
        <v>2711</v>
      </c>
      <c r="E1510" s="293" t="s">
        <v>2712</v>
      </c>
      <c r="F1510" s="122" t="s">
        <v>3186</v>
      </c>
      <c r="G1510" s="122" t="s">
        <v>244</v>
      </c>
      <c r="H1510" s="293" t="s">
        <v>1155</v>
      </c>
      <c r="I1510" s="293" t="s">
        <v>260</v>
      </c>
      <c r="J1510" s="294">
        <v>46133</v>
      </c>
      <c r="K1510" s="295">
        <v>121</v>
      </c>
      <c r="L1510" s="296">
        <v>121</v>
      </c>
      <c r="M1510" s="297">
        <v>121</v>
      </c>
      <c r="N1510" s="297">
        <v>121</v>
      </c>
      <c r="O1510" s="298">
        <v>121</v>
      </c>
      <c r="P1510" s="299">
        <v>121</v>
      </c>
      <c r="Q1510" s="296">
        <v>121</v>
      </c>
      <c r="R1510" s="297">
        <v>121</v>
      </c>
      <c r="S1510" s="297">
        <v>121</v>
      </c>
      <c r="T1510" s="297">
        <v>121</v>
      </c>
      <c r="U1510" s="300">
        <v>121</v>
      </c>
      <c r="V1510" s="296">
        <v>0</v>
      </c>
      <c r="W1510" s="297">
        <v>121</v>
      </c>
      <c r="X1510" s="297">
        <v>121</v>
      </c>
      <c r="Y1510" s="297">
        <v>121</v>
      </c>
      <c r="Z1510" s="300">
        <v>121</v>
      </c>
      <c r="AA1510" s="296">
        <v>121</v>
      </c>
      <c r="AB1510" s="297">
        <v>121</v>
      </c>
      <c r="AC1510" s="297">
        <v>121</v>
      </c>
      <c r="AD1510" s="297">
        <v>121</v>
      </c>
      <c r="AE1510" s="300">
        <v>121</v>
      </c>
    </row>
    <row r="1511" spans="1:31" x14ac:dyDescent="0.2">
      <c r="A1511" s="293" t="s">
        <v>3531</v>
      </c>
      <c r="B1511" s="293" t="s">
        <v>3532</v>
      </c>
      <c r="C1511" s="293"/>
      <c r="D1511" s="122" t="s">
        <v>2711</v>
      </c>
      <c r="E1511" s="293" t="s">
        <v>2712</v>
      </c>
      <c r="F1511" s="122" t="s">
        <v>3186</v>
      </c>
      <c r="G1511" s="122" t="s">
        <v>244</v>
      </c>
      <c r="H1511" s="293" t="s">
        <v>272</v>
      </c>
      <c r="I1511" s="293" t="s">
        <v>260</v>
      </c>
      <c r="J1511" s="294">
        <v>45924</v>
      </c>
      <c r="K1511" s="295">
        <v>102.6</v>
      </c>
      <c r="L1511" s="296">
        <v>102.6</v>
      </c>
      <c r="M1511" s="297">
        <v>102.6</v>
      </c>
      <c r="N1511" s="297">
        <v>102.6</v>
      </c>
      <c r="O1511" s="298">
        <v>102.6</v>
      </c>
      <c r="P1511" s="299">
        <v>102.6</v>
      </c>
      <c r="Q1511" s="296">
        <v>102.6</v>
      </c>
      <c r="R1511" s="297">
        <v>102.6</v>
      </c>
      <c r="S1511" s="297">
        <v>102.6</v>
      </c>
      <c r="T1511" s="297">
        <v>102.6</v>
      </c>
      <c r="U1511" s="300">
        <v>102.6</v>
      </c>
      <c r="V1511" s="296">
        <v>102.6</v>
      </c>
      <c r="W1511" s="297">
        <v>102.6</v>
      </c>
      <c r="X1511" s="297">
        <v>102.6</v>
      </c>
      <c r="Y1511" s="297">
        <v>102.6</v>
      </c>
      <c r="Z1511" s="300">
        <v>102.6</v>
      </c>
      <c r="AA1511" s="296">
        <v>102.6</v>
      </c>
      <c r="AB1511" s="297">
        <v>102.6</v>
      </c>
      <c r="AC1511" s="297">
        <v>102.6</v>
      </c>
      <c r="AD1511" s="297">
        <v>102.6</v>
      </c>
      <c r="AE1511" s="300">
        <v>102.6</v>
      </c>
    </row>
    <row r="1512" spans="1:31" x14ac:dyDescent="0.2">
      <c r="A1512" s="293" t="s">
        <v>3533</v>
      </c>
      <c r="B1512" s="293" t="s">
        <v>3534</v>
      </c>
      <c r="C1512" s="293"/>
      <c r="D1512" s="122" t="s">
        <v>2711</v>
      </c>
      <c r="E1512" s="293" t="s">
        <v>2712</v>
      </c>
      <c r="F1512" s="122" t="s">
        <v>3186</v>
      </c>
      <c r="G1512" s="122" t="s">
        <v>244</v>
      </c>
      <c r="H1512" s="293" t="s">
        <v>755</v>
      </c>
      <c r="I1512" s="293" t="s">
        <v>246</v>
      </c>
      <c r="J1512" s="294">
        <v>46249</v>
      </c>
      <c r="K1512" s="295">
        <v>100.8</v>
      </c>
      <c r="L1512" s="296">
        <v>0</v>
      </c>
      <c r="M1512" s="297">
        <v>100.8</v>
      </c>
      <c r="N1512" s="297">
        <v>100.8</v>
      </c>
      <c r="O1512" s="298">
        <v>100.8</v>
      </c>
      <c r="P1512" s="299">
        <v>100.8</v>
      </c>
      <c r="Q1512" s="296">
        <v>100.8</v>
      </c>
      <c r="R1512" s="297">
        <v>100.8</v>
      </c>
      <c r="S1512" s="297">
        <v>100.8</v>
      </c>
      <c r="T1512" s="297">
        <v>100.8</v>
      </c>
      <c r="U1512" s="300">
        <v>100.8</v>
      </c>
      <c r="V1512" s="296">
        <v>0</v>
      </c>
      <c r="W1512" s="297">
        <v>100.8</v>
      </c>
      <c r="X1512" s="297">
        <v>100.8</v>
      </c>
      <c r="Y1512" s="297">
        <v>100.8</v>
      </c>
      <c r="Z1512" s="300">
        <v>100.8</v>
      </c>
      <c r="AA1512" s="296">
        <v>100.8</v>
      </c>
      <c r="AB1512" s="297">
        <v>100.8</v>
      </c>
      <c r="AC1512" s="297">
        <v>100.8</v>
      </c>
      <c r="AD1512" s="297">
        <v>100.8</v>
      </c>
      <c r="AE1512" s="300">
        <v>100.8</v>
      </c>
    </row>
    <row r="1513" spans="1:31" x14ac:dyDescent="0.2">
      <c r="A1513" s="293" t="s">
        <v>3535</v>
      </c>
      <c r="B1513" s="293" t="s">
        <v>3536</v>
      </c>
      <c r="C1513" s="293"/>
      <c r="D1513" s="122" t="s">
        <v>2711</v>
      </c>
      <c r="E1513" s="293" t="s">
        <v>2712</v>
      </c>
      <c r="F1513" s="122" t="s">
        <v>3186</v>
      </c>
      <c r="G1513" s="122" t="s">
        <v>244</v>
      </c>
      <c r="H1513" s="293" t="s">
        <v>3537</v>
      </c>
      <c r="I1513" s="293" t="s">
        <v>260</v>
      </c>
      <c r="J1513" s="294">
        <v>46002</v>
      </c>
      <c r="K1513" s="295">
        <v>60.4</v>
      </c>
      <c r="L1513" s="296">
        <v>60.4</v>
      </c>
      <c r="M1513" s="297">
        <v>60.4</v>
      </c>
      <c r="N1513" s="297">
        <v>60.4</v>
      </c>
      <c r="O1513" s="298">
        <v>60.4</v>
      </c>
      <c r="P1513" s="299">
        <v>60.4</v>
      </c>
      <c r="Q1513" s="296">
        <v>60.4</v>
      </c>
      <c r="R1513" s="297">
        <v>60.4</v>
      </c>
      <c r="S1513" s="297">
        <v>60.4</v>
      </c>
      <c r="T1513" s="297">
        <v>60.4</v>
      </c>
      <c r="U1513" s="300">
        <v>60.4</v>
      </c>
      <c r="V1513" s="296">
        <v>60.4</v>
      </c>
      <c r="W1513" s="297">
        <v>60.4</v>
      </c>
      <c r="X1513" s="297">
        <v>60.4</v>
      </c>
      <c r="Y1513" s="297">
        <v>60.4</v>
      </c>
      <c r="Z1513" s="300">
        <v>60.4</v>
      </c>
      <c r="AA1513" s="296">
        <v>60.4</v>
      </c>
      <c r="AB1513" s="297">
        <v>60.4</v>
      </c>
      <c r="AC1513" s="297">
        <v>60.4</v>
      </c>
      <c r="AD1513" s="297">
        <v>60.4</v>
      </c>
      <c r="AE1513" s="300">
        <v>60.4</v>
      </c>
    </row>
    <row r="1514" spans="1:31" x14ac:dyDescent="0.2">
      <c r="A1514" s="293" t="s">
        <v>3538</v>
      </c>
      <c r="B1514" s="293" t="s">
        <v>3539</v>
      </c>
      <c r="C1514" s="293"/>
      <c r="D1514" s="122" t="s">
        <v>2711</v>
      </c>
      <c r="E1514" s="293" t="s">
        <v>2712</v>
      </c>
      <c r="F1514" s="122" t="s">
        <v>3186</v>
      </c>
      <c r="G1514" s="122" t="s">
        <v>244</v>
      </c>
      <c r="H1514" s="293" t="s">
        <v>2261</v>
      </c>
      <c r="I1514" s="293" t="s">
        <v>392</v>
      </c>
      <c r="J1514" s="294">
        <v>46568</v>
      </c>
      <c r="K1514" s="295">
        <v>254.58</v>
      </c>
      <c r="L1514" s="296">
        <v>0</v>
      </c>
      <c r="M1514" s="297">
        <v>0</v>
      </c>
      <c r="N1514" s="297">
        <v>254.6</v>
      </c>
      <c r="O1514" s="298">
        <v>254.6</v>
      </c>
      <c r="P1514" s="299">
        <v>254.6</v>
      </c>
      <c r="Q1514" s="296">
        <v>0</v>
      </c>
      <c r="R1514" s="297">
        <v>254.6</v>
      </c>
      <c r="S1514" s="297">
        <v>254.6</v>
      </c>
      <c r="T1514" s="297">
        <v>254.6</v>
      </c>
      <c r="U1514" s="300">
        <v>254.6</v>
      </c>
      <c r="V1514" s="296">
        <v>0</v>
      </c>
      <c r="W1514" s="297">
        <v>0</v>
      </c>
      <c r="X1514" s="297">
        <v>254.6</v>
      </c>
      <c r="Y1514" s="297">
        <v>254.6</v>
      </c>
      <c r="Z1514" s="300">
        <v>254.6</v>
      </c>
      <c r="AA1514" s="296">
        <v>0</v>
      </c>
      <c r="AB1514" s="297">
        <v>254.6</v>
      </c>
      <c r="AC1514" s="297">
        <v>254.6</v>
      </c>
      <c r="AD1514" s="297">
        <v>254.6</v>
      </c>
      <c r="AE1514" s="300">
        <v>254.6</v>
      </c>
    </row>
    <row r="1515" spans="1:31" x14ac:dyDescent="0.2">
      <c r="A1515" s="293" t="s">
        <v>3540</v>
      </c>
      <c r="B1515" s="293" t="s">
        <v>3541</v>
      </c>
      <c r="C1515" s="293"/>
      <c r="D1515" s="122" t="s">
        <v>2711</v>
      </c>
      <c r="E1515" s="293" t="s">
        <v>2712</v>
      </c>
      <c r="F1515" s="122" t="s">
        <v>4461</v>
      </c>
      <c r="G1515" s="122" t="s">
        <v>4460</v>
      </c>
      <c r="H1515" s="293" t="s">
        <v>848</v>
      </c>
      <c r="I1515" s="293" t="s">
        <v>246</v>
      </c>
      <c r="J1515" s="294">
        <v>45945</v>
      </c>
      <c r="K1515" s="295">
        <v>120.68</v>
      </c>
      <c r="L1515" s="296">
        <v>120.7</v>
      </c>
      <c r="M1515" s="297">
        <v>120.7</v>
      </c>
      <c r="N1515" s="297">
        <v>120.7</v>
      </c>
      <c r="O1515" s="298">
        <v>120.7</v>
      </c>
      <c r="P1515" s="299">
        <v>120.7</v>
      </c>
      <c r="Q1515" s="296">
        <v>120.7</v>
      </c>
      <c r="R1515" s="297">
        <v>120.7</v>
      </c>
      <c r="S1515" s="297">
        <v>120.7</v>
      </c>
      <c r="T1515" s="297">
        <v>120.7</v>
      </c>
      <c r="U1515" s="300">
        <v>120.7</v>
      </c>
      <c r="V1515" s="296">
        <v>120.7</v>
      </c>
      <c r="W1515" s="297">
        <v>120.7</v>
      </c>
      <c r="X1515" s="297">
        <v>120.7</v>
      </c>
      <c r="Y1515" s="297">
        <v>120.7</v>
      </c>
      <c r="Z1515" s="300">
        <v>120.7</v>
      </c>
      <c r="AA1515" s="296">
        <v>120.7</v>
      </c>
      <c r="AB1515" s="297">
        <v>120.7</v>
      </c>
      <c r="AC1515" s="297">
        <v>120.7</v>
      </c>
      <c r="AD1515" s="297">
        <v>120.7</v>
      </c>
      <c r="AE1515" s="300">
        <v>120.7</v>
      </c>
    </row>
    <row r="1516" spans="1:31" x14ac:dyDescent="0.2">
      <c r="A1516" s="293" t="s">
        <v>3542</v>
      </c>
      <c r="B1516" s="293" t="s">
        <v>3543</v>
      </c>
      <c r="C1516" s="293"/>
      <c r="D1516" s="122" t="s">
        <v>2711</v>
      </c>
      <c r="E1516" s="293" t="s">
        <v>2712</v>
      </c>
      <c r="F1516" s="122" t="s">
        <v>3186</v>
      </c>
      <c r="G1516" s="122" t="s">
        <v>244</v>
      </c>
      <c r="H1516" s="293" t="s">
        <v>325</v>
      </c>
      <c r="I1516" s="293" t="s">
        <v>252</v>
      </c>
      <c r="J1516" s="294">
        <v>46157</v>
      </c>
      <c r="K1516" s="295">
        <v>200.78</v>
      </c>
      <c r="L1516" s="296">
        <v>200.8</v>
      </c>
      <c r="M1516" s="297">
        <v>200.8</v>
      </c>
      <c r="N1516" s="297">
        <v>200.8</v>
      </c>
      <c r="O1516" s="298">
        <v>200.8</v>
      </c>
      <c r="P1516" s="299">
        <v>200.8</v>
      </c>
      <c r="Q1516" s="296">
        <v>200.8</v>
      </c>
      <c r="R1516" s="297">
        <v>200.8</v>
      </c>
      <c r="S1516" s="297">
        <v>200.8</v>
      </c>
      <c r="T1516" s="297">
        <v>200.8</v>
      </c>
      <c r="U1516" s="300">
        <v>200.8</v>
      </c>
      <c r="V1516" s="296">
        <v>0</v>
      </c>
      <c r="W1516" s="297">
        <v>200.8</v>
      </c>
      <c r="X1516" s="297">
        <v>200.8</v>
      </c>
      <c r="Y1516" s="297">
        <v>200.8</v>
      </c>
      <c r="Z1516" s="300">
        <v>200.8</v>
      </c>
      <c r="AA1516" s="296">
        <v>200.8</v>
      </c>
      <c r="AB1516" s="297">
        <v>200.8</v>
      </c>
      <c r="AC1516" s="297">
        <v>200.8</v>
      </c>
      <c r="AD1516" s="297">
        <v>200.8</v>
      </c>
      <c r="AE1516" s="300">
        <v>200.8</v>
      </c>
    </row>
    <row r="1517" spans="1:31" x14ac:dyDescent="0.2">
      <c r="A1517" s="293" t="s">
        <v>3544</v>
      </c>
      <c r="B1517" s="293" t="s">
        <v>3545</v>
      </c>
      <c r="C1517" s="293"/>
      <c r="D1517" s="122" t="s">
        <v>2711</v>
      </c>
      <c r="E1517" s="293" t="s">
        <v>2712</v>
      </c>
      <c r="F1517" s="122" t="s">
        <v>3186</v>
      </c>
      <c r="G1517" s="122" t="s">
        <v>244</v>
      </c>
      <c r="H1517" s="293" t="s">
        <v>2157</v>
      </c>
      <c r="I1517" s="293" t="s">
        <v>246</v>
      </c>
      <c r="J1517" s="294">
        <v>45865</v>
      </c>
      <c r="K1517" s="295">
        <v>181.33</v>
      </c>
      <c r="L1517" s="296">
        <v>181.3</v>
      </c>
      <c r="M1517" s="297">
        <v>181.3</v>
      </c>
      <c r="N1517" s="297">
        <v>181.3</v>
      </c>
      <c r="O1517" s="298">
        <v>181.3</v>
      </c>
      <c r="P1517" s="299">
        <v>181.3</v>
      </c>
      <c r="Q1517" s="296">
        <v>181.3</v>
      </c>
      <c r="R1517" s="297">
        <v>181.3</v>
      </c>
      <c r="S1517" s="297">
        <v>181.3</v>
      </c>
      <c r="T1517" s="297">
        <v>181.3</v>
      </c>
      <c r="U1517" s="300">
        <v>181.3</v>
      </c>
      <c r="V1517" s="296">
        <v>181.3</v>
      </c>
      <c r="W1517" s="297">
        <v>181.3</v>
      </c>
      <c r="X1517" s="297">
        <v>181.3</v>
      </c>
      <c r="Y1517" s="297">
        <v>181.3</v>
      </c>
      <c r="Z1517" s="300">
        <v>181.3</v>
      </c>
      <c r="AA1517" s="296">
        <v>181.3</v>
      </c>
      <c r="AB1517" s="297">
        <v>181.3</v>
      </c>
      <c r="AC1517" s="297">
        <v>181.3</v>
      </c>
      <c r="AD1517" s="297">
        <v>181.3</v>
      </c>
      <c r="AE1517" s="300">
        <v>181.3</v>
      </c>
    </row>
    <row r="1518" spans="1:31" x14ac:dyDescent="0.2">
      <c r="A1518" s="293" t="s">
        <v>3546</v>
      </c>
      <c r="B1518" s="293" t="s">
        <v>3547</v>
      </c>
      <c r="C1518" s="293"/>
      <c r="D1518" s="122" t="s">
        <v>2711</v>
      </c>
      <c r="E1518" s="293" t="s">
        <v>2712</v>
      </c>
      <c r="F1518" s="122" t="s">
        <v>3186</v>
      </c>
      <c r="G1518" s="122" t="s">
        <v>244</v>
      </c>
      <c r="H1518" s="293" t="s">
        <v>2133</v>
      </c>
      <c r="I1518" s="293" t="s">
        <v>246</v>
      </c>
      <c r="J1518" s="294">
        <v>46752</v>
      </c>
      <c r="K1518" s="295">
        <v>306.26</v>
      </c>
      <c r="L1518" s="296">
        <v>0</v>
      </c>
      <c r="M1518" s="297">
        <v>0</v>
      </c>
      <c r="N1518" s="297">
        <v>306.3</v>
      </c>
      <c r="O1518" s="298">
        <v>306.3</v>
      </c>
      <c r="P1518" s="299">
        <v>306.3</v>
      </c>
      <c r="Q1518" s="296">
        <v>0</v>
      </c>
      <c r="R1518" s="297">
        <v>0</v>
      </c>
      <c r="S1518" s="297">
        <v>306.3</v>
      </c>
      <c r="T1518" s="297">
        <v>306.3</v>
      </c>
      <c r="U1518" s="300">
        <v>306.3</v>
      </c>
      <c r="V1518" s="296">
        <v>0</v>
      </c>
      <c r="W1518" s="297">
        <v>0</v>
      </c>
      <c r="X1518" s="297">
        <v>306.3</v>
      </c>
      <c r="Y1518" s="297">
        <v>306.3</v>
      </c>
      <c r="Z1518" s="300">
        <v>306.3</v>
      </c>
      <c r="AA1518" s="296">
        <v>0</v>
      </c>
      <c r="AB1518" s="297">
        <v>0</v>
      </c>
      <c r="AC1518" s="297">
        <v>306.3</v>
      </c>
      <c r="AD1518" s="297">
        <v>306.3</v>
      </c>
      <c r="AE1518" s="300">
        <v>306.3</v>
      </c>
    </row>
    <row r="1519" spans="1:31" x14ac:dyDescent="0.2">
      <c r="A1519" s="293" t="s">
        <v>3548</v>
      </c>
      <c r="B1519" s="293" t="s">
        <v>3549</v>
      </c>
      <c r="C1519" s="293"/>
      <c r="D1519" s="122" t="s">
        <v>2711</v>
      </c>
      <c r="E1519" s="293" t="s">
        <v>2712</v>
      </c>
      <c r="F1519" s="122" t="s">
        <v>3186</v>
      </c>
      <c r="G1519" s="122" t="s">
        <v>244</v>
      </c>
      <c r="H1519" s="293" t="s">
        <v>1320</v>
      </c>
      <c r="I1519" s="293" t="s">
        <v>392</v>
      </c>
      <c r="J1519" s="294">
        <v>46204</v>
      </c>
      <c r="K1519" s="295">
        <v>154</v>
      </c>
      <c r="L1519" s="296">
        <v>0</v>
      </c>
      <c r="M1519" s="297">
        <v>100</v>
      </c>
      <c r="N1519" s="297">
        <v>100</v>
      </c>
      <c r="O1519" s="298">
        <v>100</v>
      </c>
      <c r="P1519" s="299">
        <v>100</v>
      </c>
      <c r="Q1519" s="296">
        <v>100</v>
      </c>
      <c r="R1519" s="297">
        <v>100</v>
      </c>
      <c r="S1519" s="297">
        <v>100</v>
      </c>
      <c r="T1519" s="297">
        <v>100</v>
      </c>
      <c r="U1519" s="300">
        <v>100</v>
      </c>
      <c r="V1519" s="296">
        <v>0</v>
      </c>
      <c r="W1519" s="297">
        <v>100</v>
      </c>
      <c r="X1519" s="297">
        <v>100</v>
      </c>
      <c r="Y1519" s="297">
        <v>100</v>
      </c>
      <c r="Z1519" s="300">
        <v>100</v>
      </c>
      <c r="AA1519" s="296">
        <v>100</v>
      </c>
      <c r="AB1519" s="297">
        <v>100</v>
      </c>
      <c r="AC1519" s="297">
        <v>100</v>
      </c>
      <c r="AD1519" s="297">
        <v>100</v>
      </c>
      <c r="AE1519" s="300">
        <v>100</v>
      </c>
    </row>
    <row r="1520" spans="1:31" x14ac:dyDescent="0.2">
      <c r="A1520" s="293" t="s">
        <v>3550</v>
      </c>
      <c r="B1520" s="293" t="s">
        <v>3551</v>
      </c>
      <c r="C1520" s="293"/>
      <c r="D1520" s="122" t="s">
        <v>2711</v>
      </c>
      <c r="E1520" s="293" t="s">
        <v>2712</v>
      </c>
      <c r="F1520" s="122" t="s">
        <v>3186</v>
      </c>
      <c r="G1520" s="122" t="s">
        <v>244</v>
      </c>
      <c r="H1520" s="293" t="s">
        <v>341</v>
      </c>
      <c r="I1520" s="293" t="s">
        <v>252</v>
      </c>
      <c r="J1520" s="294">
        <v>45857</v>
      </c>
      <c r="K1520" s="295">
        <v>150.46</v>
      </c>
      <c r="L1520" s="296">
        <v>150.5</v>
      </c>
      <c r="M1520" s="297">
        <v>150.5</v>
      </c>
      <c r="N1520" s="297">
        <v>150.5</v>
      </c>
      <c r="O1520" s="298">
        <v>150.5</v>
      </c>
      <c r="P1520" s="299">
        <v>150.5</v>
      </c>
      <c r="Q1520" s="296">
        <v>150.5</v>
      </c>
      <c r="R1520" s="297">
        <v>150.5</v>
      </c>
      <c r="S1520" s="297">
        <v>150.5</v>
      </c>
      <c r="T1520" s="297">
        <v>150.5</v>
      </c>
      <c r="U1520" s="300">
        <v>150.5</v>
      </c>
      <c r="V1520" s="296">
        <v>150.5</v>
      </c>
      <c r="W1520" s="297">
        <v>150.5</v>
      </c>
      <c r="X1520" s="297">
        <v>150.5</v>
      </c>
      <c r="Y1520" s="297">
        <v>150.5</v>
      </c>
      <c r="Z1520" s="300">
        <v>150.5</v>
      </c>
      <c r="AA1520" s="296">
        <v>150.5</v>
      </c>
      <c r="AB1520" s="297">
        <v>150.5</v>
      </c>
      <c r="AC1520" s="297">
        <v>150.5</v>
      </c>
      <c r="AD1520" s="297">
        <v>150.5</v>
      </c>
      <c r="AE1520" s="300">
        <v>150.5</v>
      </c>
    </row>
    <row r="1521" spans="1:31" x14ac:dyDescent="0.2">
      <c r="A1521" s="293" t="s">
        <v>3552</v>
      </c>
      <c r="B1521" s="293" t="s">
        <v>3553</v>
      </c>
      <c r="C1521" s="293"/>
      <c r="D1521" s="122" t="s">
        <v>2711</v>
      </c>
      <c r="E1521" s="293" t="s">
        <v>2712</v>
      </c>
      <c r="F1521" s="122" t="s">
        <v>3186</v>
      </c>
      <c r="G1521" s="122" t="s">
        <v>244</v>
      </c>
      <c r="H1521" s="293" t="s">
        <v>1148</v>
      </c>
      <c r="I1521" s="293" t="s">
        <v>260</v>
      </c>
      <c r="J1521" s="294">
        <v>46143</v>
      </c>
      <c r="K1521" s="295">
        <v>100</v>
      </c>
      <c r="L1521" s="296">
        <v>100</v>
      </c>
      <c r="M1521" s="297">
        <v>100</v>
      </c>
      <c r="N1521" s="297">
        <v>100</v>
      </c>
      <c r="O1521" s="298">
        <v>100</v>
      </c>
      <c r="P1521" s="299">
        <v>100</v>
      </c>
      <c r="Q1521" s="296">
        <v>100</v>
      </c>
      <c r="R1521" s="297">
        <v>100</v>
      </c>
      <c r="S1521" s="297">
        <v>100</v>
      </c>
      <c r="T1521" s="297">
        <v>100</v>
      </c>
      <c r="U1521" s="300">
        <v>100</v>
      </c>
      <c r="V1521" s="296">
        <v>0</v>
      </c>
      <c r="W1521" s="297">
        <v>100</v>
      </c>
      <c r="X1521" s="297">
        <v>100</v>
      </c>
      <c r="Y1521" s="297">
        <v>100</v>
      </c>
      <c r="Z1521" s="300">
        <v>100</v>
      </c>
      <c r="AA1521" s="296">
        <v>100</v>
      </c>
      <c r="AB1521" s="297">
        <v>100</v>
      </c>
      <c r="AC1521" s="297">
        <v>100</v>
      </c>
      <c r="AD1521" s="297">
        <v>100</v>
      </c>
      <c r="AE1521" s="300">
        <v>100</v>
      </c>
    </row>
    <row r="1522" spans="1:31" x14ac:dyDescent="0.2">
      <c r="A1522" s="293" t="s">
        <v>3554</v>
      </c>
      <c r="B1522" s="293" t="s">
        <v>3555</v>
      </c>
      <c r="C1522" s="293"/>
      <c r="D1522" s="122" t="s">
        <v>2711</v>
      </c>
      <c r="E1522" s="293" t="s">
        <v>2712</v>
      </c>
      <c r="F1522" s="122" t="s">
        <v>3186</v>
      </c>
      <c r="G1522" s="122" t="s">
        <v>244</v>
      </c>
      <c r="H1522" s="293" t="s">
        <v>2464</v>
      </c>
      <c r="I1522" s="293" t="s">
        <v>392</v>
      </c>
      <c r="J1522" s="294">
        <v>46174</v>
      </c>
      <c r="K1522" s="295">
        <v>232</v>
      </c>
      <c r="L1522" s="296">
        <v>232</v>
      </c>
      <c r="M1522" s="297">
        <v>232</v>
      </c>
      <c r="N1522" s="297">
        <v>232</v>
      </c>
      <c r="O1522" s="298">
        <v>232</v>
      </c>
      <c r="P1522" s="299">
        <v>232</v>
      </c>
      <c r="Q1522" s="296">
        <v>232</v>
      </c>
      <c r="R1522" s="297">
        <v>232</v>
      </c>
      <c r="S1522" s="297">
        <v>232</v>
      </c>
      <c r="T1522" s="297">
        <v>232</v>
      </c>
      <c r="U1522" s="300">
        <v>232</v>
      </c>
      <c r="V1522" s="296">
        <v>0</v>
      </c>
      <c r="W1522" s="297">
        <v>232</v>
      </c>
      <c r="X1522" s="297">
        <v>232</v>
      </c>
      <c r="Y1522" s="297">
        <v>232</v>
      </c>
      <c r="Z1522" s="300">
        <v>232</v>
      </c>
      <c r="AA1522" s="296">
        <v>232</v>
      </c>
      <c r="AB1522" s="297">
        <v>232</v>
      </c>
      <c r="AC1522" s="297">
        <v>232</v>
      </c>
      <c r="AD1522" s="297">
        <v>232</v>
      </c>
      <c r="AE1522" s="300">
        <v>232</v>
      </c>
    </row>
    <row r="1523" spans="1:31" x14ac:dyDescent="0.2">
      <c r="A1523" s="293" t="s">
        <v>3556</v>
      </c>
      <c r="B1523" s="293" t="s">
        <v>3557</v>
      </c>
      <c r="C1523" s="293"/>
      <c r="D1523" s="122" t="s">
        <v>2711</v>
      </c>
      <c r="E1523" s="293" t="s">
        <v>2712</v>
      </c>
      <c r="F1523" s="122" t="s">
        <v>3186</v>
      </c>
      <c r="G1523" s="122" t="s">
        <v>244</v>
      </c>
      <c r="H1523" s="293" t="s">
        <v>1535</v>
      </c>
      <c r="I1523" s="293" t="s">
        <v>392</v>
      </c>
      <c r="J1523" s="294">
        <v>46645</v>
      </c>
      <c r="K1523" s="295">
        <v>70.39</v>
      </c>
      <c r="L1523" s="296">
        <v>0</v>
      </c>
      <c r="M1523" s="297">
        <v>0</v>
      </c>
      <c r="N1523" s="297">
        <v>70.400000000000006</v>
      </c>
      <c r="O1523" s="298">
        <v>70.400000000000006</v>
      </c>
      <c r="P1523" s="299">
        <v>70.400000000000006</v>
      </c>
      <c r="Q1523" s="296">
        <v>0</v>
      </c>
      <c r="R1523" s="297">
        <v>70.400000000000006</v>
      </c>
      <c r="S1523" s="297">
        <v>70.400000000000006</v>
      </c>
      <c r="T1523" s="297">
        <v>70.400000000000006</v>
      </c>
      <c r="U1523" s="300">
        <v>70.400000000000006</v>
      </c>
      <c r="V1523" s="296">
        <v>0</v>
      </c>
      <c r="W1523" s="297">
        <v>0</v>
      </c>
      <c r="X1523" s="297">
        <v>70.400000000000006</v>
      </c>
      <c r="Y1523" s="297">
        <v>70.400000000000006</v>
      </c>
      <c r="Z1523" s="300">
        <v>70.400000000000006</v>
      </c>
      <c r="AA1523" s="296">
        <v>0</v>
      </c>
      <c r="AB1523" s="297">
        <v>70.400000000000006</v>
      </c>
      <c r="AC1523" s="297">
        <v>70.400000000000006</v>
      </c>
      <c r="AD1523" s="297">
        <v>70.400000000000006</v>
      </c>
      <c r="AE1523" s="300">
        <v>70.400000000000006</v>
      </c>
    </row>
    <row r="1524" spans="1:31" x14ac:dyDescent="0.2">
      <c r="A1524" s="293" t="s">
        <v>3558</v>
      </c>
      <c r="B1524" s="293" t="s">
        <v>3559</v>
      </c>
      <c r="C1524" s="293"/>
      <c r="D1524" s="122" t="s">
        <v>2711</v>
      </c>
      <c r="E1524" s="293" t="s">
        <v>2712</v>
      </c>
      <c r="F1524" s="122" t="s">
        <v>3186</v>
      </c>
      <c r="G1524" s="122" t="s">
        <v>2713</v>
      </c>
      <c r="H1524" s="293" t="s">
        <v>610</v>
      </c>
      <c r="I1524" s="293" t="s">
        <v>260</v>
      </c>
      <c r="J1524" s="294">
        <v>45992</v>
      </c>
      <c r="K1524" s="295">
        <v>9.9</v>
      </c>
      <c r="L1524" s="296">
        <v>9.9</v>
      </c>
      <c r="M1524" s="297">
        <v>9.9</v>
      </c>
      <c r="N1524" s="297">
        <v>9.9</v>
      </c>
      <c r="O1524" s="298">
        <v>9.9</v>
      </c>
      <c r="P1524" s="299">
        <v>9.9</v>
      </c>
      <c r="Q1524" s="296">
        <v>9.9</v>
      </c>
      <c r="R1524" s="297">
        <v>9.9</v>
      </c>
      <c r="S1524" s="297">
        <v>9.9</v>
      </c>
      <c r="T1524" s="297">
        <v>9.9</v>
      </c>
      <c r="U1524" s="300">
        <v>9.9</v>
      </c>
      <c r="V1524" s="296">
        <v>9.9</v>
      </c>
      <c r="W1524" s="297">
        <v>9.9</v>
      </c>
      <c r="X1524" s="297">
        <v>9.9</v>
      </c>
      <c r="Y1524" s="297">
        <v>9.9</v>
      </c>
      <c r="Z1524" s="300">
        <v>9.9</v>
      </c>
      <c r="AA1524" s="296">
        <v>9.9</v>
      </c>
      <c r="AB1524" s="297">
        <v>9.9</v>
      </c>
      <c r="AC1524" s="297">
        <v>9.9</v>
      </c>
      <c r="AD1524" s="297">
        <v>9.9</v>
      </c>
      <c r="AE1524" s="300">
        <v>9.9</v>
      </c>
    </row>
    <row r="1525" spans="1:31" x14ac:dyDescent="0.2">
      <c r="A1525" s="293" t="s">
        <v>3560</v>
      </c>
      <c r="B1525" s="293" t="s">
        <v>3561</v>
      </c>
      <c r="C1525" s="293"/>
      <c r="D1525" s="122" t="s">
        <v>2711</v>
      </c>
      <c r="E1525" s="293" t="s">
        <v>2712</v>
      </c>
      <c r="F1525" s="122" t="s">
        <v>3186</v>
      </c>
      <c r="G1525" s="122" t="s">
        <v>244</v>
      </c>
      <c r="H1525" s="293" t="s">
        <v>304</v>
      </c>
      <c r="I1525" s="293" t="s">
        <v>305</v>
      </c>
      <c r="J1525" s="294">
        <v>46006</v>
      </c>
      <c r="K1525" s="295">
        <v>207.89</v>
      </c>
      <c r="L1525" s="296">
        <v>207.9</v>
      </c>
      <c r="M1525" s="297">
        <v>207.9</v>
      </c>
      <c r="N1525" s="297">
        <v>207.9</v>
      </c>
      <c r="O1525" s="298">
        <v>207.9</v>
      </c>
      <c r="P1525" s="299">
        <v>207.9</v>
      </c>
      <c r="Q1525" s="296">
        <v>207.9</v>
      </c>
      <c r="R1525" s="297">
        <v>207.9</v>
      </c>
      <c r="S1525" s="297">
        <v>207.9</v>
      </c>
      <c r="T1525" s="297">
        <v>207.9</v>
      </c>
      <c r="U1525" s="300">
        <v>207.9</v>
      </c>
      <c r="V1525" s="296">
        <v>207.9</v>
      </c>
      <c r="W1525" s="297">
        <v>207.9</v>
      </c>
      <c r="X1525" s="297">
        <v>207.9</v>
      </c>
      <c r="Y1525" s="297">
        <v>207.9</v>
      </c>
      <c r="Z1525" s="300">
        <v>207.9</v>
      </c>
      <c r="AA1525" s="296">
        <v>207.9</v>
      </c>
      <c r="AB1525" s="297">
        <v>207.9</v>
      </c>
      <c r="AC1525" s="297">
        <v>207.9</v>
      </c>
      <c r="AD1525" s="297">
        <v>207.9</v>
      </c>
      <c r="AE1525" s="300">
        <v>207.9</v>
      </c>
    </row>
    <row r="1526" spans="1:31" x14ac:dyDescent="0.2">
      <c r="A1526" s="293" t="s">
        <v>3562</v>
      </c>
      <c r="B1526" s="293" t="s">
        <v>3563</v>
      </c>
      <c r="C1526" s="293"/>
      <c r="D1526" s="122" t="s">
        <v>2711</v>
      </c>
      <c r="E1526" s="293" t="s">
        <v>2712</v>
      </c>
      <c r="F1526" s="122" t="s">
        <v>3186</v>
      </c>
      <c r="G1526" s="122" t="s">
        <v>244</v>
      </c>
      <c r="H1526" s="293" t="s">
        <v>590</v>
      </c>
      <c r="I1526" s="293" t="s">
        <v>260</v>
      </c>
      <c r="J1526" s="294">
        <v>45803</v>
      </c>
      <c r="K1526" s="295">
        <v>205.46</v>
      </c>
      <c r="L1526" s="296">
        <v>205.5</v>
      </c>
      <c r="M1526" s="297">
        <v>205.5</v>
      </c>
      <c r="N1526" s="297">
        <v>205.5</v>
      </c>
      <c r="O1526" s="298">
        <v>205.5</v>
      </c>
      <c r="P1526" s="299">
        <v>205.5</v>
      </c>
      <c r="Q1526" s="296">
        <v>205.5</v>
      </c>
      <c r="R1526" s="297">
        <v>205.5</v>
      </c>
      <c r="S1526" s="297">
        <v>205.5</v>
      </c>
      <c r="T1526" s="297">
        <v>205.5</v>
      </c>
      <c r="U1526" s="300">
        <v>205.5</v>
      </c>
      <c r="V1526" s="296">
        <v>205.5</v>
      </c>
      <c r="W1526" s="297">
        <v>205.5</v>
      </c>
      <c r="X1526" s="297">
        <v>205.5</v>
      </c>
      <c r="Y1526" s="297">
        <v>205.5</v>
      </c>
      <c r="Z1526" s="300">
        <v>205.5</v>
      </c>
      <c r="AA1526" s="296">
        <v>205.5</v>
      </c>
      <c r="AB1526" s="297">
        <v>205.5</v>
      </c>
      <c r="AC1526" s="297">
        <v>205.5</v>
      </c>
      <c r="AD1526" s="297">
        <v>205.5</v>
      </c>
      <c r="AE1526" s="300">
        <v>205.5</v>
      </c>
    </row>
    <row r="1527" spans="1:31" x14ac:dyDescent="0.2">
      <c r="A1527" s="293" t="s">
        <v>3564</v>
      </c>
      <c r="B1527" s="293" t="s">
        <v>3565</v>
      </c>
      <c r="C1527" s="293"/>
      <c r="D1527" s="122" t="s">
        <v>2711</v>
      </c>
      <c r="E1527" s="293" t="s">
        <v>2712</v>
      </c>
      <c r="F1527" s="122" t="s">
        <v>3186</v>
      </c>
      <c r="G1527" s="122" t="s">
        <v>244</v>
      </c>
      <c r="H1527" s="293" t="s">
        <v>402</v>
      </c>
      <c r="I1527" s="293" t="s">
        <v>305</v>
      </c>
      <c r="J1527" s="294">
        <v>46204</v>
      </c>
      <c r="K1527" s="295">
        <v>406.06</v>
      </c>
      <c r="L1527" s="296">
        <v>0</v>
      </c>
      <c r="M1527" s="297">
        <v>406.1</v>
      </c>
      <c r="N1527" s="297">
        <v>406.1</v>
      </c>
      <c r="O1527" s="298">
        <v>406.1</v>
      </c>
      <c r="P1527" s="299">
        <v>406.1</v>
      </c>
      <c r="Q1527" s="296">
        <v>406.1</v>
      </c>
      <c r="R1527" s="297">
        <v>406.1</v>
      </c>
      <c r="S1527" s="297">
        <v>406.1</v>
      </c>
      <c r="T1527" s="297">
        <v>406.1</v>
      </c>
      <c r="U1527" s="300">
        <v>406.1</v>
      </c>
      <c r="V1527" s="296">
        <v>0</v>
      </c>
      <c r="W1527" s="297">
        <v>406.1</v>
      </c>
      <c r="X1527" s="297">
        <v>406.1</v>
      </c>
      <c r="Y1527" s="297">
        <v>406.1</v>
      </c>
      <c r="Z1527" s="300">
        <v>406.1</v>
      </c>
      <c r="AA1527" s="296">
        <v>406.1</v>
      </c>
      <c r="AB1527" s="297">
        <v>406.1</v>
      </c>
      <c r="AC1527" s="297">
        <v>406.1</v>
      </c>
      <c r="AD1527" s="297">
        <v>406.1</v>
      </c>
      <c r="AE1527" s="300">
        <v>406.1</v>
      </c>
    </row>
    <row r="1528" spans="1:31" x14ac:dyDescent="0.2">
      <c r="A1528" s="293" t="s">
        <v>3566</v>
      </c>
      <c r="B1528" s="293" t="s">
        <v>3567</v>
      </c>
      <c r="C1528" s="293"/>
      <c r="D1528" s="122" t="s">
        <v>2711</v>
      </c>
      <c r="E1528" s="293" t="s">
        <v>2712</v>
      </c>
      <c r="F1528" s="122" t="s">
        <v>3186</v>
      </c>
      <c r="G1528" s="122" t="s">
        <v>244</v>
      </c>
      <c r="H1528" s="293" t="s">
        <v>1459</v>
      </c>
      <c r="I1528" s="293" t="s">
        <v>392</v>
      </c>
      <c r="J1528" s="294">
        <v>46853</v>
      </c>
      <c r="K1528" s="295">
        <v>98.6</v>
      </c>
      <c r="L1528" s="296">
        <v>0</v>
      </c>
      <c r="M1528" s="297">
        <v>0</v>
      </c>
      <c r="N1528" s="297">
        <v>98.6</v>
      </c>
      <c r="O1528" s="298">
        <v>98.6</v>
      </c>
      <c r="P1528" s="299">
        <v>98.6</v>
      </c>
      <c r="Q1528" s="296">
        <v>0</v>
      </c>
      <c r="R1528" s="297">
        <v>0</v>
      </c>
      <c r="S1528" s="297">
        <v>98.6</v>
      </c>
      <c r="T1528" s="297">
        <v>98.6</v>
      </c>
      <c r="U1528" s="300">
        <v>98.6</v>
      </c>
      <c r="V1528" s="296">
        <v>0</v>
      </c>
      <c r="W1528" s="297">
        <v>0</v>
      </c>
      <c r="X1528" s="297">
        <v>0</v>
      </c>
      <c r="Y1528" s="297">
        <v>98.6</v>
      </c>
      <c r="Z1528" s="300">
        <v>98.6</v>
      </c>
      <c r="AA1528" s="296">
        <v>0</v>
      </c>
      <c r="AB1528" s="297">
        <v>0</v>
      </c>
      <c r="AC1528" s="297">
        <v>98.6</v>
      </c>
      <c r="AD1528" s="297">
        <v>98.6</v>
      </c>
      <c r="AE1528" s="300">
        <v>98.6</v>
      </c>
    </row>
    <row r="1529" spans="1:31" x14ac:dyDescent="0.2">
      <c r="A1529" s="293" t="s">
        <v>3568</v>
      </c>
      <c r="B1529" s="293" t="s">
        <v>3569</v>
      </c>
      <c r="C1529" s="293"/>
      <c r="D1529" s="122" t="s">
        <v>2711</v>
      </c>
      <c r="E1529" s="293" t="s">
        <v>2712</v>
      </c>
      <c r="F1529" s="122" t="s">
        <v>3186</v>
      </c>
      <c r="G1529" s="122" t="s">
        <v>244</v>
      </c>
      <c r="H1529" s="293" t="s">
        <v>2464</v>
      </c>
      <c r="I1529" s="293" t="s">
        <v>392</v>
      </c>
      <c r="J1529" s="294">
        <v>46935</v>
      </c>
      <c r="K1529" s="295">
        <v>251.05</v>
      </c>
      <c r="L1529" s="296">
        <v>0</v>
      </c>
      <c r="M1529" s="297">
        <v>0</v>
      </c>
      <c r="N1529" s="297">
        <v>0</v>
      </c>
      <c r="O1529" s="298">
        <v>251.1</v>
      </c>
      <c r="P1529" s="299">
        <v>251.1</v>
      </c>
      <c r="Q1529" s="296">
        <v>0</v>
      </c>
      <c r="R1529" s="297">
        <v>0</v>
      </c>
      <c r="S1529" s="297">
        <v>251.1</v>
      </c>
      <c r="T1529" s="297">
        <v>251.1</v>
      </c>
      <c r="U1529" s="300">
        <v>251.1</v>
      </c>
      <c r="V1529" s="296">
        <v>0</v>
      </c>
      <c r="W1529" s="297">
        <v>0</v>
      </c>
      <c r="X1529" s="297">
        <v>0</v>
      </c>
      <c r="Y1529" s="297">
        <v>251.1</v>
      </c>
      <c r="Z1529" s="300">
        <v>251.1</v>
      </c>
      <c r="AA1529" s="296">
        <v>0</v>
      </c>
      <c r="AB1529" s="297">
        <v>0</v>
      </c>
      <c r="AC1529" s="297">
        <v>251.1</v>
      </c>
      <c r="AD1529" s="297">
        <v>251.1</v>
      </c>
      <c r="AE1529" s="300">
        <v>251.1</v>
      </c>
    </row>
    <row r="1530" spans="1:31" x14ac:dyDescent="0.2">
      <c r="A1530" s="293" t="s">
        <v>3570</v>
      </c>
      <c r="B1530" s="293" t="s">
        <v>3571</v>
      </c>
      <c r="C1530" s="293"/>
      <c r="D1530" s="122" t="s">
        <v>2711</v>
      </c>
      <c r="E1530" s="293" t="s">
        <v>2712</v>
      </c>
      <c r="F1530" s="122" t="s">
        <v>3186</v>
      </c>
      <c r="G1530" s="122" t="s">
        <v>244</v>
      </c>
      <c r="H1530" s="293" t="s">
        <v>552</v>
      </c>
      <c r="I1530" s="293" t="s">
        <v>260</v>
      </c>
      <c r="J1530" s="294">
        <v>46119</v>
      </c>
      <c r="K1530" s="295">
        <v>100.9</v>
      </c>
      <c r="L1530" s="296">
        <v>100.9</v>
      </c>
      <c r="M1530" s="297">
        <v>100.9</v>
      </c>
      <c r="N1530" s="297">
        <v>100.9</v>
      </c>
      <c r="O1530" s="298">
        <v>100.9</v>
      </c>
      <c r="P1530" s="299">
        <v>100.9</v>
      </c>
      <c r="Q1530" s="296">
        <v>100.9</v>
      </c>
      <c r="R1530" s="297">
        <v>100.9</v>
      </c>
      <c r="S1530" s="297">
        <v>100.9</v>
      </c>
      <c r="T1530" s="297">
        <v>100.9</v>
      </c>
      <c r="U1530" s="300">
        <v>100.9</v>
      </c>
      <c r="V1530" s="296">
        <v>0</v>
      </c>
      <c r="W1530" s="297">
        <v>100.9</v>
      </c>
      <c r="X1530" s="297">
        <v>100.9</v>
      </c>
      <c r="Y1530" s="297">
        <v>100.9</v>
      </c>
      <c r="Z1530" s="300">
        <v>100.9</v>
      </c>
      <c r="AA1530" s="296">
        <v>100.9</v>
      </c>
      <c r="AB1530" s="297">
        <v>100.9</v>
      </c>
      <c r="AC1530" s="297">
        <v>100.9</v>
      </c>
      <c r="AD1530" s="297">
        <v>100.9</v>
      </c>
      <c r="AE1530" s="300">
        <v>100.9</v>
      </c>
    </row>
    <row r="1531" spans="1:31" x14ac:dyDescent="0.2">
      <c r="A1531" s="293" t="s">
        <v>3572</v>
      </c>
      <c r="B1531" s="293" t="s">
        <v>3573</v>
      </c>
      <c r="C1531" s="293"/>
      <c r="D1531" s="122" t="s">
        <v>2711</v>
      </c>
      <c r="E1531" s="293" t="s">
        <v>2712</v>
      </c>
      <c r="F1531" s="122" t="s">
        <v>3186</v>
      </c>
      <c r="G1531" s="122" t="s">
        <v>2713</v>
      </c>
      <c r="H1531" s="293" t="s">
        <v>2286</v>
      </c>
      <c r="I1531" s="293" t="s">
        <v>260</v>
      </c>
      <c r="J1531" s="294">
        <v>45807</v>
      </c>
      <c r="K1531" s="295">
        <v>9.99</v>
      </c>
      <c r="L1531" s="296">
        <v>10</v>
      </c>
      <c r="M1531" s="297">
        <v>10</v>
      </c>
      <c r="N1531" s="297">
        <v>10</v>
      </c>
      <c r="O1531" s="298">
        <v>10</v>
      </c>
      <c r="P1531" s="299">
        <v>10</v>
      </c>
      <c r="Q1531" s="296">
        <v>10</v>
      </c>
      <c r="R1531" s="297">
        <v>10</v>
      </c>
      <c r="S1531" s="297">
        <v>10</v>
      </c>
      <c r="T1531" s="297">
        <v>10</v>
      </c>
      <c r="U1531" s="300">
        <v>10</v>
      </c>
      <c r="V1531" s="296">
        <v>10</v>
      </c>
      <c r="W1531" s="297">
        <v>10</v>
      </c>
      <c r="X1531" s="297">
        <v>10</v>
      </c>
      <c r="Y1531" s="297">
        <v>10</v>
      </c>
      <c r="Z1531" s="300">
        <v>10</v>
      </c>
      <c r="AA1531" s="296">
        <v>10</v>
      </c>
      <c r="AB1531" s="297">
        <v>10</v>
      </c>
      <c r="AC1531" s="297">
        <v>10</v>
      </c>
      <c r="AD1531" s="297">
        <v>10</v>
      </c>
      <c r="AE1531" s="300">
        <v>10</v>
      </c>
    </row>
    <row r="1532" spans="1:31" x14ac:dyDescent="0.2">
      <c r="A1532" s="293" t="s">
        <v>3574</v>
      </c>
      <c r="B1532" s="293" t="s">
        <v>3575</v>
      </c>
      <c r="C1532" s="293"/>
      <c r="D1532" s="122" t="s">
        <v>2711</v>
      </c>
      <c r="E1532" s="293" t="s">
        <v>2712</v>
      </c>
      <c r="F1532" s="122" t="s">
        <v>3186</v>
      </c>
      <c r="G1532" s="122" t="s">
        <v>244</v>
      </c>
      <c r="H1532" s="293" t="s">
        <v>2240</v>
      </c>
      <c r="I1532" s="293" t="s">
        <v>246</v>
      </c>
      <c r="J1532" s="294">
        <v>45869</v>
      </c>
      <c r="K1532" s="295">
        <v>154.19999999999999</v>
      </c>
      <c r="L1532" s="296">
        <v>154.19999999999999</v>
      </c>
      <c r="M1532" s="297">
        <v>154.19999999999999</v>
      </c>
      <c r="N1532" s="297">
        <v>154.19999999999999</v>
      </c>
      <c r="O1532" s="298">
        <v>154.19999999999999</v>
      </c>
      <c r="P1532" s="299">
        <v>154.19999999999999</v>
      </c>
      <c r="Q1532" s="296">
        <v>154.19999999999999</v>
      </c>
      <c r="R1532" s="297">
        <v>154.19999999999999</v>
      </c>
      <c r="S1532" s="297">
        <v>154.19999999999999</v>
      </c>
      <c r="T1532" s="297">
        <v>154.19999999999999</v>
      </c>
      <c r="U1532" s="300">
        <v>154.19999999999999</v>
      </c>
      <c r="V1532" s="296">
        <v>154.19999999999999</v>
      </c>
      <c r="W1532" s="297">
        <v>154.19999999999999</v>
      </c>
      <c r="X1532" s="297">
        <v>154.19999999999999</v>
      </c>
      <c r="Y1532" s="297">
        <v>154.19999999999999</v>
      </c>
      <c r="Z1532" s="300">
        <v>154.19999999999999</v>
      </c>
      <c r="AA1532" s="296">
        <v>154.19999999999999</v>
      </c>
      <c r="AB1532" s="297">
        <v>154.19999999999999</v>
      </c>
      <c r="AC1532" s="297">
        <v>154.19999999999999</v>
      </c>
      <c r="AD1532" s="297">
        <v>154.19999999999999</v>
      </c>
      <c r="AE1532" s="300">
        <v>154.19999999999999</v>
      </c>
    </row>
    <row r="1533" spans="1:31" x14ac:dyDescent="0.2">
      <c r="A1533" s="293" t="s">
        <v>3576</v>
      </c>
      <c r="B1533" s="293" t="s">
        <v>3577</v>
      </c>
      <c r="C1533" s="293"/>
      <c r="D1533" s="122" t="s">
        <v>2711</v>
      </c>
      <c r="E1533" s="293" t="s">
        <v>2712</v>
      </c>
      <c r="F1533" s="122" t="s">
        <v>3186</v>
      </c>
      <c r="G1533" s="122" t="s">
        <v>244</v>
      </c>
      <c r="H1533" s="293" t="s">
        <v>341</v>
      </c>
      <c r="I1533" s="293" t="s">
        <v>252</v>
      </c>
      <c r="J1533" s="294">
        <v>46022</v>
      </c>
      <c r="K1533" s="295">
        <v>205.39</v>
      </c>
      <c r="L1533" s="296">
        <v>205.4</v>
      </c>
      <c r="M1533" s="297">
        <v>205.4</v>
      </c>
      <c r="N1533" s="297">
        <v>205.4</v>
      </c>
      <c r="O1533" s="298">
        <v>205.4</v>
      </c>
      <c r="P1533" s="299">
        <v>205.4</v>
      </c>
      <c r="Q1533" s="296">
        <v>205.4</v>
      </c>
      <c r="R1533" s="297">
        <v>205.4</v>
      </c>
      <c r="S1533" s="297">
        <v>205.4</v>
      </c>
      <c r="T1533" s="297">
        <v>205.4</v>
      </c>
      <c r="U1533" s="300">
        <v>205.4</v>
      </c>
      <c r="V1533" s="296">
        <v>205.4</v>
      </c>
      <c r="W1533" s="297">
        <v>205.4</v>
      </c>
      <c r="X1533" s="297">
        <v>205.4</v>
      </c>
      <c r="Y1533" s="297">
        <v>205.4</v>
      </c>
      <c r="Z1533" s="300">
        <v>205.4</v>
      </c>
      <c r="AA1533" s="296">
        <v>205.4</v>
      </c>
      <c r="AB1533" s="297">
        <v>205.4</v>
      </c>
      <c r="AC1533" s="297">
        <v>205.4</v>
      </c>
      <c r="AD1533" s="297">
        <v>205.4</v>
      </c>
      <c r="AE1533" s="300">
        <v>205.4</v>
      </c>
    </row>
    <row r="1534" spans="1:31" x14ac:dyDescent="0.2">
      <c r="A1534" s="293" t="s">
        <v>3578</v>
      </c>
      <c r="B1534" s="293" t="s">
        <v>3579</v>
      </c>
      <c r="C1534" s="293"/>
      <c r="D1534" s="122" t="s">
        <v>2711</v>
      </c>
      <c r="E1534" s="293" t="s">
        <v>2712</v>
      </c>
      <c r="F1534" s="122" t="s">
        <v>3186</v>
      </c>
      <c r="G1534" s="122" t="s">
        <v>244</v>
      </c>
      <c r="H1534" s="293" t="s">
        <v>943</v>
      </c>
      <c r="I1534" s="293" t="s">
        <v>252</v>
      </c>
      <c r="J1534" s="294">
        <v>46092</v>
      </c>
      <c r="K1534" s="295">
        <v>101.2</v>
      </c>
      <c r="L1534" s="296">
        <v>101.2</v>
      </c>
      <c r="M1534" s="297">
        <v>101.2</v>
      </c>
      <c r="N1534" s="297">
        <v>101.2</v>
      </c>
      <c r="O1534" s="298">
        <v>101.2</v>
      </c>
      <c r="P1534" s="299">
        <v>101.2</v>
      </c>
      <c r="Q1534" s="296">
        <v>101.2</v>
      </c>
      <c r="R1534" s="297">
        <v>101.2</v>
      </c>
      <c r="S1534" s="297">
        <v>101.2</v>
      </c>
      <c r="T1534" s="297">
        <v>101.2</v>
      </c>
      <c r="U1534" s="300">
        <v>101.2</v>
      </c>
      <c r="V1534" s="296">
        <v>0</v>
      </c>
      <c r="W1534" s="297">
        <v>101.2</v>
      </c>
      <c r="X1534" s="297">
        <v>101.2</v>
      </c>
      <c r="Y1534" s="297">
        <v>101.2</v>
      </c>
      <c r="Z1534" s="300">
        <v>101.2</v>
      </c>
      <c r="AA1534" s="296">
        <v>101.2</v>
      </c>
      <c r="AB1534" s="297">
        <v>101.2</v>
      </c>
      <c r="AC1534" s="297">
        <v>101.2</v>
      </c>
      <c r="AD1534" s="297">
        <v>101.2</v>
      </c>
      <c r="AE1534" s="300">
        <v>101.2</v>
      </c>
    </row>
    <row r="1535" spans="1:31" x14ac:dyDescent="0.2">
      <c r="A1535" s="293" t="s">
        <v>3580</v>
      </c>
      <c r="B1535" s="293" t="s">
        <v>3581</v>
      </c>
      <c r="C1535" s="293"/>
      <c r="D1535" s="122" t="s">
        <v>2711</v>
      </c>
      <c r="E1535" s="293" t="s">
        <v>2712</v>
      </c>
      <c r="F1535" s="122" t="s">
        <v>3186</v>
      </c>
      <c r="G1535" s="122" t="s">
        <v>244</v>
      </c>
      <c r="H1535" s="293" t="s">
        <v>251</v>
      </c>
      <c r="I1535" s="293" t="s">
        <v>252</v>
      </c>
      <c r="J1535" s="294">
        <v>46218</v>
      </c>
      <c r="K1535" s="295">
        <v>143.1</v>
      </c>
      <c r="L1535" s="296">
        <v>0</v>
      </c>
      <c r="M1535" s="297">
        <v>143.1</v>
      </c>
      <c r="N1535" s="297">
        <v>143.1</v>
      </c>
      <c r="O1535" s="298">
        <v>143.1</v>
      </c>
      <c r="P1535" s="299">
        <v>143.1</v>
      </c>
      <c r="Q1535" s="296">
        <v>143.1</v>
      </c>
      <c r="R1535" s="297">
        <v>143.1</v>
      </c>
      <c r="S1535" s="297">
        <v>143.1</v>
      </c>
      <c r="T1535" s="297">
        <v>143.1</v>
      </c>
      <c r="U1535" s="300">
        <v>143.1</v>
      </c>
      <c r="V1535" s="296">
        <v>0</v>
      </c>
      <c r="W1535" s="297">
        <v>143.1</v>
      </c>
      <c r="X1535" s="297">
        <v>143.1</v>
      </c>
      <c r="Y1535" s="297">
        <v>143.1</v>
      </c>
      <c r="Z1535" s="300">
        <v>143.1</v>
      </c>
      <c r="AA1535" s="296">
        <v>143.1</v>
      </c>
      <c r="AB1535" s="297">
        <v>143.1</v>
      </c>
      <c r="AC1535" s="297">
        <v>143.1</v>
      </c>
      <c r="AD1535" s="297">
        <v>143.1</v>
      </c>
      <c r="AE1535" s="300">
        <v>143.1</v>
      </c>
    </row>
    <row r="1536" spans="1:31" x14ac:dyDescent="0.2">
      <c r="A1536" s="293" t="s">
        <v>3582</v>
      </c>
      <c r="B1536" s="293" t="s">
        <v>3583</v>
      </c>
      <c r="C1536" s="293"/>
      <c r="D1536" s="122" t="s">
        <v>2711</v>
      </c>
      <c r="E1536" s="293" t="s">
        <v>2712</v>
      </c>
      <c r="F1536" s="122" t="s">
        <v>3186</v>
      </c>
      <c r="G1536" s="122" t="s">
        <v>244</v>
      </c>
      <c r="H1536" s="293" t="s">
        <v>407</v>
      </c>
      <c r="I1536" s="293" t="s">
        <v>305</v>
      </c>
      <c r="J1536" s="294">
        <v>46421</v>
      </c>
      <c r="K1536" s="295">
        <v>170.85</v>
      </c>
      <c r="L1536" s="296">
        <v>0</v>
      </c>
      <c r="M1536" s="297">
        <v>170.9</v>
      </c>
      <c r="N1536" s="297">
        <v>170.9</v>
      </c>
      <c r="O1536" s="298">
        <v>170.9</v>
      </c>
      <c r="P1536" s="299">
        <v>170.9</v>
      </c>
      <c r="Q1536" s="296">
        <v>0</v>
      </c>
      <c r="R1536" s="297">
        <v>170.9</v>
      </c>
      <c r="S1536" s="297">
        <v>170.9</v>
      </c>
      <c r="T1536" s="297">
        <v>170.9</v>
      </c>
      <c r="U1536" s="300">
        <v>170.9</v>
      </c>
      <c r="V1536" s="296">
        <v>0</v>
      </c>
      <c r="W1536" s="297">
        <v>170.9</v>
      </c>
      <c r="X1536" s="297">
        <v>170.9</v>
      </c>
      <c r="Y1536" s="297">
        <v>170.9</v>
      </c>
      <c r="Z1536" s="300">
        <v>170.9</v>
      </c>
      <c r="AA1536" s="296">
        <v>0</v>
      </c>
      <c r="AB1536" s="297">
        <v>170.9</v>
      </c>
      <c r="AC1536" s="297">
        <v>170.9</v>
      </c>
      <c r="AD1536" s="297">
        <v>170.9</v>
      </c>
      <c r="AE1536" s="300">
        <v>170.9</v>
      </c>
    </row>
    <row r="1537" spans="1:31" x14ac:dyDescent="0.2">
      <c r="A1537" s="293" t="s">
        <v>3584</v>
      </c>
      <c r="B1537" s="293" t="s">
        <v>3585</v>
      </c>
      <c r="C1537" s="293"/>
      <c r="D1537" s="122" t="s">
        <v>2711</v>
      </c>
      <c r="E1537" s="293" t="s">
        <v>2712</v>
      </c>
      <c r="F1537" s="122" t="s">
        <v>3186</v>
      </c>
      <c r="G1537" s="122" t="s">
        <v>244</v>
      </c>
      <c r="H1537" s="293" t="s">
        <v>341</v>
      </c>
      <c r="I1537" s="293" t="s">
        <v>252</v>
      </c>
      <c r="J1537" s="294">
        <v>45877</v>
      </c>
      <c r="K1537" s="295">
        <v>153.03</v>
      </c>
      <c r="L1537" s="296">
        <v>153</v>
      </c>
      <c r="M1537" s="297">
        <v>153</v>
      </c>
      <c r="N1537" s="297">
        <v>153</v>
      </c>
      <c r="O1537" s="298">
        <v>153</v>
      </c>
      <c r="P1537" s="299">
        <v>153</v>
      </c>
      <c r="Q1537" s="296">
        <v>153</v>
      </c>
      <c r="R1537" s="297">
        <v>153</v>
      </c>
      <c r="S1537" s="297">
        <v>153</v>
      </c>
      <c r="T1537" s="297">
        <v>153</v>
      </c>
      <c r="U1537" s="300">
        <v>153</v>
      </c>
      <c r="V1537" s="296">
        <v>153</v>
      </c>
      <c r="W1537" s="297">
        <v>153</v>
      </c>
      <c r="X1537" s="297">
        <v>153</v>
      </c>
      <c r="Y1537" s="297">
        <v>153</v>
      </c>
      <c r="Z1537" s="300">
        <v>153</v>
      </c>
      <c r="AA1537" s="296">
        <v>153</v>
      </c>
      <c r="AB1537" s="297">
        <v>153</v>
      </c>
      <c r="AC1537" s="297">
        <v>153</v>
      </c>
      <c r="AD1537" s="297">
        <v>153</v>
      </c>
      <c r="AE1537" s="300">
        <v>153</v>
      </c>
    </row>
    <row r="1538" spans="1:31" x14ac:dyDescent="0.2">
      <c r="A1538" s="293" t="s">
        <v>3586</v>
      </c>
      <c r="B1538" s="293" t="s">
        <v>3587</v>
      </c>
      <c r="C1538" s="293"/>
      <c r="D1538" s="122" t="s">
        <v>2711</v>
      </c>
      <c r="E1538" s="293" t="s">
        <v>2712</v>
      </c>
      <c r="F1538" s="122" t="s">
        <v>3186</v>
      </c>
      <c r="G1538" s="122" t="s">
        <v>2713</v>
      </c>
      <c r="H1538" s="293" t="s">
        <v>2891</v>
      </c>
      <c r="I1538" s="293" t="s">
        <v>260</v>
      </c>
      <c r="J1538" s="294">
        <v>45889</v>
      </c>
      <c r="K1538" s="295">
        <v>9.9</v>
      </c>
      <c r="L1538" s="296">
        <v>9.9</v>
      </c>
      <c r="M1538" s="297">
        <v>9.9</v>
      </c>
      <c r="N1538" s="297">
        <v>9.9</v>
      </c>
      <c r="O1538" s="298">
        <v>9.9</v>
      </c>
      <c r="P1538" s="299">
        <v>9.9</v>
      </c>
      <c r="Q1538" s="296">
        <v>9.9</v>
      </c>
      <c r="R1538" s="297">
        <v>9.9</v>
      </c>
      <c r="S1538" s="297">
        <v>9.9</v>
      </c>
      <c r="T1538" s="297">
        <v>9.9</v>
      </c>
      <c r="U1538" s="300">
        <v>9.9</v>
      </c>
      <c r="V1538" s="296">
        <v>9.9</v>
      </c>
      <c r="W1538" s="297">
        <v>9.9</v>
      </c>
      <c r="X1538" s="297">
        <v>9.9</v>
      </c>
      <c r="Y1538" s="297">
        <v>9.9</v>
      </c>
      <c r="Z1538" s="300">
        <v>9.9</v>
      </c>
      <c r="AA1538" s="296">
        <v>9.9</v>
      </c>
      <c r="AB1538" s="297">
        <v>9.9</v>
      </c>
      <c r="AC1538" s="297">
        <v>9.9</v>
      </c>
      <c r="AD1538" s="297">
        <v>9.9</v>
      </c>
      <c r="AE1538" s="300">
        <v>9.9</v>
      </c>
    </row>
    <row r="1539" spans="1:31" x14ac:dyDescent="0.2">
      <c r="A1539" s="293" t="s">
        <v>3588</v>
      </c>
      <c r="B1539" s="293" t="s">
        <v>3589</v>
      </c>
      <c r="C1539" s="293"/>
      <c r="D1539" s="122" t="s">
        <v>2711</v>
      </c>
      <c r="E1539" s="293" t="s">
        <v>2712</v>
      </c>
      <c r="F1539" s="122" t="s">
        <v>3186</v>
      </c>
      <c r="G1539" s="122" t="s">
        <v>244</v>
      </c>
      <c r="H1539" s="293" t="s">
        <v>304</v>
      </c>
      <c r="I1539" s="293" t="s">
        <v>305</v>
      </c>
      <c r="J1539" s="294">
        <v>45930</v>
      </c>
      <c r="K1539" s="295">
        <v>154.19999999999999</v>
      </c>
      <c r="L1539" s="296">
        <v>154.19999999999999</v>
      </c>
      <c r="M1539" s="297">
        <v>154.19999999999999</v>
      </c>
      <c r="N1539" s="297">
        <v>154.19999999999999</v>
      </c>
      <c r="O1539" s="298">
        <v>154.19999999999999</v>
      </c>
      <c r="P1539" s="299">
        <v>154.19999999999999</v>
      </c>
      <c r="Q1539" s="296">
        <v>154.19999999999999</v>
      </c>
      <c r="R1539" s="297">
        <v>154.19999999999999</v>
      </c>
      <c r="S1539" s="297">
        <v>154.19999999999999</v>
      </c>
      <c r="T1539" s="297">
        <v>154.19999999999999</v>
      </c>
      <c r="U1539" s="300">
        <v>154.19999999999999</v>
      </c>
      <c r="V1539" s="296">
        <v>154.19999999999999</v>
      </c>
      <c r="W1539" s="297">
        <v>154.19999999999999</v>
      </c>
      <c r="X1539" s="297">
        <v>154.19999999999999</v>
      </c>
      <c r="Y1539" s="297">
        <v>154.19999999999999</v>
      </c>
      <c r="Z1539" s="300">
        <v>154.19999999999999</v>
      </c>
      <c r="AA1539" s="296">
        <v>154.19999999999999</v>
      </c>
      <c r="AB1539" s="297">
        <v>154.19999999999999</v>
      </c>
      <c r="AC1539" s="297">
        <v>154.19999999999999</v>
      </c>
      <c r="AD1539" s="297">
        <v>154.19999999999999</v>
      </c>
      <c r="AE1539" s="300">
        <v>154.19999999999999</v>
      </c>
    </row>
    <row r="1540" spans="1:31" x14ac:dyDescent="0.2">
      <c r="A1540" s="293" t="s">
        <v>3590</v>
      </c>
      <c r="B1540" s="293" t="s">
        <v>3591</v>
      </c>
      <c r="C1540" s="293"/>
      <c r="D1540" s="122" t="s">
        <v>2711</v>
      </c>
      <c r="E1540" s="293" t="s">
        <v>2712</v>
      </c>
      <c r="F1540" s="122" t="s">
        <v>3186</v>
      </c>
      <c r="G1540" s="122" t="s">
        <v>244</v>
      </c>
      <c r="H1540" s="293" t="s">
        <v>304</v>
      </c>
      <c r="I1540" s="293" t="s">
        <v>305</v>
      </c>
      <c r="J1540" s="294">
        <v>46112</v>
      </c>
      <c r="K1540" s="295">
        <v>154.19999999999999</v>
      </c>
      <c r="L1540" s="296">
        <v>154.19999999999999</v>
      </c>
      <c r="M1540" s="297">
        <v>154.19999999999999</v>
      </c>
      <c r="N1540" s="297">
        <v>154.19999999999999</v>
      </c>
      <c r="O1540" s="298">
        <v>154.19999999999999</v>
      </c>
      <c r="P1540" s="299">
        <v>154.19999999999999</v>
      </c>
      <c r="Q1540" s="296">
        <v>154.19999999999999</v>
      </c>
      <c r="R1540" s="297">
        <v>154.19999999999999</v>
      </c>
      <c r="S1540" s="297">
        <v>154.19999999999999</v>
      </c>
      <c r="T1540" s="297">
        <v>154.19999999999999</v>
      </c>
      <c r="U1540" s="300">
        <v>154.19999999999999</v>
      </c>
      <c r="V1540" s="296">
        <v>0</v>
      </c>
      <c r="W1540" s="297">
        <v>154.19999999999999</v>
      </c>
      <c r="X1540" s="297">
        <v>154.19999999999999</v>
      </c>
      <c r="Y1540" s="297">
        <v>154.19999999999999</v>
      </c>
      <c r="Z1540" s="300">
        <v>154.19999999999999</v>
      </c>
      <c r="AA1540" s="296">
        <v>154.19999999999999</v>
      </c>
      <c r="AB1540" s="297">
        <v>154.19999999999999</v>
      </c>
      <c r="AC1540" s="297">
        <v>154.19999999999999</v>
      </c>
      <c r="AD1540" s="297">
        <v>154.19999999999999</v>
      </c>
      <c r="AE1540" s="300">
        <v>154.19999999999999</v>
      </c>
    </row>
    <row r="1541" spans="1:31" x14ac:dyDescent="0.2">
      <c r="A1541" s="293" t="s">
        <v>3592</v>
      </c>
      <c r="B1541" s="293" t="s">
        <v>3593</v>
      </c>
      <c r="C1541" s="293"/>
      <c r="D1541" s="122" t="s">
        <v>2711</v>
      </c>
      <c r="E1541" s="293" t="s">
        <v>2712</v>
      </c>
      <c r="F1541" s="122" t="s">
        <v>3186</v>
      </c>
      <c r="G1541" s="122" t="s">
        <v>2713</v>
      </c>
      <c r="H1541" s="293" t="s">
        <v>341</v>
      </c>
      <c r="I1541" s="293" t="s">
        <v>252</v>
      </c>
      <c r="J1541" s="294">
        <v>46255</v>
      </c>
      <c r="K1541" s="295">
        <v>9.99</v>
      </c>
      <c r="L1541" s="296">
        <v>0</v>
      </c>
      <c r="M1541" s="297">
        <v>10</v>
      </c>
      <c r="N1541" s="297">
        <v>10</v>
      </c>
      <c r="O1541" s="298">
        <v>10</v>
      </c>
      <c r="P1541" s="299">
        <v>10</v>
      </c>
      <c r="Q1541" s="296">
        <v>10</v>
      </c>
      <c r="R1541" s="297">
        <v>10</v>
      </c>
      <c r="S1541" s="297">
        <v>10</v>
      </c>
      <c r="T1541" s="297">
        <v>10</v>
      </c>
      <c r="U1541" s="300">
        <v>10</v>
      </c>
      <c r="V1541" s="296">
        <v>0</v>
      </c>
      <c r="W1541" s="297">
        <v>10</v>
      </c>
      <c r="X1541" s="297">
        <v>10</v>
      </c>
      <c r="Y1541" s="297">
        <v>10</v>
      </c>
      <c r="Z1541" s="300">
        <v>10</v>
      </c>
      <c r="AA1541" s="296">
        <v>10</v>
      </c>
      <c r="AB1541" s="297">
        <v>10</v>
      </c>
      <c r="AC1541" s="297">
        <v>10</v>
      </c>
      <c r="AD1541" s="297">
        <v>10</v>
      </c>
      <c r="AE1541" s="300">
        <v>10</v>
      </c>
    </row>
    <row r="1542" spans="1:31" x14ac:dyDescent="0.2">
      <c r="A1542" s="293" t="s">
        <v>3594</v>
      </c>
      <c r="B1542" s="293" t="s">
        <v>3595</v>
      </c>
      <c r="C1542" s="293"/>
      <c r="D1542" s="122" t="s">
        <v>2711</v>
      </c>
      <c r="E1542" s="293" t="s">
        <v>2712</v>
      </c>
      <c r="F1542" s="122" t="s">
        <v>3186</v>
      </c>
      <c r="G1542" s="122" t="s">
        <v>244</v>
      </c>
      <c r="H1542" s="293" t="s">
        <v>341</v>
      </c>
      <c r="I1542" s="293" t="s">
        <v>252</v>
      </c>
      <c r="J1542" s="294">
        <v>45930</v>
      </c>
      <c r="K1542" s="295">
        <v>205.46</v>
      </c>
      <c r="L1542" s="296">
        <v>205.5</v>
      </c>
      <c r="M1542" s="297">
        <v>205.5</v>
      </c>
      <c r="N1542" s="297">
        <v>205.5</v>
      </c>
      <c r="O1542" s="298">
        <v>205.5</v>
      </c>
      <c r="P1542" s="299">
        <v>205.5</v>
      </c>
      <c r="Q1542" s="296">
        <v>205.5</v>
      </c>
      <c r="R1542" s="297">
        <v>205.5</v>
      </c>
      <c r="S1542" s="297">
        <v>205.5</v>
      </c>
      <c r="T1542" s="297">
        <v>205.5</v>
      </c>
      <c r="U1542" s="300">
        <v>205.5</v>
      </c>
      <c r="V1542" s="296">
        <v>205.5</v>
      </c>
      <c r="W1542" s="297">
        <v>205.5</v>
      </c>
      <c r="X1542" s="297">
        <v>205.5</v>
      </c>
      <c r="Y1542" s="297">
        <v>205.5</v>
      </c>
      <c r="Z1542" s="300">
        <v>205.5</v>
      </c>
      <c r="AA1542" s="296">
        <v>205.5</v>
      </c>
      <c r="AB1542" s="297">
        <v>205.5</v>
      </c>
      <c r="AC1542" s="297">
        <v>205.5</v>
      </c>
      <c r="AD1542" s="297">
        <v>205.5</v>
      </c>
      <c r="AE1542" s="300">
        <v>205.5</v>
      </c>
    </row>
    <row r="1543" spans="1:31" x14ac:dyDescent="0.2">
      <c r="A1543" s="293" t="s">
        <v>3596</v>
      </c>
      <c r="B1543" s="293" t="s">
        <v>3597</v>
      </c>
      <c r="C1543" s="293"/>
      <c r="D1543" s="122" t="s">
        <v>2711</v>
      </c>
      <c r="E1543" s="293" t="s">
        <v>2712</v>
      </c>
      <c r="F1543" s="122" t="s">
        <v>3186</v>
      </c>
      <c r="G1543" s="122" t="s">
        <v>244</v>
      </c>
      <c r="H1543" s="293" t="s">
        <v>402</v>
      </c>
      <c r="I1543" s="293" t="s">
        <v>305</v>
      </c>
      <c r="J1543" s="294">
        <v>46053</v>
      </c>
      <c r="K1543" s="295">
        <v>205.57</v>
      </c>
      <c r="L1543" s="296">
        <v>205.6</v>
      </c>
      <c r="M1543" s="297">
        <v>205.6</v>
      </c>
      <c r="N1543" s="297">
        <v>205.6</v>
      </c>
      <c r="O1543" s="298">
        <v>205.6</v>
      </c>
      <c r="P1543" s="299">
        <v>205.6</v>
      </c>
      <c r="Q1543" s="296">
        <v>205.6</v>
      </c>
      <c r="R1543" s="297">
        <v>205.6</v>
      </c>
      <c r="S1543" s="297">
        <v>205.6</v>
      </c>
      <c r="T1543" s="297">
        <v>205.6</v>
      </c>
      <c r="U1543" s="300">
        <v>205.6</v>
      </c>
      <c r="V1543" s="296">
        <v>205.6</v>
      </c>
      <c r="W1543" s="297">
        <v>205.6</v>
      </c>
      <c r="X1543" s="297">
        <v>205.6</v>
      </c>
      <c r="Y1543" s="297">
        <v>205.6</v>
      </c>
      <c r="Z1543" s="300">
        <v>205.6</v>
      </c>
      <c r="AA1543" s="296">
        <v>205.6</v>
      </c>
      <c r="AB1543" s="297">
        <v>205.6</v>
      </c>
      <c r="AC1543" s="297">
        <v>205.6</v>
      </c>
      <c r="AD1543" s="297">
        <v>205.6</v>
      </c>
      <c r="AE1543" s="300">
        <v>205.6</v>
      </c>
    </row>
    <row r="1544" spans="1:31" x14ac:dyDescent="0.2">
      <c r="A1544" s="293" t="s">
        <v>3598</v>
      </c>
      <c r="B1544" s="293" t="s">
        <v>3599</v>
      </c>
      <c r="C1544" s="293"/>
      <c r="D1544" s="122" t="s">
        <v>2711</v>
      </c>
      <c r="E1544" s="293" t="s">
        <v>2712</v>
      </c>
      <c r="F1544" s="122" t="s">
        <v>3186</v>
      </c>
      <c r="G1544" s="122" t="s">
        <v>244</v>
      </c>
      <c r="H1544" s="293" t="s">
        <v>251</v>
      </c>
      <c r="I1544" s="293" t="s">
        <v>252</v>
      </c>
      <c r="J1544" s="294">
        <v>46203</v>
      </c>
      <c r="K1544" s="295">
        <v>201.31</v>
      </c>
      <c r="L1544" s="296">
        <v>0</v>
      </c>
      <c r="M1544" s="297">
        <v>201.3</v>
      </c>
      <c r="N1544" s="297">
        <v>201.3</v>
      </c>
      <c r="O1544" s="298">
        <v>201.3</v>
      </c>
      <c r="P1544" s="299">
        <v>201.3</v>
      </c>
      <c r="Q1544" s="296">
        <v>201.3</v>
      </c>
      <c r="R1544" s="297">
        <v>201.3</v>
      </c>
      <c r="S1544" s="297">
        <v>201.3</v>
      </c>
      <c r="T1544" s="297">
        <v>201.3</v>
      </c>
      <c r="U1544" s="300">
        <v>201.3</v>
      </c>
      <c r="V1544" s="296">
        <v>0</v>
      </c>
      <c r="W1544" s="297">
        <v>201.3</v>
      </c>
      <c r="X1544" s="297">
        <v>201.3</v>
      </c>
      <c r="Y1544" s="297">
        <v>201.3</v>
      </c>
      <c r="Z1544" s="300">
        <v>201.3</v>
      </c>
      <c r="AA1544" s="296">
        <v>201.3</v>
      </c>
      <c r="AB1544" s="297">
        <v>201.3</v>
      </c>
      <c r="AC1544" s="297">
        <v>201.3</v>
      </c>
      <c r="AD1544" s="297">
        <v>201.3</v>
      </c>
      <c r="AE1544" s="300">
        <v>201.3</v>
      </c>
    </row>
    <row r="1545" spans="1:31" x14ac:dyDescent="0.2">
      <c r="A1545" s="293" t="s">
        <v>3600</v>
      </c>
      <c r="B1545" s="293" t="s">
        <v>3601</v>
      </c>
      <c r="C1545" s="293"/>
      <c r="D1545" s="122" t="s">
        <v>2711</v>
      </c>
      <c r="E1545" s="293" t="s">
        <v>2712</v>
      </c>
      <c r="F1545" s="122" t="s">
        <v>3186</v>
      </c>
      <c r="G1545" s="122" t="s">
        <v>244</v>
      </c>
      <c r="H1545" s="293" t="s">
        <v>341</v>
      </c>
      <c r="I1545" s="293" t="s">
        <v>252</v>
      </c>
      <c r="J1545" s="294">
        <v>46358</v>
      </c>
      <c r="K1545" s="295">
        <v>317.2</v>
      </c>
      <c r="L1545" s="296">
        <v>0</v>
      </c>
      <c r="M1545" s="297">
        <v>317.2</v>
      </c>
      <c r="N1545" s="297">
        <v>317.2</v>
      </c>
      <c r="O1545" s="298">
        <v>317.2</v>
      </c>
      <c r="P1545" s="299">
        <v>317.2</v>
      </c>
      <c r="Q1545" s="296">
        <v>0</v>
      </c>
      <c r="R1545" s="297">
        <v>317.2</v>
      </c>
      <c r="S1545" s="297">
        <v>317.2</v>
      </c>
      <c r="T1545" s="297">
        <v>317.2</v>
      </c>
      <c r="U1545" s="300">
        <v>317.2</v>
      </c>
      <c r="V1545" s="296">
        <v>0</v>
      </c>
      <c r="W1545" s="297">
        <v>317.2</v>
      </c>
      <c r="X1545" s="297">
        <v>317.2</v>
      </c>
      <c r="Y1545" s="297">
        <v>317.2</v>
      </c>
      <c r="Z1545" s="300">
        <v>317.2</v>
      </c>
      <c r="AA1545" s="296">
        <v>0</v>
      </c>
      <c r="AB1545" s="297">
        <v>317.2</v>
      </c>
      <c r="AC1545" s="297">
        <v>317.2</v>
      </c>
      <c r="AD1545" s="297">
        <v>317.2</v>
      </c>
      <c r="AE1545" s="300">
        <v>317.2</v>
      </c>
    </row>
    <row r="1546" spans="1:31" x14ac:dyDescent="0.2">
      <c r="A1546" s="293" t="s">
        <v>3602</v>
      </c>
      <c r="B1546" s="293" t="s">
        <v>3603</v>
      </c>
      <c r="C1546" s="293"/>
      <c r="D1546" s="122" t="s">
        <v>2711</v>
      </c>
      <c r="E1546" s="293" t="s">
        <v>2712</v>
      </c>
      <c r="F1546" s="122" t="s">
        <v>3186</v>
      </c>
      <c r="G1546" s="122" t="s">
        <v>2713</v>
      </c>
      <c r="H1546" s="293" t="s">
        <v>643</v>
      </c>
      <c r="I1546" s="293" t="s">
        <v>246</v>
      </c>
      <c r="J1546" s="294">
        <v>45809</v>
      </c>
      <c r="K1546" s="295">
        <v>9.9499999999999993</v>
      </c>
      <c r="L1546" s="296">
        <v>9.9</v>
      </c>
      <c r="M1546" s="297">
        <v>9.9</v>
      </c>
      <c r="N1546" s="297">
        <v>9.9</v>
      </c>
      <c r="O1546" s="298">
        <v>9.9</v>
      </c>
      <c r="P1546" s="299">
        <v>9.9</v>
      </c>
      <c r="Q1546" s="296">
        <v>9.9</v>
      </c>
      <c r="R1546" s="297">
        <v>9.9</v>
      </c>
      <c r="S1546" s="297">
        <v>9.9</v>
      </c>
      <c r="T1546" s="297">
        <v>9.9</v>
      </c>
      <c r="U1546" s="300">
        <v>9.9</v>
      </c>
      <c r="V1546" s="296">
        <v>9.9</v>
      </c>
      <c r="W1546" s="297">
        <v>9.9</v>
      </c>
      <c r="X1546" s="297">
        <v>9.9</v>
      </c>
      <c r="Y1546" s="297">
        <v>9.9</v>
      </c>
      <c r="Z1546" s="300">
        <v>9.9</v>
      </c>
      <c r="AA1546" s="296">
        <v>9.9</v>
      </c>
      <c r="AB1546" s="297">
        <v>9.9</v>
      </c>
      <c r="AC1546" s="297">
        <v>9.9</v>
      </c>
      <c r="AD1546" s="297">
        <v>9.9</v>
      </c>
      <c r="AE1546" s="300">
        <v>9.9</v>
      </c>
    </row>
    <row r="1547" spans="1:31" x14ac:dyDescent="0.2">
      <c r="A1547" s="293" t="s">
        <v>3604</v>
      </c>
      <c r="B1547" s="293" t="s">
        <v>3605</v>
      </c>
      <c r="C1547" s="293"/>
      <c r="D1547" s="122" t="s">
        <v>2711</v>
      </c>
      <c r="E1547" s="293" t="s">
        <v>2712</v>
      </c>
      <c r="F1547" s="122" t="s">
        <v>3186</v>
      </c>
      <c r="G1547" s="122" t="s">
        <v>2713</v>
      </c>
      <c r="H1547" s="293" t="s">
        <v>1145</v>
      </c>
      <c r="I1547" s="293" t="s">
        <v>260</v>
      </c>
      <c r="J1547" s="294">
        <v>45807</v>
      </c>
      <c r="K1547" s="295">
        <v>9.99</v>
      </c>
      <c r="L1547" s="296">
        <v>10</v>
      </c>
      <c r="M1547" s="297">
        <v>10</v>
      </c>
      <c r="N1547" s="297">
        <v>10</v>
      </c>
      <c r="O1547" s="298">
        <v>10</v>
      </c>
      <c r="P1547" s="299">
        <v>10</v>
      </c>
      <c r="Q1547" s="296">
        <v>10</v>
      </c>
      <c r="R1547" s="297">
        <v>10</v>
      </c>
      <c r="S1547" s="297">
        <v>10</v>
      </c>
      <c r="T1547" s="297">
        <v>10</v>
      </c>
      <c r="U1547" s="300">
        <v>10</v>
      </c>
      <c r="V1547" s="296">
        <v>10</v>
      </c>
      <c r="W1547" s="297">
        <v>10</v>
      </c>
      <c r="X1547" s="297">
        <v>10</v>
      </c>
      <c r="Y1547" s="297">
        <v>10</v>
      </c>
      <c r="Z1547" s="300">
        <v>10</v>
      </c>
      <c r="AA1547" s="296">
        <v>10</v>
      </c>
      <c r="AB1547" s="297">
        <v>10</v>
      </c>
      <c r="AC1547" s="297">
        <v>10</v>
      </c>
      <c r="AD1547" s="297">
        <v>10</v>
      </c>
      <c r="AE1547" s="300">
        <v>10</v>
      </c>
    </row>
    <row r="1548" spans="1:31" x14ac:dyDescent="0.2">
      <c r="A1548" s="293" t="s">
        <v>3606</v>
      </c>
      <c r="B1548" s="293" t="s">
        <v>3607</v>
      </c>
      <c r="C1548" s="293"/>
      <c r="D1548" s="122" t="s">
        <v>2711</v>
      </c>
      <c r="E1548" s="293" t="s">
        <v>2712</v>
      </c>
      <c r="F1548" s="122" t="s">
        <v>3186</v>
      </c>
      <c r="G1548" s="122" t="s">
        <v>244</v>
      </c>
      <c r="H1548" s="293" t="s">
        <v>943</v>
      </c>
      <c r="I1548" s="293" t="s">
        <v>252</v>
      </c>
      <c r="J1548" s="294">
        <v>47118</v>
      </c>
      <c r="K1548" s="295">
        <v>255</v>
      </c>
      <c r="L1548" s="296">
        <v>0</v>
      </c>
      <c r="M1548" s="297">
        <v>0</v>
      </c>
      <c r="N1548" s="297">
        <v>0</v>
      </c>
      <c r="O1548" s="298">
        <v>255</v>
      </c>
      <c r="P1548" s="299">
        <v>255</v>
      </c>
      <c r="Q1548" s="296">
        <v>0</v>
      </c>
      <c r="R1548" s="297">
        <v>0</v>
      </c>
      <c r="S1548" s="297">
        <v>0</v>
      </c>
      <c r="T1548" s="297">
        <v>255</v>
      </c>
      <c r="U1548" s="300">
        <v>255</v>
      </c>
      <c r="V1548" s="296">
        <v>0</v>
      </c>
      <c r="W1548" s="297">
        <v>0</v>
      </c>
      <c r="X1548" s="297">
        <v>0</v>
      </c>
      <c r="Y1548" s="297">
        <v>255</v>
      </c>
      <c r="Z1548" s="300">
        <v>255</v>
      </c>
      <c r="AA1548" s="296">
        <v>0</v>
      </c>
      <c r="AB1548" s="297">
        <v>0</v>
      </c>
      <c r="AC1548" s="297">
        <v>0</v>
      </c>
      <c r="AD1548" s="297">
        <v>255</v>
      </c>
      <c r="AE1548" s="300">
        <v>255</v>
      </c>
    </row>
    <row r="1549" spans="1:31" x14ac:dyDescent="0.2">
      <c r="A1549" s="293" t="s">
        <v>3608</v>
      </c>
      <c r="B1549" s="293" t="s">
        <v>3609</v>
      </c>
      <c r="C1549" s="293"/>
      <c r="D1549" s="122" t="s">
        <v>2711</v>
      </c>
      <c r="E1549" s="293" t="s">
        <v>2712</v>
      </c>
      <c r="F1549" s="122" t="s">
        <v>3186</v>
      </c>
      <c r="G1549" s="122" t="s">
        <v>244</v>
      </c>
      <c r="H1549" s="293" t="s">
        <v>816</v>
      </c>
      <c r="I1549" s="293" t="s">
        <v>305</v>
      </c>
      <c r="J1549" s="294">
        <v>45838</v>
      </c>
      <c r="K1549" s="295">
        <v>221.3</v>
      </c>
      <c r="L1549" s="296">
        <v>221.3</v>
      </c>
      <c r="M1549" s="297">
        <v>221.3</v>
      </c>
      <c r="N1549" s="297">
        <v>221.3</v>
      </c>
      <c r="O1549" s="298">
        <v>221.3</v>
      </c>
      <c r="P1549" s="299">
        <v>221.3</v>
      </c>
      <c r="Q1549" s="296">
        <v>221.3</v>
      </c>
      <c r="R1549" s="297">
        <v>221.3</v>
      </c>
      <c r="S1549" s="297">
        <v>221.3</v>
      </c>
      <c r="T1549" s="297">
        <v>221.3</v>
      </c>
      <c r="U1549" s="300">
        <v>221.3</v>
      </c>
      <c r="V1549" s="296">
        <v>221.3</v>
      </c>
      <c r="W1549" s="297">
        <v>221.3</v>
      </c>
      <c r="X1549" s="297">
        <v>221.3</v>
      </c>
      <c r="Y1549" s="297">
        <v>221.3</v>
      </c>
      <c r="Z1549" s="300">
        <v>221.3</v>
      </c>
      <c r="AA1549" s="296">
        <v>221.3</v>
      </c>
      <c r="AB1549" s="297">
        <v>221.3</v>
      </c>
      <c r="AC1549" s="297">
        <v>221.3</v>
      </c>
      <c r="AD1549" s="297">
        <v>221.3</v>
      </c>
      <c r="AE1549" s="300">
        <v>221.3</v>
      </c>
    </row>
    <row r="1550" spans="1:31" x14ac:dyDescent="0.2">
      <c r="A1550" s="293" t="s">
        <v>3610</v>
      </c>
      <c r="B1550" s="293" t="s">
        <v>3611</v>
      </c>
      <c r="C1550" s="293"/>
      <c r="D1550" s="122" t="s">
        <v>2711</v>
      </c>
      <c r="E1550" s="293" t="s">
        <v>2712</v>
      </c>
      <c r="F1550" s="122" t="s">
        <v>3186</v>
      </c>
      <c r="G1550" s="122" t="s">
        <v>244</v>
      </c>
      <c r="H1550" s="293" t="s">
        <v>272</v>
      </c>
      <c r="I1550" s="293" t="s">
        <v>260</v>
      </c>
      <c r="J1550" s="294">
        <v>46143</v>
      </c>
      <c r="K1550" s="295">
        <v>201.2</v>
      </c>
      <c r="L1550" s="296">
        <v>201.2</v>
      </c>
      <c r="M1550" s="297">
        <v>201.2</v>
      </c>
      <c r="N1550" s="297">
        <v>201.2</v>
      </c>
      <c r="O1550" s="298">
        <v>201.2</v>
      </c>
      <c r="P1550" s="299">
        <v>201.2</v>
      </c>
      <c r="Q1550" s="296">
        <v>201.2</v>
      </c>
      <c r="R1550" s="297">
        <v>201.2</v>
      </c>
      <c r="S1550" s="297">
        <v>201.2</v>
      </c>
      <c r="T1550" s="297">
        <v>201.2</v>
      </c>
      <c r="U1550" s="300">
        <v>201.2</v>
      </c>
      <c r="V1550" s="296">
        <v>0</v>
      </c>
      <c r="W1550" s="297">
        <v>201.2</v>
      </c>
      <c r="X1550" s="297">
        <v>201.2</v>
      </c>
      <c r="Y1550" s="297">
        <v>201.2</v>
      </c>
      <c r="Z1550" s="300">
        <v>201.2</v>
      </c>
      <c r="AA1550" s="296">
        <v>201.2</v>
      </c>
      <c r="AB1550" s="297">
        <v>201.2</v>
      </c>
      <c r="AC1550" s="297">
        <v>201.2</v>
      </c>
      <c r="AD1550" s="297">
        <v>201.2</v>
      </c>
      <c r="AE1550" s="300">
        <v>201.2</v>
      </c>
    </row>
    <row r="1551" spans="1:31" x14ac:dyDescent="0.2">
      <c r="A1551" s="293" t="s">
        <v>3612</v>
      </c>
      <c r="B1551" s="293" t="s">
        <v>3613</v>
      </c>
      <c r="C1551" s="293"/>
      <c r="D1551" s="122" t="s">
        <v>2711</v>
      </c>
      <c r="E1551" s="293" t="s">
        <v>2712</v>
      </c>
      <c r="F1551" s="122" t="s">
        <v>3186</v>
      </c>
      <c r="G1551" s="122" t="s">
        <v>244</v>
      </c>
      <c r="H1551" s="293" t="s">
        <v>341</v>
      </c>
      <c r="I1551" s="293" t="s">
        <v>252</v>
      </c>
      <c r="J1551" s="294">
        <v>46143</v>
      </c>
      <c r="K1551" s="295">
        <v>257.48</v>
      </c>
      <c r="L1551" s="296">
        <v>257.5</v>
      </c>
      <c r="M1551" s="297">
        <v>257.5</v>
      </c>
      <c r="N1551" s="297">
        <v>257.5</v>
      </c>
      <c r="O1551" s="298">
        <v>257.5</v>
      </c>
      <c r="P1551" s="299">
        <v>257.5</v>
      </c>
      <c r="Q1551" s="296">
        <v>257.5</v>
      </c>
      <c r="R1551" s="297">
        <v>257.5</v>
      </c>
      <c r="S1551" s="297">
        <v>257.5</v>
      </c>
      <c r="T1551" s="297">
        <v>257.5</v>
      </c>
      <c r="U1551" s="300">
        <v>257.5</v>
      </c>
      <c r="V1551" s="296">
        <v>0</v>
      </c>
      <c r="W1551" s="297">
        <v>257.5</v>
      </c>
      <c r="X1551" s="297">
        <v>257.5</v>
      </c>
      <c r="Y1551" s="297">
        <v>257.5</v>
      </c>
      <c r="Z1551" s="300">
        <v>257.5</v>
      </c>
      <c r="AA1551" s="296">
        <v>257.5</v>
      </c>
      <c r="AB1551" s="297">
        <v>257.5</v>
      </c>
      <c r="AC1551" s="297">
        <v>257.5</v>
      </c>
      <c r="AD1551" s="297">
        <v>257.5</v>
      </c>
      <c r="AE1551" s="300">
        <v>257.5</v>
      </c>
    </row>
    <row r="1552" spans="1:31" x14ac:dyDescent="0.2">
      <c r="A1552" s="293" t="s">
        <v>3614</v>
      </c>
      <c r="B1552" s="293" t="s">
        <v>3615</v>
      </c>
      <c r="C1552" s="293"/>
      <c r="D1552" s="122" t="s">
        <v>2711</v>
      </c>
      <c r="E1552" s="293" t="s">
        <v>2712</v>
      </c>
      <c r="F1552" s="122" t="s">
        <v>3186</v>
      </c>
      <c r="G1552" s="122" t="s">
        <v>244</v>
      </c>
      <c r="H1552" s="293" t="s">
        <v>603</v>
      </c>
      <c r="I1552" s="293" t="s">
        <v>246</v>
      </c>
      <c r="J1552" s="294">
        <v>46629</v>
      </c>
      <c r="K1552" s="295">
        <v>205.4</v>
      </c>
      <c r="L1552" s="296">
        <v>0</v>
      </c>
      <c r="M1552" s="297">
        <v>0</v>
      </c>
      <c r="N1552" s="297">
        <v>205.4</v>
      </c>
      <c r="O1552" s="298">
        <v>205.4</v>
      </c>
      <c r="P1552" s="299">
        <v>205.4</v>
      </c>
      <c r="Q1552" s="296">
        <v>0</v>
      </c>
      <c r="R1552" s="297">
        <v>205.4</v>
      </c>
      <c r="S1552" s="297">
        <v>205.4</v>
      </c>
      <c r="T1552" s="297">
        <v>205.4</v>
      </c>
      <c r="U1552" s="300">
        <v>205.4</v>
      </c>
      <c r="V1552" s="296">
        <v>0</v>
      </c>
      <c r="W1552" s="297">
        <v>0</v>
      </c>
      <c r="X1552" s="297">
        <v>205.4</v>
      </c>
      <c r="Y1552" s="297">
        <v>205.4</v>
      </c>
      <c r="Z1552" s="300">
        <v>205.4</v>
      </c>
      <c r="AA1552" s="296">
        <v>0</v>
      </c>
      <c r="AB1552" s="297">
        <v>205.4</v>
      </c>
      <c r="AC1552" s="297">
        <v>205.4</v>
      </c>
      <c r="AD1552" s="297">
        <v>205.4</v>
      </c>
      <c r="AE1552" s="300">
        <v>205.4</v>
      </c>
    </row>
    <row r="1553" spans="1:31" x14ac:dyDescent="0.2">
      <c r="A1553" s="293" t="s">
        <v>3616</v>
      </c>
      <c r="B1553" s="293" t="s">
        <v>3617</v>
      </c>
      <c r="C1553" s="293"/>
      <c r="D1553" s="122" t="s">
        <v>2711</v>
      </c>
      <c r="E1553" s="293" t="s">
        <v>2712</v>
      </c>
      <c r="F1553" s="122" t="s">
        <v>3186</v>
      </c>
      <c r="G1553" s="122" t="s">
        <v>244</v>
      </c>
      <c r="H1553" s="293" t="s">
        <v>1980</v>
      </c>
      <c r="I1553" s="293" t="s">
        <v>246</v>
      </c>
      <c r="J1553" s="294">
        <v>46022</v>
      </c>
      <c r="K1553" s="295">
        <v>78.81</v>
      </c>
      <c r="L1553" s="296">
        <v>78.8</v>
      </c>
      <c r="M1553" s="297">
        <v>78.8</v>
      </c>
      <c r="N1553" s="297">
        <v>78.8</v>
      </c>
      <c r="O1553" s="298">
        <v>78.8</v>
      </c>
      <c r="P1553" s="299">
        <v>78.8</v>
      </c>
      <c r="Q1553" s="296">
        <v>78.8</v>
      </c>
      <c r="R1553" s="297">
        <v>78.8</v>
      </c>
      <c r="S1553" s="297">
        <v>78.8</v>
      </c>
      <c r="T1553" s="297">
        <v>78.8</v>
      </c>
      <c r="U1553" s="300">
        <v>78.8</v>
      </c>
      <c r="V1553" s="296">
        <v>78.8</v>
      </c>
      <c r="W1553" s="297">
        <v>78.8</v>
      </c>
      <c r="X1553" s="297">
        <v>78.8</v>
      </c>
      <c r="Y1553" s="297">
        <v>78.8</v>
      </c>
      <c r="Z1553" s="300">
        <v>78.8</v>
      </c>
      <c r="AA1553" s="296">
        <v>78.8</v>
      </c>
      <c r="AB1553" s="297">
        <v>78.8</v>
      </c>
      <c r="AC1553" s="297">
        <v>78.8</v>
      </c>
      <c r="AD1553" s="297">
        <v>78.8</v>
      </c>
      <c r="AE1553" s="300">
        <v>78.8</v>
      </c>
    </row>
    <row r="1554" spans="1:31" x14ac:dyDescent="0.2">
      <c r="A1554" s="293" t="s">
        <v>3618</v>
      </c>
      <c r="B1554" s="293" t="s">
        <v>3619</v>
      </c>
      <c r="C1554" s="293"/>
      <c r="D1554" s="122" t="s">
        <v>2711</v>
      </c>
      <c r="E1554" s="293" t="s">
        <v>2712</v>
      </c>
      <c r="F1554" s="122" t="s">
        <v>3186</v>
      </c>
      <c r="G1554" s="122" t="s">
        <v>244</v>
      </c>
      <c r="H1554" s="293" t="s">
        <v>1980</v>
      </c>
      <c r="I1554" s="293" t="s">
        <v>246</v>
      </c>
      <c r="J1554" s="294">
        <v>46462</v>
      </c>
      <c r="K1554" s="295">
        <v>101</v>
      </c>
      <c r="L1554" s="296">
        <v>0</v>
      </c>
      <c r="M1554" s="297">
        <v>101</v>
      </c>
      <c r="N1554" s="297">
        <v>101</v>
      </c>
      <c r="O1554" s="298">
        <v>101</v>
      </c>
      <c r="P1554" s="299">
        <v>101</v>
      </c>
      <c r="Q1554" s="296">
        <v>0</v>
      </c>
      <c r="R1554" s="297">
        <v>101</v>
      </c>
      <c r="S1554" s="297">
        <v>101</v>
      </c>
      <c r="T1554" s="297">
        <v>101</v>
      </c>
      <c r="U1554" s="300">
        <v>101</v>
      </c>
      <c r="V1554" s="296">
        <v>0</v>
      </c>
      <c r="W1554" s="297">
        <v>0</v>
      </c>
      <c r="X1554" s="297">
        <v>101</v>
      </c>
      <c r="Y1554" s="297">
        <v>101</v>
      </c>
      <c r="Z1554" s="300">
        <v>101</v>
      </c>
      <c r="AA1554" s="296">
        <v>0</v>
      </c>
      <c r="AB1554" s="297">
        <v>101</v>
      </c>
      <c r="AC1554" s="297">
        <v>101</v>
      </c>
      <c r="AD1554" s="297">
        <v>101</v>
      </c>
      <c r="AE1554" s="300">
        <v>101</v>
      </c>
    </row>
    <row r="1555" spans="1:31" x14ac:dyDescent="0.2">
      <c r="A1555" s="293" t="s">
        <v>3620</v>
      </c>
      <c r="B1555" s="293" t="s">
        <v>3621</v>
      </c>
      <c r="C1555" s="293"/>
      <c r="D1555" s="122" t="s">
        <v>2711</v>
      </c>
      <c r="E1555" s="293" t="s">
        <v>2712</v>
      </c>
      <c r="F1555" s="122" t="s">
        <v>3186</v>
      </c>
      <c r="G1555" s="122" t="s">
        <v>2713</v>
      </c>
      <c r="H1555" s="293" t="s">
        <v>552</v>
      </c>
      <c r="I1555" s="293" t="s">
        <v>260</v>
      </c>
      <c r="J1555" s="294">
        <v>45808</v>
      </c>
      <c r="K1555" s="295">
        <v>9.99</v>
      </c>
      <c r="L1555" s="296">
        <v>10</v>
      </c>
      <c r="M1555" s="297">
        <v>10</v>
      </c>
      <c r="N1555" s="297">
        <v>10</v>
      </c>
      <c r="O1555" s="298">
        <v>10</v>
      </c>
      <c r="P1555" s="299">
        <v>10</v>
      </c>
      <c r="Q1555" s="296">
        <v>10</v>
      </c>
      <c r="R1555" s="297">
        <v>10</v>
      </c>
      <c r="S1555" s="297">
        <v>10</v>
      </c>
      <c r="T1555" s="297">
        <v>10</v>
      </c>
      <c r="U1555" s="300">
        <v>10</v>
      </c>
      <c r="V1555" s="296">
        <v>10</v>
      </c>
      <c r="W1555" s="297">
        <v>10</v>
      </c>
      <c r="X1555" s="297">
        <v>10</v>
      </c>
      <c r="Y1555" s="297">
        <v>10</v>
      </c>
      <c r="Z1555" s="300">
        <v>10</v>
      </c>
      <c r="AA1555" s="296">
        <v>10</v>
      </c>
      <c r="AB1555" s="297">
        <v>10</v>
      </c>
      <c r="AC1555" s="297">
        <v>10</v>
      </c>
      <c r="AD1555" s="297">
        <v>10</v>
      </c>
      <c r="AE1555" s="300">
        <v>10</v>
      </c>
    </row>
    <row r="1556" spans="1:31" x14ac:dyDescent="0.2">
      <c r="A1556" s="293" t="s">
        <v>3622</v>
      </c>
      <c r="B1556" s="293" t="s">
        <v>3623</v>
      </c>
      <c r="C1556" s="293"/>
      <c r="D1556" s="122" t="s">
        <v>2711</v>
      </c>
      <c r="E1556" s="293" t="s">
        <v>2712</v>
      </c>
      <c r="F1556" s="122" t="s">
        <v>3186</v>
      </c>
      <c r="G1556" s="122" t="s">
        <v>2713</v>
      </c>
      <c r="H1556" s="293" t="s">
        <v>2223</v>
      </c>
      <c r="I1556" s="293" t="s">
        <v>246</v>
      </c>
      <c r="J1556" s="294">
        <v>45077</v>
      </c>
      <c r="K1556" s="295">
        <v>9.9499999999999993</v>
      </c>
      <c r="L1556" s="296">
        <v>0</v>
      </c>
      <c r="M1556" s="297">
        <v>0</v>
      </c>
      <c r="N1556" s="297">
        <v>0</v>
      </c>
      <c r="O1556" s="298">
        <v>0</v>
      </c>
      <c r="P1556" s="299">
        <v>0</v>
      </c>
      <c r="Q1556" s="296">
        <v>0</v>
      </c>
      <c r="R1556" s="297">
        <v>0</v>
      </c>
      <c r="S1556" s="297">
        <v>0</v>
      </c>
      <c r="T1556" s="297">
        <v>0</v>
      </c>
      <c r="U1556" s="300">
        <v>0</v>
      </c>
      <c r="V1556" s="296">
        <v>0</v>
      </c>
      <c r="W1556" s="297">
        <v>0</v>
      </c>
      <c r="X1556" s="297">
        <v>0</v>
      </c>
      <c r="Y1556" s="297">
        <v>0</v>
      </c>
      <c r="Z1556" s="300">
        <v>0</v>
      </c>
      <c r="AA1556" s="296">
        <v>0</v>
      </c>
      <c r="AB1556" s="297">
        <v>0</v>
      </c>
      <c r="AC1556" s="297">
        <v>0</v>
      </c>
      <c r="AD1556" s="297">
        <v>0</v>
      </c>
      <c r="AE1556" s="300">
        <v>0</v>
      </c>
    </row>
    <row r="1557" spans="1:31" x14ac:dyDescent="0.2">
      <c r="A1557" s="293" t="s">
        <v>3624</v>
      </c>
      <c r="B1557" s="293" t="s">
        <v>3625</v>
      </c>
      <c r="C1557" s="293"/>
      <c r="D1557" s="122" t="s">
        <v>2711</v>
      </c>
      <c r="E1557" s="293" t="s">
        <v>2712</v>
      </c>
      <c r="F1557" s="122" t="s">
        <v>3186</v>
      </c>
      <c r="G1557" s="122" t="s">
        <v>244</v>
      </c>
      <c r="H1557" s="293" t="s">
        <v>661</v>
      </c>
      <c r="I1557" s="293" t="s">
        <v>260</v>
      </c>
      <c r="J1557" s="294">
        <v>45869</v>
      </c>
      <c r="K1557" s="295">
        <v>204.8</v>
      </c>
      <c r="L1557" s="296">
        <v>204.8</v>
      </c>
      <c r="M1557" s="297">
        <v>204.8</v>
      </c>
      <c r="N1557" s="297">
        <v>204.8</v>
      </c>
      <c r="O1557" s="298">
        <v>204.8</v>
      </c>
      <c r="P1557" s="299">
        <v>204.8</v>
      </c>
      <c r="Q1557" s="296">
        <v>204.8</v>
      </c>
      <c r="R1557" s="297">
        <v>204.8</v>
      </c>
      <c r="S1557" s="297">
        <v>204.8</v>
      </c>
      <c r="T1557" s="297">
        <v>204.8</v>
      </c>
      <c r="U1557" s="300">
        <v>204.8</v>
      </c>
      <c r="V1557" s="296">
        <v>204.8</v>
      </c>
      <c r="W1557" s="297">
        <v>204.8</v>
      </c>
      <c r="X1557" s="297">
        <v>204.8</v>
      </c>
      <c r="Y1557" s="297">
        <v>204.8</v>
      </c>
      <c r="Z1557" s="300">
        <v>204.8</v>
      </c>
      <c r="AA1557" s="296">
        <v>204.8</v>
      </c>
      <c r="AB1557" s="297">
        <v>204.8</v>
      </c>
      <c r="AC1557" s="297">
        <v>204.8</v>
      </c>
      <c r="AD1557" s="297">
        <v>204.8</v>
      </c>
      <c r="AE1557" s="300">
        <v>204.8</v>
      </c>
    </row>
    <row r="1558" spans="1:31" x14ac:dyDescent="0.2">
      <c r="A1558" s="293" t="s">
        <v>3626</v>
      </c>
      <c r="B1558" s="293" t="s">
        <v>3627</v>
      </c>
      <c r="C1558" s="293"/>
      <c r="D1558" s="122" t="s">
        <v>2711</v>
      </c>
      <c r="E1558" s="293" t="s">
        <v>2712</v>
      </c>
      <c r="F1558" s="122" t="s">
        <v>3186</v>
      </c>
      <c r="G1558" s="122" t="s">
        <v>244</v>
      </c>
      <c r="H1558" s="293" t="s">
        <v>552</v>
      </c>
      <c r="I1558" s="293" t="s">
        <v>260</v>
      </c>
      <c r="J1558" s="294">
        <v>46265</v>
      </c>
      <c r="K1558" s="295">
        <v>150</v>
      </c>
      <c r="L1558" s="296">
        <v>0</v>
      </c>
      <c r="M1558" s="297">
        <v>150</v>
      </c>
      <c r="N1558" s="297">
        <v>150</v>
      </c>
      <c r="O1558" s="298">
        <v>150</v>
      </c>
      <c r="P1558" s="299">
        <v>150</v>
      </c>
      <c r="Q1558" s="296">
        <v>150</v>
      </c>
      <c r="R1558" s="297">
        <v>150</v>
      </c>
      <c r="S1558" s="297">
        <v>150</v>
      </c>
      <c r="T1558" s="297">
        <v>150</v>
      </c>
      <c r="U1558" s="300">
        <v>150</v>
      </c>
      <c r="V1558" s="296">
        <v>0</v>
      </c>
      <c r="W1558" s="297">
        <v>150</v>
      </c>
      <c r="X1558" s="297">
        <v>150</v>
      </c>
      <c r="Y1558" s="297">
        <v>150</v>
      </c>
      <c r="Z1558" s="300">
        <v>150</v>
      </c>
      <c r="AA1558" s="296">
        <v>150</v>
      </c>
      <c r="AB1558" s="297">
        <v>150</v>
      </c>
      <c r="AC1558" s="297">
        <v>150</v>
      </c>
      <c r="AD1558" s="297">
        <v>150</v>
      </c>
      <c r="AE1558" s="300">
        <v>150</v>
      </c>
    </row>
    <row r="1559" spans="1:31" x14ac:dyDescent="0.2">
      <c r="A1559" s="293" t="s">
        <v>3628</v>
      </c>
      <c r="B1559" s="293" t="s">
        <v>3629</v>
      </c>
      <c r="C1559" s="293"/>
      <c r="D1559" s="122" t="s">
        <v>2711</v>
      </c>
      <c r="E1559" s="293" t="s">
        <v>2712</v>
      </c>
      <c r="F1559" s="122" t="s">
        <v>3186</v>
      </c>
      <c r="G1559" s="122" t="s">
        <v>244</v>
      </c>
      <c r="H1559" s="293" t="s">
        <v>1415</v>
      </c>
      <c r="I1559" s="293" t="s">
        <v>392</v>
      </c>
      <c r="J1559" s="294">
        <v>45987</v>
      </c>
      <c r="K1559" s="295">
        <v>152.88</v>
      </c>
      <c r="L1559" s="296">
        <v>152.9</v>
      </c>
      <c r="M1559" s="297">
        <v>152.9</v>
      </c>
      <c r="N1559" s="297">
        <v>152.9</v>
      </c>
      <c r="O1559" s="298">
        <v>152.9</v>
      </c>
      <c r="P1559" s="299">
        <v>152.9</v>
      </c>
      <c r="Q1559" s="296">
        <v>152.9</v>
      </c>
      <c r="R1559" s="297">
        <v>152.9</v>
      </c>
      <c r="S1559" s="297">
        <v>152.9</v>
      </c>
      <c r="T1559" s="297">
        <v>152.9</v>
      </c>
      <c r="U1559" s="300">
        <v>152.9</v>
      </c>
      <c r="V1559" s="296">
        <v>152.9</v>
      </c>
      <c r="W1559" s="297">
        <v>152.9</v>
      </c>
      <c r="X1559" s="297">
        <v>152.9</v>
      </c>
      <c r="Y1559" s="297">
        <v>152.9</v>
      </c>
      <c r="Z1559" s="300">
        <v>152.9</v>
      </c>
      <c r="AA1559" s="296">
        <v>152.9</v>
      </c>
      <c r="AB1559" s="297">
        <v>152.9</v>
      </c>
      <c r="AC1559" s="297">
        <v>152.9</v>
      </c>
      <c r="AD1559" s="297">
        <v>152.9</v>
      </c>
      <c r="AE1559" s="300">
        <v>152.9</v>
      </c>
    </row>
    <row r="1560" spans="1:31" x14ac:dyDescent="0.2">
      <c r="A1560" s="293" t="s">
        <v>3630</v>
      </c>
      <c r="B1560" s="293" t="s">
        <v>3631</v>
      </c>
      <c r="C1560" s="293"/>
      <c r="D1560" s="122" t="s">
        <v>2711</v>
      </c>
      <c r="E1560" s="293" t="s">
        <v>2712</v>
      </c>
      <c r="F1560" s="122" t="s">
        <v>3186</v>
      </c>
      <c r="G1560" s="122" t="s">
        <v>2713</v>
      </c>
      <c r="H1560" s="293" t="s">
        <v>816</v>
      </c>
      <c r="I1560" s="293" t="s">
        <v>305</v>
      </c>
      <c r="J1560" s="294">
        <v>45991</v>
      </c>
      <c r="K1560" s="295">
        <v>9.9</v>
      </c>
      <c r="L1560" s="296">
        <v>9.9</v>
      </c>
      <c r="M1560" s="297">
        <v>9.9</v>
      </c>
      <c r="N1560" s="297">
        <v>9.9</v>
      </c>
      <c r="O1560" s="298">
        <v>9.9</v>
      </c>
      <c r="P1560" s="299">
        <v>9.9</v>
      </c>
      <c r="Q1560" s="296">
        <v>9.9</v>
      </c>
      <c r="R1560" s="297">
        <v>9.9</v>
      </c>
      <c r="S1560" s="297">
        <v>9.9</v>
      </c>
      <c r="T1560" s="297">
        <v>9.9</v>
      </c>
      <c r="U1560" s="300">
        <v>9.9</v>
      </c>
      <c r="V1560" s="296">
        <v>9.9</v>
      </c>
      <c r="W1560" s="297">
        <v>9.9</v>
      </c>
      <c r="X1560" s="297">
        <v>9.9</v>
      </c>
      <c r="Y1560" s="297">
        <v>9.9</v>
      </c>
      <c r="Z1560" s="300">
        <v>9.9</v>
      </c>
      <c r="AA1560" s="296">
        <v>9.9</v>
      </c>
      <c r="AB1560" s="297">
        <v>9.9</v>
      </c>
      <c r="AC1560" s="297">
        <v>9.9</v>
      </c>
      <c r="AD1560" s="297">
        <v>9.9</v>
      </c>
      <c r="AE1560" s="300">
        <v>9.9</v>
      </c>
    </row>
    <row r="1561" spans="1:31" x14ac:dyDescent="0.2">
      <c r="A1561" s="293" t="s">
        <v>3632</v>
      </c>
      <c r="B1561" s="293" t="s">
        <v>3633</v>
      </c>
      <c r="C1561" s="293"/>
      <c r="D1561" s="122" t="s">
        <v>2711</v>
      </c>
      <c r="E1561" s="293" t="s">
        <v>2712</v>
      </c>
      <c r="F1561" s="122" t="s">
        <v>3186</v>
      </c>
      <c r="G1561" s="122" t="s">
        <v>2713</v>
      </c>
      <c r="H1561" s="293" t="s">
        <v>402</v>
      </c>
      <c r="I1561" s="293" t="s">
        <v>305</v>
      </c>
      <c r="J1561" s="294">
        <v>45762</v>
      </c>
      <c r="K1561" s="295">
        <v>9.9</v>
      </c>
      <c r="L1561" s="296">
        <v>9.9</v>
      </c>
      <c r="M1561" s="297">
        <v>9.9</v>
      </c>
      <c r="N1561" s="297">
        <v>9.9</v>
      </c>
      <c r="O1561" s="298">
        <v>9.9</v>
      </c>
      <c r="P1561" s="299">
        <v>9.9</v>
      </c>
      <c r="Q1561" s="296">
        <v>9.9</v>
      </c>
      <c r="R1561" s="297">
        <v>9.9</v>
      </c>
      <c r="S1561" s="297">
        <v>9.9</v>
      </c>
      <c r="T1561" s="297">
        <v>9.9</v>
      </c>
      <c r="U1561" s="300">
        <v>9.9</v>
      </c>
      <c r="V1561" s="296">
        <v>9.9</v>
      </c>
      <c r="W1561" s="297">
        <v>9.9</v>
      </c>
      <c r="X1561" s="297">
        <v>9.9</v>
      </c>
      <c r="Y1561" s="297">
        <v>9.9</v>
      </c>
      <c r="Z1561" s="300">
        <v>9.9</v>
      </c>
      <c r="AA1561" s="296">
        <v>9.9</v>
      </c>
      <c r="AB1561" s="297">
        <v>9.9</v>
      </c>
      <c r="AC1561" s="297">
        <v>9.9</v>
      </c>
      <c r="AD1561" s="297">
        <v>9.9</v>
      </c>
      <c r="AE1561" s="300">
        <v>9.9</v>
      </c>
    </row>
    <row r="1562" spans="1:31" x14ac:dyDescent="0.2">
      <c r="A1562" s="293" t="s">
        <v>3634</v>
      </c>
      <c r="B1562" s="293" t="s">
        <v>3635</v>
      </c>
      <c r="C1562" s="293"/>
      <c r="D1562" s="122" t="s">
        <v>2711</v>
      </c>
      <c r="E1562" s="293" t="s">
        <v>2712</v>
      </c>
      <c r="F1562" s="122" t="s">
        <v>3186</v>
      </c>
      <c r="G1562" s="122" t="s">
        <v>244</v>
      </c>
      <c r="H1562" s="293" t="s">
        <v>2133</v>
      </c>
      <c r="I1562" s="293" t="s">
        <v>246</v>
      </c>
      <c r="J1562" s="294">
        <v>46882</v>
      </c>
      <c r="K1562" s="295">
        <v>94</v>
      </c>
      <c r="L1562" s="296">
        <v>0</v>
      </c>
      <c r="M1562" s="297">
        <v>0</v>
      </c>
      <c r="N1562" s="297">
        <v>94</v>
      </c>
      <c r="O1562" s="298">
        <v>94</v>
      </c>
      <c r="P1562" s="299">
        <v>94</v>
      </c>
      <c r="Q1562" s="296">
        <v>0</v>
      </c>
      <c r="R1562" s="297">
        <v>0</v>
      </c>
      <c r="S1562" s="297">
        <v>94</v>
      </c>
      <c r="T1562" s="297">
        <v>94</v>
      </c>
      <c r="U1562" s="300">
        <v>94</v>
      </c>
      <c r="V1562" s="296">
        <v>0</v>
      </c>
      <c r="W1562" s="297">
        <v>0</v>
      </c>
      <c r="X1562" s="297">
        <v>0</v>
      </c>
      <c r="Y1562" s="297">
        <v>94</v>
      </c>
      <c r="Z1562" s="300">
        <v>94</v>
      </c>
      <c r="AA1562" s="296">
        <v>0</v>
      </c>
      <c r="AB1562" s="297">
        <v>0</v>
      </c>
      <c r="AC1562" s="297">
        <v>94</v>
      </c>
      <c r="AD1562" s="297">
        <v>94</v>
      </c>
      <c r="AE1562" s="300">
        <v>94</v>
      </c>
    </row>
    <row r="1563" spans="1:31" x14ac:dyDescent="0.2">
      <c r="A1563" s="293" t="s">
        <v>3636</v>
      </c>
      <c r="B1563" s="293" t="s">
        <v>3637</v>
      </c>
      <c r="C1563" s="293"/>
      <c r="D1563" s="122" t="s">
        <v>2711</v>
      </c>
      <c r="E1563" s="293" t="s">
        <v>2712</v>
      </c>
      <c r="F1563" s="122" t="s">
        <v>4461</v>
      </c>
      <c r="G1563" s="122" t="s">
        <v>4460</v>
      </c>
      <c r="H1563" s="293" t="s">
        <v>1302</v>
      </c>
      <c r="I1563" s="293" t="s">
        <v>260</v>
      </c>
      <c r="J1563" s="294">
        <v>46084</v>
      </c>
      <c r="K1563" s="295">
        <v>61.47</v>
      </c>
      <c r="L1563" s="296">
        <v>0.4</v>
      </c>
      <c r="M1563" s="297">
        <v>0.4</v>
      </c>
      <c r="N1563" s="297">
        <v>0.4</v>
      </c>
      <c r="O1563" s="298">
        <v>0.4</v>
      </c>
      <c r="P1563" s="299">
        <v>0.4</v>
      </c>
      <c r="Q1563" s="296">
        <v>0.4</v>
      </c>
      <c r="R1563" s="297">
        <v>0.4</v>
      </c>
      <c r="S1563" s="297">
        <v>0.4</v>
      </c>
      <c r="T1563" s="297">
        <v>0.4</v>
      </c>
      <c r="U1563" s="300">
        <v>0.4</v>
      </c>
      <c r="V1563" s="296">
        <v>0</v>
      </c>
      <c r="W1563" s="297">
        <v>0.4</v>
      </c>
      <c r="X1563" s="297">
        <v>0.4</v>
      </c>
      <c r="Y1563" s="297">
        <v>0.4</v>
      </c>
      <c r="Z1563" s="300">
        <v>0.4</v>
      </c>
      <c r="AA1563" s="296">
        <v>0.4</v>
      </c>
      <c r="AB1563" s="297">
        <v>0.4</v>
      </c>
      <c r="AC1563" s="297">
        <v>0.4</v>
      </c>
      <c r="AD1563" s="297">
        <v>0.4</v>
      </c>
      <c r="AE1563" s="300">
        <v>0.4</v>
      </c>
    </row>
    <row r="1564" spans="1:31" x14ac:dyDescent="0.2">
      <c r="A1564" s="293" t="s">
        <v>3638</v>
      </c>
      <c r="B1564" s="293" t="s">
        <v>3639</v>
      </c>
      <c r="C1564" s="293"/>
      <c r="D1564" s="122" t="s">
        <v>2711</v>
      </c>
      <c r="E1564" s="293" t="s">
        <v>2712</v>
      </c>
      <c r="F1564" s="122" t="s">
        <v>4461</v>
      </c>
      <c r="G1564" s="122" t="s">
        <v>4460</v>
      </c>
      <c r="H1564" s="293" t="s">
        <v>2202</v>
      </c>
      <c r="I1564" s="293" t="s">
        <v>1186</v>
      </c>
      <c r="J1564" s="294">
        <v>46174</v>
      </c>
      <c r="K1564" s="295">
        <v>207.96</v>
      </c>
      <c r="L1564" s="296">
        <v>0</v>
      </c>
      <c r="M1564" s="297">
        <v>0</v>
      </c>
      <c r="N1564" s="297">
        <v>0</v>
      </c>
      <c r="O1564" s="298">
        <v>0</v>
      </c>
      <c r="P1564" s="299">
        <v>0</v>
      </c>
      <c r="Q1564" s="296">
        <v>0</v>
      </c>
      <c r="R1564" s="297">
        <v>0</v>
      </c>
      <c r="S1564" s="297">
        <v>0</v>
      </c>
      <c r="T1564" s="297">
        <v>0</v>
      </c>
      <c r="U1564" s="300">
        <v>0</v>
      </c>
      <c r="V1564" s="296">
        <v>0</v>
      </c>
      <c r="W1564" s="297">
        <v>0</v>
      </c>
      <c r="X1564" s="297">
        <v>0</v>
      </c>
      <c r="Y1564" s="297">
        <v>0</v>
      </c>
      <c r="Z1564" s="300">
        <v>0</v>
      </c>
      <c r="AA1564" s="296">
        <v>0</v>
      </c>
      <c r="AB1564" s="297">
        <v>0</v>
      </c>
      <c r="AC1564" s="297">
        <v>0</v>
      </c>
      <c r="AD1564" s="297">
        <v>0</v>
      </c>
      <c r="AE1564" s="300">
        <v>0</v>
      </c>
    </row>
    <row r="1565" spans="1:31" x14ac:dyDescent="0.2">
      <c r="A1565" s="293" t="s">
        <v>3640</v>
      </c>
      <c r="B1565" s="293" t="s">
        <v>3641</v>
      </c>
      <c r="C1565" s="293"/>
      <c r="D1565" s="122" t="s">
        <v>2711</v>
      </c>
      <c r="E1565" s="293" t="s">
        <v>2712</v>
      </c>
      <c r="F1565" s="122" t="s">
        <v>3186</v>
      </c>
      <c r="G1565" s="122" t="s">
        <v>244</v>
      </c>
      <c r="H1565" s="293" t="s">
        <v>402</v>
      </c>
      <c r="I1565" s="293" t="s">
        <v>305</v>
      </c>
      <c r="J1565" s="294">
        <v>46176</v>
      </c>
      <c r="K1565" s="295">
        <v>164.5</v>
      </c>
      <c r="L1565" s="296">
        <v>0</v>
      </c>
      <c r="M1565" s="297">
        <v>164.6</v>
      </c>
      <c r="N1565" s="297">
        <v>164.6</v>
      </c>
      <c r="O1565" s="298">
        <v>164.6</v>
      </c>
      <c r="P1565" s="299">
        <v>164.6</v>
      </c>
      <c r="Q1565" s="296">
        <v>164.6</v>
      </c>
      <c r="R1565" s="297">
        <v>164.6</v>
      </c>
      <c r="S1565" s="297">
        <v>164.6</v>
      </c>
      <c r="T1565" s="297">
        <v>164.6</v>
      </c>
      <c r="U1565" s="300">
        <v>164.6</v>
      </c>
      <c r="V1565" s="296">
        <v>0</v>
      </c>
      <c r="W1565" s="297">
        <v>164.6</v>
      </c>
      <c r="X1565" s="297">
        <v>164.6</v>
      </c>
      <c r="Y1565" s="297">
        <v>164.6</v>
      </c>
      <c r="Z1565" s="300">
        <v>164.6</v>
      </c>
      <c r="AA1565" s="296">
        <v>164.6</v>
      </c>
      <c r="AB1565" s="297">
        <v>164.6</v>
      </c>
      <c r="AC1565" s="297">
        <v>164.6</v>
      </c>
      <c r="AD1565" s="297">
        <v>164.6</v>
      </c>
      <c r="AE1565" s="300">
        <v>164.6</v>
      </c>
    </row>
    <row r="1566" spans="1:31" x14ac:dyDescent="0.2">
      <c r="A1566" s="293" t="s">
        <v>3642</v>
      </c>
      <c r="B1566" s="293" t="s">
        <v>3643</v>
      </c>
      <c r="C1566" s="293"/>
      <c r="D1566" s="122" t="s">
        <v>2711</v>
      </c>
      <c r="E1566" s="293" t="s">
        <v>2712</v>
      </c>
      <c r="F1566" s="122" t="s">
        <v>3186</v>
      </c>
      <c r="G1566" s="122" t="s">
        <v>244</v>
      </c>
      <c r="H1566" s="293" t="s">
        <v>1535</v>
      </c>
      <c r="I1566" s="293" t="s">
        <v>392</v>
      </c>
      <c r="J1566" s="294">
        <v>46569</v>
      </c>
      <c r="K1566" s="295">
        <v>100.77</v>
      </c>
      <c r="L1566" s="296">
        <v>0</v>
      </c>
      <c r="M1566" s="297">
        <v>0</v>
      </c>
      <c r="N1566" s="297">
        <v>100.8</v>
      </c>
      <c r="O1566" s="298">
        <v>100.8</v>
      </c>
      <c r="P1566" s="299">
        <v>100.8</v>
      </c>
      <c r="Q1566" s="296">
        <v>0</v>
      </c>
      <c r="R1566" s="297">
        <v>100.8</v>
      </c>
      <c r="S1566" s="297">
        <v>100.8</v>
      </c>
      <c r="T1566" s="297">
        <v>100.8</v>
      </c>
      <c r="U1566" s="300">
        <v>100.8</v>
      </c>
      <c r="V1566" s="296">
        <v>0</v>
      </c>
      <c r="W1566" s="297">
        <v>0</v>
      </c>
      <c r="X1566" s="297">
        <v>100.8</v>
      </c>
      <c r="Y1566" s="297">
        <v>100.8</v>
      </c>
      <c r="Z1566" s="300">
        <v>100.8</v>
      </c>
      <c r="AA1566" s="296">
        <v>0</v>
      </c>
      <c r="AB1566" s="297">
        <v>100.8</v>
      </c>
      <c r="AC1566" s="297">
        <v>100.8</v>
      </c>
      <c r="AD1566" s="297">
        <v>100.8</v>
      </c>
      <c r="AE1566" s="300">
        <v>100.8</v>
      </c>
    </row>
    <row r="1567" spans="1:31" x14ac:dyDescent="0.2">
      <c r="A1567" s="293" t="s">
        <v>3644</v>
      </c>
      <c r="B1567" s="293" t="s">
        <v>3645</v>
      </c>
      <c r="C1567" s="293"/>
      <c r="D1567" s="122" t="s">
        <v>2711</v>
      </c>
      <c r="E1567" s="293" t="s">
        <v>2712</v>
      </c>
      <c r="F1567" s="122" t="s">
        <v>3186</v>
      </c>
      <c r="G1567" s="122" t="s">
        <v>244</v>
      </c>
      <c r="H1567" s="293" t="s">
        <v>1359</v>
      </c>
      <c r="I1567" s="293" t="s">
        <v>392</v>
      </c>
      <c r="J1567" s="294">
        <v>46234</v>
      </c>
      <c r="K1567" s="295">
        <v>401.9</v>
      </c>
      <c r="L1567" s="296">
        <v>0</v>
      </c>
      <c r="M1567" s="297">
        <v>401.9</v>
      </c>
      <c r="N1567" s="297">
        <v>401.9</v>
      </c>
      <c r="O1567" s="298">
        <v>401.9</v>
      </c>
      <c r="P1567" s="299">
        <v>401.9</v>
      </c>
      <c r="Q1567" s="296">
        <v>401.9</v>
      </c>
      <c r="R1567" s="297">
        <v>401.9</v>
      </c>
      <c r="S1567" s="297">
        <v>401.9</v>
      </c>
      <c r="T1567" s="297">
        <v>401.9</v>
      </c>
      <c r="U1567" s="300">
        <v>401.9</v>
      </c>
      <c r="V1567" s="296">
        <v>0</v>
      </c>
      <c r="W1567" s="297">
        <v>401.9</v>
      </c>
      <c r="X1567" s="297">
        <v>401.9</v>
      </c>
      <c r="Y1567" s="297">
        <v>401.9</v>
      </c>
      <c r="Z1567" s="300">
        <v>401.9</v>
      </c>
      <c r="AA1567" s="296">
        <v>401.9</v>
      </c>
      <c r="AB1567" s="297">
        <v>401.9</v>
      </c>
      <c r="AC1567" s="297">
        <v>401.9</v>
      </c>
      <c r="AD1567" s="297">
        <v>401.9</v>
      </c>
      <c r="AE1567" s="300">
        <v>401.9</v>
      </c>
    </row>
    <row r="1568" spans="1:31" x14ac:dyDescent="0.2">
      <c r="A1568" s="293" t="s">
        <v>3646</v>
      </c>
      <c r="B1568" s="293" t="s">
        <v>3647</v>
      </c>
      <c r="C1568" s="293"/>
      <c r="D1568" s="122" t="s">
        <v>2711</v>
      </c>
      <c r="E1568" s="293" t="s">
        <v>2712</v>
      </c>
      <c r="F1568" s="122" t="s">
        <v>3186</v>
      </c>
      <c r="G1568" s="122" t="s">
        <v>2713</v>
      </c>
      <c r="H1568" s="293" t="s">
        <v>325</v>
      </c>
      <c r="I1568" s="293" t="s">
        <v>252</v>
      </c>
      <c r="J1568" s="294">
        <v>45877</v>
      </c>
      <c r="K1568" s="295">
        <v>9.99</v>
      </c>
      <c r="L1568" s="296">
        <v>10</v>
      </c>
      <c r="M1568" s="297">
        <v>10</v>
      </c>
      <c r="N1568" s="297">
        <v>10</v>
      </c>
      <c r="O1568" s="298">
        <v>10</v>
      </c>
      <c r="P1568" s="299">
        <v>10</v>
      </c>
      <c r="Q1568" s="296">
        <v>10</v>
      </c>
      <c r="R1568" s="297">
        <v>10</v>
      </c>
      <c r="S1568" s="297">
        <v>10</v>
      </c>
      <c r="T1568" s="297">
        <v>10</v>
      </c>
      <c r="U1568" s="300">
        <v>10</v>
      </c>
      <c r="V1568" s="296">
        <v>10</v>
      </c>
      <c r="W1568" s="297">
        <v>10</v>
      </c>
      <c r="X1568" s="297">
        <v>10</v>
      </c>
      <c r="Y1568" s="297">
        <v>10</v>
      </c>
      <c r="Z1568" s="300">
        <v>10</v>
      </c>
      <c r="AA1568" s="296">
        <v>10</v>
      </c>
      <c r="AB1568" s="297">
        <v>10</v>
      </c>
      <c r="AC1568" s="297">
        <v>10</v>
      </c>
      <c r="AD1568" s="297">
        <v>10</v>
      </c>
      <c r="AE1568" s="300">
        <v>10</v>
      </c>
    </row>
    <row r="1569" spans="1:31" x14ac:dyDescent="0.2">
      <c r="A1569" s="293" t="s">
        <v>3648</v>
      </c>
      <c r="B1569" s="293" t="s">
        <v>3649</v>
      </c>
      <c r="C1569" s="293"/>
      <c r="D1569" s="122" t="s">
        <v>2711</v>
      </c>
      <c r="E1569" s="293" t="s">
        <v>2712</v>
      </c>
      <c r="F1569" s="122" t="s">
        <v>3186</v>
      </c>
      <c r="G1569" s="122" t="s">
        <v>2713</v>
      </c>
      <c r="H1569" s="293" t="s">
        <v>943</v>
      </c>
      <c r="I1569" s="293" t="s">
        <v>252</v>
      </c>
      <c r="J1569" s="294">
        <v>45890</v>
      </c>
      <c r="K1569" s="295">
        <v>9.8000000000000007</v>
      </c>
      <c r="L1569" s="296">
        <v>9.8000000000000007</v>
      </c>
      <c r="M1569" s="297">
        <v>9.8000000000000007</v>
      </c>
      <c r="N1569" s="297">
        <v>9.8000000000000007</v>
      </c>
      <c r="O1569" s="298">
        <v>9.8000000000000007</v>
      </c>
      <c r="P1569" s="299">
        <v>9.8000000000000007</v>
      </c>
      <c r="Q1569" s="296">
        <v>9.8000000000000007</v>
      </c>
      <c r="R1569" s="297">
        <v>9.8000000000000007</v>
      </c>
      <c r="S1569" s="297">
        <v>9.8000000000000007</v>
      </c>
      <c r="T1569" s="297">
        <v>9.8000000000000007</v>
      </c>
      <c r="U1569" s="300">
        <v>9.8000000000000007</v>
      </c>
      <c r="V1569" s="296">
        <v>9.8000000000000007</v>
      </c>
      <c r="W1569" s="297">
        <v>9.8000000000000007</v>
      </c>
      <c r="X1569" s="297">
        <v>9.8000000000000007</v>
      </c>
      <c r="Y1569" s="297">
        <v>9.8000000000000007</v>
      </c>
      <c r="Z1569" s="300">
        <v>9.8000000000000007</v>
      </c>
      <c r="AA1569" s="296">
        <v>9.8000000000000007</v>
      </c>
      <c r="AB1569" s="297">
        <v>9.8000000000000007</v>
      </c>
      <c r="AC1569" s="297">
        <v>9.8000000000000007</v>
      </c>
      <c r="AD1569" s="297">
        <v>9.8000000000000007</v>
      </c>
      <c r="AE1569" s="300">
        <v>9.8000000000000007</v>
      </c>
    </row>
    <row r="1570" spans="1:31" x14ac:dyDescent="0.2">
      <c r="A1570" s="293" t="s">
        <v>3650</v>
      </c>
      <c r="B1570" s="293" t="s">
        <v>3651</v>
      </c>
      <c r="C1570" s="293"/>
      <c r="D1570" s="122" t="s">
        <v>2711</v>
      </c>
      <c r="E1570" s="293" t="s">
        <v>2712</v>
      </c>
      <c r="F1570" s="122" t="s">
        <v>3186</v>
      </c>
      <c r="G1570" s="122" t="s">
        <v>244</v>
      </c>
      <c r="H1570" s="293" t="s">
        <v>755</v>
      </c>
      <c r="I1570" s="293" t="s">
        <v>246</v>
      </c>
      <c r="J1570" s="294">
        <v>47116</v>
      </c>
      <c r="K1570" s="295">
        <v>50</v>
      </c>
      <c r="L1570" s="296">
        <v>0</v>
      </c>
      <c r="M1570" s="297">
        <v>0</v>
      </c>
      <c r="N1570" s="297">
        <v>0</v>
      </c>
      <c r="O1570" s="298">
        <v>50</v>
      </c>
      <c r="P1570" s="299">
        <v>50</v>
      </c>
      <c r="Q1570" s="296">
        <v>0</v>
      </c>
      <c r="R1570" s="297">
        <v>0</v>
      </c>
      <c r="S1570" s="297">
        <v>0</v>
      </c>
      <c r="T1570" s="297">
        <v>50</v>
      </c>
      <c r="U1570" s="300">
        <v>50</v>
      </c>
      <c r="V1570" s="296">
        <v>0</v>
      </c>
      <c r="W1570" s="297">
        <v>0</v>
      </c>
      <c r="X1570" s="297">
        <v>0</v>
      </c>
      <c r="Y1570" s="297">
        <v>50</v>
      </c>
      <c r="Z1570" s="300">
        <v>50</v>
      </c>
      <c r="AA1570" s="296">
        <v>0</v>
      </c>
      <c r="AB1570" s="297">
        <v>0</v>
      </c>
      <c r="AC1570" s="297">
        <v>0</v>
      </c>
      <c r="AD1570" s="297">
        <v>50</v>
      </c>
      <c r="AE1570" s="300">
        <v>50</v>
      </c>
    </row>
    <row r="1571" spans="1:31" x14ac:dyDescent="0.2">
      <c r="A1571" s="293" t="s">
        <v>3652</v>
      </c>
      <c r="B1571" s="293" t="s">
        <v>3653</v>
      </c>
      <c r="C1571" s="293"/>
      <c r="D1571" s="122" t="s">
        <v>2711</v>
      </c>
      <c r="E1571" s="293" t="s">
        <v>2712</v>
      </c>
      <c r="F1571" s="122" t="s">
        <v>3186</v>
      </c>
      <c r="G1571" s="122" t="s">
        <v>244</v>
      </c>
      <c r="H1571" s="293" t="s">
        <v>552</v>
      </c>
      <c r="I1571" s="293" t="s">
        <v>260</v>
      </c>
      <c r="J1571" s="294">
        <v>45835</v>
      </c>
      <c r="K1571" s="295">
        <v>60.37</v>
      </c>
      <c r="L1571" s="296">
        <v>60.4</v>
      </c>
      <c r="M1571" s="297">
        <v>60.4</v>
      </c>
      <c r="N1571" s="297">
        <v>60.4</v>
      </c>
      <c r="O1571" s="298">
        <v>60.4</v>
      </c>
      <c r="P1571" s="299">
        <v>60.4</v>
      </c>
      <c r="Q1571" s="296">
        <v>60.4</v>
      </c>
      <c r="R1571" s="297">
        <v>60.4</v>
      </c>
      <c r="S1571" s="297">
        <v>60.4</v>
      </c>
      <c r="T1571" s="297">
        <v>60.4</v>
      </c>
      <c r="U1571" s="300">
        <v>60.4</v>
      </c>
      <c r="V1571" s="296">
        <v>60.4</v>
      </c>
      <c r="W1571" s="297">
        <v>60.4</v>
      </c>
      <c r="X1571" s="297">
        <v>60.4</v>
      </c>
      <c r="Y1571" s="297">
        <v>60.4</v>
      </c>
      <c r="Z1571" s="300">
        <v>60.4</v>
      </c>
      <c r="AA1571" s="296">
        <v>60.4</v>
      </c>
      <c r="AB1571" s="297">
        <v>60.4</v>
      </c>
      <c r="AC1571" s="297">
        <v>60.4</v>
      </c>
      <c r="AD1571" s="297">
        <v>60.4</v>
      </c>
      <c r="AE1571" s="300">
        <v>60.4</v>
      </c>
    </row>
    <row r="1572" spans="1:31" x14ac:dyDescent="0.2">
      <c r="A1572" s="293" t="s">
        <v>3654</v>
      </c>
      <c r="B1572" s="293" t="s">
        <v>3655</v>
      </c>
      <c r="C1572" s="293"/>
      <c r="D1572" s="122" t="s">
        <v>2711</v>
      </c>
      <c r="E1572" s="293" t="s">
        <v>2712</v>
      </c>
      <c r="F1572" s="122" t="s">
        <v>4461</v>
      </c>
      <c r="G1572" s="122" t="s">
        <v>4460</v>
      </c>
      <c r="H1572" s="293" t="s">
        <v>1345</v>
      </c>
      <c r="I1572" s="293" t="s">
        <v>246</v>
      </c>
      <c r="J1572" s="294">
        <v>45945</v>
      </c>
      <c r="K1572" s="295">
        <v>100.8</v>
      </c>
      <c r="L1572" s="296">
        <v>100.8</v>
      </c>
      <c r="M1572" s="297">
        <v>100.8</v>
      </c>
      <c r="N1572" s="297">
        <v>100.8</v>
      </c>
      <c r="O1572" s="298">
        <v>100.8</v>
      </c>
      <c r="P1572" s="299">
        <v>100.8</v>
      </c>
      <c r="Q1572" s="296">
        <v>100.8</v>
      </c>
      <c r="R1572" s="297">
        <v>100.8</v>
      </c>
      <c r="S1572" s="297">
        <v>100.8</v>
      </c>
      <c r="T1572" s="297">
        <v>100.8</v>
      </c>
      <c r="U1572" s="300">
        <v>100.8</v>
      </c>
      <c r="V1572" s="296">
        <v>100.8</v>
      </c>
      <c r="W1572" s="297">
        <v>100.8</v>
      </c>
      <c r="X1572" s="297">
        <v>100.8</v>
      </c>
      <c r="Y1572" s="297">
        <v>100.8</v>
      </c>
      <c r="Z1572" s="300">
        <v>100.8</v>
      </c>
      <c r="AA1572" s="296">
        <v>100.8</v>
      </c>
      <c r="AB1572" s="297">
        <v>100.8</v>
      </c>
      <c r="AC1572" s="297">
        <v>100.8</v>
      </c>
      <c r="AD1572" s="297">
        <v>100.8</v>
      </c>
      <c r="AE1572" s="300">
        <v>100.8</v>
      </c>
    </row>
    <row r="1573" spans="1:31" x14ac:dyDescent="0.2">
      <c r="A1573" s="293" t="s">
        <v>3656</v>
      </c>
      <c r="B1573" s="293" t="s">
        <v>3657</v>
      </c>
      <c r="C1573" s="293"/>
      <c r="D1573" s="122" t="s">
        <v>2711</v>
      </c>
      <c r="E1573" s="293" t="s">
        <v>2712</v>
      </c>
      <c r="F1573" s="122" t="s">
        <v>3186</v>
      </c>
      <c r="G1573" s="122" t="s">
        <v>244</v>
      </c>
      <c r="H1573" s="293" t="s">
        <v>2133</v>
      </c>
      <c r="I1573" s="293" t="s">
        <v>246</v>
      </c>
      <c r="J1573" s="294">
        <v>46022</v>
      </c>
      <c r="K1573" s="295">
        <v>50.9</v>
      </c>
      <c r="L1573" s="296">
        <v>50.9</v>
      </c>
      <c r="M1573" s="297">
        <v>50.9</v>
      </c>
      <c r="N1573" s="297">
        <v>50.9</v>
      </c>
      <c r="O1573" s="298">
        <v>50.9</v>
      </c>
      <c r="P1573" s="299">
        <v>50.9</v>
      </c>
      <c r="Q1573" s="296">
        <v>50.9</v>
      </c>
      <c r="R1573" s="297">
        <v>50.9</v>
      </c>
      <c r="S1573" s="297">
        <v>50.9</v>
      </c>
      <c r="T1573" s="297">
        <v>50.9</v>
      </c>
      <c r="U1573" s="300">
        <v>50.9</v>
      </c>
      <c r="V1573" s="296">
        <v>50.9</v>
      </c>
      <c r="W1573" s="297">
        <v>50.9</v>
      </c>
      <c r="X1573" s="297">
        <v>50.9</v>
      </c>
      <c r="Y1573" s="297">
        <v>50.9</v>
      </c>
      <c r="Z1573" s="300">
        <v>50.9</v>
      </c>
      <c r="AA1573" s="296">
        <v>50.9</v>
      </c>
      <c r="AB1573" s="297">
        <v>50.9</v>
      </c>
      <c r="AC1573" s="297">
        <v>50.9</v>
      </c>
      <c r="AD1573" s="297">
        <v>50.9</v>
      </c>
      <c r="AE1573" s="300">
        <v>50.9</v>
      </c>
    </row>
    <row r="1574" spans="1:31" x14ac:dyDescent="0.2">
      <c r="A1574" s="293" t="s">
        <v>3658</v>
      </c>
      <c r="B1574" s="293" t="s">
        <v>3659</v>
      </c>
      <c r="C1574" s="293"/>
      <c r="D1574" s="122" t="s">
        <v>2711</v>
      </c>
      <c r="E1574" s="293" t="s">
        <v>2712</v>
      </c>
      <c r="F1574" s="122" t="s">
        <v>3186</v>
      </c>
      <c r="G1574" s="122" t="s">
        <v>2713</v>
      </c>
      <c r="H1574" s="293" t="s">
        <v>2148</v>
      </c>
      <c r="I1574" s="293" t="s">
        <v>260</v>
      </c>
      <c r="J1574" s="294">
        <v>45877</v>
      </c>
      <c r="K1574" s="295">
        <v>9.9</v>
      </c>
      <c r="L1574" s="296">
        <v>9.9</v>
      </c>
      <c r="M1574" s="297">
        <v>9.9</v>
      </c>
      <c r="N1574" s="297">
        <v>9.9</v>
      </c>
      <c r="O1574" s="298">
        <v>9.9</v>
      </c>
      <c r="P1574" s="299">
        <v>9.9</v>
      </c>
      <c r="Q1574" s="296">
        <v>9.9</v>
      </c>
      <c r="R1574" s="297">
        <v>9.9</v>
      </c>
      <c r="S1574" s="297">
        <v>9.9</v>
      </c>
      <c r="T1574" s="297">
        <v>9.9</v>
      </c>
      <c r="U1574" s="300">
        <v>9.9</v>
      </c>
      <c r="V1574" s="296">
        <v>9.9</v>
      </c>
      <c r="W1574" s="297">
        <v>9.9</v>
      </c>
      <c r="X1574" s="297">
        <v>9.9</v>
      </c>
      <c r="Y1574" s="297">
        <v>9.9</v>
      </c>
      <c r="Z1574" s="300">
        <v>9.9</v>
      </c>
      <c r="AA1574" s="296">
        <v>9.9</v>
      </c>
      <c r="AB1574" s="297">
        <v>9.9</v>
      </c>
      <c r="AC1574" s="297">
        <v>9.9</v>
      </c>
      <c r="AD1574" s="297">
        <v>9.9</v>
      </c>
      <c r="AE1574" s="300">
        <v>9.9</v>
      </c>
    </row>
    <row r="1575" spans="1:31" x14ac:dyDescent="0.2">
      <c r="A1575" s="293" t="s">
        <v>3660</v>
      </c>
      <c r="B1575" s="293" t="s">
        <v>3661</v>
      </c>
      <c r="C1575" s="293"/>
      <c r="D1575" s="122" t="s">
        <v>2711</v>
      </c>
      <c r="E1575" s="293" t="s">
        <v>2712</v>
      </c>
      <c r="F1575" s="122" t="s">
        <v>3186</v>
      </c>
      <c r="G1575" s="122" t="s">
        <v>244</v>
      </c>
      <c r="H1575" s="293" t="s">
        <v>648</v>
      </c>
      <c r="I1575" s="293" t="s">
        <v>246</v>
      </c>
      <c r="J1575" s="294">
        <v>46053</v>
      </c>
      <c r="K1575" s="295">
        <v>52.29</v>
      </c>
      <c r="L1575" s="296">
        <v>52.3</v>
      </c>
      <c r="M1575" s="297">
        <v>52.3</v>
      </c>
      <c r="N1575" s="297">
        <v>52.3</v>
      </c>
      <c r="O1575" s="298">
        <v>52.3</v>
      </c>
      <c r="P1575" s="299">
        <v>52.3</v>
      </c>
      <c r="Q1575" s="296">
        <v>52.3</v>
      </c>
      <c r="R1575" s="297">
        <v>52.3</v>
      </c>
      <c r="S1575" s="297">
        <v>52.3</v>
      </c>
      <c r="T1575" s="297">
        <v>52.3</v>
      </c>
      <c r="U1575" s="300">
        <v>52.3</v>
      </c>
      <c r="V1575" s="296">
        <v>52.3</v>
      </c>
      <c r="W1575" s="297">
        <v>52.3</v>
      </c>
      <c r="X1575" s="297">
        <v>52.3</v>
      </c>
      <c r="Y1575" s="297">
        <v>52.3</v>
      </c>
      <c r="Z1575" s="300">
        <v>52.3</v>
      </c>
      <c r="AA1575" s="296">
        <v>52.3</v>
      </c>
      <c r="AB1575" s="297">
        <v>52.3</v>
      </c>
      <c r="AC1575" s="297">
        <v>52.3</v>
      </c>
      <c r="AD1575" s="297">
        <v>52.3</v>
      </c>
      <c r="AE1575" s="300">
        <v>52.3</v>
      </c>
    </row>
    <row r="1576" spans="1:31" x14ac:dyDescent="0.2">
      <c r="A1576" s="293" t="s">
        <v>3662</v>
      </c>
      <c r="B1576" s="293" t="s">
        <v>3663</v>
      </c>
      <c r="C1576" s="293"/>
      <c r="D1576" s="122" t="s">
        <v>2711</v>
      </c>
      <c r="E1576" s="293" t="s">
        <v>2712</v>
      </c>
      <c r="F1576" s="122" t="s">
        <v>3186</v>
      </c>
      <c r="G1576" s="122" t="s">
        <v>2713</v>
      </c>
      <c r="H1576" s="293" t="s">
        <v>341</v>
      </c>
      <c r="I1576" s="293" t="s">
        <v>252</v>
      </c>
      <c r="J1576" s="294">
        <v>45814</v>
      </c>
      <c r="K1576" s="295">
        <v>9.99</v>
      </c>
      <c r="L1576" s="296">
        <v>10</v>
      </c>
      <c r="M1576" s="297">
        <v>10</v>
      </c>
      <c r="N1576" s="297">
        <v>10</v>
      </c>
      <c r="O1576" s="298">
        <v>10</v>
      </c>
      <c r="P1576" s="299">
        <v>10</v>
      </c>
      <c r="Q1576" s="296">
        <v>10</v>
      </c>
      <c r="R1576" s="297">
        <v>10</v>
      </c>
      <c r="S1576" s="297">
        <v>10</v>
      </c>
      <c r="T1576" s="297">
        <v>10</v>
      </c>
      <c r="U1576" s="300">
        <v>10</v>
      </c>
      <c r="V1576" s="296">
        <v>10</v>
      </c>
      <c r="W1576" s="297">
        <v>10</v>
      </c>
      <c r="X1576" s="297">
        <v>10</v>
      </c>
      <c r="Y1576" s="297">
        <v>10</v>
      </c>
      <c r="Z1576" s="300">
        <v>10</v>
      </c>
      <c r="AA1576" s="296">
        <v>10</v>
      </c>
      <c r="AB1576" s="297">
        <v>10</v>
      </c>
      <c r="AC1576" s="297">
        <v>10</v>
      </c>
      <c r="AD1576" s="297">
        <v>10</v>
      </c>
      <c r="AE1576" s="300">
        <v>10</v>
      </c>
    </row>
    <row r="1577" spans="1:31" x14ac:dyDescent="0.2">
      <c r="A1577" s="293" t="s">
        <v>3664</v>
      </c>
      <c r="B1577" s="293" t="s">
        <v>3665</v>
      </c>
      <c r="C1577" s="293"/>
      <c r="D1577" s="122" t="s">
        <v>2711</v>
      </c>
      <c r="E1577" s="293" t="s">
        <v>2712</v>
      </c>
      <c r="F1577" s="122" t="s">
        <v>3186</v>
      </c>
      <c r="G1577" s="122" t="s">
        <v>244</v>
      </c>
      <c r="H1577" s="293" t="s">
        <v>325</v>
      </c>
      <c r="I1577" s="293" t="s">
        <v>252</v>
      </c>
      <c r="J1577" s="294">
        <v>46308</v>
      </c>
      <c r="K1577" s="295">
        <v>75</v>
      </c>
      <c r="L1577" s="296">
        <v>0</v>
      </c>
      <c r="M1577" s="297">
        <v>75</v>
      </c>
      <c r="N1577" s="297">
        <v>75</v>
      </c>
      <c r="O1577" s="298">
        <v>75</v>
      </c>
      <c r="P1577" s="299">
        <v>75</v>
      </c>
      <c r="Q1577" s="296">
        <v>75</v>
      </c>
      <c r="R1577" s="297">
        <v>75</v>
      </c>
      <c r="S1577" s="297">
        <v>75</v>
      </c>
      <c r="T1577" s="297">
        <v>75</v>
      </c>
      <c r="U1577" s="300">
        <v>75</v>
      </c>
      <c r="V1577" s="296">
        <v>0</v>
      </c>
      <c r="W1577" s="297">
        <v>75</v>
      </c>
      <c r="X1577" s="297">
        <v>75</v>
      </c>
      <c r="Y1577" s="297">
        <v>75</v>
      </c>
      <c r="Z1577" s="300">
        <v>75</v>
      </c>
      <c r="AA1577" s="296">
        <v>0</v>
      </c>
      <c r="AB1577" s="297">
        <v>75</v>
      </c>
      <c r="AC1577" s="297">
        <v>75</v>
      </c>
      <c r="AD1577" s="297">
        <v>75</v>
      </c>
      <c r="AE1577" s="300">
        <v>75</v>
      </c>
    </row>
    <row r="1578" spans="1:31" x14ac:dyDescent="0.2">
      <c r="A1578" s="293" t="s">
        <v>3666</v>
      </c>
      <c r="B1578" s="293" t="s">
        <v>3667</v>
      </c>
      <c r="C1578" s="293"/>
      <c r="D1578" s="122" t="s">
        <v>2711</v>
      </c>
      <c r="E1578" s="293" t="s">
        <v>2712</v>
      </c>
      <c r="F1578" s="122" t="s">
        <v>3186</v>
      </c>
      <c r="G1578" s="122" t="s">
        <v>2713</v>
      </c>
      <c r="H1578" s="293" t="s">
        <v>943</v>
      </c>
      <c r="I1578" s="293" t="s">
        <v>252</v>
      </c>
      <c r="J1578" s="294">
        <v>45873</v>
      </c>
      <c r="K1578" s="295">
        <v>9.99</v>
      </c>
      <c r="L1578" s="296">
        <v>10</v>
      </c>
      <c r="M1578" s="297">
        <v>10</v>
      </c>
      <c r="N1578" s="297">
        <v>10</v>
      </c>
      <c r="O1578" s="298">
        <v>10</v>
      </c>
      <c r="P1578" s="299">
        <v>10</v>
      </c>
      <c r="Q1578" s="296">
        <v>10</v>
      </c>
      <c r="R1578" s="297">
        <v>10</v>
      </c>
      <c r="S1578" s="297">
        <v>10</v>
      </c>
      <c r="T1578" s="297">
        <v>10</v>
      </c>
      <c r="U1578" s="300">
        <v>10</v>
      </c>
      <c r="V1578" s="296">
        <v>10</v>
      </c>
      <c r="W1578" s="297">
        <v>10</v>
      </c>
      <c r="X1578" s="297">
        <v>10</v>
      </c>
      <c r="Y1578" s="297">
        <v>10</v>
      </c>
      <c r="Z1578" s="300">
        <v>10</v>
      </c>
      <c r="AA1578" s="296">
        <v>10</v>
      </c>
      <c r="AB1578" s="297">
        <v>10</v>
      </c>
      <c r="AC1578" s="297">
        <v>10</v>
      </c>
      <c r="AD1578" s="297">
        <v>10</v>
      </c>
      <c r="AE1578" s="300">
        <v>10</v>
      </c>
    </row>
    <row r="1579" spans="1:31" x14ac:dyDescent="0.2">
      <c r="A1579" s="293" t="s">
        <v>3668</v>
      </c>
      <c r="B1579" s="293" t="s">
        <v>3669</v>
      </c>
      <c r="C1579" s="293"/>
      <c r="D1579" s="122" t="s">
        <v>2711</v>
      </c>
      <c r="E1579" s="293" t="s">
        <v>2712</v>
      </c>
      <c r="F1579" s="122" t="s">
        <v>3186</v>
      </c>
      <c r="G1579" s="122" t="s">
        <v>244</v>
      </c>
      <c r="H1579" s="293" t="s">
        <v>3423</v>
      </c>
      <c r="I1579" s="293" t="s">
        <v>260</v>
      </c>
      <c r="J1579" s="294">
        <v>46507</v>
      </c>
      <c r="K1579" s="295">
        <v>61.39</v>
      </c>
      <c r="L1579" s="296">
        <v>0</v>
      </c>
      <c r="M1579" s="297">
        <v>61.4</v>
      </c>
      <c r="N1579" s="297">
        <v>61.4</v>
      </c>
      <c r="O1579" s="298">
        <v>61.4</v>
      </c>
      <c r="P1579" s="299">
        <v>61.4</v>
      </c>
      <c r="Q1579" s="296">
        <v>0</v>
      </c>
      <c r="R1579" s="297">
        <v>61.4</v>
      </c>
      <c r="S1579" s="297">
        <v>61.4</v>
      </c>
      <c r="T1579" s="297">
        <v>61.4</v>
      </c>
      <c r="U1579" s="300">
        <v>61.4</v>
      </c>
      <c r="V1579" s="296">
        <v>0</v>
      </c>
      <c r="W1579" s="297">
        <v>0</v>
      </c>
      <c r="X1579" s="297">
        <v>61.4</v>
      </c>
      <c r="Y1579" s="297">
        <v>61.4</v>
      </c>
      <c r="Z1579" s="300">
        <v>61.4</v>
      </c>
      <c r="AA1579" s="296">
        <v>0</v>
      </c>
      <c r="AB1579" s="297">
        <v>61.4</v>
      </c>
      <c r="AC1579" s="297">
        <v>61.4</v>
      </c>
      <c r="AD1579" s="297">
        <v>61.4</v>
      </c>
      <c r="AE1579" s="300">
        <v>61.4</v>
      </c>
    </row>
    <row r="1580" spans="1:31" x14ac:dyDescent="0.2">
      <c r="A1580" s="293" t="s">
        <v>3670</v>
      </c>
      <c r="B1580" s="293" t="s">
        <v>3671</v>
      </c>
      <c r="C1580" s="293"/>
      <c r="D1580" s="122" t="s">
        <v>2711</v>
      </c>
      <c r="E1580" s="293" t="s">
        <v>2712</v>
      </c>
      <c r="F1580" s="122" t="s">
        <v>3186</v>
      </c>
      <c r="G1580" s="122" t="s">
        <v>244</v>
      </c>
      <c r="H1580" s="293" t="s">
        <v>743</v>
      </c>
      <c r="I1580" s="293" t="s">
        <v>260</v>
      </c>
      <c r="J1580" s="294">
        <v>46188</v>
      </c>
      <c r="K1580" s="295">
        <v>60.3</v>
      </c>
      <c r="L1580" s="296">
        <v>0</v>
      </c>
      <c r="M1580" s="297">
        <v>60.3</v>
      </c>
      <c r="N1580" s="297">
        <v>60.3</v>
      </c>
      <c r="O1580" s="298">
        <v>60.3</v>
      </c>
      <c r="P1580" s="299">
        <v>60.3</v>
      </c>
      <c r="Q1580" s="296">
        <v>60.3</v>
      </c>
      <c r="R1580" s="297">
        <v>60.3</v>
      </c>
      <c r="S1580" s="297">
        <v>60.3</v>
      </c>
      <c r="T1580" s="297">
        <v>60.3</v>
      </c>
      <c r="U1580" s="300">
        <v>60.3</v>
      </c>
      <c r="V1580" s="296">
        <v>0</v>
      </c>
      <c r="W1580" s="297">
        <v>60.3</v>
      </c>
      <c r="X1580" s="297">
        <v>60.3</v>
      </c>
      <c r="Y1580" s="297">
        <v>60.3</v>
      </c>
      <c r="Z1580" s="300">
        <v>60.3</v>
      </c>
      <c r="AA1580" s="296">
        <v>60.3</v>
      </c>
      <c r="AB1580" s="297">
        <v>60.3</v>
      </c>
      <c r="AC1580" s="297">
        <v>60.3</v>
      </c>
      <c r="AD1580" s="297">
        <v>60.3</v>
      </c>
      <c r="AE1580" s="300">
        <v>60.3</v>
      </c>
    </row>
    <row r="1581" spans="1:31" x14ac:dyDescent="0.2">
      <c r="A1581" s="293" t="s">
        <v>3672</v>
      </c>
      <c r="B1581" s="293" t="s">
        <v>3673</v>
      </c>
      <c r="C1581" s="293"/>
      <c r="D1581" s="122" t="s">
        <v>2711</v>
      </c>
      <c r="E1581" s="293" t="s">
        <v>2712</v>
      </c>
      <c r="F1581" s="122" t="s">
        <v>3186</v>
      </c>
      <c r="G1581" s="122" t="s">
        <v>2713</v>
      </c>
      <c r="H1581" s="293" t="s">
        <v>552</v>
      </c>
      <c r="I1581" s="293" t="s">
        <v>260</v>
      </c>
      <c r="J1581" s="294">
        <v>45748</v>
      </c>
      <c r="K1581" s="295">
        <v>9.9</v>
      </c>
      <c r="L1581" s="296">
        <v>9.9</v>
      </c>
      <c r="M1581" s="297">
        <v>9.9</v>
      </c>
      <c r="N1581" s="297">
        <v>9.9</v>
      </c>
      <c r="O1581" s="298">
        <v>9.9</v>
      </c>
      <c r="P1581" s="299">
        <v>9.9</v>
      </c>
      <c r="Q1581" s="296">
        <v>9.9</v>
      </c>
      <c r="R1581" s="297">
        <v>9.9</v>
      </c>
      <c r="S1581" s="297">
        <v>9.9</v>
      </c>
      <c r="T1581" s="297">
        <v>9.9</v>
      </c>
      <c r="U1581" s="300">
        <v>9.9</v>
      </c>
      <c r="V1581" s="296">
        <v>9.9</v>
      </c>
      <c r="W1581" s="297">
        <v>9.9</v>
      </c>
      <c r="X1581" s="297">
        <v>9.9</v>
      </c>
      <c r="Y1581" s="297">
        <v>9.9</v>
      </c>
      <c r="Z1581" s="300">
        <v>9.9</v>
      </c>
      <c r="AA1581" s="296">
        <v>9.9</v>
      </c>
      <c r="AB1581" s="297">
        <v>9.9</v>
      </c>
      <c r="AC1581" s="297">
        <v>9.9</v>
      </c>
      <c r="AD1581" s="297">
        <v>9.9</v>
      </c>
      <c r="AE1581" s="300">
        <v>9.9</v>
      </c>
    </row>
    <row r="1582" spans="1:31" x14ac:dyDescent="0.2">
      <c r="A1582" s="293" t="s">
        <v>3674</v>
      </c>
      <c r="B1582" s="293" t="s">
        <v>3675</v>
      </c>
      <c r="C1582" s="293"/>
      <c r="D1582" s="122" t="s">
        <v>2711</v>
      </c>
      <c r="E1582" s="293" t="s">
        <v>2712</v>
      </c>
      <c r="F1582" s="122" t="s">
        <v>3186</v>
      </c>
      <c r="G1582" s="122" t="s">
        <v>244</v>
      </c>
      <c r="H1582" s="293" t="s">
        <v>2240</v>
      </c>
      <c r="I1582" s="293" t="s">
        <v>246</v>
      </c>
      <c r="J1582" s="294">
        <v>45959</v>
      </c>
      <c r="K1582" s="295">
        <v>200.74</v>
      </c>
      <c r="L1582" s="296">
        <v>200.7</v>
      </c>
      <c r="M1582" s="297">
        <v>200.7</v>
      </c>
      <c r="N1582" s="297">
        <v>200.7</v>
      </c>
      <c r="O1582" s="298">
        <v>200.7</v>
      </c>
      <c r="P1582" s="299">
        <v>200.7</v>
      </c>
      <c r="Q1582" s="296">
        <v>200.7</v>
      </c>
      <c r="R1582" s="297">
        <v>200.7</v>
      </c>
      <c r="S1582" s="297">
        <v>200.7</v>
      </c>
      <c r="T1582" s="297">
        <v>200.7</v>
      </c>
      <c r="U1582" s="300">
        <v>200.7</v>
      </c>
      <c r="V1582" s="296">
        <v>200.7</v>
      </c>
      <c r="W1582" s="297">
        <v>200.7</v>
      </c>
      <c r="X1582" s="297">
        <v>200.7</v>
      </c>
      <c r="Y1582" s="297">
        <v>200.7</v>
      </c>
      <c r="Z1582" s="300">
        <v>200.7</v>
      </c>
      <c r="AA1582" s="296">
        <v>200.7</v>
      </c>
      <c r="AB1582" s="297">
        <v>200.7</v>
      </c>
      <c r="AC1582" s="297">
        <v>200.7</v>
      </c>
      <c r="AD1582" s="297">
        <v>200.7</v>
      </c>
      <c r="AE1582" s="300">
        <v>200.7</v>
      </c>
    </row>
    <row r="1583" spans="1:31" x14ac:dyDescent="0.2">
      <c r="A1583" s="293" t="s">
        <v>3676</v>
      </c>
      <c r="B1583" s="293" t="s">
        <v>3677</v>
      </c>
      <c r="C1583" s="293"/>
      <c r="D1583" s="122" t="s">
        <v>2711</v>
      </c>
      <c r="E1583" s="293" t="s">
        <v>2712</v>
      </c>
      <c r="F1583" s="122" t="s">
        <v>3186</v>
      </c>
      <c r="G1583" s="122" t="s">
        <v>244</v>
      </c>
      <c r="H1583" s="293" t="s">
        <v>583</v>
      </c>
      <c r="I1583" s="293" t="s">
        <v>252</v>
      </c>
      <c r="J1583" s="294">
        <v>45930</v>
      </c>
      <c r="K1583" s="295">
        <v>207.25</v>
      </c>
      <c r="L1583" s="296">
        <v>207.3</v>
      </c>
      <c r="M1583" s="297">
        <v>207.3</v>
      </c>
      <c r="N1583" s="297">
        <v>207.3</v>
      </c>
      <c r="O1583" s="298">
        <v>207.3</v>
      </c>
      <c r="P1583" s="299">
        <v>207.3</v>
      </c>
      <c r="Q1583" s="296">
        <v>207.3</v>
      </c>
      <c r="R1583" s="297">
        <v>207.3</v>
      </c>
      <c r="S1583" s="297">
        <v>207.3</v>
      </c>
      <c r="T1583" s="297">
        <v>207.3</v>
      </c>
      <c r="U1583" s="300">
        <v>207.3</v>
      </c>
      <c r="V1583" s="296">
        <v>207.3</v>
      </c>
      <c r="W1583" s="297">
        <v>207.3</v>
      </c>
      <c r="X1583" s="297">
        <v>207.3</v>
      </c>
      <c r="Y1583" s="297">
        <v>207.3</v>
      </c>
      <c r="Z1583" s="300">
        <v>207.3</v>
      </c>
      <c r="AA1583" s="296">
        <v>207.3</v>
      </c>
      <c r="AB1583" s="297">
        <v>207.3</v>
      </c>
      <c r="AC1583" s="297">
        <v>207.3</v>
      </c>
      <c r="AD1583" s="297">
        <v>207.3</v>
      </c>
      <c r="AE1583" s="300">
        <v>207.3</v>
      </c>
    </row>
    <row r="1584" spans="1:31" x14ac:dyDescent="0.2">
      <c r="A1584" s="293" t="s">
        <v>3678</v>
      </c>
      <c r="B1584" s="293" t="s">
        <v>3679</v>
      </c>
      <c r="C1584" s="293"/>
      <c r="D1584" s="122" t="s">
        <v>2711</v>
      </c>
      <c r="E1584" s="293" t="s">
        <v>2712</v>
      </c>
      <c r="F1584" s="122" t="s">
        <v>3186</v>
      </c>
      <c r="G1584" s="122" t="s">
        <v>244</v>
      </c>
      <c r="H1584" s="293" t="s">
        <v>1216</v>
      </c>
      <c r="I1584" s="293" t="s">
        <v>246</v>
      </c>
      <c r="J1584" s="294">
        <v>45823</v>
      </c>
      <c r="K1584" s="295">
        <v>309.52999999999997</v>
      </c>
      <c r="L1584" s="296">
        <v>309.5</v>
      </c>
      <c r="M1584" s="297">
        <v>309.5</v>
      </c>
      <c r="N1584" s="297">
        <v>309.5</v>
      </c>
      <c r="O1584" s="298">
        <v>309.5</v>
      </c>
      <c r="P1584" s="299">
        <v>309.5</v>
      </c>
      <c r="Q1584" s="296">
        <v>309.5</v>
      </c>
      <c r="R1584" s="297">
        <v>309.5</v>
      </c>
      <c r="S1584" s="297">
        <v>309.5</v>
      </c>
      <c r="T1584" s="297">
        <v>309.5</v>
      </c>
      <c r="U1584" s="300">
        <v>309.5</v>
      </c>
      <c r="V1584" s="296">
        <v>309.5</v>
      </c>
      <c r="W1584" s="297">
        <v>309.5</v>
      </c>
      <c r="X1584" s="297">
        <v>309.5</v>
      </c>
      <c r="Y1584" s="297">
        <v>309.5</v>
      </c>
      <c r="Z1584" s="300">
        <v>309.5</v>
      </c>
      <c r="AA1584" s="296">
        <v>309.5</v>
      </c>
      <c r="AB1584" s="297">
        <v>309.5</v>
      </c>
      <c r="AC1584" s="297">
        <v>309.5</v>
      </c>
      <c r="AD1584" s="297">
        <v>309.5</v>
      </c>
      <c r="AE1584" s="300">
        <v>309.5</v>
      </c>
    </row>
    <row r="1585" spans="1:31" x14ac:dyDescent="0.2">
      <c r="A1585" s="293" t="s">
        <v>3680</v>
      </c>
      <c r="B1585" s="293" t="s">
        <v>3681</v>
      </c>
      <c r="C1585" s="293"/>
      <c r="D1585" s="122" t="s">
        <v>2711</v>
      </c>
      <c r="E1585" s="293" t="s">
        <v>2712</v>
      </c>
      <c r="F1585" s="122" t="s">
        <v>3186</v>
      </c>
      <c r="G1585" s="122" t="s">
        <v>2713</v>
      </c>
      <c r="H1585" s="293" t="s">
        <v>643</v>
      </c>
      <c r="I1585" s="293" t="s">
        <v>246</v>
      </c>
      <c r="J1585" s="294">
        <v>45809</v>
      </c>
      <c r="K1585" s="295">
        <v>9.9499999999999993</v>
      </c>
      <c r="L1585" s="296">
        <v>9.9</v>
      </c>
      <c r="M1585" s="297">
        <v>9.9</v>
      </c>
      <c r="N1585" s="297">
        <v>9.9</v>
      </c>
      <c r="O1585" s="298">
        <v>9.9</v>
      </c>
      <c r="P1585" s="299">
        <v>9.9</v>
      </c>
      <c r="Q1585" s="296">
        <v>9.9</v>
      </c>
      <c r="R1585" s="297">
        <v>9.9</v>
      </c>
      <c r="S1585" s="297">
        <v>9.9</v>
      </c>
      <c r="T1585" s="297">
        <v>9.9</v>
      </c>
      <c r="U1585" s="300">
        <v>9.9</v>
      </c>
      <c r="V1585" s="296">
        <v>9.9</v>
      </c>
      <c r="W1585" s="297">
        <v>9.9</v>
      </c>
      <c r="X1585" s="297">
        <v>9.9</v>
      </c>
      <c r="Y1585" s="297">
        <v>9.9</v>
      </c>
      <c r="Z1585" s="300">
        <v>9.9</v>
      </c>
      <c r="AA1585" s="296">
        <v>9.9</v>
      </c>
      <c r="AB1585" s="297">
        <v>9.9</v>
      </c>
      <c r="AC1585" s="297">
        <v>9.9</v>
      </c>
      <c r="AD1585" s="297">
        <v>9.9</v>
      </c>
      <c r="AE1585" s="300">
        <v>9.9</v>
      </c>
    </row>
    <row r="1586" spans="1:31" x14ac:dyDescent="0.2">
      <c r="A1586" s="293" t="s">
        <v>3682</v>
      </c>
      <c r="B1586" s="293" t="s">
        <v>3683</v>
      </c>
      <c r="C1586" s="293"/>
      <c r="D1586" s="122" t="s">
        <v>2711</v>
      </c>
      <c r="E1586" s="293" t="s">
        <v>2712</v>
      </c>
      <c r="F1586" s="122" t="s">
        <v>3186</v>
      </c>
      <c r="G1586" s="122" t="s">
        <v>244</v>
      </c>
      <c r="H1586" s="293" t="s">
        <v>325</v>
      </c>
      <c r="I1586" s="293" t="s">
        <v>252</v>
      </c>
      <c r="J1586" s="294">
        <v>46095</v>
      </c>
      <c r="K1586" s="295">
        <v>125.36</v>
      </c>
      <c r="L1586" s="296">
        <v>125.4</v>
      </c>
      <c r="M1586" s="297">
        <v>125.4</v>
      </c>
      <c r="N1586" s="297">
        <v>125.4</v>
      </c>
      <c r="O1586" s="298">
        <v>125.4</v>
      </c>
      <c r="P1586" s="299">
        <v>125.4</v>
      </c>
      <c r="Q1586" s="296">
        <v>125.4</v>
      </c>
      <c r="R1586" s="297">
        <v>125.4</v>
      </c>
      <c r="S1586" s="297">
        <v>125.4</v>
      </c>
      <c r="T1586" s="297">
        <v>125.4</v>
      </c>
      <c r="U1586" s="300">
        <v>125.4</v>
      </c>
      <c r="V1586" s="296">
        <v>0</v>
      </c>
      <c r="W1586" s="297">
        <v>125.4</v>
      </c>
      <c r="X1586" s="297">
        <v>125.4</v>
      </c>
      <c r="Y1586" s="297">
        <v>125.4</v>
      </c>
      <c r="Z1586" s="300">
        <v>125.4</v>
      </c>
      <c r="AA1586" s="296">
        <v>125.4</v>
      </c>
      <c r="AB1586" s="297">
        <v>125.4</v>
      </c>
      <c r="AC1586" s="297">
        <v>125.4</v>
      </c>
      <c r="AD1586" s="297">
        <v>125.4</v>
      </c>
      <c r="AE1586" s="300">
        <v>125.4</v>
      </c>
    </row>
    <row r="1587" spans="1:31" x14ac:dyDescent="0.2">
      <c r="A1587" s="293" t="s">
        <v>3684</v>
      </c>
      <c r="B1587" s="293" t="s">
        <v>3685</v>
      </c>
      <c r="C1587" s="293"/>
      <c r="D1587" s="122" t="s">
        <v>2711</v>
      </c>
      <c r="E1587" s="293" t="s">
        <v>2712</v>
      </c>
      <c r="F1587" s="122" t="s">
        <v>3186</v>
      </c>
      <c r="G1587" s="122" t="s">
        <v>244</v>
      </c>
      <c r="H1587" s="293" t="s">
        <v>860</v>
      </c>
      <c r="I1587" s="293" t="s">
        <v>246</v>
      </c>
      <c r="J1587" s="294">
        <v>46537</v>
      </c>
      <c r="K1587" s="295">
        <v>156</v>
      </c>
      <c r="L1587" s="296">
        <v>0</v>
      </c>
      <c r="M1587" s="297">
        <v>156</v>
      </c>
      <c r="N1587" s="297">
        <v>156</v>
      </c>
      <c r="O1587" s="298">
        <v>156</v>
      </c>
      <c r="P1587" s="299">
        <v>156</v>
      </c>
      <c r="Q1587" s="296">
        <v>0</v>
      </c>
      <c r="R1587" s="297">
        <v>156</v>
      </c>
      <c r="S1587" s="297">
        <v>156</v>
      </c>
      <c r="T1587" s="297">
        <v>156</v>
      </c>
      <c r="U1587" s="300">
        <v>156</v>
      </c>
      <c r="V1587" s="296">
        <v>0</v>
      </c>
      <c r="W1587" s="297">
        <v>0</v>
      </c>
      <c r="X1587" s="297">
        <v>156</v>
      </c>
      <c r="Y1587" s="297">
        <v>156</v>
      </c>
      <c r="Z1587" s="300">
        <v>156</v>
      </c>
      <c r="AA1587" s="296">
        <v>0</v>
      </c>
      <c r="AB1587" s="297">
        <v>156</v>
      </c>
      <c r="AC1587" s="297">
        <v>156</v>
      </c>
      <c r="AD1587" s="297">
        <v>156</v>
      </c>
      <c r="AE1587" s="300">
        <v>156</v>
      </c>
    </row>
    <row r="1588" spans="1:31" x14ac:dyDescent="0.2">
      <c r="A1588" s="293" t="s">
        <v>3686</v>
      </c>
      <c r="B1588" s="293" t="s">
        <v>3687</v>
      </c>
      <c r="C1588" s="293"/>
      <c r="D1588" s="122" t="s">
        <v>2711</v>
      </c>
      <c r="E1588" s="293" t="s">
        <v>2712</v>
      </c>
      <c r="F1588" s="122" t="s">
        <v>3186</v>
      </c>
      <c r="G1588" s="122" t="s">
        <v>244</v>
      </c>
      <c r="H1588" s="293" t="s">
        <v>860</v>
      </c>
      <c r="I1588" s="293" t="s">
        <v>246</v>
      </c>
      <c r="J1588" s="294">
        <v>46537</v>
      </c>
      <c r="K1588" s="295">
        <v>156</v>
      </c>
      <c r="L1588" s="296">
        <v>0</v>
      </c>
      <c r="M1588" s="297">
        <v>156</v>
      </c>
      <c r="N1588" s="297">
        <v>156</v>
      </c>
      <c r="O1588" s="298">
        <v>156</v>
      </c>
      <c r="P1588" s="299">
        <v>156</v>
      </c>
      <c r="Q1588" s="296">
        <v>0</v>
      </c>
      <c r="R1588" s="297">
        <v>156</v>
      </c>
      <c r="S1588" s="297">
        <v>156</v>
      </c>
      <c r="T1588" s="297">
        <v>156</v>
      </c>
      <c r="U1588" s="300">
        <v>156</v>
      </c>
      <c r="V1588" s="296">
        <v>0</v>
      </c>
      <c r="W1588" s="297">
        <v>0</v>
      </c>
      <c r="X1588" s="297">
        <v>156</v>
      </c>
      <c r="Y1588" s="297">
        <v>156</v>
      </c>
      <c r="Z1588" s="300">
        <v>156</v>
      </c>
      <c r="AA1588" s="296">
        <v>0</v>
      </c>
      <c r="AB1588" s="297">
        <v>156</v>
      </c>
      <c r="AC1588" s="297">
        <v>156</v>
      </c>
      <c r="AD1588" s="297">
        <v>156</v>
      </c>
      <c r="AE1588" s="300">
        <v>156</v>
      </c>
    </row>
    <row r="1589" spans="1:31" x14ac:dyDescent="0.2">
      <c r="A1589" s="293" t="s">
        <v>3688</v>
      </c>
      <c r="B1589" s="293" t="s">
        <v>3689</v>
      </c>
      <c r="C1589" s="293"/>
      <c r="D1589" s="122" t="s">
        <v>2711</v>
      </c>
      <c r="E1589" s="293" t="s">
        <v>2712</v>
      </c>
      <c r="F1589" s="122" t="s">
        <v>4461</v>
      </c>
      <c r="G1589" s="122" t="s">
        <v>4460</v>
      </c>
      <c r="H1589" s="293" t="s">
        <v>2362</v>
      </c>
      <c r="I1589" s="293" t="s">
        <v>246</v>
      </c>
      <c r="J1589" s="294">
        <v>45769</v>
      </c>
      <c r="K1589" s="295">
        <v>160.25</v>
      </c>
      <c r="L1589" s="296">
        <v>0</v>
      </c>
      <c r="M1589" s="297">
        <v>0</v>
      </c>
      <c r="N1589" s="297">
        <v>0</v>
      </c>
      <c r="O1589" s="298">
        <v>0</v>
      </c>
      <c r="P1589" s="299">
        <v>0</v>
      </c>
      <c r="Q1589" s="296">
        <v>0</v>
      </c>
      <c r="R1589" s="297">
        <v>0</v>
      </c>
      <c r="S1589" s="297">
        <v>0</v>
      </c>
      <c r="T1589" s="297">
        <v>0</v>
      </c>
      <c r="U1589" s="300">
        <v>0</v>
      </c>
      <c r="V1589" s="296">
        <v>0</v>
      </c>
      <c r="W1589" s="297">
        <v>0</v>
      </c>
      <c r="X1589" s="297">
        <v>0</v>
      </c>
      <c r="Y1589" s="297">
        <v>0</v>
      </c>
      <c r="Z1589" s="300">
        <v>0</v>
      </c>
      <c r="AA1589" s="296">
        <v>0</v>
      </c>
      <c r="AB1589" s="297">
        <v>0</v>
      </c>
      <c r="AC1589" s="297">
        <v>0</v>
      </c>
      <c r="AD1589" s="297">
        <v>0</v>
      </c>
      <c r="AE1589" s="300">
        <v>0</v>
      </c>
    </row>
    <row r="1590" spans="1:31" x14ac:dyDescent="0.2">
      <c r="A1590" s="293" t="s">
        <v>3690</v>
      </c>
      <c r="B1590" s="293" t="s">
        <v>3691</v>
      </c>
      <c r="C1590" s="293"/>
      <c r="D1590" s="122" t="s">
        <v>2711</v>
      </c>
      <c r="E1590" s="293" t="s">
        <v>2712</v>
      </c>
      <c r="F1590" s="122" t="s">
        <v>3186</v>
      </c>
      <c r="G1590" s="122" t="s">
        <v>244</v>
      </c>
      <c r="H1590" s="293" t="s">
        <v>418</v>
      </c>
      <c r="I1590" s="293" t="s">
        <v>260</v>
      </c>
      <c r="J1590" s="294">
        <v>46752</v>
      </c>
      <c r="K1590" s="295">
        <v>510.4</v>
      </c>
      <c r="L1590" s="296">
        <v>0</v>
      </c>
      <c r="M1590" s="297">
        <v>0</v>
      </c>
      <c r="N1590" s="297">
        <v>510.4</v>
      </c>
      <c r="O1590" s="298">
        <v>510.4</v>
      </c>
      <c r="P1590" s="299">
        <v>510.4</v>
      </c>
      <c r="Q1590" s="296">
        <v>0</v>
      </c>
      <c r="R1590" s="297">
        <v>0</v>
      </c>
      <c r="S1590" s="297">
        <v>510.4</v>
      </c>
      <c r="T1590" s="297">
        <v>510.4</v>
      </c>
      <c r="U1590" s="300">
        <v>510.4</v>
      </c>
      <c r="V1590" s="296">
        <v>0</v>
      </c>
      <c r="W1590" s="297">
        <v>0</v>
      </c>
      <c r="X1590" s="297">
        <v>510.4</v>
      </c>
      <c r="Y1590" s="297">
        <v>510.4</v>
      </c>
      <c r="Z1590" s="300">
        <v>510.4</v>
      </c>
      <c r="AA1590" s="296">
        <v>0</v>
      </c>
      <c r="AB1590" s="297">
        <v>0</v>
      </c>
      <c r="AC1590" s="297">
        <v>510.4</v>
      </c>
      <c r="AD1590" s="297">
        <v>510.4</v>
      </c>
      <c r="AE1590" s="300">
        <v>510.4</v>
      </c>
    </row>
    <row r="1591" spans="1:31" x14ac:dyDescent="0.2">
      <c r="A1591" s="293" t="s">
        <v>3692</v>
      </c>
      <c r="B1591" s="293" t="s">
        <v>3693</v>
      </c>
      <c r="C1591" s="293"/>
      <c r="D1591" s="122" t="s">
        <v>2711</v>
      </c>
      <c r="E1591" s="293" t="s">
        <v>2712</v>
      </c>
      <c r="F1591" s="122" t="s">
        <v>3186</v>
      </c>
      <c r="G1591" s="122" t="s">
        <v>244</v>
      </c>
      <c r="H1591" s="293" t="s">
        <v>816</v>
      </c>
      <c r="I1591" s="293" t="s">
        <v>305</v>
      </c>
      <c r="J1591" s="294">
        <v>46022</v>
      </c>
      <c r="K1591" s="295">
        <v>310.58</v>
      </c>
      <c r="L1591" s="296">
        <v>310.60000000000002</v>
      </c>
      <c r="M1591" s="297">
        <v>310.60000000000002</v>
      </c>
      <c r="N1591" s="297">
        <v>310.60000000000002</v>
      </c>
      <c r="O1591" s="298">
        <v>310.60000000000002</v>
      </c>
      <c r="P1591" s="299">
        <v>310.60000000000002</v>
      </c>
      <c r="Q1591" s="296">
        <v>310.60000000000002</v>
      </c>
      <c r="R1591" s="297">
        <v>310.60000000000002</v>
      </c>
      <c r="S1591" s="297">
        <v>310.60000000000002</v>
      </c>
      <c r="T1591" s="297">
        <v>310.60000000000002</v>
      </c>
      <c r="U1591" s="300">
        <v>310.60000000000002</v>
      </c>
      <c r="V1591" s="296">
        <v>310.60000000000002</v>
      </c>
      <c r="W1591" s="297">
        <v>310.60000000000002</v>
      </c>
      <c r="X1591" s="297">
        <v>310.60000000000002</v>
      </c>
      <c r="Y1591" s="297">
        <v>310.60000000000002</v>
      </c>
      <c r="Z1591" s="300">
        <v>310.60000000000002</v>
      </c>
      <c r="AA1591" s="296">
        <v>310.60000000000002</v>
      </c>
      <c r="AB1591" s="297">
        <v>310.60000000000002</v>
      </c>
      <c r="AC1591" s="297">
        <v>310.60000000000002</v>
      </c>
      <c r="AD1591" s="297">
        <v>310.60000000000002</v>
      </c>
      <c r="AE1591" s="300">
        <v>310.60000000000002</v>
      </c>
    </row>
    <row r="1592" spans="1:31" x14ac:dyDescent="0.2">
      <c r="A1592" s="293" t="s">
        <v>3694</v>
      </c>
      <c r="B1592" s="293" t="s">
        <v>3695</v>
      </c>
      <c r="C1592" s="293"/>
      <c r="D1592" s="122" t="s">
        <v>2711</v>
      </c>
      <c r="E1592" s="293" t="s">
        <v>2712</v>
      </c>
      <c r="F1592" s="122" t="s">
        <v>3186</v>
      </c>
      <c r="G1592" s="122" t="s">
        <v>2713</v>
      </c>
      <c r="H1592" s="293" t="s">
        <v>1148</v>
      </c>
      <c r="I1592" s="293" t="s">
        <v>260</v>
      </c>
      <c r="J1592" s="294">
        <v>45838</v>
      </c>
      <c r="K1592" s="295">
        <v>9.9</v>
      </c>
      <c r="L1592" s="296">
        <v>9.9</v>
      </c>
      <c r="M1592" s="297">
        <v>9.9</v>
      </c>
      <c r="N1592" s="297">
        <v>9.9</v>
      </c>
      <c r="O1592" s="298">
        <v>9.9</v>
      </c>
      <c r="P1592" s="299">
        <v>9.9</v>
      </c>
      <c r="Q1592" s="296">
        <v>9.9</v>
      </c>
      <c r="R1592" s="297">
        <v>9.9</v>
      </c>
      <c r="S1592" s="297">
        <v>9.9</v>
      </c>
      <c r="T1592" s="297">
        <v>9.9</v>
      </c>
      <c r="U1592" s="300">
        <v>9.9</v>
      </c>
      <c r="V1592" s="296">
        <v>9.9</v>
      </c>
      <c r="W1592" s="297">
        <v>9.9</v>
      </c>
      <c r="X1592" s="297">
        <v>9.9</v>
      </c>
      <c r="Y1592" s="297">
        <v>9.9</v>
      </c>
      <c r="Z1592" s="300">
        <v>9.9</v>
      </c>
      <c r="AA1592" s="296">
        <v>9.9</v>
      </c>
      <c r="AB1592" s="297">
        <v>9.9</v>
      </c>
      <c r="AC1592" s="297">
        <v>9.9</v>
      </c>
      <c r="AD1592" s="297">
        <v>9.9</v>
      </c>
      <c r="AE1592" s="300">
        <v>9.9</v>
      </c>
    </row>
    <row r="1593" spans="1:31" x14ac:dyDescent="0.2">
      <c r="A1593" s="293" t="s">
        <v>3696</v>
      </c>
      <c r="B1593" s="293" t="s">
        <v>3697</v>
      </c>
      <c r="C1593" s="293"/>
      <c r="D1593" s="122" t="s">
        <v>2711</v>
      </c>
      <c r="E1593" s="293" t="s">
        <v>2712</v>
      </c>
      <c r="F1593" s="122" t="s">
        <v>3186</v>
      </c>
      <c r="G1593" s="122" t="s">
        <v>244</v>
      </c>
      <c r="H1593" s="293" t="s">
        <v>304</v>
      </c>
      <c r="I1593" s="293" t="s">
        <v>305</v>
      </c>
      <c r="J1593" s="294">
        <v>46205</v>
      </c>
      <c r="K1593" s="295">
        <v>211.5</v>
      </c>
      <c r="L1593" s="296">
        <v>0</v>
      </c>
      <c r="M1593" s="297">
        <v>211.5</v>
      </c>
      <c r="N1593" s="297">
        <v>211.5</v>
      </c>
      <c r="O1593" s="298">
        <v>211.5</v>
      </c>
      <c r="P1593" s="299">
        <v>211.5</v>
      </c>
      <c r="Q1593" s="296">
        <v>211.5</v>
      </c>
      <c r="R1593" s="297">
        <v>211.5</v>
      </c>
      <c r="S1593" s="297">
        <v>211.5</v>
      </c>
      <c r="T1593" s="297">
        <v>211.5</v>
      </c>
      <c r="U1593" s="300">
        <v>211.5</v>
      </c>
      <c r="V1593" s="296">
        <v>0</v>
      </c>
      <c r="W1593" s="297">
        <v>211.5</v>
      </c>
      <c r="X1593" s="297">
        <v>211.5</v>
      </c>
      <c r="Y1593" s="297">
        <v>211.5</v>
      </c>
      <c r="Z1593" s="300">
        <v>211.5</v>
      </c>
      <c r="AA1593" s="296">
        <v>211.5</v>
      </c>
      <c r="AB1593" s="297">
        <v>211.5</v>
      </c>
      <c r="AC1593" s="297">
        <v>211.5</v>
      </c>
      <c r="AD1593" s="297">
        <v>211.5</v>
      </c>
      <c r="AE1593" s="300">
        <v>211.5</v>
      </c>
    </row>
    <row r="1594" spans="1:31" x14ac:dyDescent="0.2">
      <c r="A1594" s="293" t="s">
        <v>3698</v>
      </c>
      <c r="B1594" s="293" t="s">
        <v>3699</v>
      </c>
      <c r="C1594" s="293"/>
      <c r="D1594" s="122" t="s">
        <v>2711</v>
      </c>
      <c r="E1594" s="293" t="s">
        <v>2712</v>
      </c>
      <c r="F1594" s="122" t="s">
        <v>3186</v>
      </c>
      <c r="G1594" s="122" t="s">
        <v>244</v>
      </c>
      <c r="H1594" s="293" t="s">
        <v>1960</v>
      </c>
      <c r="I1594" s="293" t="s">
        <v>392</v>
      </c>
      <c r="J1594" s="294">
        <v>46539</v>
      </c>
      <c r="K1594" s="295">
        <v>206.8</v>
      </c>
      <c r="L1594" s="296">
        <v>0</v>
      </c>
      <c r="M1594" s="297">
        <v>206.8</v>
      </c>
      <c r="N1594" s="297">
        <v>206.8</v>
      </c>
      <c r="O1594" s="298">
        <v>206.8</v>
      </c>
      <c r="P1594" s="299">
        <v>206.8</v>
      </c>
      <c r="Q1594" s="296">
        <v>0</v>
      </c>
      <c r="R1594" s="297">
        <v>206.8</v>
      </c>
      <c r="S1594" s="297">
        <v>206.8</v>
      </c>
      <c r="T1594" s="297">
        <v>206.8</v>
      </c>
      <c r="U1594" s="300">
        <v>206.8</v>
      </c>
      <c r="V1594" s="296">
        <v>0</v>
      </c>
      <c r="W1594" s="297">
        <v>0</v>
      </c>
      <c r="X1594" s="297">
        <v>206.8</v>
      </c>
      <c r="Y1594" s="297">
        <v>206.8</v>
      </c>
      <c r="Z1594" s="300">
        <v>206.8</v>
      </c>
      <c r="AA1594" s="296">
        <v>0</v>
      </c>
      <c r="AB1594" s="297">
        <v>206.8</v>
      </c>
      <c r="AC1594" s="297">
        <v>206.8</v>
      </c>
      <c r="AD1594" s="297">
        <v>206.8</v>
      </c>
      <c r="AE1594" s="300">
        <v>206.8</v>
      </c>
    </row>
    <row r="1595" spans="1:31" x14ac:dyDescent="0.2">
      <c r="A1595" s="293" t="s">
        <v>3700</v>
      </c>
      <c r="B1595" s="293" t="s">
        <v>3701</v>
      </c>
      <c r="C1595" s="293"/>
      <c r="D1595" s="122" t="s">
        <v>2711</v>
      </c>
      <c r="E1595" s="293" t="s">
        <v>2712</v>
      </c>
      <c r="F1595" s="122" t="s">
        <v>3186</v>
      </c>
      <c r="G1595" s="122" t="s">
        <v>244</v>
      </c>
      <c r="H1595" s="293" t="s">
        <v>3702</v>
      </c>
      <c r="I1595" s="293" t="s">
        <v>246</v>
      </c>
      <c r="J1595" s="294">
        <v>46477</v>
      </c>
      <c r="K1595" s="295">
        <v>50</v>
      </c>
      <c r="L1595" s="296">
        <v>0</v>
      </c>
      <c r="M1595" s="297">
        <v>50</v>
      </c>
      <c r="N1595" s="297">
        <v>50</v>
      </c>
      <c r="O1595" s="298">
        <v>50</v>
      </c>
      <c r="P1595" s="299">
        <v>50</v>
      </c>
      <c r="Q1595" s="296">
        <v>0</v>
      </c>
      <c r="R1595" s="297">
        <v>50</v>
      </c>
      <c r="S1595" s="297">
        <v>50</v>
      </c>
      <c r="T1595" s="297">
        <v>50</v>
      </c>
      <c r="U1595" s="300">
        <v>50</v>
      </c>
      <c r="V1595" s="296">
        <v>0</v>
      </c>
      <c r="W1595" s="297">
        <v>0</v>
      </c>
      <c r="X1595" s="297">
        <v>50</v>
      </c>
      <c r="Y1595" s="297">
        <v>50</v>
      </c>
      <c r="Z1595" s="300">
        <v>50</v>
      </c>
      <c r="AA1595" s="296">
        <v>0</v>
      </c>
      <c r="AB1595" s="297">
        <v>50</v>
      </c>
      <c r="AC1595" s="297">
        <v>50</v>
      </c>
      <c r="AD1595" s="297">
        <v>50</v>
      </c>
      <c r="AE1595" s="300">
        <v>50</v>
      </c>
    </row>
    <row r="1596" spans="1:31" x14ac:dyDescent="0.2">
      <c r="A1596" s="293" t="s">
        <v>3703</v>
      </c>
      <c r="B1596" s="293" t="s">
        <v>3704</v>
      </c>
      <c r="C1596" s="293"/>
      <c r="D1596" s="122" t="s">
        <v>2711</v>
      </c>
      <c r="E1596" s="293" t="s">
        <v>2712</v>
      </c>
      <c r="F1596" s="122" t="s">
        <v>3186</v>
      </c>
      <c r="G1596" s="122" t="s">
        <v>2713</v>
      </c>
      <c r="H1596" s="293" t="s">
        <v>402</v>
      </c>
      <c r="I1596" s="293" t="s">
        <v>305</v>
      </c>
      <c r="J1596" s="294">
        <v>45912</v>
      </c>
      <c r="K1596" s="295">
        <v>9.9499999999999993</v>
      </c>
      <c r="L1596" s="296">
        <v>9.9</v>
      </c>
      <c r="M1596" s="297">
        <v>9.9</v>
      </c>
      <c r="N1596" s="297">
        <v>9.9</v>
      </c>
      <c r="O1596" s="298">
        <v>9.9</v>
      </c>
      <c r="P1596" s="299">
        <v>9.9</v>
      </c>
      <c r="Q1596" s="296">
        <v>9.9</v>
      </c>
      <c r="R1596" s="297">
        <v>9.9</v>
      </c>
      <c r="S1596" s="297">
        <v>9.9</v>
      </c>
      <c r="T1596" s="297">
        <v>9.9</v>
      </c>
      <c r="U1596" s="300">
        <v>9.9</v>
      </c>
      <c r="V1596" s="296">
        <v>9.9</v>
      </c>
      <c r="W1596" s="297">
        <v>9.9</v>
      </c>
      <c r="X1596" s="297">
        <v>9.9</v>
      </c>
      <c r="Y1596" s="297">
        <v>9.9</v>
      </c>
      <c r="Z1596" s="300">
        <v>9.9</v>
      </c>
      <c r="AA1596" s="296">
        <v>9.9</v>
      </c>
      <c r="AB1596" s="297">
        <v>9.9</v>
      </c>
      <c r="AC1596" s="297">
        <v>9.9</v>
      </c>
      <c r="AD1596" s="297">
        <v>9.9</v>
      </c>
      <c r="AE1596" s="300">
        <v>9.9</v>
      </c>
    </row>
    <row r="1597" spans="1:31" x14ac:dyDescent="0.2">
      <c r="A1597" s="293" t="s">
        <v>3705</v>
      </c>
      <c r="B1597" s="293" t="s">
        <v>3706</v>
      </c>
      <c r="C1597" s="293"/>
      <c r="D1597" s="122" t="s">
        <v>2711</v>
      </c>
      <c r="E1597" s="293" t="s">
        <v>2712</v>
      </c>
      <c r="F1597" s="122" t="s">
        <v>3186</v>
      </c>
      <c r="G1597" s="122" t="s">
        <v>2713</v>
      </c>
      <c r="H1597" s="293" t="s">
        <v>552</v>
      </c>
      <c r="I1597" s="293" t="s">
        <v>260</v>
      </c>
      <c r="J1597" s="294">
        <v>45748</v>
      </c>
      <c r="K1597" s="295">
        <v>9.9</v>
      </c>
      <c r="L1597" s="296">
        <v>9.9</v>
      </c>
      <c r="M1597" s="297">
        <v>9.9</v>
      </c>
      <c r="N1597" s="297">
        <v>9.9</v>
      </c>
      <c r="O1597" s="298">
        <v>9.9</v>
      </c>
      <c r="P1597" s="299">
        <v>9.9</v>
      </c>
      <c r="Q1597" s="296">
        <v>9.9</v>
      </c>
      <c r="R1597" s="297">
        <v>9.9</v>
      </c>
      <c r="S1597" s="297">
        <v>9.9</v>
      </c>
      <c r="T1597" s="297">
        <v>9.9</v>
      </c>
      <c r="U1597" s="300">
        <v>9.9</v>
      </c>
      <c r="V1597" s="296">
        <v>9.9</v>
      </c>
      <c r="W1597" s="297">
        <v>9.9</v>
      </c>
      <c r="X1597" s="297">
        <v>9.9</v>
      </c>
      <c r="Y1597" s="297">
        <v>9.9</v>
      </c>
      <c r="Z1597" s="300">
        <v>9.9</v>
      </c>
      <c r="AA1597" s="296">
        <v>9.9</v>
      </c>
      <c r="AB1597" s="297">
        <v>9.9</v>
      </c>
      <c r="AC1597" s="297">
        <v>9.9</v>
      </c>
      <c r="AD1597" s="297">
        <v>9.9</v>
      </c>
      <c r="AE1597" s="300">
        <v>9.9</v>
      </c>
    </row>
    <row r="1598" spans="1:31" x14ac:dyDescent="0.2">
      <c r="A1598" s="293" t="s">
        <v>3707</v>
      </c>
      <c r="B1598" s="293" t="s">
        <v>3708</v>
      </c>
      <c r="C1598" s="293"/>
      <c r="D1598" s="122" t="s">
        <v>2711</v>
      </c>
      <c r="E1598" s="293" t="s">
        <v>2712</v>
      </c>
      <c r="F1598" s="122" t="s">
        <v>3186</v>
      </c>
      <c r="G1598" s="122" t="s">
        <v>244</v>
      </c>
      <c r="H1598" s="293" t="s">
        <v>661</v>
      </c>
      <c r="I1598" s="293" t="s">
        <v>260</v>
      </c>
      <c r="J1598" s="294">
        <v>46003</v>
      </c>
      <c r="K1598" s="295">
        <v>102.7</v>
      </c>
      <c r="L1598" s="296">
        <v>102.7</v>
      </c>
      <c r="M1598" s="297">
        <v>102.7</v>
      </c>
      <c r="N1598" s="297">
        <v>102.7</v>
      </c>
      <c r="O1598" s="298">
        <v>102.7</v>
      </c>
      <c r="P1598" s="299">
        <v>102.7</v>
      </c>
      <c r="Q1598" s="296">
        <v>102.7</v>
      </c>
      <c r="R1598" s="297">
        <v>102.7</v>
      </c>
      <c r="S1598" s="297">
        <v>102.7</v>
      </c>
      <c r="T1598" s="297">
        <v>102.7</v>
      </c>
      <c r="U1598" s="300">
        <v>102.7</v>
      </c>
      <c r="V1598" s="296">
        <v>102.7</v>
      </c>
      <c r="W1598" s="297">
        <v>102.7</v>
      </c>
      <c r="X1598" s="297">
        <v>102.7</v>
      </c>
      <c r="Y1598" s="297">
        <v>102.7</v>
      </c>
      <c r="Z1598" s="300">
        <v>102.7</v>
      </c>
      <c r="AA1598" s="296">
        <v>102.7</v>
      </c>
      <c r="AB1598" s="297">
        <v>102.7</v>
      </c>
      <c r="AC1598" s="297">
        <v>102.7</v>
      </c>
      <c r="AD1598" s="297">
        <v>102.7</v>
      </c>
      <c r="AE1598" s="300">
        <v>102.7</v>
      </c>
    </row>
    <row r="1599" spans="1:31" x14ac:dyDescent="0.2">
      <c r="A1599" s="293" t="s">
        <v>3709</v>
      </c>
      <c r="B1599" s="293" t="s">
        <v>3710</v>
      </c>
      <c r="C1599" s="293"/>
      <c r="D1599" s="122" t="s">
        <v>2711</v>
      </c>
      <c r="E1599" s="293" t="s">
        <v>2712</v>
      </c>
      <c r="F1599" s="122" t="s">
        <v>3186</v>
      </c>
      <c r="G1599" s="122" t="s">
        <v>244</v>
      </c>
      <c r="H1599" s="293" t="s">
        <v>816</v>
      </c>
      <c r="I1599" s="293" t="s">
        <v>305</v>
      </c>
      <c r="J1599" s="294">
        <v>46569</v>
      </c>
      <c r="K1599" s="295">
        <v>256.37</v>
      </c>
      <c r="L1599" s="296">
        <v>0</v>
      </c>
      <c r="M1599" s="297">
        <v>0</v>
      </c>
      <c r="N1599" s="297">
        <v>256.39999999999998</v>
      </c>
      <c r="O1599" s="298">
        <v>256.39999999999998</v>
      </c>
      <c r="P1599" s="299">
        <v>256.39999999999998</v>
      </c>
      <c r="Q1599" s="296">
        <v>0</v>
      </c>
      <c r="R1599" s="297">
        <v>256.39999999999998</v>
      </c>
      <c r="S1599" s="297">
        <v>256.39999999999998</v>
      </c>
      <c r="T1599" s="297">
        <v>256.39999999999998</v>
      </c>
      <c r="U1599" s="300">
        <v>256.39999999999998</v>
      </c>
      <c r="V1599" s="296">
        <v>0</v>
      </c>
      <c r="W1599" s="297">
        <v>0</v>
      </c>
      <c r="X1599" s="297">
        <v>256.39999999999998</v>
      </c>
      <c r="Y1599" s="297">
        <v>256.39999999999998</v>
      </c>
      <c r="Z1599" s="300">
        <v>256.39999999999998</v>
      </c>
      <c r="AA1599" s="296">
        <v>0</v>
      </c>
      <c r="AB1599" s="297">
        <v>256.39999999999998</v>
      </c>
      <c r="AC1599" s="297">
        <v>256.39999999999998</v>
      </c>
      <c r="AD1599" s="297">
        <v>256.39999999999998</v>
      </c>
      <c r="AE1599" s="300">
        <v>256.39999999999998</v>
      </c>
    </row>
    <row r="1600" spans="1:31" x14ac:dyDescent="0.2">
      <c r="A1600" s="293" t="s">
        <v>3711</v>
      </c>
      <c r="B1600" s="293" t="s">
        <v>3712</v>
      </c>
      <c r="C1600" s="293"/>
      <c r="D1600" s="122" t="s">
        <v>2711</v>
      </c>
      <c r="E1600" s="293" t="s">
        <v>2712</v>
      </c>
      <c r="F1600" s="122" t="s">
        <v>4461</v>
      </c>
      <c r="G1600" s="122" t="s">
        <v>4460</v>
      </c>
      <c r="H1600" s="293" t="s">
        <v>1415</v>
      </c>
      <c r="I1600" s="293" t="s">
        <v>392</v>
      </c>
      <c r="J1600" s="294">
        <v>46061</v>
      </c>
      <c r="K1600" s="295">
        <v>77.37</v>
      </c>
      <c r="L1600" s="296">
        <v>77.400000000000006</v>
      </c>
      <c r="M1600" s="297">
        <v>77.400000000000006</v>
      </c>
      <c r="N1600" s="297">
        <v>77.400000000000006</v>
      </c>
      <c r="O1600" s="298">
        <v>77.400000000000006</v>
      </c>
      <c r="P1600" s="299">
        <v>77.400000000000006</v>
      </c>
      <c r="Q1600" s="296">
        <v>77.400000000000006</v>
      </c>
      <c r="R1600" s="297">
        <v>77.400000000000006</v>
      </c>
      <c r="S1600" s="297">
        <v>77.400000000000006</v>
      </c>
      <c r="T1600" s="297">
        <v>77.400000000000006</v>
      </c>
      <c r="U1600" s="300">
        <v>77.400000000000006</v>
      </c>
      <c r="V1600" s="296">
        <v>77.400000000000006</v>
      </c>
      <c r="W1600" s="297">
        <v>77.400000000000006</v>
      </c>
      <c r="X1600" s="297">
        <v>77.400000000000006</v>
      </c>
      <c r="Y1600" s="297">
        <v>77.400000000000006</v>
      </c>
      <c r="Z1600" s="300">
        <v>77.400000000000006</v>
      </c>
      <c r="AA1600" s="296">
        <v>77.400000000000006</v>
      </c>
      <c r="AB1600" s="297">
        <v>77.400000000000006</v>
      </c>
      <c r="AC1600" s="297">
        <v>77.400000000000006</v>
      </c>
      <c r="AD1600" s="297">
        <v>77.400000000000006</v>
      </c>
      <c r="AE1600" s="300">
        <v>77.400000000000006</v>
      </c>
    </row>
    <row r="1601" spans="1:31" x14ac:dyDescent="0.2">
      <c r="A1601" s="293" t="s">
        <v>3713</v>
      </c>
      <c r="B1601" s="293" t="s">
        <v>3714</v>
      </c>
      <c r="C1601" s="293"/>
      <c r="D1601" s="122" t="s">
        <v>2711</v>
      </c>
      <c r="E1601" s="293" t="s">
        <v>2712</v>
      </c>
      <c r="F1601" s="122" t="s">
        <v>3186</v>
      </c>
      <c r="G1601" s="122" t="s">
        <v>244</v>
      </c>
      <c r="H1601" s="293" t="s">
        <v>341</v>
      </c>
      <c r="I1601" s="293" t="s">
        <v>252</v>
      </c>
      <c r="J1601" s="294">
        <v>46482</v>
      </c>
      <c r="K1601" s="295">
        <v>154</v>
      </c>
      <c r="L1601" s="296">
        <v>0</v>
      </c>
      <c r="M1601" s="297">
        <v>154</v>
      </c>
      <c r="N1601" s="297">
        <v>154</v>
      </c>
      <c r="O1601" s="298">
        <v>154</v>
      </c>
      <c r="P1601" s="299">
        <v>154</v>
      </c>
      <c r="Q1601" s="296">
        <v>0</v>
      </c>
      <c r="R1601" s="297">
        <v>154</v>
      </c>
      <c r="S1601" s="297">
        <v>154</v>
      </c>
      <c r="T1601" s="297">
        <v>154</v>
      </c>
      <c r="U1601" s="300">
        <v>154</v>
      </c>
      <c r="V1601" s="296">
        <v>0</v>
      </c>
      <c r="W1601" s="297">
        <v>0</v>
      </c>
      <c r="X1601" s="297">
        <v>154</v>
      </c>
      <c r="Y1601" s="297">
        <v>154</v>
      </c>
      <c r="Z1601" s="300">
        <v>154</v>
      </c>
      <c r="AA1601" s="296">
        <v>0</v>
      </c>
      <c r="AB1601" s="297">
        <v>154</v>
      </c>
      <c r="AC1601" s="297">
        <v>154</v>
      </c>
      <c r="AD1601" s="297">
        <v>154</v>
      </c>
      <c r="AE1601" s="300">
        <v>154</v>
      </c>
    </row>
    <row r="1602" spans="1:31" x14ac:dyDescent="0.2">
      <c r="A1602" s="293" t="s">
        <v>3715</v>
      </c>
      <c r="B1602" s="293" t="s">
        <v>3716</v>
      </c>
      <c r="C1602" s="293"/>
      <c r="D1602" s="122" t="s">
        <v>2711</v>
      </c>
      <c r="E1602" s="293" t="s">
        <v>2712</v>
      </c>
      <c r="F1602" s="122" t="s">
        <v>3186</v>
      </c>
      <c r="G1602" s="122" t="s">
        <v>244</v>
      </c>
      <c r="H1602" s="293" t="s">
        <v>2182</v>
      </c>
      <c r="I1602" s="293" t="s">
        <v>392</v>
      </c>
      <c r="J1602" s="294">
        <v>46008</v>
      </c>
      <c r="K1602" s="295">
        <v>203.87</v>
      </c>
      <c r="L1602" s="296">
        <v>203.9</v>
      </c>
      <c r="M1602" s="297">
        <v>203.9</v>
      </c>
      <c r="N1602" s="297">
        <v>203.9</v>
      </c>
      <c r="O1602" s="298">
        <v>203.9</v>
      </c>
      <c r="P1602" s="299">
        <v>203.9</v>
      </c>
      <c r="Q1602" s="296">
        <v>203.9</v>
      </c>
      <c r="R1602" s="297">
        <v>203.9</v>
      </c>
      <c r="S1602" s="297">
        <v>203.9</v>
      </c>
      <c r="T1602" s="297">
        <v>203.9</v>
      </c>
      <c r="U1602" s="300">
        <v>203.9</v>
      </c>
      <c r="V1602" s="296">
        <v>203.9</v>
      </c>
      <c r="W1602" s="297">
        <v>203.9</v>
      </c>
      <c r="X1602" s="297">
        <v>203.9</v>
      </c>
      <c r="Y1602" s="297">
        <v>203.9</v>
      </c>
      <c r="Z1602" s="300">
        <v>203.9</v>
      </c>
      <c r="AA1602" s="296">
        <v>203.9</v>
      </c>
      <c r="AB1602" s="297">
        <v>203.9</v>
      </c>
      <c r="AC1602" s="297">
        <v>203.9</v>
      </c>
      <c r="AD1602" s="297">
        <v>203.9</v>
      </c>
      <c r="AE1602" s="300">
        <v>203.9</v>
      </c>
    </row>
    <row r="1603" spans="1:31" x14ac:dyDescent="0.2">
      <c r="A1603" s="293" t="s">
        <v>3717</v>
      </c>
      <c r="B1603" s="293" t="s">
        <v>3718</v>
      </c>
      <c r="C1603" s="293"/>
      <c r="D1603" s="122" t="s">
        <v>2711</v>
      </c>
      <c r="E1603" s="293" t="s">
        <v>2712</v>
      </c>
      <c r="F1603" s="122" t="s">
        <v>3186</v>
      </c>
      <c r="G1603" s="122" t="s">
        <v>244</v>
      </c>
      <c r="H1603" s="293" t="s">
        <v>341</v>
      </c>
      <c r="I1603" s="293" t="s">
        <v>252</v>
      </c>
      <c r="J1603" s="294">
        <v>46174</v>
      </c>
      <c r="K1603" s="295">
        <v>206.32</v>
      </c>
      <c r="L1603" s="296">
        <v>206.3</v>
      </c>
      <c r="M1603" s="297">
        <v>206.3</v>
      </c>
      <c r="N1603" s="297">
        <v>206.3</v>
      </c>
      <c r="O1603" s="298">
        <v>206.3</v>
      </c>
      <c r="P1603" s="299">
        <v>206.3</v>
      </c>
      <c r="Q1603" s="296">
        <v>206.3</v>
      </c>
      <c r="R1603" s="297">
        <v>206.3</v>
      </c>
      <c r="S1603" s="297">
        <v>206.3</v>
      </c>
      <c r="T1603" s="297">
        <v>206.3</v>
      </c>
      <c r="U1603" s="300">
        <v>206.3</v>
      </c>
      <c r="V1603" s="296">
        <v>0</v>
      </c>
      <c r="W1603" s="297">
        <v>206.3</v>
      </c>
      <c r="X1603" s="297">
        <v>206.3</v>
      </c>
      <c r="Y1603" s="297">
        <v>206.3</v>
      </c>
      <c r="Z1603" s="300">
        <v>206.3</v>
      </c>
      <c r="AA1603" s="296">
        <v>206.3</v>
      </c>
      <c r="AB1603" s="297">
        <v>206.3</v>
      </c>
      <c r="AC1603" s="297">
        <v>206.3</v>
      </c>
      <c r="AD1603" s="297">
        <v>206.3</v>
      </c>
      <c r="AE1603" s="300">
        <v>206.3</v>
      </c>
    </row>
    <row r="1604" spans="1:31" x14ac:dyDescent="0.2">
      <c r="A1604" s="293" t="s">
        <v>3719</v>
      </c>
      <c r="B1604" s="293" t="s">
        <v>3720</v>
      </c>
      <c r="C1604" s="293"/>
      <c r="D1604" s="122" t="s">
        <v>2711</v>
      </c>
      <c r="E1604" s="293" t="s">
        <v>2712</v>
      </c>
      <c r="F1604" s="122" t="s">
        <v>3186</v>
      </c>
      <c r="G1604" s="122" t="s">
        <v>244</v>
      </c>
      <c r="H1604" s="293" t="s">
        <v>341</v>
      </c>
      <c r="I1604" s="293" t="s">
        <v>252</v>
      </c>
      <c r="J1604" s="294">
        <v>46174</v>
      </c>
      <c r="K1604" s="295">
        <v>206.32</v>
      </c>
      <c r="L1604" s="296">
        <v>206.3</v>
      </c>
      <c r="M1604" s="297">
        <v>206.3</v>
      </c>
      <c r="N1604" s="297">
        <v>206.3</v>
      </c>
      <c r="O1604" s="298">
        <v>206.3</v>
      </c>
      <c r="P1604" s="299">
        <v>206.3</v>
      </c>
      <c r="Q1604" s="296">
        <v>206.3</v>
      </c>
      <c r="R1604" s="297">
        <v>206.3</v>
      </c>
      <c r="S1604" s="297">
        <v>206.3</v>
      </c>
      <c r="T1604" s="297">
        <v>206.3</v>
      </c>
      <c r="U1604" s="300">
        <v>206.3</v>
      </c>
      <c r="V1604" s="296">
        <v>0</v>
      </c>
      <c r="W1604" s="297">
        <v>206.3</v>
      </c>
      <c r="X1604" s="297">
        <v>206.3</v>
      </c>
      <c r="Y1604" s="297">
        <v>206.3</v>
      </c>
      <c r="Z1604" s="300">
        <v>206.3</v>
      </c>
      <c r="AA1604" s="296">
        <v>206.3</v>
      </c>
      <c r="AB1604" s="297">
        <v>206.3</v>
      </c>
      <c r="AC1604" s="297">
        <v>206.3</v>
      </c>
      <c r="AD1604" s="297">
        <v>206.3</v>
      </c>
      <c r="AE1604" s="300">
        <v>206.3</v>
      </c>
    </row>
    <row r="1605" spans="1:31" x14ac:dyDescent="0.2">
      <c r="A1605" s="293" t="s">
        <v>3721</v>
      </c>
      <c r="B1605" s="293" t="s">
        <v>3722</v>
      </c>
      <c r="C1605" s="293"/>
      <c r="D1605" s="122" t="s">
        <v>2711</v>
      </c>
      <c r="E1605" s="293" t="s">
        <v>2712</v>
      </c>
      <c r="F1605" s="122" t="s">
        <v>3186</v>
      </c>
      <c r="G1605" s="122" t="s">
        <v>244</v>
      </c>
      <c r="H1605" s="293" t="s">
        <v>3723</v>
      </c>
      <c r="I1605" s="293" t="s">
        <v>246</v>
      </c>
      <c r="J1605" s="294">
        <v>46660</v>
      </c>
      <c r="K1605" s="295">
        <v>157.36000000000001</v>
      </c>
      <c r="L1605" s="296">
        <v>0</v>
      </c>
      <c r="M1605" s="297">
        <v>0</v>
      </c>
      <c r="N1605" s="297">
        <v>157.4</v>
      </c>
      <c r="O1605" s="298">
        <v>157.4</v>
      </c>
      <c r="P1605" s="299">
        <v>157.4</v>
      </c>
      <c r="Q1605" s="296">
        <v>0</v>
      </c>
      <c r="R1605" s="297">
        <v>157.4</v>
      </c>
      <c r="S1605" s="297">
        <v>157.4</v>
      </c>
      <c r="T1605" s="297">
        <v>157.4</v>
      </c>
      <c r="U1605" s="300">
        <v>157.4</v>
      </c>
      <c r="V1605" s="296">
        <v>0</v>
      </c>
      <c r="W1605" s="297">
        <v>0</v>
      </c>
      <c r="X1605" s="297">
        <v>157.4</v>
      </c>
      <c r="Y1605" s="297">
        <v>157.4</v>
      </c>
      <c r="Z1605" s="300">
        <v>157.4</v>
      </c>
      <c r="AA1605" s="296">
        <v>0</v>
      </c>
      <c r="AB1605" s="297">
        <v>157.4</v>
      </c>
      <c r="AC1605" s="297">
        <v>157.4</v>
      </c>
      <c r="AD1605" s="297">
        <v>157.4</v>
      </c>
      <c r="AE1605" s="300">
        <v>157.4</v>
      </c>
    </row>
    <row r="1606" spans="1:31" x14ac:dyDescent="0.2">
      <c r="A1606" s="293" t="s">
        <v>3724</v>
      </c>
      <c r="B1606" s="293" t="s">
        <v>3725</v>
      </c>
      <c r="C1606" s="293"/>
      <c r="D1606" s="122" t="s">
        <v>2711</v>
      </c>
      <c r="E1606" s="293" t="s">
        <v>2712</v>
      </c>
      <c r="F1606" s="122" t="s">
        <v>3186</v>
      </c>
      <c r="G1606" s="122" t="s">
        <v>244</v>
      </c>
      <c r="H1606" s="293" t="s">
        <v>520</v>
      </c>
      <c r="I1606" s="293" t="s">
        <v>246</v>
      </c>
      <c r="J1606" s="294">
        <v>46122</v>
      </c>
      <c r="K1606" s="295">
        <v>203.9</v>
      </c>
      <c r="L1606" s="296">
        <v>203.9</v>
      </c>
      <c r="M1606" s="297">
        <v>203.9</v>
      </c>
      <c r="N1606" s="297">
        <v>203.9</v>
      </c>
      <c r="O1606" s="298">
        <v>203.9</v>
      </c>
      <c r="P1606" s="299">
        <v>203.9</v>
      </c>
      <c r="Q1606" s="296">
        <v>203.9</v>
      </c>
      <c r="R1606" s="297">
        <v>203.9</v>
      </c>
      <c r="S1606" s="297">
        <v>203.9</v>
      </c>
      <c r="T1606" s="297">
        <v>203.9</v>
      </c>
      <c r="U1606" s="300">
        <v>203.9</v>
      </c>
      <c r="V1606" s="296">
        <v>0</v>
      </c>
      <c r="W1606" s="297">
        <v>203.9</v>
      </c>
      <c r="X1606" s="297">
        <v>203.9</v>
      </c>
      <c r="Y1606" s="297">
        <v>203.9</v>
      </c>
      <c r="Z1606" s="300">
        <v>203.9</v>
      </c>
      <c r="AA1606" s="296">
        <v>203.9</v>
      </c>
      <c r="AB1606" s="297">
        <v>203.9</v>
      </c>
      <c r="AC1606" s="297">
        <v>203.9</v>
      </c>
      <c r="AD1606" s="297">
        <v>203.9</v>
      </c>
      <c r="AE1606" s="300">
        <v>203.9</v>
      </c>
    </row>
    <row r="1607" spans="1:31" x14ac:dyDescent="0.2">
      <c r="A1607" s="293" t="s">
        <v>3726</v>
      </c>
      <c r="B1607" s="293" t="s">
        <v>3727</v>
      </c>
      <c r="C1607" s="293"/>
      <c r="D1607" s="122" t="s">
        <v>2711</v>
      </c>
      <c r="E1607" s="293" t="s">
        <v>2712</v>
      </c>
      <c r="F1607" s="122" t="s">
        <v>3186</v>
      </c>
      <c r="G1607" s="122" t="s">
        <v>244</v>
      </c>
      <c r="H1607" s="293" t="s">
        <v>297</v>
      </c>
      <c r="I1607" s="293" t="s">
        <v>246</v>
      </c>
      <c r="J1607" s="294">
        <v>45853</v>
      </c>
      <c r="K1607" s="295">
        <v>314.25</v>
      </c>
      <c r="L1607" s="296">
        <v>314.3</v>
      </c>
      <c r="M1607" s="297">
        <v>314.3</v>
      </c>
      <c r="N1607" s="297">
        <v>314.3</v>
      </c>
      <c r="O1607" s="298">
        <v>314.3</v>
      </c>
      <c r="P1607" s="299">
        <v>314.3</v>
      </c>
      <c r="Q1607" s="296">
        <v>314.3</v>
      </c>
      <c r="R1607" s="297">
        <v>314.3</v>
      </c>
      <c r="S1607" s="297">
        <v>314.3</v>
      </c>
      <c r="T1607" s="297">
        <v>314.3</v>
      </c>
      <c r="U1607" s="300">
        <v>314.3</v>
      </c>
      <c r="V1607" s="296">
        <v>314.3</v>
      </c>
      <c r="W1607" s="297">
        <v>314.3</v>
      </c>
      <c r="X1607" s="297">
        <v>314.3</v>
      </c>
      <c r="Y1607" s="297">
        <v>314.3</v>
      </c>
      <c r="Z1607" s="300">
        <v>314.3</v>
      </c>
      <c r="AA1607" s="296">
        <v>314.3</v>
      </c>
      <c r="AB1607" s="297">
        <v>314.3</v>
      </c>
      <c r="AC1607" s="297">
        <v>314.3</v>
      </c>
      <c r="AD1607" s="297">
        <v>314.3</v>
      </c>
      <c r="AE1607" s="300">
        <v>314.3</v>
      </c>
    </row>
    <row r="1608" spans="1:31" x14ac:dyDescent="0.2">
      <c r="A1608" s="293" t="s">
        <v>3728</v>
      </c>
      <c r="B1608" s="293" t="s">
        <v>3729</v>
      </c>
      <c r="C1608" s="293"/>
      <c r="D1608" s="122" t="s">
        <v>2711</v>
      </c>
      <c r="E1608" s="293" t="s">
        <v>2712</v>
      </c>
      <c r="F1608" s="122" t="s">
        <v>3186</v>
      </c>
      <c r="G1608" s="122" t="s">
        <v>2713</v>
      </c>
      <c r="H1608" s="293" t="s">
        <v>402</v>
      </c>
      <c r="I1608" s="293" t="s">
        <v>305</v>
      </c>
      <c r="J1608" s="294">
        <v>45825</v>
      </c>
      <c r="K1608" s="295">
        <v>9.9</v>
      </c>
      <c r="L1608" s="296">
        <v>9.9</v>
      </c>
      <c r="M1608" s="297">
        <v>9.9</v>
      </c>
      <c r="N1608" s="297">
        <v>9.9</v>
      </c>
      <c r="O1608" s="298">
        <v>9.9</v>
      </c>
      <c r="P1608" s="299">
        <v>9.9</v>
      </c>
      <c r="Q1608" s="296">
        <v>9.9</v>
      </c>
      <c r="R1608" s="297">
        <v>9.9</v>
      </c>
      <c r="S1608" s="297">
        <v>9.9</v>
      </c>
      <c r="T1608" s="297">
        <v>9.9</v>
      </c>
      <c r="U1608" s="300">
        <v>9.9</v>
      </c>
      <c r="V1608" s="296">
        <v>9.9</v>
      </c>
      <c r="W1608" s="297">
        <v>9.9</v>
      </c>
      <c r="X1608" s="297">
        <v>9.9</v>
      </c>
      <c r="Y1608" s="297">
        <v>9.9</v>
      </c>
      <c r="Z1608" s="300">
        <v>9.9</v>
      </c>
      <c r="AA1608" s="296">
        <v>9.9</v>
      </c>
      <c r="AB1608" s="297">
        <v>9.9</v>
      </c>
      <c r="AC1608" s="297">
        <v>9.9</v>
      </c>
      <c r="AD1608" s="297">
        <v>9.9</v>
      </c>
      <c r="AE1608" s="300">
        <v>9.9</v>
      </c>
    </row>
    <row r="1609" spans="1:31" x14ac:dyDescent="0.2">
      <c r="A1609" s="293" t="s">
        <v>3730</v>
      </c>
      <c r="B1609" s="293" t="s">
        <v>3731</v>
      </c>
      <c r="C1609" s="293"/>
      <c r="D1609" s="122" t="s">
        <v>2711</v>
      </c>
      <c r="E1609" s="293" t="s">
        <v>2712</v>
      </c>
      <c r="F1609" s="122" t="s">
        <v>3186</v>
      </c>
      <c r="G1609" s="122" t="s">
        <v>244</v>
      </c>
      <c r="H1609" s="293" t="s">
        <v>1415</v>
      </c>
      <c r="I1609" s="293" t="s">
        <v>392</v>
      </c>
      <c r="J1609" s="294">
        <v>45839</v>
      </c>
      <c r="K1609" s="295">
        <v>100.24</v>
      </c>
      <c r="L1609" s="296">
        <v>100.2</v>
      </c>
      <c r="M1609" s="297">
        <v>100.2</v>
      </c>
      <c r="N1609" s="297">
        <v>100.2</v>
      </c>
      <c r="O1609" s="298">
        <v>100.2</v>
      </c>
      <c r="P1609" s="299">
        <v>100.2</v>
      </c>
      <c r="Q1609" s="296">
        <v>100.2</v>
      </c>
      <c r="R1609" s="297">
        <v>100.2</v>
      </c>
      <c r="S1609" s="297">
        <v>100.2</v>
      </c>
      <c r="T1609" s="297">
        <v>100.2</v>
      </c>
      <c r="U1609" s="300">
        <v>100.2</v>
      </c>
      <c r="V1609" s="296">
        <v>100.2</v>
      </c>
      <c r="W1609" s="297">
        <v>100.2</v>
      </c>
      <c r="X1609" s="297">
        <v>100.2</v>
      </c>
      <c r="Y1609" s="297">
        <v>100.2</v>
      </c>
      <c r="Z1609" s="300">
        <v>100.2</v>
      </c>
      <c r="AA1609" s="296">
        <v>100.2</v>
      </c>
      <c r="AB1609" s="297">
        <v>100.2</v>
      </c>
      <c r="AC1609" s="297">
        <v>100.2</v>
      </c>
      <c r="AD1609" s="297">
        <v>100.2</v>
      </c>
      <c r="AE1609" s="300">
        <v>100.2</v>
      </c>
    </row>
    <row r="1610" spans="1:31" x14ac:dyDescent="0.2">
      <c r="A1610" s="293" t="s">
        <v>3732</v>
      </c>
      <c r="B1610" s="293" t="s">
        <v>3733</v>
      </c>
      <c r="C1610" s="293"/>
      <c r="D1610" s="122" t="s">
        <v>2711</v>
      </c>
      <c r="E1610" s="293" t="s">
        <v>2712</v>
      </c>
      <c r="F1610" s="122" t="s">
        <v>3186</v>
      </c>
      <c r="G1610" s="122" t="s">
        <v>244</v>
      </c>
      <c r="H1610" s="293" t="s">
        <v>3466</v>
      </c>
      <c r="I1610" s="293" t="s">
        <v>260</v>
      </c>
      <c r="J1610" s="294">
        <v>46522</v>
      </c>
      <c r="K1610" s="295">
        <v>63.6</v>
      </c>
      <c r="L1610" s="296">
        <v>0</v>
      </c>
      <c r="M1610" s="297">
        <v>63.6</v>
      </c>
      <c r="N1610" s="297">
        <v>63.6</v>
      </c>
      <c r="O1610" s="298">
        <v>63.6</v>
      </c>
      <c r="P1610" s="299">
        <v>63.6</v>
      </c>
      <c r="Q1610" s="296">
        <v>0</v>
      </c>
      <c r="R1610" s="297">
        <v>63.6</v>
      </c>
      <c r="S1610" s="297">
        <v>63.6</v>
      </c>
      <c r="T1610" s="297">
        <v>63.6</v>
      </c>
      <c r="U1610" s="300">
        <v>63.6</v>
      </c>
      <c r="V1610" s="296">
        <v>0</v>
      </c>
      <c r="W1610" s="297">
        <v>0</v>
      </c>
      <c r="X1610" s="297">
        <v>63.6</v>
      </c>
      <c r="Y1610" s="297">
        <v>63.6</v>
      </c>
      <c r="Z1610" s="300">
        <v>63.6</v>
      </c>
      <c r="AA1610" s="296">
        <v>0</v>
      </c>
      <c r="AB1610" s="297">
        <v>63.6</v>
      </c>
      <c r="AC1610" s="297">
        <v>63.6</v>
      </c>
      <c r="AD1610" s="297">
        <v>63.6</v>
      </c>
      <c r="AE1610" s="300">
        <v>63.6</v>
      </c>
    </row>
    <row r="1611" spans="1:31" x14ac:dyDescent="0.2">
      <c r="A1611" s="293" t="s">
        <v>3734</v>
      </c>
      <c r="B1611" s="293" t="s">
        <v>3735</v>
      </c>
      <c r="C1611" s="293"/>
      <c r="D1611" s="122" t="s">
        <v>2711</v>
      </c>
      <c r="E1611" s="293" t="s">
        <v>2712</v>
      </c>
      <c r="F1611" s="122" t="s">
        <v>3186</v>
      </c>
      <c r="G1611" s="122" t="s">
        <v>244</v>
      </c>
      <c r="H1611" s="293" t="s">
        <v>603</v>
      </c>
      <c r="I1611" s="293" t="s">
        <v>246</v>
      </c>
      <c r="J1611" s="294">
        <v>46387</v>
      </c>
      <c r="K1611" s="295">
        <v>150.6</v>
      </c>
      <c r="L1611" s="296">
        <v>0</v>
      </c>
      <c r="M1611" s="297">
        <v>150.6</v>
      </c>
      <c r="N1611" s="297">
        <v>150.6</v>
      </c>
      <c r="O1611" s="298">
        <v>150.6</v>
      </c>
      <c r="P1611" s="299">
        <v>150.6</v>
      </c>
      <c r="Q1611" s="296">
        <v>0</v>
      </c>
      <c r="R1611" s="297">
        <v>150.6</v>
      </c>
      <c r="S1611" s="297">
        <v>150.6</v>
      </c>
      <c r="T1611" s="297">
        <v>150.6</v>
      </c>
      <c r="U1611" s="300">
        <v>150.6</v>
      </c>
      <c r="V1611" s="296">
        <v>0</v>
      </c>
      <c r="W1611" s="297">
        <v>150.6</v>
      </c>
      <c r="X1611" s="297">
        <v>150.6</v>
      </c>
      <c r="Y1611" s="297">
        <v>150.6</v>
      </c>
      <c r="Z1611" s="300">
        <v>150.6</v>
      </c>
      <c r="AA1611" s="296">
        <v>0</v>
      </c>
      <c r="AB1611" s="297">
        <v>150.6</v>
      </c>
      <c r="AC1611" s="297">
        <v>150.6</v>
      </c>
      <c r="AD1611" s="297">
        <v>150.6</v>
      </c>
      <c r="AE1611" s="300">
        <v>150.6</v>
      </c>
    </row>
    <row r="1612" spans="1:31" x14ac:dyDescent="0.2">
      <c r="A1612" s="293" t="s">
        <v>3736</v>
      </c>
      <c r="B1612" s="293" t="s">
        <v>3737</v>
      </c>
      <c r="C1612" s="293"/>
      <c r="D1612" s="122" t="s">
        <v>2711</v>
      </c>
      <c r="E1612" s="293" t="s">
        <v>2712</v>
      </c>
      <c r="F1612" s="122" t="s">
        <v>3186</v>
      </c>
      <c r="G1612" s="122" t="s">
        <v>244</v>
      </c>
      <c r="H1612" s="293" t="s">
        <v>2103</v>
      </c>
      <c r="I1612" s="293" t="s">
        <v>260</v>
      </c>
      <c r="J1612" s="294">
        <v>45901</v>
      </c>
      <c r="K1612" s="295">
        <v>101.9</v>
      </c>
      <c r="L1612" s="296">
        <v>101.9</v>
      </c>
      <c r="M1612" s="297">
        <v>101.9</v>
      </c>
      <c r="N1612" s="297">
        <v>101.9</v>
      </c>
      <c r="O1612" s="298">
        <v>101.9</v>
      </c>
      <c r="P1612" s="299">
        <v>101.9</v>
      </c>
      <c r="Q1612" s="296">
        <v>101.9</v>
      </c>
      <c r="R1612" s="297">
        <v>101.9</v>
      </c>
      <c r="S1612" s="297">
        <v>101.9</v>
      </c>
      <c r="T1612" s="297">
        <v>101.9</v>
      </c>
      <c r="U1612" s="300">
        <v>101.9</v>
      </c>
      <c r="V1612" s="296">
        <v>101.9</v>
      </c>
      <c r="W1612" s="297">
        <v>101.9</v>
      </c>
      <c r="X1612" s="297">
        <v>101.9</v>
      </c>
      <c r="Y1612" s="297">
        <v>101.9</v>
      </c>
      <c r="Z1612" s="300">
        <v>101.9</v>
      </c>
      <c r="AA1612" s="296">
        <v>101.9</v>
      </c>
      <c r="AB1612" s="297">
        <v>101.9</v>
      </c>
      <c r="AC1612" s="297">
        <v>101.9</v>
      </c>
      <c r="AD1612" s="297">
        <v>101.9</v>
      </c>
      <c r="AE1612" s="300">
        <v>101.9</v>
      </c>
    </row>
    <row r="1613" spans="1:31" x14ac:dyDescent="0.2">
      <c r="A1613" s="293" t="s">
        <v>3738</v>
      </c>
      <c r="B1613" s="293" t="s">
        <v>3739</v>
      </c>
      <c r="C1613" s="293"/>
      <c r="D1613" s="122" t="s">
        <v>2711</v>
      </c>
      <c r="E1613" s="293" t="s">
        <v>2712</v>
      </c>
      <c r="F1613" s="122" t="s">
        <v>3186</v>
      </c>
      <c r="G1613" s="122" t="s">
        <v>244</v>
      </c>
      <c r="H1613" s="293" t="s">
        <v>3740</v>
      </c>
      <c r="I1613" s="293" t="s">
        <v>246</v>
      </c>
      <c r="J1613" s="294">
        <v>45853</v>
      </c>
      <c r="K1613" s="295">
        <v>125.36</v>
      </c>
      <c r="L1613" s="296">
        <v>125.4</v>
      </c>
      <c r="M1613" s="297">
        <v>125.4</v>
      </c>
      <c r="N1613" s="297">
        <v>125.4</v>
      </c>
      <c r="O1613" s="298">
        <v>125.4</v>
      </c>
      <c r="P1613" s="299">
        <v>125.4</v>
      </c>
      <c r="Q1613" s="296">
        <v>125.4</v>
      </c>
      <c r="R1613" s="297">
        <v>125.4</v>
      </c>
      <c r="S1613" s="297">
        <v>125.4</v>
      </c>
      <c r="T1613" s="297">
        <v>125.4</v>
      </c>
      <c r="U1613" s="300">
        <v>125.4</v>
      </c>
      <c r="V1613" s="296">
        <v>125.4</v>
      </c>
      <c r="W1613" s="297">
        <v>125.4</v>
      </c>
      <c r="X1613" s="297">
        <v>125.4</v>
      </c>
      <c r="Y1613" s="297">
        <v>125.4</v>
      </c>
      <c r="Z1613" s="300">
        <v>125.4</v>
      </c>
      <c r="AA1613" s="296">
        <v>125.4</v>
      </c>
      <c r="AB1613" s="297">
        <v>125.4</v>
      </c>
      <c r="AC1613" s="297">
        <v>125.4</v>
      </c>
      <c r="AD1613" s="297">
        <v>125.4</v>
      </c>
      <c r="AE1613" s="300">
        <v>125.4</v>
      </c>
    </row>
    <row r="1614" spans="1:31" x14ac:dyDescent="0.2">
      <c r="A1614" s="293" t="s">
        <v>3741</v>
      </c>
      <c r="B1614" s="293" t="s">
        <v>3742</v>
      </c>
      <c r="C1614" s="293"/>
      <c r="D1614" s="122" t="s">
        <v>2711</v>
      </c>
      <c r="E1614" s="293" t="s">
        <v>2712</v>
      </c>
      <c r="F1614" s="122" t="s">
        <v>3186</v>
      </c>
      <c r="G1614" s="122" t="s">
        <v>244</v>
      </c>
      <c r="H1614" s="293" t="s">
        <v>2299</v>
      </c>
      <c r="I1614" s="293" t="s">
        <v>260</v>
      </c>
      <c r="J1614" s="294">
        <v>46116</v>
      </c>
      <c r="K1614" s="295">
        <v>102.82</v>
      </c>
      <c r="L1614" s="296">
        <v>102.8</v>
      </c>
      <c r="M1614" s="297">
        <v>102.8</v>
      </c>
      <c r="N1614" s="297">
        <v>102.8</v>
      </c>
      <c r="O1614" s="298">
        <v>102.8</v>
      </c>
      <c r="P1614" s="299">
        <v>102.8</v>
      </c>
      <c r="Q1614" s="296">
        <v>102.8</v>
      </c>
      <c r="R1614" s="297">
        <v>102.8</v>
      </c>
      <c r="S1614" s="297">
        <v>102.8</v>
      </c>
      <c r="T1614" s="297">
        <v>102.8</v>
      </c>
      <c r="U1614" s="300">
        <v>102.8</v>
      </c>
      <c r="V1614" s="296">
        <v>0</v>
      </c>
      <c r="W1614" s="297">
        <v>102.8</v>
      </c>
      <c r="X1614" s="297">
        <v>102.8</v>
      </c>
      <c r="Y1614" s="297">
        <v>102.8</v>
      </c>
      <c r="Z1614" s="300">
        <v>102.8</v>
      </c>
      <c r="AA1614" s="296">
        <v>102.8</v>
      </c>
      <c r="AB1614" s="297">
        <v>102.8</v>
      </c>
      <c r="AC1614" s="297">
        <v>102.8</v>
      </c>
      <c r="AD1614" s="297">
        <v>102.8</v>
      </c>
      <c r="AE1614" s="300">
        <v>102.8</v>
      </c>
    </row>
    <row r="1615" spans="1:31" x14ac:dyDescent="0.2">
      <c r="A1615" s="293" t="s">
        <v>3743</v>
      </c>
      <c r="B1615" s="293" t="s">
        <v>3744</v>
      </c>
      <c r="C1615" s="293"/>
      <c r="D1615" s="122" t="s">
        <v>2711</v>
      </c>
      <c r="E1615" s="293" t="s">
        <v>2712</v>
      </c>
      <c r="F1615" s="122" t="s">
        <v>3186</v>
      </c>
      <c r="G1615" s="122" t="s">
        <v>244</v>
      </c>
      <c r="H1615" s="293" t="s">
        <v>289</v>
      </c>
      <c r="I1615" s="293" t="s">
        <v>246</v>
      </c>
      <c r="J1615" s="294">
        <v>45809</v>
      </c>
      <c r="K1615" s="295">
        <v>204</v>
      </c>
      <c r="L1615" s="296">
        <v>204</v>
      </c>
      <c r="M1615" s="297">
        <v>204</v>
      </c>
      <c r="N1615" s="297">
        <v>204</v>
      </c>
      <c r="O1615" s="298">
        <v>204</v>
      </c>
      <c r="P1615" s="299">
        <v>204</v>
      </c>
      <c r="Q1615" s="296">
        <v>204</v>
      </c>
      <c r="R1615" s="297">
        <v>204</v>
      </c>
      <c r="S1615" s="297">
        <v>204</v>
      </c>
      <c r="T1615" s="297">
        <v>204</v>
      </c>
      <c r="U1615" s="300">
        <v>204</v>
      </c>
      <c r="V1615" s="296">
        <v>204</v>
      </c>
      <c r="W1615" s="297">
        <v>204</v>
      </c>
      <c r="X1615" s="297">
        <v>204</v>
      </c>
      <c r="Y1615" s="297">
        <v>204</v>
      </c>
      <c r="Z1615" s="300">
        <v>204</v>
      </c>
      <c r="AA1615" s="296">
        <v>204</v>
      </c>
      <c r="AB1615" s="297">
        <v>204</v>
      </c>
      <c r="AC1615" s="297">
        <v>204</v>
      </c>
      <c r="AD1615" s="297">
        <v>204</v>
      </c>
      <c r="AE1615" s="300">
        <v>204</v>
      </c>
    </row>
    <row r="1616" spans="1:31" x14ac:dyDescent="0.2">
      <c r="A1616" s="293" t="s">
        <v>3745</v>
      </c>
      <c r="B1616" s="293" t="s">
        <v>3746</v>
      </c>
      <c r="C1616" s="293"/>
      <c r="D1616" s="122" t="s">
        <v>2711</v>
      </c>
      <c r="E1616" s="293" t="s">
        <v>2712</v>
      </c>
      <c r="F1616" s="122" t="s">
        <v>3186</v>
      </c>
      <c r="G1616" s="122" t="s">
        <v>244</v>
      </c>
      <c r="H1616" s="293" t="s">
        <v>1125</v>
      </c>
      <c r="I1616" s="293" t="s">
        <v>392</v>
      </c>
      <c r="J1616" s="294">
        <v>45931</v>
      </c>
      <c r="K1616" s="295">
        <v>102.7</v>
      </c>
      <c r="L1616" s="296">
        <v>102.7</v>
      </c>
      <c r="M1616" s="297">
        <v>102.7</v>
      </c>
      <c r="N1616" s="297">
        <v>102.7</v>
      </c>
      <c r="O1616" s="298">
        <v>102.7</v>
      </c>
      <c r="P1616" s="299">
        <v>102.7</v>
      </c>
      <c r="Q1616" s="296">
        <v>102.7</v>
      </c>
      <c r="R1616" s="297">
        <v>102.7</v>
      </c>
      <c r="S1616" s="297">
        <v>102.7</v>
      </c>
      <c r="T1616" s="297">
        <v>102.7</v>
      </c>
      <c r="U1616" s="300">
        <v>102.7</v>
      </c>
      <c r="V1616" s="296">
        <v>102.7</v>
      </c>
      <c r="W1616" s="297">
        <v>102.7</v>
      </c>
      <c r="X1616" s="297">
        <v>102.7</v>
      </c>
      <c r="Y1616" s="297">
        <v>102.7</v>
      </c>
      <c r="Z1616" s="300">
        <v>102.7</v>
      </c>
      <c r="AA1616" s="296">
        <v>102.7</v>
      </c>
      <c r="AB1616" s="297">
        <v>102.7</v>
      </c>
      <c r="AC1616" s="297">
        <v>102.7</v>
      </c>
      <c r="AD1616" s="297">
        <v>102.7</v>
      </c>
      <c r="AE1616" s="300">
        <v>102.7</v>
      </c>
    </row>
    <row r="1617" spans="1:31" x14ac:dyDescent="0.2">
      <c r="A1617" s="293" t="s">
        <v>3747</v>
      </c>
      <c r="B1617" s="293" t="s">
        <v>3748</v>
      </c>
      <c r="C1617" s="293"/>
      <c r="D1617" s="122" t="s">
        <v>2711</v>
      </c>
      <c r="E1617" s="293" t="s">
        <v>2712</v>
      </c>
      <c r="F1617" s="122" t="s">
        <v>3186</v>
      </c>
      <c r="G1617" s="122" t="s">
        <v>1144</v>
      </c>
      <c r="H1617" s="293" t="s">
        <v>661</v>
      </c>
      <c r="I1617" s="293" t="s">
        <v>260</v>
      </c>
      <c r="J1617" s="294">
        <v>45841</v>
      </c>
      <c r="K1617" s="295">
        <v>9.9</v>
      </c>
      <c r="L1617" s="296">
        <v>9.9</v>
      </c>
      <c r="M1617" s="297">
        <v>9.9</v>
      </c>
      <c r="N1617" s="297">
        <v>9.9</v>
      </c>
      <c r="O1617" s="298">
        <v>9.9</v>
      </c>
      <c r="P1617" s="299">
        <v>9.9</v>
      </c>
      <c r="Q1617" s="296">
        <v>9.9</v>
      </c>
      <c r="R1617" s="297">
        <v>9.9</v>
      </c>
      <c r="S1617" s="297">
        <v>9.9</v>
      </c>
      <c r="T1617" s="297">
        <v>9.9</v>
      </c>
      <c r="U1617" s="300">
        <v>9.9</v>
      </c>
      <c r="V1617" s="296">
        <v>9.9</v>
      </c>
      <c r="W1617" s="297">
        <v>9.9</v>
      </c>
      <c r="X1617" s="297">
        <v>9.9</v>
      </c>
      <c r="Y1617" s="297">
        <v>9.9</v>
      </c>
      <c r="Z1617" s="300">
        <v>9.9</v>
      </c>
      <c r="AA1617" s="296">
        <v>9.9</v>
      </c>
      <c r="AB1617" s="297">
        <v>9.9</v>
      </c>
      <c r="AC1617" s="297">
        <v>9.9</v>
      </c>
      <c r="AD1617" s="297">
        <v>9.9</v>
      </c>
      <c r="AE1617" s="300">
        <v>9.9</v>
      </c>
    </row>
    <row r="1618" spans="1:31" x14ac:dyDescent="0.2">
      <c r="A1618" s="293" t="s">
        <v>3749</v>
      </c>
      <c r="B1618" s="293" t="s">
        <v>3750</v>
      </c>
      <c r="C1618" s="293"/>
      <c r="D1618" s="122" t="s">
        <v>2711</v>
      </c>
      <c r="E1618" s="293" t="s">
        <v>2712</v>
      </c>
      <c r="F1618" s="122" t="s">
        <v>3186</v>
      </c>
      <c r="G1618" s="122" t="s">
        <v>244</v>
      </c>
      <c r="H1618" s="293" t="s">
        <v>743</v>
      </c>
      <c r="I1618" s="293" t="s">
        <v>260</v>
      </c>
      <c r="J1618" s="294">
        <v>46484</v>
      </c>
      <c r="K1618" s="295">
        <v>152</v>
      </c>
      <c r="L1618" s="296">
        <v>0</v>
      </c>
      <c r="M1618" s="297">
        <v>152</v>
      </c>
      <c r="N1618" s="297">
        <v>152</v>
      </c>
      <c r="O1618" s="298">
        <v>152</v>
      </c>
      <c r="P1618" s="299">
        <v>152</v>
      </c>
      <c r="Q1618" s="296">
        <v>0</v>
      </c>
      <c r="R1618" s="297">
        <v>152</v>
      </c>
      <c r="S1618" s="297">
        <v>152</v>
      </c>
      <c r="T1618" s="297">
        <v>152</v>
      </c>
      <c r="U1618" s="300">
        <v>152</v>
      </c>
      <c r="V1618" s="296">
        <v>0</v>
      </c>
      <c r="W1618" s="297">
        <v>0</v>
      </c>
      <c r="X1618" s="297">
        <v>152</v>
      </c>
      <c r="Y1618" s="297">
        <v>152</v>
      </c>
      <c r="Z1618" s="300">
        <v>152</v>
      </c>
      <c r="AA1618" s="296">
        <v>0</v>
      </c>
      <c r="AB1618" s="297">
        <v>152</v>
      </c>
      <c r="AC1618" s="297">
        <v>152</v>
      </c>
      <c r="AD1618" s="297">
        <v>152</v>
      </c>
      <c r="AE1618" s="300">
        <v>152</v>
      </c>
    </row>
    <row r="1619" spans="1:31" x14ac:dyDescent="0.2">
      <c r="A1619" s="293" t="s">
        <v>3751</v>
      </c>
      <c r="B1619" s="293" t="s">
        <v>3752</v>
      </c>
      <c r="C1619" s="293"/>
      <c r="D1619" s="122" t="s">
        <v>2711</v>
      </c>
      <c r="E1619" s="293" t="s">
        <v>2712</v>
      </c>
      <c r="F1619" s="122" t="s">
        <v>3186</v>
      </c>
      <c r="G1619" s="122" t="s">
        <v>244</v>
      </c>
      <c r="H1619" s="293" t="s">
        <v>1903</v>
      </c>
      <c r="I1619" s="293" t="s">
        <v>246</v>
      </c>
      <c r="J1619" s="294">
        <v>46569</v>
      </c>
      <c r="K1619" s="295">
        <v>309.8</v>
      </c>
      <c r="L1619" s="296">
        <v>0</v>
      </c>
      <c r="M1619" s="297">
        <v>0</v>
      </c>
      <c r="N1619" s="297">
        <v>309.8</v>
      </c>
      <c r="O1619" s="298">
        <v>309.8</v>
      </c>
      <c r="P1619" s="299">
        <v>309.8</v>
      </c>
      <c r="Q1619" s="296">
        <v>0</v>
      </c>
      <c r="R1619" s="297">
        <v>309.8</v>
      </c>
      <c r="S1619" s="297">
        <v>309.8</v>
      </c>
      <c r="T1619" s="297">
        <v>309.8</v>
      </c>
      <c r="U1619" s="300">
        <v>309.8</v>
      </c>
      <c r="V1619" s="296">
        <v>0</v>
      </c>
      <c r="W1619" s="297">
        <v>0</v>
      </c>
      <c r="X1619" s="297">
        <v>309.8</v>
      </c>
      <c r="Y1619" s="297">
        <v>309.8</v>
      </c>
      <c r="Z1619" s="300">
        <v>309.8</v>
      </c>
      <c r="AA1619" s="296">
        <v>0</v>
      </c>
      <c r="AB1619" s="297">
        <v>309.8</v>
      </c>
      <c r="AC1619" s="297">
        <v>309.8</v>
      </c>
      <c r="AD1619" s="297">
        <v>309.8</v>
      </c>
      <c r="AE1619" s="300">
        <v>309.8</v>
      </c>
    </row>
    <row r="1620" spans="1:31" x14ac:dyDescent="0.2">
      <c r="A1620" s="293" t="s">
        <v>3753</v>
      </c>
      <c r="B1620" s="293" t="s">
        <v>3754</v>
      </c>
      <c r="C1620" s="293"/>
      <c r="D1620" s="122" t="s">
        <v>2711</v>
      </c>
      <c r="E1620" s="293" t="s">
        <v>2712</v>
      </c>
      <c r="F1620" s="122" t="s">
        <v>3186</v>
      </c>
      <c r="G1620" s="122" t="s">
        <v>244</v>
      </c>
      <c r="H1620" s="293" t="s">
        <v>816</v>
      </c>
      <c r="I1620" s="293" t="s">
        <v>305</v>
      </c>
      <c r="J1620" s="294">
        <v>46054</v>
      </c>
      <c r="K1620" s="295">
        <v>207.3</v>
      </c>
      <c r="L1620" s="296">
        <v>207.3</v>
      </c>
      <c r="M1620" s="297">
        <v>207.3</v>
      </c>
      <c r="N1620" s="297">
        <v>207.3</v>
      </c>
      <c r="O1620" s="298">
        <v>207.3</v>
      </c>
      <c r="P1620" s="299">
        <v>207.3</v>
      </c>
      <c r="Q1620" s="296">
        <v>207.3</v>
      </c>
      <c r="R1620" s="297">
        <v>207.3</v>
      </c>
      <c r="S1620" s="297">
        <v>207.3</v>
      </c>
      <c r="T1620" s="297">
        <v>207.3</v>
      </c>
      <c r="U1620" s="300">
        <v>207.3</v>
      </c>
      <c r="V1620" s="296">
        <v>207.3</v>
      </c>
      <c r="W1620" s="297">
        <v>207.3</v>
      </c>
      <c r="X1620" s="297">
        <v>207.3</v>
      </c>
      <c r="Y1620" s="297">
        <v>207.3</v>
      </c>
      <c r="Z1620" s="300">
        <v>207.3</v>
      </c>
      <c r="AA1620" s="296">
        <v>207.3</v>
      </c>
      <c r="AB1620" s="297">
        <v>207.3</v>
      </c>
      <c r="AC1620" s="297">
        <v>207.3</v>
      </c>
      <c r="AD1620" s="297">
        <v>207.3</v>
      </c>
      <c r="AE1620" s="300">
        <v>207.3</v>
      </c>
    </row>
    <row r="1621" spans="1:31" x14ac:dyDescent="0.2">
      <c r="A1621" s="293" t="s">
        <v>3755</v>
      </c>
      <c r="B1621" s="293" t="s">
        <v>3756</v>
      </c>
      <c r="C1621" s="293"/>
      <c r="D1621" s="122" t="s">
        <v>2711</v>
      </c>
      <c r="E1621" s="293" t="s">
        <v>2712</v>
      </c>
      <c r="F1621" s="122" t="s">
        <v>3186</v>
      </c>
      <c r="G1621" s="122" t="s">
        <v>244</v>
      </c>
      <c r="H1621" s="293" t="s">
        <v>2129</v>
      </c>
      <c r="I1621" s="293" t="s">
        <v>260</v>
      </c>
      <c r="J1621" s="294">
        <v>45827</v>
      </c>
      <c r="K1621" s="295">
        <v>205.31</v>
      </c>
      <c r="L1621" s="296">
        <v>205.3</v>
      </c>
      <c r="M1621" s="297">
        <v>205.3</v>
      </c>
      <c r="N1621" s="297">
        <v>205.3</v>
      </c>
      <c r="O1621" s="298">
        <v>205.3</v>
      </c>
      <c r="P1621" s="299">
        <v>205.3</v>
      </c>
      <c r="Q1621" s="296">
        <v>205.3</v>
      </c>
      <c r="R1621" s="297">
        <v>205.3</v>
      </c>
      <c r="S1621" s="297">
        <v>205.3</v>
      </c>
      <c r="T1621" s="297">
        <v>205.3</v>
      </c>
      <c r="U1621" s="300">
        <v>205.3</v>
      </c>
      <c r="V1621" s="296">
        <v>205.3</v>
      </c>
      <c r="W1621" s="297">
        <v>205.3</v>
      </c>
      <c r="X1621" s="297">
        <v>205.3</v>
      </c>
      <c r="Y1621" s="297">
        <v>205.3</v>
      </c>
      <c r="Z1621" s="300">
        <v>205.3</v>
      </c>
      <c r="AA1621" s="296">
        <v>205.3</v>
      </c>
      <c r="AB1621" s="297">
        <v>205.3</v>
      </c>
      <c r="AC1621" s="297">
        <v>205.3</v>
      </c>
      <c r="AD1621" s="297">
        <v>205.3</v>
      </c>
      <c r="AE1621" s="300">
        <v>205.3</v>
      </c>
    </row>
    <row r="1622" spans="1:31" x14ac:dyDescent="0.2">
      <c r="A1622" s="293" t="s">
        <v>3757</v>
      </c>
      <c r="B1622" s="293" t="s">
        <v>3758</v>
      </c>
      <c r="C1622" s="293"/>
      <c r="D1622" s="122" t="s">
        <v>2711</v>
      </c>
      <c r="E1622" s="293" t="s">
        <v>2712</v>
      </c>
      <c r="F1622" s="122" t="s">
        <v>3186</v>
      </c>
      <c r="G1622" s="122" t="s">
        <v>2713</v>
      </c>
      <c r="H1622" s="293" t="s">
        <v>418</v>
      </c>
      <c r="I1622" s="293" t="s">
        <v>260</v>
      </c>
      <c r="J1622" s="294">
        <v>45808</v>
      </c>
      <c r="K1622" s="295">
        <v>9.9600000000000009</v>
      </c>
      <c r="L1622" s="296">
        <v>10</v>
      </c>
      <c r="M1622" s="297">
        <v>10</v>
      </c>
      <c r="N1622" s="297">
        <v>10</v>
      </c>
      <c r="O1622" s="298">
        <v>10</v>
      </c>
      <c r="P1622" s="299">
        <v>10</v>
      </c>
      <c r="Q1622" s="296">
        <v>10</v>
      </c>
      <c r="R1622" s="297">
        <v>10</v>
      </c>
      <c r="S1622" s="297">
        <v>10</v>
      </c>
      <c r="T1622" s="297">
        <v>10</v>
      </c>
      <c r="U1622" s="300">
        <v>10</v>
      </c>
      <c r="V1622" s="296">
        <v>10</v>
      </c>
      <c r="W1622" s="297">
        <v>10</v>
      </c>
      <c r="X1622" s="297">
        <v>10</v>
      </c>
      <c r="Y1622" s="297">
        <v>10</v>
      </c>
      <c r="Z1622" s="300">
        <v>10</v>
      </c>
      <c r="AA1622" s="296">
        <v>10</v>
      </c>
      <c r="AB1622" s="297">
        <v>10</v>
      </c>
      <c r="AC1622" s="297">
        <v>10</v>
      </c>
      <c r="AD1622" s="297">
        <v>10</v>
      </c>
      <c r="AE1622" s="300">
        <v>10</v>
      </c>
    </row>
    <row r="1623" spans="1:31" x14ac:dyDescent="0.2">
      <c r="A1623" s="293" t="s">
        <v>3759</v>
      </c>
      <c r="B1623" s="293" t="s">
        <v>3760</v>
      </c>
      <c r="C1623" s="293"/>
      <c r="D1623" s="122" t="s">
        <v>2711</v>
      </c>
      <c r="E1623" s="293" t="s">
        <v>2712</v>
      </c>
      <c r="F1623" s="122" t="s">
        <v>3186</v>
      </c>
      <c r="G1623" s="122" t="s">
        <v>244</v>
      </c>
      <c r="H1623" s="293" t="s">
        <v>816</v>
      </c>
      <c r="I1623" s="293" t="s">
        <v>305</v>
      </c>
      <c r="J1623" s="294">
        <v>45951</v>
      </c>
      <c r="K1623" s="295">
        <v>150.82</v>
      </c>
      <c r="L1623" s="296">
        <v>150.80000000000001</v>
      </c>
      <c r="M1623" s="297">
        <v>150.80000000000001</v>
      </c>
      <c r="N1623" s="297">
        <v>150.80000000000001</v>
      </c>
      <c r="O1623" s="298">
        <v>150.80000000000001</v>
      </c>
      <c r="P1623" s="299">
        <v>150.80000000000001</v>
      </c>
      <c r="Q1623" s="296">
        <v>150.80000000000001</v>
      </c>
      <c r="R1623" s="297">
        <v>150.80000000000001</v>
      </c>
      <c r="S1623" s="297">
        <v>150.80000000000001</v>
      </c>
      <c r="T1623" s="297">
        <v>150.80000000000001</v>
      </c>
      <c r="U1623" s="300">
        <v>150.80000000000001</v>
      </c>
      <c r="V1623" s="296">
        <v>150.80000000000001</v>
      </c>
      <c r="W1623" s="297">
        <v>150.80000000000001</v>
      </c>
      <c r="X1623" s="297">
        <v>150.80000000000001</v>
      </c>
      <c r="Y1623" s="297">
        <v>150.80000000000001</v>
      </c>
      <c r="Z1623" s="300">
        <v>150.80000000000001</v>
      </c>
      <c r="AA1623" s="296">
        <v>150.80000000000001</v>
      </c>
      <c r="AB1623" s="297">
        <v>150.80000000000001</v>
      </c>
      <c r="AC1623" s="297">
        <v>150.80000000000001</v>
      </c>
      <c r="AD1623" s="297">
        <v>150.80000000000001</v>
      </c>
      <c r="AE1623" s="300">
        <v>150.80000000000001</v>
      </c>
    </row>
    <row r="1624" spans="1:31" x14ac:dyDescent="0.2">
      <c r="A1624" s="293" t="s">
        <v>3761</v>
      </c>
      <c r="B1624" s="293" t="s">
        <v>3762</v>
      </c>
      <c r="C1624" s="293"/>
      <c r="D1624" s="122" t="s">
        <v>2711</v>
      </c>
      <c r="E1624" s="293" t="s">
        <v>2712</v>
      </c>
      <c r="F1624" s="122" t="s">
        <v>3186</v>
      </c>
      <c r="G1624" s="122" t="s">
        <v>244</v>
      </c>
      <c r="H1624" s="293" t="s">
        <v>755</v>
      </c>
      <c r="I1624" s="293" t="s">
        <v>246</v>
      </c>
      <c r="J1624" s="294">
        <v>45930</v>
      </c>
      <c r="K1624" s="295">
        <v>100.42</v>
      </c>
      <c r="L1624" s="296">
        <v>100.4</v>
      </c>
      <c r="M1624" s="297">
        <v>100.4</v>
      </c>
      <c r="N1624" s="297">
        <v>100.4</v>
      </c>
      <c r="O1624" s="298">
        <v>100.4</v>
      </c>
      <c r="P1624" s="299">
        <v>100.4</v>
      </c>
      <c r="Q1624" s="296">
        <v>100.4</v>
      </c>
      <c r="R1624" s="297">
        <v>100.4</v>
      </c>
      <c r="S1624" s="297">
        <v>100.4</v>
      </c>
      <c r="T1624" s="297">
        <v>100.4</v>
      </c>
      <c r="U1624" s="300">
        <v>100.4</v>
      </c>
      <c r="V1624" s="296">
        <v>100.4</v>
      </c>
      <c r="W1624" s="297">
        <v>100.4</v>
      </c>
      <c r="X1624" s="297">
        <v>100.4</v>
      </c>
      <c r="Y1624" s="297">
        <v>100.4</v>
      </c>
      <c r="Z1624" s="300">
        <v>100.4</v>
      </c>
      <c r="AA1624" s="296">
        <v>100.4</v>
      </c>
      <c r="AB1624" s="297">
        <v>100.4</v>
      </c>
      <c r="AC1624" s="297">
        <v>100.4</v>
      </c>
      <c r="AD1624" s="297">
        <v>100.4</v>
      </c>
      <c r="AE1624" s="300">
        <v>100.4</v>
      </c>
    </row>
    <row r="1625" spans="1:31" x14ac:dyDescent="0.2">
      <c r="A1625" s="293" t="s">
        <v>3763</v>
      </c>
      <c r="B1625" s="293" t="s">
        <v>3764</v>
      </c>
      <c r="C1625" s="293"/>
      <c r="D1625" s="122" t="s">
        <v>2711</v>
      </c>
      <c r="E1625" s="293" t="s">
        <v>2712</v>
      </c>
      <c r="F1625" s="122" t="s">
        <v>4461</v>
      </c>
      <c r="G1625" s="122" t="s">
        <v>4460</v>
      </c>
      <c r="H1625" s="293" t="s">
        <v>2103</v>
      </c>
      <c r="I1625" s="293" t="s">
        <v>260</v>
      </c>
      <c r="J1625" s="294">
        <v>46935</v>
      </c>
      <c r="K1625" s="295">
        <v>102.04</v>
      </c>
      <c r="L1625" s="296">
        <v>0</v>
      </c>
      <c r="M1625" s="297">
        <v>0</v>
      </c>
      <c r="N1625" s="297">
        <v>0</v>
      </c>
      <c r="O1625" s="298">
        <v>0</v>
      </c>
      <c r="P1625" s="299">
        <v>0</v>
      </c>
      <c r="Q1625" s="296">
        <v>0</v>
      </c>
      <c r="R1625" s="297">
        <v>0</v>
      </c>
      <c r="S1625" s="297">
        <v>0</v>
      </c>
      <c r="T1625" s="297">
        <v>0</v>
      </c>
      <c r="U1625" s="300">
        <v>0</v>
      </c>
      <c r="V1625" s="296">
        <v>0</v>
      </c>
      <c r="W1625" s="297">
        <v>0</v>
      </c>
      <c r="X1625" s="297">
        <v>0</v>
      </c>
      <c r="Y1625" s="297">
        <v>0</v>
      </c>
      <c r="Z1625" s="300">
        <v>0</v>
      </c>
      <c r="AA1625" s="296">
        <v>0</v>
      </c>
      <c r="AB1625" s="297">
        <v>0</v>
      </c>
      <c r="AC1625" s="297">
        <v>0</v>
      </c>
      <c r="AD1625" s="297">
        <v>0</v>
      </c>
      <c r="AE1625" s="300">
        <v>0</v>
      </c>
    </row>
    <row r="1626" spans="1:31" x14ac:dyDescent="0.2">
      <c r="A1626" s="293" t="s">
        <v>3765</v>
      </c>
      <c r="B1626" s="293" t="s">
        <v>3766</v>
      </c>
      <c r="C1626" s="293"/>
      <c r="D1626" s="122" t="s">
        <v>2711</v>
      </c>
      <c r="E1626" s="293" t="s">
        <v>2712</v>
      </c>
      <c r="F1626" s="122" t="s">
        <v>3186</v>
      </c>
      <c r="G1626" s="122" t="s">
        <v>244</v>
      </c>
      <c r="H1626" s="293" t="s">
        <v>816</v>
      </c>
      <c r="I1626" s="293" t="s">
        <v>305</v>
      </c>
      <c r="J1626" s="294">
        <v>46174</v>
      </c>
      <c r="K1626" s="295">
        <v>255.33</v>
      </c>
      <c r="L1626" s="296">
        <v>255.3</v>
      </c>
      <c r="M1626" s="297">
        <v>255.3</v>
      </c>
      <c r="N1626" s="297">
        <v>255.3</v>
      </c>
      <c r="O1626" s="298">
        <v>255.3</v>
      </c>
      <c r="P1626" s="299">
        <v>255.3</v>
      </c>
      <c r="Q1626" s="296">
        <v>255.3</v>
      </c>
      <c r="R1626" s="297">
        <v>255.3</v>
      </c>
      <c r="S1626" s="297">
        <v>255.3</v>
      </c>
      <c r="T1626" s="297">
        <v>255.3</v>
      </c>
      <c r="U1626" s="300">
        <v>255.3</v>
      </c>
      <c r="V1626" s="296">
        <v>0</v>
      </c>
      <c r="W1626" s="297">
        <v>255.3</v>
      </c>
      <c r="X1626" s="297">
        <v>255.3</v>
      </c>
      <c r="Y1626" s="297">
        <v>255.3</v>
      </c>
      <c r="Z1626" s="300">
        <v>255.3</v>
      </c>
      <c r="AA1626" s="296">
        <v>255.3</v>
      </c>
      <c r="AB1626" s="297">
        <v>255.3</v>
      </c>
      <c r="AC1626" s="297">
        <v>255.3</v>
      </c>
      <c r="AD1626" s="297">
        <v>255.3</v>
      </c>
      <c r="AE1626" s="300">
        <v>255.3</v>
      </c>
    </row>
    <row r="1627" spans="1:31" x14ac:dyDescent="0.2">
      <c r="A1627" s="293" t="s">
        <v>3767</v>
      </c>
      <c r="B1627" s="293"/>
      <c r="C1627" s="293" t="s">
        <v>3768</v>
      </c>
      <c r="D1627" s="293" t="s">
        <v>2711</v>
      </c>
      <c r="E1627" s="293" t="s">
        <v>2712</v>
      </c>
      <c r="F1627" s="293" t="s">
        <v>3186</v>
      </c>
      <c r="G1627" s="293" t="s">
        <v>2713</v>
      </c>
      <c r="H1627" s="293"/>
      <c r="I1627" s="293"/>
      <c r="K1627" s="295">
        <v>59.5</v>
      </c>
      <c r="L1627" s="296">
        <v>59.5</v>
      </c>
      <c r="M1627" s="297">
        <v>59.5</v>
      </c>
      <c r="N1627" s="297">
        <v>59.5</v>
      </c>
      <c r="O1627" s="298">
        <v>59.5</v>
      </c>
      <c r="P1627" s="299">
        <v>59.5</v>
      </c>
      <c r="Q1627" s="296">
        <v>59.5</v>
      </c>
      <c r="R1627" s="297">
        <v>59.5</v>
      </c>
      <c r="S1627" s="297">
        <v>59.5</v>
      </c>
      <c r="T1627" s="297">
        <v>59.5</v>
      </c>
      <c r="U1627" s="300">
        <v>59.5</v>
      </c>
      <c r="V1627" s="296">
        <v>39.700000000000003</v>
      </c>
      <c r="W1627" s="297">
        <v>59.5</v>
      </c>
      <c r="X1627" s="297">
        <v>59.5</v>
      </c>
      <c r="Y1627" s="297">
        <v>59.5</v>
      </c>
      <c r="Z1627" s="300">
        <v>59.5</v>
      </c>
      <c r="AA1627" s="296">
        <v>59.5</v>
      </c>
      <c r="AB1627" s="297">
        <v>59.5</v>
      </c>
      <c r="AC1627" s="297">
        <v>59.5</v>
      </c>
      <c r="AD1627" s="297">
        <v>59.5</v>
      </c>
      <c r="AE1627" s="300">
        <v>59.5</v>
      </c>
    </row>
    <row r="1628" spans="1:31" x14ac:dyDescent="0.2">
      <c r="A1628" s="293" t="s">
        <v>3769</v>
      </c>
      <c r="B1628" s="293"/>
      <c r="C1628" s="293" t="s">
        <v>3770</v>
      </c>
      <c r="D1628" s="122" t="s">
        <v>321</v>
      </c>
      <c r="E1628" s="293" t="s">
        <v>261</v>
      </c>
      <c r="F1628" s="122" t="s">
        <v>853</v>
      </c>
      <c r="G1628" s="122" t="s">
        <v>2713</v>
      </c>
      <c r="H1628" s="293" t="s">
        <v>3771</v>
      </c>
      <c r="I1628" s="293" t="s">
        <v>1186</v>
      </c>
      <c r="J1628" s="294">
        <v>44350</v>
      </c>
      <c r="K1628" s="295">
        <v>25</v>
      </c>
      <c r="L1628" s="296">
        <v>0</v>
      </c>
      <c r="M1628" s="297">
        <v>0</v>
      </c>
      <c r="N1628" s="297">
        <v>0</v>
      </c>
      <c r="O1628" s="298">
        <v>0</v>
      </c>
      <c r="P1628" s="299">
        <v>0</v>
      </c>
      <c r="Q1628" s="296">
        <v>0</v>
      </c>
      <c r="R1628" s="297">
        <v>0</v>
      </c>
      <c r="S1628" s="297">
        <v>0</v>
      </c>
      <c r="T1628" s="297">
        <v>0</v>
      </c>
      <c r="U1628" s="300">
        <v>0</v>
      </c>
      <c r="V1628" s="296">
        <v>0</v>
      </c>
      <c r="W1628" s="297">
        <v>0</v>
      </c>
      <c r="X1628" s="297">
        <v>0</v>
      </c>
      <c r="Y1628" s="297">
        <v>0</v>
      </c>
      <c r="Z1628" s="300">
        <v>0</v>
      </c>
      <c r="AA1628" s="296">
        <v>0</v>
      </c>
      <c r="AB1628" s="297">
        <v>0</v>
      </c>
      <c r="AC1628" s="297">
        <v>0</v>
      </c>
      <c r="AD1628" s="297">
        <v>0</v>
      </c>
      <c r="AE1628" s="300">
        <v>0</v>
      </c>
    </row>
    <row r="1629" spans="1:31" x14ac:dyDescent="0.2">
      <c r="A1629" s="293" t="s">
        <v>3772</v>
      </c>
      <c r="B1629" s="293"/>
      <c r="C1629" s="293" t="s">
        <v>3773</v>
      </c>
      <c r="D1629" s="122" t="s">
        <v>241</v>
      </c>
      <c r="E1629" s="293" t="s">
        <v>261</v>
      </c>
      <c r="F1629" s="122" t="s">
        <v>853</v>
      </c>
      <c r="G1629" s="122" t="s">
        <v>244</v>
      </c>
      <c r="H1629" s="293" t="s">
        <v>272</v>
      </c>
      <c r="I1629" s="293" t="s">
        <v>260</v>
      </c>
      <c r="J1629" s="294">
        <v>24230</v>
      </c>
      <c r="K1629" s="295">
        <v>225</v>
      </c>
      <c r="L1629" s="296">
        <v>0</v>
      </c>
      <c r="M1629" s="297">
        <v>0</v>
      </c>
      <c r="N1629" s="297">
        <v>0</v>
      </c>
      <c r="O1629" s="298">
        <v>0</v>
      </c>
      <c r="P1629" s="299">
        <v>0</v>
      </c>
      <c r="Q1629" s="296">
        <v>0</v>
      </c>
      <c r="R1629" s="297">
        <v>0</v>
      </c>
      <c r="S1629" s="297">
        <v>0</v>
      </c>
      <c r="T1629" s="297">
        <v>0</v>
      </c>
      <c r="U1629" s="300">
        <v>0</v>
      </c>
      <c r="V1629" s="296">
        <v>0</v>
      </c>
      <c r="W1629" s="297">
        <v>0</v>
      </c>
      <c r="X1629" s="297">
        <v>0</v>
      </c>
      <c r="Y1629" s="297">
        <v>0</v>
      </c>
      <c r="Z1629" s="300">
        <v>0</v>
      </c>
      <c r="AA1629" s="296">
        <v>0</v>
      </c>
      <c r="AB1629" s="297">
        <v>0</v>
      </c>
      <c r="AC1629" s="297">
        <v>0</v>
      </c>
      <c r="AD1629" s="297">
        <v>0</v>
      </c>
      <c r="AE1629" s="300">
        <v>0</v>
      </c>
    </row>
    <row r="1630" spans="1:31" x14ac:dyDescent="0.2">
      <c r="A1630" s="293" t="s">
        <v>3774</v>
      </c>
      <c r="B1630" s="293"/>
      <c r="C1630" s="293" t="s">
        <v>3775</v>
      </c>
      <c r="D1630" s="122" t="s">
        <v>241</v>
      </c>
      <c r="E1630" s="293" t="s">
        <v>261</v>
      </c>
      <c r="F1630" s="122" t="s">
        <v>853</v>
      </c>
      <c r="G1630" s="122" t="s">
        <v>244</v>
      </c>
      <c r="H1630" s="293" t="s">
        <v>272</v>
      </c>
      <c r="I1630" s="293" t="s">
        <v>260</v>
      </c>
      <c r="J1630" s="294">
        <v>24973</v>
      </c>
      <c r="K1630" s="295">
        <v>240</v>
      </c>
      <c r="L1630" s="296">
        <v>0</v>
      </c>
      <c r="M1630" s="297">
        <v>0</v>
      </c>
      <c r="N1630" s="297">
        <v>0</v>
      </c>
      <c r="O1630" s="298">
        <v>0</v>
      </c>
      <c r="P1630" s="299">
        <v>0</v>
      </c>
      <c r="Q1630" s="296">
        <v>0</v>
      </c>
      <c r="R1630" s="297">
        <v>0</v>
      </c>
      <c r="S1630" s="297">
        <v>0</v>
      </c>
      <c r="T1630" s="297">
        <v>0</v>
      </c>
      <c r="U1630" s="300">
        <v>0</v>
      </c>
      <c r="V1630" s="296">
        <v>0</v>
      </c>
      <c r="W1630" s="297">
        <v>0</v>
      </c>
      <c r="X1630" s="297">
        <v>0</v>
      </c>
      <c r="Y1630" s="297">
        <v>0</v>
      </c>
      <c r="Z1630" s="300">
        <v>0</v>
      </c>
      <c r="AA1630" s="296">
        <v>0</v>
      </c>
      <c r="AB1630" s="297">
        <v>0</v>
      </c>
      <c r="AC1630" s="297">
        <v>0</v>
      </c>
      <c r="AD1630" s="297">
        <v>0</v>
      </c>
      <c r="AE1630" s="300">
        <v>0</v>
      </c>
    </row>
    <row r="1631" spans="1:31" x14ac:dyDescent="0.2">
      <c r="A1631" s="293" t="s">
        <v>3776</v>
      </c>
      <c r="B1631" s="293"/>
      <c r="C1631" s="293" t="s">
        <v>3777</v>
      </c>
      <c r="D1631" s="122" t="s">
        <v>314</v>
      </c>
      <c r="E1631" s="293" t="s">
        <v>261</v>
      </c>
      <c r="F1631" s="122" t="s">
        <v>853</v>
      </c>
      <c r="G1631" s="122" t="s">
        <v>244</v>
      </c>
      <c r="H1631" s="293" t="s">
        <v>3771</v>
      </c>
      <c r="I1631" s="293" t="s">
        <v>1186</v>
      </c>
      <c r="J1631" s="294">
        <v>32191</v>
      </c>
      <c r="K1631" s="295">
        <v>20</v>
      </c>
      <c r="L1631" s="296">
        <v>0</v>
      </c>
      <c r="M1631" s="297">
        <v>0</v>
      </c>
      <c r="N1631" s="297">
        <v>0</v>
      </c>
      <c r="O1631" s="298">
        <v>0</v>
      </c>
      <c r="P1631" s="299">
        <v>0</v>
      </c>
      <c r="Q1631" s="296">
        <v>0</v>
      </c>
      <c r="R1631" s="297">
        <v>0</v>
      </c>
      <c r="S1631" s="297">
        <v>0</v>
      </c>
      <c r="T1631" s="297">
        <v>0</v>
      </c>
      <c r="U1631" s="300">
        <v>0</v>
      </c>
      <c r="V1631" s="296">
        <v>0</v>
      </c>
      <c r="W1631" s="297">
        <v>0</v>
      </c>
      <c r="X1631" s="297">
        <v>0</v>
      </c>
      <c r="Y1631" s="297">
        <v>0</v>
      </c>
      <c r="Z1631" s="300">
        <v>0</v>
      </c>
      <c r="AA1631" s="296">
        <v>0</v>
      </c>
      <c r="AB1631" s="297">
        <v>0</v>
      </c>
      <c r="AC1631" s="297">
        <v>0</v>
      </c>
      <c r="AD1631" s="297">
        <v>0</v>
      </c>
      <c r="AE1631" s="300">
        <v>0</v>
      </c>
    </row>
    <row r="1632" spans="1:31" x14ac:dyDescent="0.2">
      <c r="A1632" s="293" t="s">
        <v>3778</v>
      </c>
      <c r="B1632" s="293"/>
      <c r="C1632" s="293" t="s">
        <v>3779</v>
      </c>
      <c r="D1632" s="122" t="s">
        <v>314</v>
      </c>
      <c r="E1632" s="293" t="s">
        <v>261</v>
      </c>
      <c r="F1632" s="122" t="s">
        <v>853</v>
      </c>
      <c r="G1632" s="122" t="s">
        <v>244</v>
      </c>
      <c r="H1632" s="293" t="s">
        <v>3771</v>
      </c>
      <c r="I1632" s="293" t="s">
        <v>1186</v>
      </c>
      <c r="J1632" s="294">
        <v>44350</v>
      </c>
      <c r="K1632" s="295">
        <v>20</v>
      </c>
      <c r="L1632" s="296">
        <v>0</v>
      </c>
      <c r="M1632" s="297">
        <v>0</v>
      </c>
      <c r="N1632" s="297">
        <v>0</v>
      </c>
      <c r="O1632" s="298">
        <v>0</v>
      </c>
      <c r="P1632" s="299">
        <v>0</v>
      </c>
      <c r="Q1632" s="296">
        <v>0</v>
      </c>
      <c r="R1632" s="297">
        <v>0</v>
      </c>
      <c r="S1632" s="297">
        <v>0</v>
      </c>
      <c r="T1632" s="297">
        <v>0</v>
      </c>
      <c r="U1632" s="300">
        <v>0</v>
      </c>
      <c r="V1632" s="296">
        <v>0</v>
      </c>
      <c r="W1632" s="297">
        <v>0</v>
      </c>
      <c r="X1632" s="297">
        <v>0</v>
      </c>
      <c r="Y1632" s="297">
        <v>0</v>
      </c>
      <c r="Z1632" s="300">
        <v>0</v>
      </c>
      <c r="AA1632" s="296">
        <v>0</v>
      </c>
      <c r="AB1632" s="297">
        <v>0</v>
      </c>
      <c r="AC1632" s="297">
        <v>0</v>
      </c>
      <c r="AD1632" s="297">
        <v>0</v>
      </c>
      <c r="AE1632" s="300">
        <v>0</v>
      </c>
    </row>
    <row r="1633" spans="1:31" x14ac:dyDescent="0.2">
      <c r="A1633" s="293" t="s">
        <v>3780</v>
      </c>
      <c r="B1633" s="293"/>
      <c r="C1633" s="293" t="s">
        <v>3781</v>
      </c>
      <c r="D1633" s="122" t="s">
        <v>314</v>
      </c>
      <c r="E1633" s="293" t="s">
        <v>261</v>
      </c>
      <c r="F1633" s="122" t="s">
        <v>853</v>
      </c>
      <c r="G1633" s="122" t="s">
        <v>244</v>
      </c>
      <c r="H1633" s="293" t="s">
        <v>3771</v>
      </c>
      <c r="I1633" s="293" t="s">
        <v>1186</v>
      </c>
      <c r="J1633" s="294">
        <v>44350</v>
      </c>
      <c r="K1633" s="295">
        <v>58.9</v>
      </c>
      <c r="L1633" s="296">
        <v>0</v>
      </c>
      <c r="M1633" s="297">
        <v>0</v>
      </c>
      <c r="N1633" s="297">
        <v>0</v>
      </c>
      <c r="O1633" s="298">
        <v>0</v>
      </c>
      <c r="P1633" s="299">
        <v>0</v>
      </c>
      <c r="Q1633" s="296">
        <v>0</v>
      </c>
      <c r="R1633" s="297">
        <v>0</v>
      </c>
      <c r="S1633" s="297">
        <v>0</v>
      </c>
      <c r="T1633" s="297">
        <v>0</v>
      </c>
      <c r="U1633" s="300">
        <v>0</v>
      </c>
      <c r="V1633" s="296">
        <v>0</v>
      </c>
      <c r="W1633" s="297">
        <v>0</v>
      </c>
      <c r="X1633" s="297">
        <v>0</v>
      </c>
      <c r="Y1633" s="297">
        <v>0</v>
      </c>
      <c r="Z1633" s="300">
        <v>0</v>
      </c>
      <c r="AA1633" s="296">
        <v>0</v>
      </c>
      <c r="AB1633" s="297">
        <v>0</v>
      </c>
      <c r="AC1633" s="297">
        <v>0</v>
      </c>
      <c r="AD1633" s="297">
        <v>0</v>
      </c>
      <c r="AE1633" s="300">
        <v>0</v>
      </c>
    </row>
    <row r="1634" spans="1:31" x14ac:dyDescent="0.2">
      <c r="A1634" s="293" t="s">
        <v>3782</v>
      </c>
      <c r="B1634" s="293"/>
      <c r="C1634" s="293" t="s">
        <v>3783</v>
      </c>
      <c r="D1634" s="122" t="s">
        <v>241</v>
      </c>
      <c r="E1634" s="293" t="s">
        <v>261</v>
      </c>
      <c r="F1634" s="122" t="s">
        <v>853</v>
      </c>
      <c r="G1634" s="122" t="s">
        <v>244</v>
      </c>
      <c r="H1634" s="293" t="s">
        <v>860</v>
      </c>
      <c r="I1634" s="293" t="s">
        <v>246</v>
      </c>
      <c r="J1634" s="294">
        <v>24654</v>
      </c>
      <c r="K1634" s="295">
        <v>78</v>
      </c>
      <c r="L1634" s="296">
        <v>0</v>
      </c>
      <c r="M1634" s="297">
        <v>0</v>
      </c>
      <c r="N1634" s="297">
        <v>0</v>
      </c>
      <c r="O1634" s="298">
        <v>0</v>
      </c>
      <c r="P1634" s="299">
        <v>0</v>
      </c>
      <c r="Q1634" s="296">
        <v>0</v>
      </c>
      <c r="R1634" s="297">
        <v>0</v>
      </c>
      <c r="S1634" s="297">
        <v>0</v>
      </c>
      <c r="T1634" s="297">
        <v>0</v>
      </c>
      <c r="U1634" s="300">
        <v>0</v>
      </c>
      <c r="V1634" s="296">
        <v>0</v>
      </c>
      <c r="W1634" s="297">
        <v>0</v>
      </c>
      <c r="X1634" s="297">
        <v>0</v>
      </c>
      <c r="Y1634" s="297">
        <v>0</v>
      </c>
      <c r="Z1634" s="300">
        <v>0</v>
      </c>
      <c r="AA1634" s="296">
        <v>0</v>
      </c>
      <c r="AB1634" s="297">
        <v>0</v>
      </c>
      <c r="AC1634" s="297">
        <v>0</v>
      </c>
      <c r="AD1634" s="297">
        <v>0</v>
      </c>
      <c r="AE1634" s="300">
        <v>0</v>
      </c>
    </row>
    <row r="1635" spans="1:31" x14ac:dyDescent="0.2">
      <c r="A1635" s="293" t="s">
        <v>3784</v>
      </c>
      <c r="B1635" s="293"/>
      <c r="C1635" s="293" t="s">
        <v>3785</v>
      </c>
      <c r="D1635" s="122" t="s">
        <v>1242</v>
      </c>
      <c r="E1635" s="293" t="s">
        <v>1243</v>
      </c>
      <c r="F1635" s="122" t="s">
        <v>853</v>
      </c>
      <c r="G1635" s="122" t="s">
        <v>244</v>
      </c>
      <c r="H1635" s="293" t="s">
        <v>391</v>
      </c>
      <c r="I1635" s="293" t="s">
        <v>392</v>
      </c>
      <c r="J1635" s="294">
        <v>36307</v>
      </c>
      <c r="K1635" s="295">
        <v>6.6</v>
      </c>
      <c r="L1635" s="296">
        <v>0</v>
      </c>
      <c r="M1635" s="297">
        <v>0</v>
      </c>
      <c r="N1635" s="297">
        <v>0</v>
      </c>
      <c r="O1635" s="298">
        <v>0</v>
      </c>
      <c r="P1635" s="299">
        <v>0</v>
      </c>
      <c r="Q1635" s="296">
        <v>0</v>
      </c>
      <c r="R1635" s="297">
        <v>0</v>
      </c>
      <c r="S1635" s="297">
        <v>0</v>
      </c>
      <c r="T1635" s="297">
        <v>0</v>
      </c>
      <c r="U1635" s="300">
        <v>0</v>
      </c>
      <c r="V1635" s="296">
        <v>0</v>
      </c>
      <c r="W1635" s="297">
        <v>0</v>
      </c>
      <c r="X1635" s="297">
        <v>0</v>
      </c>
      <c r="Y1635" s="297">
        <v>0</v>
      </c>
      <c r="Z1635" s="300">
        <v>0</v>
      </c>
      <c r="AA1635" s="296">
        <v>0</v>
      </c>
      <c r="AB1635" s="297">
        <v>0</v>
      </c>
      <c r="AC1635" s="297">
        <v>0</v>
      </c>
      <c r="AD1635" s="297">
        <v>0</v>
      </c>
      <c r="AE1635" s="300">
        <v>0</v>
      </c>
    </row>
    <row r="1636" spans="1:31" x14ac:dyDescent="0.2">
      <c r="A1636" s="293" t="s">
        <v>3786</v>
      </c>
      <c r="B1636" s="293"/>
      <c r="C1636" s="293" t="s">
        <v>3787</v>
      </c>
      <c r="D1636" s="122" t="s">
        <v>321</v>
      </c>
      <c r="E1636" s="293" t="s">
        <v>261</v>
      </c>
      <c r="F1636" s="122" t="s">
        <v>853</v>
      </c>
      <c r="G1636" s="122" t="s">
        <v>244</v>
      </c>
      <c r="H1636" s="293" t="s">
        <v>3771</v>
      </c>
      <c r="I1636" s="293" t="s">
        <v>1186</v>
      </c>
      <c r="J1636" s="294">
        <v>36307</v>
      </c>
      <c r="K1636" s="295">
        <v>18.7</v>
      </c>
      <c r="L1636" s="296">
        <v>0</v>
      </c>
      <c r="M1636" s="297">
        <v>0</v>
      </c>
      <c r="N1636" s="297">
        <v>0</v>
      </c>
      <c r="O1636" s="298">
        <v>0</v>
      </c>
      <c r="P1636" s="299">
        <v>0</v>
      </c>
      <c r="Q1636" s="296">
        <v>0</v>
      </c>
      <c r="R1636" s="297">
        <v>0</v>
      </c>
      <c r="S1636" s="297">
        <v>0</v>
      </c>
      <c r="T1636" s="297">
        <v>0</v>
      </c>
      <c r="U1636" s="300">
        <v>0</v>
      </c>
      <c r="V1636" s="296">
        <v>0</v>
      </c>
      <c r="W1636" s="297">
        <v>0</v>
      </c>
      <c r="X1636" s="297">
        <v>0</v>
      </c>
      <c r="Y1636" s="297">
        <v>0</v>
      </c>
      <c r="Z1636" s="300">
        <v>0</v>
      </c>
      <c r="AA1636" s="296">
        <v>0</v>
      </c>
      <c r="AB1636" s="297">
        <v>0</v>
      </c>
      <c r="AC1636" s="297">
        <v>0</v>
      </c>
      <c r="AD1636" s="297">
        <v>0</v>
      </c>
      <c r="AE1636" s="300">
        <v>0</v>
      </c>
    </row>
    <row r="1637" spans="1:31" x14ac:dyDescent="0.2">
      <c r="A1637" s="293" t="s">
        <v>3788</v>
      </c>
      <c r="B1637" s="293"/>
      <c r="C1637" s="293" t="s">
        <v>3789</v>
      </c>
      <c r="D1637" s="122" t="s">
        <v>321</v>
      </c>
      <c r="E1637" s="293" t="s">
        <v>261</v>
      </c>
      <c r="F1637" s="122" t="s">
        <v>853</v>
      </c>
      <c r="G1637" s="122" t="s">
        <v>244</v>
      </c>
      <c r="H1637" s="293" t="s">
        <v>3771</v>
      </c>
      <c r="I1637" s="293" t="s">
        <v>1186</v>
      </c>
      <c r="J1637" s="294">
        <v>44350</v>
      </c>
      <c r="K1637" s="295">
        <v>26.6</v>
      </c>
      <c r="L1637" s="296">
        <v>0</v>
      </c>
      <c r="M1637" s="297">
        <v>0</v>
      </c>
      <c r="N1637" s="297">
        <v>0</v>
      </c>
      <c r="O1637" s="298">
        <v>0</v>
      </c>
      <c r="P1637" s="299">
        <v>0</v>
      </c>
      <c r="Q1637" s="296">
        <v>0</v>
      </c>
      <c r="R1637" s="297">
        <v>0</v>
      </c>
      <c r="S1637" s="297">
        <v>0</v>
      </c>
      <c r="T1637" s="297">
        <v>0</v>
      </c>
      <c r="U1637" s="300">
        <v>0</v>
      </c>
      <c r="V1637" s="296">
        <v>0</v>
      </c>
      <c r="W1637" s="297">
        <v>0</v>
      </c>
      <c r="X1637" s="297">
        <v>0</v>
      </c>
      <c r="Y1637" s="297">
        <v>0</v>
      </c>
      <c r="Z1637" s="300">
        <v>0</v>
      </c>
      <c r="AA1637" s="296">
        <v>0</v>
      </c>
      <c r="AB1637" s="297">
        <v>0</v>
      </c>
      <c r="AC1637" s="297">
        <v>0</v>
      </c>
      <c r="AD1637" s="297">
        <v>0</v>
      </c>
      <c r="AE1637" s="300">
        <v>0</v>
      </c>
    </row>
    <row r="1638" spans="1:31" x14ac:dyDescent="0.2">
      <c r="A1638" s="293" t="s">
        <v>3790</v>
      </c>
      <c r="B1638" s="293"/>
      <c r="C1638" s="293" t="s">
        <v>3791</v>
      </c>
      <c r="D1638" s="122" t="s">
        <v>314</v>
      </c>
      <c r="E1638" s="293" t="s">
        <v>261</v>
      </c>
      <c r="F1638" s="122" t="s">
        <v>853</v>
      </c>
      <c r="G1638" s="122" t="s">
        <v>244</v>
      </c>
      <c r="H1638" s="293" t="s">
        <v>1070</v>
      </c>
      <c r="I1638" s="293" t="s">
        <v>392</v>
      </c>
      <c r="J1638" s="294">
        <v>31947</v>
      </c>
      <c r="K1638" s="295">
        <v>20</v>
      </c>
      <c r="L1638" s="296">
        <v>0</v>
      </c>
      <c r="M1638" s="297">
        <v>0</v>
      </c>
      <c r="N1638" s="297">
        <v>0</v>
      </c>
      <c r="O1638" s="298">
        <v>0</v>
      </c>
      <c r="P1638" s="299">
        <v>0</v>
      </c>
      <c r="Q1638" s="296">
        <v>0</v>
      </c>
      <c r="R1638" s="297">
        <v>0</v>
      </c>
      <c r="S1638" s="297">
        <v>0</v>
      </c>
      <c r="T1638" s="297">
        <v>0</v>
      </c>
      <c r="U1638" s="300">
        <v>0</v>
      </c>
      <c r="V1638" s="296">
        <v>0</v>
      </c>
      <c r="W1638" s="297">
        <v>0</v>
      </c>
      <c r="X1638" s="297">
        <v>0</v>
      </c>
      <c r="Y1638" s="297">
        <v>0</v>
      </c>
      <c r="Z1638" s="300">
        <v>0</v>
      </c>
      <c r="AA1638" s="296">
        <v>0</v>
      </c>
      <c r="AB1638" s="297">
        <v>0</v>
      </c>
      <c r="AC1638" s="297">
        <v>0</v>
      </c>
      <c r="AD1638" s="297">
        <v>0</v>
      </c>
      <c r="AE1638" s="300">
        <v>0</v>
      </c>
    </row>
    <row r="1639" spans="1:31" ht="14.65" customHeight="1" x14ac:dyDescent="0.2">
      <c r="A1639" s="293" t="s">
        <v>3792</v>
      </c>
      <c r="B1639" s="293" t="s">
        <v>3793</v>
      </c>
      <c r="C1639" s="293"/>
      <c r="D1639" s="293" t="s">
        <v>314</v>
      </c>
      <c r="E1639" s="293" t="s">
        <v>261</v>
      </c>
      <c r="F1639" s="293" t="s">
        <v>3794</v>
      </c>
      <c r="G1639" s="293" t="s">
        <v>244</v>
      </c>
      <c r="H1639" s="293" t="s">
        <v>755</v>
      </c>
      <c r="I1639" s="293" t="s">
        <v>246</v>
      </c>
      <c r="J1639" s="294">
        <v>45536</v>
      </c>
      <c r="K1639" s="295">
        <v>67</v>
      </c>
      <c r="L1639" s="296">
        <v>65</v>
      </c>
      <c r="M1639" s="297">
        <v>65</v>
      </c>
      <c r="N1639" s="297">
        <v>65</v>
      </c>
      <c r="O1639" s="297">
        <v>65</v>
      </c>
      <c r="P1639" s="299">
        <v>65</v>
      </c>
      <c r="Q1639" s="296">
        <v>67</v>
      </c>
      <c r="R1639" s="297">
        <v>67</v>
      </c>
      <c r="S1639" s="297">
        <v>67</v>
      </c>
      <c r="T1639" s="297">
        <v>67</v>
      </c>
      <c r="U1639" s="300">
        <v>67</v>
      </c>
      <c r="V1639" s="296">
        <v>67</v>
      </c>
      <c r="W1639" s="297">
        <v>67</v>
      </c>
      <c r="X1639" s="297">
        <v>67</v>
      </c>
      <c r="Y1639" s="297">
        <v>67</v>
      </c>
      <c r="Z1639" s="300">
        <v>67</v>
      </c>
      <c r="AA1639" s="296">
        <v>67</v>
      </c>
      <c r="AB1639" s="297">
        <v>67</v>
      </c>
      <c r="AC1639" s="297">
        <v>67</v>
      </c>
      <c r="AD1639" s="297">
        <v>67</v>
      </c>
      <c r="AE1639" s="300">
        <v>67</v>
      </c>
    </row>
    <row r="1640" spans="1:31" ht="14.65" customHeight="1" x14ac:dyDescent="0.2">
      <c r="A1640" s="293" t="s">
        <v>3795</v>
      </c>
      <c r="B1640" s="293" t="s">
        <v>3796</v>
      </c>
      <c r="C1640" s="293"/>
      <c r="D1640" s="293" t="s">
        <v>314</v>
      </c>
      <c r="E1640" s="293" t="s">
        <v>261</v>
      </c>
      <c r="F1640" s="293" t="s">
        <v>3794</v>
      </c>
      <c r="G1640" s="293" t="s">
        <v>244</v>
      </c>
      <c r="H1640" s="293" t="s">
        <v>755</v>
      </c>
      <c r="I1640" s="293" t="s">
        <v>246</v>
      </c>
      <c r="J1640" s="294">
        <v>45536</v>
      </c>
      <c r="K1640" s="295">
        <v>0</v>
      </c>
      <c r="L1640" s="296">
        <v>43</v>
      </c>
      <c r="M1640" s="297">
        <v>43</v>
      </c>
      <c r="N1640" s="297">
        <v>43</v>
      </c>
      <c r="O1640" s="297">
        <v>43</v>
      </c>
      <c r="P1640" s="299">
        <v>43</v>
      </c>
      <c r="Q1640" s="296">
        <v>0</v>
      </c>
      <c r="R1640" s="297">
        <v>0</v>
      </c>
      <c r="S1640" s="297">
        <v>0</v>
      </c>
      <c r="T1640" s="297">
        <v>0</v>
      </c>
      <c r="U1640" s="300">
        <v>0</v>
      </c>
      <c r="V1640" s="296">
        <v>0</v>
      </c>
      <c r="W1640" s="297">
        <v>0</v>
      </c>
      <c r="X1640" s="297">
        <v>0</v>
      </c>
      <c r="Y1640" s="297">
        <v>0</v>
      </c>
      <c r="Z1640" s="300">
        <v>0</v>
      </c>
      <c r="AA1640" s="296">
        <v>0</v>
      </c>
      <c r="AB1640" s="297">
        <v>0</v>
      </c>
      <c r="AC1640" s="297">
        <v>0</v>
      </c>
      <c r="AD1640" s="297">
        <v>0</v>
      </c>
      <c r="AE1640" s="300">
        <v>0</v>
      </c>
    </row>
    <row r="1641" spans="1:31" ht="14.65" customHeight="1" x14ac:dyDescent="0.2">
      <c r="A1641" s="293" t="s">
        <v>3797</v>
      </c>
      <c r="B1641" s="293" t="s">
        <v>3798</v>
      </c>
      <c r="C1641" s="293"/>
      <c r="D1641" s="293" t="s">
        <v>314</v>
      </c>
      <c r="E1641" s="293" t="s">
        <v>261</v>
      </c>
      <c r="F1641" s="293" t="s">
        <v>3794</v>
      </c>
      <c r="G1641" s="293" t="s">
        <v>244</v>
      </c>
      <c r="H1641" s="293" t="s">
        <v>1085</v>
      </c>
      <c r="I1641" s="293" t="s">
        <v>246</v>
      </c>
      <c r="J1641" s="294">
        <v>45536</v>
      </c>
      <c r="K1641" s="295">
        <v>21</v>
      </c>
      <c r="L1641" s="296">
        <v>109</v>
      </c>
      <c r="M1641" s="297">
        <v>109</v>
      </c>
      <c r="N1641" s="297">
        <v>109</v>
      </c>
      <c r="O1641" s="297">
        <v>109</v>
      </c>
      <c r="P1641" s="299">
        <v>109</v>
      </c>
      <c r="Q1641" s="296">
        <v>21</v>
      </c>
      <c r="R1641" s="297">
        <v>21</v>
      </c>
      <c r="S1641" s="297">
        <v>21</v>
      </c>
      <c r="T1641" s="297">
        <v>21</v>
      </c>
      <c r="U1641" s="300">
        <v>21</v>
      </c>
      <c r="V1641" s="296">
        <v>21</v>
      </c>
      <c r="W1641" s="297">
        <v>21</v>
      </c>
      <c r="X1641" s="297">
        <v>21</v>
      </c>
      <c r="Y1641" s="297">
        <v>21</v>
      </c>
      <c r="Z1641" s="300">
        <v>21</v>
      </c>
      <c r="AA1641" s="296">
        <v>21</v>
      </c>
      <c r="AB1641" s="297">
        <v>21</v>
      </c>
      <c r="AC1641" s="297">
        <v>21</v>
      </c>
      <c r="AD1641" s="297">
        <v>21</v>
      </c>
      <c r="AE1641" s="300">
        <v>21</v>
      </c>
    </row>
    <row r="1642" spans="1:31" x14ac:dyDescent="0.2">
      <c r="A1642" s="293" t="s">
        <v>3799</v>
      </c>
      <c r="B1642" s="293"/>
      <c r="C1642" s="293" t="s">
        <v>3800</v>
      </c>
      <c r="D1642" s="293" t="s">
        <v>314</v>
      </c>
      <c r="E1642" s="293" t="s">
        <v>261</v>
      </c>
      <c r="F1642" s="293" t="s">
        <v>243</v>
      </c>
      <c r="G1642" s="293" t="s">
        <v>3801</v>
      </c>
      <c r="H1642" s="293"/>
      <c r="I1642" s="293"/>
      <c r="K1642" s="295"/>
      <c r="L1642" s="296">
        <v>3304.0577955374283</v>
      </c>
      <c r="M1642" s="297">
        <v>3304.0577955374283</v>
      </c>
      <c r="N1642" s="297">
        <v>3304.0577955374283</v>
      </c>
      <c r="O1642" s="297">
        <v>3304.0577955374283</v>
      </c>
      <c r="P1642" s="299">
        <v>3304.0577955374283</v>
      </c>
      <c r="Q1642" s="296">
        <v>4392.7571075228798</v>
      </c>
      <c r="R1642" s="297">
        <v>4392.7571075228798</v>
      </c>
      <c r="S1642" s="297">
        <v>4392.7571075228798</v>
      </c>
      <c r="T1642" s="297">
        <v>4392.7571075228798</v>
      </c>
      <c r="U1642" s="300">
        <v>4392.7571075228798</v>
      </c>
      <c r="V1642" s="296">
        <v>2775.1279162604151</v>
      </c>
      <c r="W1642" s="297">
        <v>2775.1279162604151</v>
      </c>
      <c r="X1642" s="297">
        <v>2775.1279162604151</v>
      </c>
      <c r="Y1642" s="297">
        <v>2775.1279162604151</v>
      </c>
      <c r="Z1642" s="300">
        <v>2775.1279162604151</v>
      </c>
      <c r="AA1642" s="296">
        <v>3074.232949124415</v>
      </c>
      <c r="AB1642" s="297">
        <v>3074.232949124415</v>
      </c>
      <c r="AC1642" s="297">
        <v>3074.232949124415</v>
      </c>
      <c r="AD1642" s="297">
        <v>3074.232949124415</v>
      </c>
      <c r="AE1642" s="300">
        <v>3074.232949124415</v>
      </c>
    </row>
    <row r="1643" spans="1:31" x14ac:dyDescent="0.2">
      <c r="A1643" s="293" t="s">
        <v>3802</v>
      </c>
      <c r="B1643" s="293"/>
      <c r="C1643" s="293" t="s">
        <v>3803</v>
      </c>
      <c r="D1643" s="293" t="s">
        <v>314</v>
      </c>
      <c r="E1643" s="293" t="s">
        <v>261</v>
      </c>
      <c r="F1643" s="293" t="s">
        <v>243</v>
      </c>
      <c r="G1643" s="293" t="s">
        <v>3801</v>
      </c>
      <c r="H1643" s="293"/>
      <c r="I1643" s="293"/>
      <c r="J1643" s="304"/>
      <c r="K1643" s="295"/>
      <c r="L1643" s="296">
        <v>-110</v>
      </c>
      <c r="M1643" s="297">
        <v>-110</v>
      </c>
      <c r="N1643" s="297">
        <v>-110</v>
      </c>
      <c r="O1643" s="297">
        <v>140</v>
      </c>
      <c r="P1643" s="299">
        <v>140</v>
      </c>
      <c r="Q1643" s="296">
        <v>-110</v>
      </c>
      <c r="R1643" s="297">
        <v>-110</v>
      </c>
      <c r="S1643" s="297">
        <v>-110</v>
      </c>
      <c r="T1643" s="297">
        <v>140</v>
      </c>
      <c r="U1643" s="299">
        <v>140</v>
      </c>
      <c r="V1643" s="296">
        <v>0</v>
      </c>
      <c r="W1643" s="301">
        <v>-110</v>
      </c>
      <c r="X1643" s="301">
        <v>-110</v>
      </c>
      <c r="Y1643" s="301">
        <v>-110</v>
      </c>
      <c r="Z1643" s="299">
        <v>140</v>
      </c>
      <c r="AA1643" s="296">
        <v>-110</v>
      </c>
      <c r="AB1643" s="301">
        <v>-110</v>
      </c>
      <c r="AC1643" s="301">
        <v>-110</v>
      </c>
      <c r="AD1643" s="301">
        <v>140</v>
      </c>
      <c r="AE1643" s="299">
        <v>140</v>
      </c>
    </row>
    <row r="1644" spans="1:31" s="305" customFormat="1" ht="14.65" customHeight="1" x14ac:dyDescent="0.2">
      <c r="A1644" s="305" t="s">
        <v>3804</v>
      </c>
      <c r="C1644" s="305" t="s">
        <v>3805</v>
      </c>
      <c r="D1644" s="305" t="s">
        <v>314</v>
      </c>
      <c r="E1644" s="305" t="s">
        <v>261</v>
      </c>
      <c r="F1644" s="305" t="s">
        <v>243</v>
      </c>
      <c r="G1644" s="305" t="s">
        <v>3801</v>
      </c>
      <c r="H1644" s="305" t="s">
        <v>816</v>
      </c>
      <c r="J1644" s="306">
        <v>31503</v>
      </c>
      <c r="K1644" s="307">
        <v>1112.04</v>
      </c>
      <c r="L1644" s="308"/>
      <c r="M1644" s="309"/>
      <c r="N1644" s="309"/>
      <c r="O1644" s="309"/>
      <c r="P1644" s="309"/>
      <c r="Q1644" s="308"/>
      <c r="R1644" s="309"/>
      <c r="S1644" s="309"/>
      <c r="T1644" s="309"/>
      <c r="U1644" s="310"/>
      <c r="V1644" s="308"/>
      <c r="W1644" s="309"/>
      <c r="X1644" s="309"/>
      <c r="Y1644" s="309"/>
      <c r="Z1644" s="310"/>
      <c r="AA1644" s="309"/>
      <c r="AB1644" s="309"/>
      <c r="AC1644" s="309"/>
      <c r="AD1644" s="309"/>
      <c r="AE1644" s="310"/>
    </row>
    <row r="1645" spans="1:31" s="305" customFormat="1" ht="14.65" customHeight="1" x14ac:dyDescent="0.2">
      <c r="A1645" s="305" t="s">
        <v>3806</v>
      </c>
      <c r="C1645" s="305" t="s">
        <v>3807</v>
      </c>
      <c r="D1645" s="305" t="s">
        <v>314</v>
      </c>
      <c r="E1645" s="305" t="s">
        <v>261</v>
      </c>
      <c r="F1645" s="305" t="s">
        <v>243</v>
      </c>
      <c r="G1645" s="305" t="s">
        <v>3801</v>
      </c>
      <c r="H1645" s="305" t="s">
        <v>407</v>
      </c>
      <c r="J1645" s="306">
        <v>37272</v>
      </c>
      <c r="K1645" s="307">
        <v>851</v>
      </c>
      <c r="L1645" s="308"/>
      <c r="M1645" s="309"/>
      <c r="N1645" s="309"/>
      <c r="O1645" s="309"/>
      <c r="P1645" s="309"/>
      <c r="Q1645" s="308"/>
      <c r="R1645" s="309"/>
      <c r="S1645" s="309"/>
      <c r="T1645" s="309"/>
      <c r="U1645" s="310"/>
      <c r="V1645" s="308"/>
      <c r="W1645" s="309"/>
      <c r="X1645" s="309"/>
      <c r="Y1645" s="309"/>
      <c r="Z1645" s="310"/>
      <c r="AA1645" s="309"/>
      <c r="AB1645" s="309"/>
      <c r="AC1645" s="309"/>
      <c r="AD1645" s="309"/>
      <c r="AE1645" s="310"/>
    </row>
    <row r="1646" spans="1:31" s="305" customFormat="1" ht="14.65" customHeight="1" x14ac:dyDescent="0.2">
      <c r="A1646" s="305" t="s">
        <v>3808</v>
      </c>
      <c r="C1646" s="305" t="s">
        <v>3809</v>
      </c>
      <c r="D1646" s="305" t="s">
        <v>314</v>
      </c>
      <c r="E1646" s="305" t="s">
        <v>261</v>
      </c>
      <c r="F1646" s="305" t="s">
        <v>243</v>
      </c>
      <c r="G1646" s="305" t="s">
        <v>3801</v>
      </c>
      <c r="H1646" s="305" t="s">
        <v>402</v>
      </c>
      <c r="J1646" s="306">
        <v>31017</v>
      </c>
      <c r="K1646" s="307">
        <v>318.39999999999998</v>
      </c>
      <c r="L1646" s="308"/>
      <c r="M1646" s="309"/>
      <c r="N1646" s="309"/>
      <c r="O1646" s="309"/>
      <c r="P1646" s="309"/>
      <c r="Q1646" s="308"/>
      <c r="R1646" s="309"/>
      <c r="S1646" s="309"/>
      <c r="T1646" s="309"/>
      <c r="U1646" s="310"/>
      <c r="V1646" s="308"/>
      <c r="W1646" s="309"/>
      <c r="X1646" s="309"/>
      <c r="Y1646" s="309"/>
      <c r="Z1646" s="310"/>
      <c r="AA1646" s="309"/>
      <c r="AB1646" s="309"/>
      <c r="AC1646" s="309"/>
      <c r="AD1646" s="309"/>
      <c r="AE1646" s="310"/>
    </row>
    <row r="1647" spans="1:31" s="305" customFormat="1" ht="14.65" customHeight="1" x14ac:dyDescent="0.2">
      <c r="A1647" s="305" t="s">
        <v>3810</v>
      </c>
      <c r="C1647" s="305" t="s">
        <v>3811</v>
      </c>
      <c r="D1647" s="305" t="s">
        <v>314</v>
      </c>
      <c r="E1647" s="305" t="s">
        <v>261</v>
      </c>
      <c r="F1647" s="305" t="s">
        <v>243</v>
      </c>
      <c r="G1647" s="305" t="s">
        <v>3801</v>
      </c>
      <c r="H1647" s="305" t="s">
        <v>402</v>
      </c>
      <c r="J1647" s="306">
        <v>35987</v>
      </c>
      <c r="K1647" s="307">
        <v>252.5</v>
      </c>
      <c r="L1647" s="308"/>
      <c r="M1647" s="309"/>
      <c r="N1647" s="309"/>
      <c r="O1647" s="309"/>
      <c r="P1647" s="309"/>
      <c r="Q1647" s="308"/>
      <c r="R1647" s="309"/>
      <c r="S1647" s="309"/>
      <c r="T1647" s="309"/>
      <c r="U1647" s="310"/>
      <c r="V1647" s="308"/>
      <c r="W1647" s="309"/>
      <c r="X1647" s="309"/>
      <c r="Y1647" s="309"/>
      <c r="Z1647" s="310"/>
      <c r="AA1647" s="309"/>
      <c r="AB1647" s="309"/>
      <c r="AC1647" s="309"/>
      <c r="AD1647" s="309"/>
      <c r="AE1647" s="310"/>
    </row>
    <row r="1648" spans="1:31" s="305" customFormat="1" ht="14.65" customHeight="1" x14ac:dyDescent="0.2">
      <c r="A1648" s="305" t="s">
        <v>3812</v>
      </c>
      <c r="C1648" s="305" t="s">
        <v>3813</v>
      </c>
      <c r="D1648" s="305" t="s">
        <v>314</v>
      </c>
      <c r="E1648" s="305" t="s">
        <v>261</v>
      </c>
      <c r="F1648" s="305" t="s">
        <v>243</v>
      </c>
      <c r="G1648" s="305" t="s">
        <v>3801</v>
      </c>
      <c r="H1648" s="305" t="s">
        <v>325</v>
      </c>
      <c r="J1648" s="306">
        <v>37545</v>
      </c>
      <c r="K1648" s="307">
        <v>517.6</v>
      </c>
      <c r="L1648" s="308"/>
      <c r="M1648" s="309"/>
      <c r="N1648" s="309"/>
      <c r="O1648" s="309"/>
      <c r="P1648" s="309"/>
      <c r="Q1648" s="308"/>
      <c r="R1648" s="309"/>
      <c r="S1648" s="309"/>
      <c r="T1648" s="309"/>
      <c r="U1648" s="310"/>
      <c r="V1648" s="308"/>
      <c r="W1648" s="309"/>
      <c r="X1648" s="309"/>
      <c r="Y1648" s="309"/>
      <c r="Z1648" s="310"/>
      <c r="AA1648" s="309"/>
      <c r="AB1648" s="309"/>
      <c r="AC1648" s="309"/>
      <c r="AD1648" s="309"/>
      <c r="AE1648" s="310"/>
    </row>
    <row r="1649" spans="1:31" s="305" customFormat="1" ht="14.65" customHeight="1" x14ac:dyDescent="0.2">
      <c r="A1649" s="305" t="s">
        <v>3814</v>
      </c>
      <c r="C1649" s="305" t="s">
        <v>3815</v>
      </c>
      <c r="D1649" s="305" t="s">
        <v>314</v>
      </c>
      <c r="E1649" s="305" t="s">
        <v>261</v>
      </c>
      <c r="F1649" s="305" t="s">
        <v>243</v>
      </c>
      <c r="G1649" s="305" t="s">
        <v>3801</v>
      </c>
      <c r="H1649" s="305" t="s">
        <v>402</v>
      </c>
      <c r="J1649" s="306">
        <v>37347</v>
      </c>
      <c r="K1649" s="307">
        <v>757.8</v>
      </c>
      <c r="L1649" s="308"/>
      <c r="M1649" s="309"/>
      <c r="N1649" s="309"/>
      <c r="O1649" s="309"/>
      <c r="P1649" s="309"/>
      <c r="Q1649" s="308"/>
      <c r="R1649" s="309"/>
      <c r="S1649" s="309"/>
      <c r="T1649" s="309"/>
      <c r="U1649" s="310"/>
      <c r="V1649" s="308"/>
      <c r="W1649" s="309"/>
      <c r="X1649" s="309"/>
      <c r="Y1649" s="309"/>
      <c r="Z1649" s="310"/>
      <c r="AA1649" s="309"/>
      <c r="AB1649" s="309"/>
      <c r="AC1649" s="309"/>
      <c r="AD1649" s="309"/>
      <c r="AE1649" s="310"/>
    </row>
    <row r="1650" spans="1:31" s="305" customFormat="1" ht="14.65" customHeight="1" x14ac:dyDescent="0.2">
      <c r="A1650" s="305" t="s">
        <v>3816</v>
      </c>
      <c r="C1650" s="305" t="s">
        <v>3817</v>
      </c>
      <c r="D1650" s="305" t="s">
        <v>314</v>
      </c>
      <c r="E1650" s="305" t="s">
        <v>261</v>
      </c>
      <c r="F1650" s="305" t="s">
        <v>243</v>
      </c>
      <c r="G1650" s="305" t="s">
        <v>3801</v>
      </c>
      <c r="H1650" s="305" t="s">
        <v>402</v>
      </c>
      <c r="J1650" s="306">
        <v>30072</v>
      </c>
      <c r="K1650" s="307">
        <v>313.60000000000002</v>
      </c>
      <c r="L1650" s="308"/>
      <c r="M1650" s="309"/>
      <c r="N1650" s="309"/>
      <c r="O1650" s="309"/>
      <c r="P1650" s="309"/>
      <c r="Q1650" s="308"/>
      <c r="R1650" s="309"/>
      <c r="S1650" s="309"/>
      <c r="T1650" s="309"/>
      <c r="U1650" s="310"/>
      <c r="V1650" s="308"/>
      <c r="W1650" s="309"/>
      <c r="X1650" s="309"/>
      <c r="Y1650" s="309"/>
      <c r="Z1650" s="310"/>
      <c r="AA1650" s="309"/>
      <c r="AB1650" s="309"/>
      <c r="AC1650" s="309"/>
      <c r="AD1650" s="309"/>
      <c r="AE1650" s="310"/>
    </row>
    <row r="1651" spans="1:31" s="305" customFormat="1" ht="14.65" customHeight="1" x14ac:dyDescent="0.2">
      <c r="A1651" s="305" t="s">
        <v>3818</v>
      </c>
      <c r="C1651" s="305" t="s">
        <v>3818</v>
      </c>
      <c r="D1651" s="305" t="s">
        <v>314</v>
      </c>
      <c r="E1651" s="305" t="s">
        <v>261</v>
      </c>
      <c r="F1651" s="305" t="s">
        <v>243</v>
      </c>
      <c r="G1651" s="305" t="s">
        <v>3801</v>
      </c>
      <c r="H1651" s="305" t="s">
        <v>397</v>
      </c>
      <c r="J1651" s="306">
        <v>34081</v>
      </c>
      <c r="K1651" s="307">
        <v>895</v>
      </c>
      <c r="L1651" s="308"/>
      <c r="M1651" s="309"/>
      <c r="N1651" s="309"/>
      <c r="O1651" s="309"/>
      <c r="P1651" s="309"/>
      <c r="Q1651" s="308"/>
      <c r="R1651" s="309"/>
      <c r="S1651" s="309"/>
      <c r="T1651" s="309"/>
      <c r="U1651" s="310"/>
      <c r="V1651" s="308"/>
      <c r="W1651" s="309"/>
      <c r="X1651" s="309"/>
      <c r="Y1651" s="309"/>
      <c r="Z1651" s="310"/>
      <c r="AA1651" s="309"/>
      <c r="AB1651" s="309"/>
      <c r="AC1651" s="309"/>
      <c r="AD1651" s="309"/>
      <c r="AE1651" s="310"/>
    </row>
    <row r="1652" spans="1:31" s="305" customFormat="1" ht="14.65" customHeight="1" x14ac:dyDescent="0.2">
      <c r="A1652" s="305" t="s">
        <v>3819</v>
      </c>
      <c r="C1652" s="305" t="s">
        <v>3820</v>
      </c>
      <c r="D1652" s="305" t="s">
        <v>314</v>
      </c>
      <c r="E1652" s="305" t="s">
        <v>261</v>
      </c>
      <c r="F1652" s="305" t="s">
        <v>243</v>
      </c>
      <c r="G1652" s="305" t="s">
        <v>3801</v>
      </c>
      <c r="H1652" s="305" t="s">
        <v>583</v>
      </c>
      <c r="J1652" s="306">
        <v>36436</v>
      </c>
      <c r="K1652" s="307">
        <v>507</v>
      </c>
      <c r="L1652" s="308"/>
      <c r="M1652" s="309"/>
      <c r="N1652" s="309"/>
      <c r="O1652" s="309"/>
      <c r="P1652" s="309"/>
      <c r="Q1652" s="308"/>
      <c r="R1652" s="309"/>
      <c r="S1652" s="309"/>
      <c r="T1652" s="309"/>
      <c r="U1652" s="310"/>
      <c r="V1652" s="308"/>
      <c r="W1652" s="309"/>
      <c r="X1652" s="309"/>
      <c r="Y1652" s="309"/>
      <c r="Z1652" s="310"/>
      <c r="AA1652" s="309"/>
      <c r="AB1652" s="309"/>
      <c r="AC1652" s="309"/>
      <c r="AD1652" s="309"/>
      <c r="AE1652" s="310"/>
    </row>
    <row r="1653" spans="1:31" s="305" customFormat="1" ht="14.65" customHeight="1" x14ac:dyDescent="0.2">
      <c r="A1653" s="305" t="s">
        <v>3821</v>
      </c>
      <c r="C1653" s="305" t="s">
        <v>3822</v>
      </c>
      <c r="D1653" s="305" t="s">
        <v>314</v>
      </c>
      <c r="E1653" s="305" t="s">
        <v>261</v>
      </c>
      <c r="F1653" s="305" t="s">
        <v>243</v>
      </c>
      <c r="G1653" s="305" t="s">
        <v>3801</v>
      </c>
      <c r="H1653" s="305" t="s">
        <v>402</v>
      </c>
      <c r="J1653" s="306">
        <v>31399</v>
      </c>
      <c r="K1653" s="307">
        <v>597.73900000000003</v>
      </c>
      <c r="L1653" s="308"/>
      <c r="M1653" s="309"/>
      <c r="N1653" s="309"/>
      <c r="O1653" s="309"/>
      <c r="P1653" s="309"/>
      <c r="Q1653" s="308"/>
      <c r="R1653" s="309"/>
      <c r="S1653" s="309"/>
      <c r="T1653" s="309"/>
      <c r="U1653" s="310"/>
      <c r="V1653" s="308"/>
      <c r="W1653" s="309"/>
      <c r="X1653" s="309"/>
      <c r="Y1653" s="309"/>
      <c r="Z1653" s="310"/>
      <c r="AA1653" s="309"/>
      <c r="AB1653" s="309"/>
      <c r="AC1653" s="309"/>
      <c r="AD1653" s="309"/>
      <c r="AE1653" s="310"/>
    </row>
    <row r="1654" spans="1:31" s="305" customFormat="1" ht="14.65" customHeight="1" x14ac:dyDescent="0.2">
      <c r="A1654" s="305" t="s">
        <v>3823</v>
      </c>
      <c r="C1654" s="305" t="s">
        <v>3824</v>
      </c>
      <c r="D1654" s="305" t="s">
        <v>241</v>
      </c>
      <c r="E1654" s="305" t="s">
        <v>261</v>
      </c>
      <c r="F1654" s="305" t="s">
        <v>243</v>
      </c>
      <c r="G1654" s="305" t="s">
        <v>3801</v>
      </c>
      <c r="H1654" s="305" t="s">
        <v>391</v>
      </c>
      <c r="J1654" s="306">
        <v>38899</v>
      </c>
      <c r="K1654" s="307">
        <v>25.1</v>
      </c>
      <c r="L1654" s="308"/>
      <c r="M1654" s="309"/>
      <c r="N1654" s="309"/>
      <c r="O1654" s="309"/>
      <c r="P1654" s="309"/>
      <c r="Q1654" s="308"/>
      <c r="R1654" s="309"/>
      <c r="S1654" s="309"/>
      <c r="T1654" s="309"/>
      <c r="U1654" s="310"/>
      <c r="V1654" s="308"/>
      <c r="W1654" s="309"/>
      <c r="X1654" s="309"/>
      <c r="Y1654" s="309"/>
      <c r="Z1654" s="310"/>
      <c r="AA1654" s="309"/>
      <c r="AB1654" s="309"/>
      <c r="AC1654" s="309"/>
      <c r="AD1654" s="309"/>
      <c r="AE1654" s="310"/>
    </row>
    <row r="1655" spans="1:31" s="305" customFormat="1" ht="14.65" customHeight="1" x14ac:dyDescent="0.2">
      <c r="A1655" s="305" t="s">
        <v>3825</v>
      </c>
      <c r="C1655" s="305" t="s">
        <v>3826</v>
      </c>
      <c r="D1655" s="305" t="s">
        <v>314</v>
      </c>
      <c r="E1655" s="305" t="s">
        <v>261</v>
      </c>
      <c r="F1655" s="305" t="s">
        <v>243</v>
      </c>
      <c r="G1655" s="305" t="s">
        <v>3801</v>
      </c>
      <c r="H1655" s="305" t="s">
        <v>341</v>
      </c>
      <c r="J1655" s="306">
        <v>29952</v>
      </c>
      <c r="K1655" s="307">
        <v>75</v>
      </c>
      <c r="L1655" s="308"/>
      <c r="M1655" s="309"/>
      <c r="N1655" s="309"/>
      <c r="O1655" s="309"/>
      <c r="P1655" s="309"/>
      <c r="Q1655" s="308"/>
      <c r="R1655" s="309"/>
      <c r="S1655" s="309"/>
      <c r="T1655" s="309"/>
      <c r="U1655" s="310"/>
      <c r="V1655" s="308"/>
      <c r="W1655" s="309"/>
      <c r="X1655" s="309"/>
      <c r="Y1655" s="309"/>
      <c r="Z1655" s="310"/>
      <c r="AA1655" s="309"/>
      <c r="AB1655" s="309"/>
      <c r="AC1655" s="309"/>
      <c r="AD1655" s="309"/>
      <c r="AE1655" s="310"/>
    </row>
    <row r="1656" spans="1:31" s="305" customFormat="1" ht="14.65" customHeight="1" x14ac:dyDescent="0.2">
      <c r="A1656" s="305" t="s">
        <v>3827</v>
      </c>
      <c r="C1656" s="305" t="s">
        <v>3828</v>
      </c>
      <c r="D1656" s="305" t="s">
        <v>314</v>
      </c>
      <c r="E1656" s="305" t="s">
        <v>261</v>
      </c>
      <c r="F1656" s="305" t="s">
        <v>243</v>
      </c>
      <c r="G1656" s="305" t="s">
        <v>3801</v>
      </c>
      <c r="H1656" s="305" t="s">
        <v>341</v>
      </c>
      <c r="J1656" s="306">
        <v>29952</v>
      </c>
      <c r="K1656" s="307">
        <v>75</v>
      </c>
      <c r="L1656" s="308"/>
      <c r="M1656" s="309"/>
      <c r="N1656" s="309"/>
      <c r="O1656" s="309"/>
      <c r="P1656" s="309"/>
      <c r="Q1656" s="308"/>
      <c r="R1656" s="309"/>
      <c r="S1656" s="309"/>
      <c r="T1656" s="309"/>
      <c r="U1656" s="310"/>
      <c r="V1656" s="308"/>
      <c r="W1656" s="309"/>
      <c r="X1656" s="309"/>
      <c r="Y1656" s="309"/>
      <c r="Z1656" s="310"/>
      <c r="AA1656" s="309"/>
      <c r="AB1656" s="309"/>
      <c r="AC1656" s="309"/>
      <c r="AD1656" s="309"/>
      <c r="AE1656" s="310"/>
    </row>
    <row r="1657" spans="1:31" s="305" customFormat="1" ht="14.65" customHeight="1" x14ac:dyDescent="0.2">
      <c r="A1657" s="305" t="s">
        <v>3829</v>
      </c>
      <c r="C1657" s="305" t="s">
        <v>3830</v>
      </c>
      <c r="D1657" s="305" t="s">
        <v>314</v>
      </c>
      <c r="E1657" s="305" t="s">
        <v>261</v>
      </c>
      <c r="F1657" s="305" t="s">
        <v>853</v>
      </c>
      <c r="G1657" s="305" t="s">
        <v>3801</v>
      </c>
      <c r="H1657" s="305" t="s">
        <v>341</v>
      </c>
      <c r="J1657" s="306">
        <v>30317</v>
      </c>
      <c r="K1657" s="307">
        <v>105</v>
      </c>
      <c r="L1657" s="308">
        <v>0</v>
      </c>
      <c r="M1657" s="309">
        <v>0</v>
      </c>
      <c r="N1657" s="309">
        <v>0</v>
      </c>
      <c r="O1657" s="309">
        <v>0</v>
      </c>
      <c r="P1657" s="309">
        <v>0</v>
      </c>
      <c r="Q1657" s="308">
        <v>0</v>
      </c>
      <c r="R1657" s="309">
        <v>0</v>
      </c>
      <c r="S1657" s="309">
        <v>0</v>
      </c>
      <c r="T1657" s="309">
        <v>0</v>
      </c>
      <c r="U1657" s="310">
        <v>0</v>
      </c>
      <c r="V1657" s="308">
        <v>0</v>
      </c>
      <c r="W1657" s="309">
        <v>0</v>
      </c>
      <c r="X1657" s="309">
        <v>0</v>
      </c>
      <c r="Y1657" s="309">
        <v>0</v>
      </c>
      <c r="Z1657" s="310">
        <v>0</v>
      </c>
      <c r="AA1657" s="309">
        <v>0</v>
      </c>
      <c r="AB1657" s="309">
        <v>0</v>
      </c>
      <c r="AC1657" s="309">
        <v>0</v>
      </c>
      <c r="AD1657" s="309">
        <v>0</v>
      </c>
      <c r="AE1657" s="310">
        <v>0</v>
      </c>
    </row>
    <row r="1658" spans="1:31" s="305" customFormat="1" ht="14.65" customHeight="1" x14ac:dyDescent="0.2">
      <c r="A1658" s="305" t="s">
        <v>3831</v>
      </c>
      <c r="C1658" s="305" t="s">
        <v>3832</v>
      </c>
      <c r="D1658" s="305" t="s">
        <v>314</v>
      </c>
      <c r="E1658" s="305" t="s">
        <v>261</v>
      </c>
      <c r="F1658" s="305" t="s">
        <v>243</v>
      </c>
      <c r="G1658" s="305" t="s">
        <v>3801</v>
      </c>
      <c r="H1658" s="305" t="s">
        <v>341</v>
      </c>
      <c r="J1658" s="306">
        <v>30317</v>
      </c>
      <c r="K1658" s="307">
        <v>105</v>
      </c>
      <c r="L1658" s="308"/>
      <c r="M1658" s="309"/>
      <c r="N1658" s="309"/>
      <c r="O1658" s="309"/>
      <c r="P1658" s="309"/>
      <c r="Q1658" s="308"/>
      <c r="R1658" s="309"/>
      <c r="S1658" s="309"/>
      <c r="T1658" s="309"/>
      <c r="U1658" s="310"/>
      <c r="V1658" s="308"/>
      <c r="W1658" s="309"/>
      <c r="X1658" s="309"/>
      <c r="Y1658" s="309"/>
      <c r="Z1658" s="310"/>
      <c r="AA1658" s="309"/>
      <c r="AB1658" s="309"/>
      <c r="AC1658" s="309"/>
      <c r="AD1658" s="309"/>
      <c r="AE1658" s="310"/>
    </row>
    <row r="1659" spans="1:31" s="305" customFormat="1" ht="14.65" customHeight="1" x14ac:dyDescent="0.2">
      <c r="A1659" s="305" t="s">
        <v>3833</v>
      </c>
      <c r="C1659" s="305" t="s">
        <v>3834</v>
      </c>
      <c r="D1659" s="305" t="s">
        <v>314</v>
      </c>
      <c r="E1659" s="305" t="s">
        <v>261</v>
      </c>
      <c r="F1659" s="305" t="s">
        <v>243</v>
      </c>
      <c r="G1659" s="305" t="s">
        <v>3801</v>
      </c>
      <c r="H1659" s="305" t="s">
        <v>341</v>
      </c>
      <c r="J1659" s="306">
        <v>34335</v>
      </c>
      <c r="K1659" s="307">
        <v>80</v>
      </c>
      <c r="L1659" s="308"/>
      <c r="M1659" s="309"/>
      <c r="N1659" s="309"/>
      <c r="O1659" s="309"/>
      <c r="P1659" s="309"/>
      <c r="Q1659" s="308"/>
      <c r="R1659" s="309"/>
      <c r="S1659" s="309"/>
      <c r="T1659" s="309"/>
      <c r="U1659" s="310"/>
      <c r="V1659" s="308"/>
      <c r="W1659" s="309"/>
      <c r="X1659" s="309"/>
      <c r="Y1659" s="309"/>
      <c r="Z1659" s="310"/>
      <c r="AA1659" s="309"/>
      <c r="AB1659" s="309"/>
      <c r="AC1659" s="309"/>
      <c r="AD1659" s="309"/>
      <c r="AE1659" s="310"/>
    </row>
    <row r="1660" spans="1:31" s="305" customFormat="1" ht="14.65" customHeight="1" x14ac:dyDescent="0.2">
      <c r="A1660" s="305" t="s">
        <v>3835</v>
      </c>
      <c r="C1660" s="305" t="s">
        <v>3836</v>
      </c>
      <c r="D1660" s="305" t="s">
        <v>314</v>
      </c>
      <c r="E1660" s="305" t="s">
        <v>261</v>
      </c>
      <c r="F1660" s="305" t="s">
        <v>243</v>
      </c>
      <c r="G1660" s="305" t="s">
        <v>3801</v>
      </c>
      <c r="H1660" s="305" t="s">
        <v>341</v>
      </c>
      <c r="J1660" s="306">
        <v>34335</v>
      </c>
      <c r="K1660" s="307">
        <v>80</v>
      </c>
      <c r="L1660" s="308"/>
      <c r="M1660" s="309"/>
      <c r="N1660" s="309"/>
      <c r="O1660" s="309"/>
      <c r="P1660" s="309"/>
      <c r="Q1660" s="308"/>
      <c r="R1660" s="309"/>
      <c r="S1660" s="309"/>
      <c r="T1660" s="309"/>
      <c r="U1660" s="310"/>
      <c r="V1660" s="308"/>
      <c r="W1660" s="309"/>
      <c r="X1660" s="309"/>
      <c r="Y1660" s="309"/>
      <c r="Z1660" s="310"/>
      <c r="AA1660" s="309"/>
      <c r="AB1660" s="309"/>
      <c r="AC1660" s="309"/>
      <c r="AD1660" s="309"/>
      <c r="AE1660" s="310"/>
    </row>
    <row r="1661" spans="1:31" s="305" customFormat="1" ht="14.65" customHeight="1" x14ac:dyDescent="0.2">
      <c r="A1661" s="305" t="s">
        <v>3837</v>
      </c>
      <c r="C1661" s="305" t="s">
        <v>3838</v>
      </c>
      <c r="D1661" s="305" t="s">
        <v>314</v>
      </c>
      <c r="E1661" s="305" t="s">
        <v>261</v>
      </c>
      <c r="F1661" s="305" t="s">
        <v>243</v>
      </c>
      <c r="G1661" s="305" t="s">
        <v>3801</v>
      </c>
      <c r="H1661" s="305" t="s">
        <v>341</v>
      </c>
      <c r="J1661" s="306">
        <v>34335</v>
      </c>
      <c r="K1661" s="307">
        <v>80</v>
      </c>
      <c r="L1661" s="308"/>
      <c r="M1661" s="309"/>
      <c r="N1661" s="309"/>
      <c r="O1661" s="309"/>
      <c r="P1661" s="309"/>
      <c r="Q1661" s="308"/>
      <c r="R1661" s="309"/>
      <c r="S1661" s="309"/>
      <c r="T1661" s="309"/>
      <c r="U1661" s="310"/>
      <c r="V1661" s="308"/>
      <c r="W1661" s="309"/>
      <c r="X1661" s="309"/>
      <c r="Y1661" s="309"/>
      <c r="Z1661" s="310"/>
      <c r="AA1661" s="309"/>
      <c r="AB1661" s="309"/>
      <c r="AC1661" s="309"/>
      <c r="AD1661" s="309"/>
      <c r="AE1661" s="310"/>
    </row>
    <row r="1662" spans="1:31" s="305" customFormat="1" ht="14.65" customHeight="1" x14ac:dyDescent="0.2">
      <c r="A1662" s="305" t="s">
        <v>3839</v>
      </c>
      <c r="C1662" s="305" t="s">
        <v>3840</v>
      </c>
      <c r="D1662" s="305" t="s">
        <v>314</v>
      </c>
      <c r="E1662" s="305" t="s">
        <v>261</v>
      </c>
      <c r="F1662" s="305" t="s">
        <v>243</v>
      </c>
      <c r="G1662" s="305" t="s">
        <v>3801</v>
      </c>
      <c r="H1662" s="305" t="s">
        <v>341</v>
      </c>
      <c r="J1662" s="306">
        <v>39083</v>
      </c>
      <c r="K1662" s="307">
        <v>186</v>
      </c>
      <c r="L1662" s="308"/>
      <c r="M1662" s="309"/>
      <c r="N1662" s="309"/>
      <c r="O1662" s="309"/>
      <c r="P1662" s="309"/>
      <c r="Q1662" s="308"/>
      <c r="R1662" s="309"/>
      <c r="S1662" s="309"/>
      <c r="T1662" s="309"/>
      <c r="U1662" s="310"/>
      <c r="V1662" s="308"/>
      <c r="W1662" s="309"/>
      <c r="X1662" s="309"/>
      <c r="Y1662" s="309"/>
      <c r="Z1662" s="310"/>
      <c r="AA1662" s="309"/>
      <c r="AB1662" s="309"/>
      <c r="AC1662" s="309"/>
      <c r="AD1662" s="309"/>
      <c r="AE1662" s="310"/>
    </row>
    <row r="1663" spans="1:31" s="305" customFormat="1" ht="14.65" customHeight="1" x14ac:dyDescent="0.2">
      <c r="A1663" s="305" t="s">
        <v>3841</v>
      </c>
      <c r="C1663" s="305" t="s">
        <v>3842</v>
      </c>
      <c r="D1663" s="305" t="s">
        <v>314</v>
      </c>
      <c r="E1663" s="305" t="s">
        <v>261</v>
      </c>
      <c r="F1663" s="305" t="s">
        <v>853</v>
      </c>
      <c r="G1663" s="305" t="s">
        <v>3801</v>
      </c>
      <c r="H1663" s="305" t="s">
        <v>341</v>
      </c>
      <c r="J1663" s="306">
        <v>29952</v>
      </c>
      <c r="K1663" s="307">
        <v>50</v>
      </c>
      <c r="L1663" s="308">
        <v>0</v>
      </c>
      <c r="M1663" s="309">
        <v>0</v>
      </c>
      <c r="N1663" s="309">
        <v>0</v>
      </c>
      <c r="O1663" s="309">
        <v>0</v>
      </c>
      <c r="P1663" s="309">
        <v>0</v>
      </c>
      <c r="Q1663" s="308">
        <v>0</v>
      </c>
      <c r="R1663" s="309">
        <v>0</v>
      </c>
      <c r="S1663" s="309">
        <v>0</v>
      </c>
      <c r="T1663" s="309">
        <v>0</v>
      </c>
      <c r="U1663" s="310">
        <v>0</v>
      </c>
      <c r="V1663" s="308">
        <v>0</v>
      </c>
      <c r="W1663" s="309">
        <v>0</v>
      </c>
      <c r="X1663" s="309">
        <v>0</v>
      </c>
      <c r="Y1663" s="309">
        <v>0</v>
      </c>
      <c r="Z1663" s="310">
        <v>0</v>
      </c>
      <c r="AA1663" s="309">
        <v>0</v>
      </c>
      <c r="AB1663" s="309">
        <v>0</v>
      </c>
      <c r="AC1663" s="309">
        <v>0</v>
      </c>
      <c r="AD1663" s="309">
        <v>0</v>
      </c>
      <c r="AE1663" s="310">
        <v>0</v>
      </c>
    </row>
    <row r="1664" spans="1:31" s="305" customFormat="1" ht="14.65" customHeight="1" x14ac:dyDescent="0.2">
      <c r="A1664" s="305" t="s">
        <v>3843</v>
      </c>
      <c r="C1664" s="305" t="s">
        <v>3844</v>
      </c>
      <c r="D1664" s="305" t="s">
        <v>314</v>
      </c>
      <c r="E1664" s="305" t="s">
        <v>261</v>
      </c>
      <c r="F1664" s="305" t="s">
        <v>243</v>
      </c>
      <c r="G1664" s="305" t="s">
        <v>3801</v>
      </c>
      <c r="H1664" s="305" t="s">
        <v>341</v>
      </c>
      <c r="J1664" s="306">
        <v>30317</v>
      </c>
      <c r="K1664" s="307">
        <v>110</v>
      </c>
      <c r="L1664" s="308"/>
      <c r="M1664" s="309"/>
      <c r="N1664" s="309"/>
      <c r="O1664" s="309"/>
      <c r="P1664" s="309"/>
      <c r="Q1664" s="308"/>
      <c r="R1664" s="309"/>
      <c r="S1664" s="309"/>
      <c r="T1664" s="309"/>
      <c r="U1664" s="310"/>
      <c r="V1664" s="308"/>
      <c r="W1664" s="309"/>
      <c r="X1664" s="309"/>
      <c r="Y1664" s="309"/>
      <c r="Z1664" s="310"/>
      <c r="AA1664" s="309"/>
      <c r="AB1664" s="309"/>
      <c r="AC1664" s="309"/>
      <c r="AD1664" s="309"/>
      <c r="AE1664" s="310"/>
    </row>
    <row r="1665" spans="1:31" s="305" customFormat="1" ht="14.65" customHeight="1" x14ac:dyDescent="0.2">
      <c r="A1665" s="305" t="s">
        <v>3845</v>
      </c>
      <c r="C1665" s="305" t="s">
        <v>3846</v>
      </c>
      <c r="D1665" s="305" t="s">
        <v>314</v>
      </c>
      <c r="E1665" s="305" t="s">
        <v>261</v>
      </c>
      <c r="F1665" s="305" t="s">
        <v>243</v>
      </c>
      <c r="G1665" s="305" t="s">
        <v>3801</v>
      </c>
      <c r="H1665" s="305" t="s">
        <v>341</v>
      </c>
      <c r="J1665" s="306">
        <v>34335</v>
      </c>
      <c r="K1665" s="307">
        <v>200</v>
      </c>
      <c r="L1665" s="308"/>
      <c r="M1665" s="309"/>
      <c r="N1665" s="309"/>
      <c r="O1665" s="309"/>
      <c r="P1665" s="309"/>
      <c r="Q1665" s="308"/>
      <c r="R1665" s="309"/>
      <c r="S1665" s="309"/>
      <c r="T1665" s="309"/>
      <c r="U1665" s="310"/>
      <c r="V1665" s="308"/>
      <c r="W1665" s="309"/>
      <c r="X1665" s="309"/>
      <c r="Y1665" s="309"/>
      <c r="Z1665" s="310"/>
      <c r="AA1665" s="309"/>
      <c r="AB1665" s="309"/>
      <c r="AC1665" s="309"/>
      <c r="AD1665" s="309"/>
      <c r="AE1665" s="310"/>
    </row>
    <row r="1666" spans="1:31" s="305" customFormat="1" ht="14.65" customHeight="1" x14ac:dyDescent="0.2">
      <c r="A1666" s="305" t="s">
        <v>3847</v>
      </c>
      <c r="C1666" s="305" t="s">
        <v>3848</v>
      </c>
      <c r="D1666" s="305" t="s">
        <v>314</v>
      </c>
      <c r="E1666" s="305" t="s">
        <v>261</v>
      </c>
      <c r="F1666" s="305" t="s">
        <v>243</v>
      </c>
      <c r="G1666" s="305" t="s">
        <v>3801</v>
      </c>
      <c r="H1666" s="305" t="s">
        <v>341</v>
      </c>
      <c r="J1666" s="306">
        <v>39083</v>
      </c>
      <c r="K1666" s="307">
        <v>80</v>
      </c>
      <c r="L1666" s="308"/>
      <c r="M1666" s="309"/>
      <c r="N1666" s="309"/>
      <c r="O1666" s="309"/>
      <c r="P1666" s="309"/>
      <c r="Q1666" s="308"/>
      <c r="R1666" s="309"/>
      <c r="S1666" s="309"/>
      <c r="T1666" s="309"/>
      <c r="U1666" s="310"/>
      <c r="V1666" s="308"/>
      <c r="W1666" s="309"/>
      <c r="X1666" s="309"/>
      <c r="Y1666" s="309"/>
      <c r="Z1666" s="310"/>
      <c r="AA1666" s="309"/>
      <c r="AB1666" s="309"/>
      <c r="AC1666" s="309"/>
      <c r="AD1666" s="309"/>
      <c r="AE1666" s="310"/>
    </row>
    <row r="1667" spans="1:31" s="305" customFormat="1" ht="14.65" customHeight="1" x14ac:dyDescent="0.2">
      <c r="A1667" s="305" t="s">
        <v>3849</v>
      </c>
      <c r="C1667" s="305" t="s">
        <v>3850</v>
      </c>
      <c r="D1667" s="305" t="s">
        <v>321</v>
      </c>
      <c r="E1667" s="305" t="s">
        <v>261</v>
      </c>
      <c r="F1667" s="305" t="s">
        <v>243</v>
      </c>
      <c r="G1667" s="305" t="s">
        <v>3801</v>
      </c>
      <c r="H1667" s="305" t="s">
        <v>402</v>
      </c>
      <c r="J1667" s="306">
        <v>32540</v>
      </c>
      <c r="K1667" s="307">
        <v>35.700000000000003</v>
      </c>
      <c r="L1667" s="308"/>
      <c r="M1667" s="309"/>
      <c r="N1667" s="309"/>
      <c r="O1667" s="309"/>
      <c r="P1667" s="309"/>
      <c r="Q1667" s="308"/>
      <c r="R1667" s="309"/>
      <c r="S1667" s="309"/>
      <c r="T1667" s="309"/>
      <c r="U1667" s="310"/>
      <c r="V1667" s="308"/>
      <c r="W1667" s="309"/>
      <c r="X1667" s="309"/>
      <c r="Y1667" s="309"/>
      <c r="Z1667" s="310"/>
      <c r="AA1667" s="309"/>
      <c r="AB1667" s="309"/>
      <c r="AC1667" s="309"/>
      <c r="AD1667" s="309"/>
      <c r="AE1667" s="310"/>
    </row>
    <row r="1668" spans="1:31" s="305" customFormat="1" ht="14.65" customHeight="1" x14ac:dyDescent="0.2">
      <c r="A1668" s="305" t="s">
        <v>3851</v>
      </c>
      <c r="C1668" s="305" t="s">
        <v>3852</v>
      </c>
      <c r="D1668" s="305" t="s">
        <v>321</v>
      </c>
      <c r="E1668" s="305" t="s">
        <v>261</v>
      </c>
      <c r="F1668" s="305" t="s">
        <v>243</v>
      </c>
      <c r="G1668" s="305" t="s">
        <v>3801</v>
      </c>
      <c r="H1668" s="305" t="s">
        <v>402</v>
      </c>
      <c r="J1668" s="306">
        <v>28491</v>
      </c>
      <c r="K1668" s="307">
        <v>29.4</v>
      </c>
      <c r="L1668" s="308"/>
      <c r="M1668" s="309"/>
      <c r="N1668" s="309"/>
      <c r="O1668" s="309"/>
      <c r="P1668" s="309"/>
      <c r="Q1668" s="308"/>
      <c r="R1668" s="309"/>
      <c r="S1668" s="309"/>
      <c r="T1668" s="309"/>
      <c r="U1668" s="310"/>
      <c r="V1668" s="308"/>
      <c r="W1668" s="309"/>
      <c r="X1668" s="309"/>
      <c r="Y1668" s="309"/>
      <c r="Z1668" s="310"/>
      <c r="AA1668" s="309"/>
      <c r="AB1668" s="309"/>
      <c r="AC1668" s="309"/>
      <c r="AD1668" s="309"/>
      <c r="AE1668" s="310"/>
    </row>
    <row r="1669" spans="1:31" s="305" customFormat="1" ht="14.65" customHeight="1" x14ac:dyDescent="0.2">
      <c r="A1669" s="305" t="s">
        <v>3853</v>
      </c>
      <c r="C1669" s="305" t="s">
        <v>3854</v>
      </c>
      <c r="D1669" s="305" t="s">
        <v>321</v>
      </c>
      <c r="E1669" s="305" t="s">
        <v>261</v>
      </c>
      <c r="F1669" s="305" t="s">
        <v>243</v>
      </c>
      <c r="G1669" s="305" t="s">
        <v>3801</v>
      </c>
      <c r="H1669" s="305" t="s">
        <v>402</v>
      </c>
      <c r="J1669" s="306">
        <v>28491</v>
      </c>
      <c r="K1669" s="307">
        <v>29.4</v>
      </c>
      <c r="L1669" s="308"/>
      <c r="M1669" s="309"/>
      <c r="N1669" s="309"/>
      <c r="O1669" s="309"/>
      <c r="P1669" s="309"/>
      <c r="Q1669" s="308"/>
      <c r="R1669" s="309"/>
      <c r="S1669" s="309"/>
      <c r="T1669" s="309"/>
      <c r="U1669" s="310"/>
      <c r="V1669" s="308"/>
      <c r="W1669" s="309"/>
      <c r="X1669" s="309"/>
      <c r="Y1669" s="309"/>
      <c r="Z1669" s="310"/>
      <c r="AA1669" s="309"/>
      <c r="AB1669" s="309"/>
      <c r="AC1669" s="309"/>
      <c r="AD1669" s="309"/>
      <c r="AE1669" s="310"/>
    </row>
    <row r="1670" spans="1:31" s="305" customFormat="1" ht="14.65" customHeight="1" x14ac:dyDescent="0.2">
      <c r="A1670" s="305" t="s">
        <v>3855</v>
      </c>
      <c r="C1670" s="305" t="s">
        <v>3856</v>
      </c>
      <c r="D1670" s="305" t="s">
        <v>321</v>
      </c>
      <c r="E1670" s="305" t="s">
        <v>261</v>
      </c>
      <c r="F1670" s="305" t="s">
        <v>243</v>
      </c>
      <c r="G1670" s="305" t="s">
        <v>3801</v>
      </c>
      <c r="H1670" s="305" t="s">
        <v>402</v>
      </c>
      <c r="J1670" s="306">
        <v>28491</v>
      </c>
      <c r="K1670" s="307">
        <v>29.4</v>
      </c>
      <c r="L1670" s="308"/>
      <c r="M1670" s="309"/>
      <c r="N1670" s="309"/>
      <c r="O1670" s="309"/>
      <c r="P1670" s="309"/>
      <c r="Q1670" s="308"/>
      <c r="R1670" s="309"/>
      <c r="S1670" s="309"/>
      <c r="T1670" s="309"/>
      <c r="U1670" s="310"/>
      <c r="V1670" s="308"/>
      <c r="W1670" s="309"/>
      <c r="X1670" s="309"/>
      <c r="Y1670" s="309"/>
      <c r="Z1670" s="310"/>
      <c r="AA1670" s="309"/>
      <c r="AB1670" s="309"/>
      <c r="AC1670" s="309"/>
      <c r="AD1670" s="309"/>
      <c r="AE1670" s="310"/>
    </row>
    <row r="1671" spans="1:31" s="305" customFormat="1" ht="14.65" customHeight="1" x14ac:dyDescent="0.2">
      <c r="A1671" s="305" t="s">
        <v>3857</v>
      </c>
      <c r="C1671" s="305" t="s">
        <v>3858</v>
      </c>
      <c r="D1671" s="305" t="s">
        <v>321</v>
      </c>
      <c r="E1671" s="305" t="s">
        <v>261</v>
      </c>
      <c r="F1671" s="305" t="s">
        <v>243</v>
      </c>
      <c r="G1671" s="305" t="s">
        <v>3801</v>
      </c>
      <c r="H1671" s="305" t="s">
        <v>402</v>
      </c>
      <c r="J1671" s="306">
        <v>32295</v>
      </c>
      <c r="K1671" s="307">
        <v>37.4</v>
      </c>
      <c r="L1671" s="308"/>
      <c r="M1671" s="309"/>
      <c r="N1671" s="309"/>
      <c r="O1671" s="309"/>
      <c r="P1671" s="309"/>
      <c r="Q1671" s="308"/>
      <c r="R1671" s="309"/>
      <c r="S1671" s="309"/>
      <c r="T1671" s="309"/>
      <c r="U1671" s="310"/>
      <c r="V1671" s="308"/>
      <c r="W1671" s="309"/>
      <c r="X1671" s="309"/>
      <c r="Y1671" s="309"/>
      <c r="Z1671" s="310"/>
      <c r="AA1671" s="309"/>
      <c r="AB1671" s="309"/>
      <c r="AC1671" s="309"/>
      <c r="AD1671" s="309"/>
      <c r="AE1671" s="310"/>
    </row>
    <row r="1672" spans="1:31" s="305" customFormat="1" ht="14.65" customHeight="1" x14ac:dyDescent="0.2">
      <c r="A1672" s="305" t="s">
        <v>3859</v>
      </c>
      <c r="C1672" s="305" t="s">
        <v>3860</v>
      </c>
      <c r="D1672" s="305" t="s">
        <v>321</v>
      </c>
      <c r="E1672" s="305" t="s">
        <v>261</v>
      </c>
      <c r="F1672" s="305" t="s">
        <v>243</v>
      </c>
      <c r="G1672" s="305" t="s">
        <v>3801</v>
      </c>
      <c r="H1672" s="305" t="s">
        <v>402</v>
      </c>
      <c r="J1672" s="306">
        <v>38352</v>
      </c>
      <c r="K1672" s="307">
        <v>163.80000000000001</v>
      </c>
      <c r="L1672" s="308"/>
      <c r="M1672" s="309"/>
      <c r="N1672" s="309"/>
      <c r="O1672" s="309"/>
      <c r="P1672" s="309"/>
      <c r="Q1672" s="308"/>
      <c r="R1672" s="309"/>
      <c r="S1672" s="309"/>
      <c r="T1672" s="309"/>
      <c r="U1672" s="310"/>
      <c r="V1672" s="308"/>
      <c r="W1672" s="309"/>
      <c r="X1672" s="309"/>
      <c r="Y1672" s="309"/>
      <c r="Z1672" s="310"/>
      <c r="AA1672" s="309"/>
      <c r="AB1672" s="309"/>
      <c r="AC1672" s="309"/>
      <c r="AD1672" s="309"/>
      <c r="AE1672" s="310"/>
    </row>
    <row r="1673" spans="1:31" s="305" customFormat="1" ht="14.65" customHeight="1" x14ac:dyDescent="0.2">
      <c r="A1673" s="305" t="s">
        <v>3861</v>
      </c>
      <c r="C1673" s="305" t="s">
        <v>3862</v>
      </c>
      <c r="D1673" s="305" t="s">
        <v>241</v>
      </c>
      <c r="E1673" s="305" t="s">
        <v>261</v>
      </c>
      <c r="F1673" s="305" t="s">
        <v>243</v>
      </c>
      <c r="G1673" s="305" t="s">
        <v>3801</v>
      </c>
      <c r="H1673" s="305" t="s">
        <v>402</v>
      </c>
      <c r="J1673" s="306">
        <v>40725</v>
      </c>
      <c r="K1673" s="307">
        <v>7.5</v>
      </c>
      <c r="L1673" s="308"/>
      <c r="M1673" s="309"/>
      <c r="N1673" s="309"/>
      <c r="O1673" s="309"/>
      <c r="P1673" s="309"/>
      <c r="Q1673" s="308"/>
      <c r="R1673" s="309"/>
      <c r="S1673" s="309"/>
      <c r="T1673" s="309"/>
      <c r="U1673" s="310"/>
      <c r="V1673" s="308"/>
      <c r="W1673" s="309"/>
      <c r="X1673" s="309"/>
      <c r="Y1673" s="309"/>
      <c r="Z1673" s="310"/>
      <c r="AA1673" s="309"/>
      <c r="AB1673" s="309"/>
      <c r="AC1673" s="309"/>
      <c r="AD1673" s="309"/>
      <c r="AE1673" s="310"/>
    </row>
    <row r="1674" spans="1:31" s="305" customFormat="1" ht="14.65" customHeight="1" x14ac:dyDescent="0.2">
      <c r="A1674" s="305" t="s">
        <v>3863</v>
      </c>
      <c r="C1674" s="305" t="s">
        <v>3864</v>
      </c>
      <c r="D1674" s="305" t="s">
        <v>321</v>
      </c>
      <c r="E1674" s="305" t="s">
        <v>261</v>
      </c>
      <c r="F1674" s="305" t="s">
        <v>243</v>
      </c>
      <c r="G1674" s="305" t="s">
        <v>3801</v>
      </c>
      <c r="H1674" s="305" t="s">
        <v>402</v>
      </c>
      <c r="J1674" s="306">
        <v>32599</v>
      </c>
      <c r="K1674" s="307">
        <v>35.700000000000003</v>
      </c>
      <c r="L1674" s="308"/>
      <c r="M1674" s="309"/>
      <c r="N1674" s="309"/>
      <c r="O1674" s="309"/>
      <c r="P1674" s="309"/>
      <c r="Q1674" s="308"/>
      <c r="R1674" s="309"/>
      <c r="S1674" s="309"/>
      <c r="T1674" s="309"/>
      <c r="U1674" s="310"/>
      <c r="V1674" s="308"/>
      <c r="W1674" s="309"/>
      <c r="X1674" s="309"/>
      <c r="Y1674" s="309"/>
      <c r="Z1674" s="310"/>
      <c r="AA1674" s="309"/>
      <c r="AB1674" s="309"/>
      <c r="AC1674" s="309"/>
      <c r="AD1674" s="309"/>
      <c r="AE1674" s="310"/>
    </row>
    <row r="1675" spans="1:31" s="305" customFormat="1" ht="14.65" customHeight="1" x14ac:dyDescent="0.2">
      <c r="A1675" s="305" t="s">
        <v>3865</v>
      </c>
      <c r="C1675" s="305" t="s">
        <v>3866</v>
      </c>
      <c r="D1675" s="305" t="s">
        <v>321</v>
      </c>
      <c r="E1675" s="305" t="s">
        <v>261</v>
      </c>
      <c r="F1675" s="305" t="s">
        <v>243</v>
      </c>
      <c r="G1675" s="305" t="s">
        <v>3801</v>
      </c>
      <c r="H1675" s="305" t="s">
        <v>402</v>
      </c>
      <c r="J1675" s="306">
        <v>32568</v>
      </c>
      <c r="K1675" s="307">
        <v>35.700000000000003</v>
      </c>
      <c r="L1675" s="308"/>
      <c r="M1675" s="309"/>
      <c r="N1675" s="309"/>
      <c r="O1675" s="309"/>
      <c r="P1675" s="309"/>
      <c r="Q1675" s="308"/>
      <c r="R1675" s="309"/>
      <c r="S1675" s="309"/>
      <c r="T1675" s="309"/>
      <c r="U1675" s="310"/>
      <c r="V1675" s="308"/>
      <c r="W1675" s="309"/>
      <c r="X1675" s="309"/>
      <c r="Y1675" s="309"/>
      <c r="Z1675" s="310"/>
      <c r="AA1675" s="309"/>
      <c r="AB1675" s="309"/>
      <c r="AC1675" s="309"/>
      <c r="AD1675" s="309"/>
      <c r="AE1675" s="310"/>
    </row>
    <row r="1676" spans="1:31" s="305" customFormat="1" ht="14.65" customHeight="1" x14ac:dyDescent="0.2">
      <c r="A1676" s="305" t="s">
        <v>3867</v>
      </c>
      <c r="C1676" s="305" t="s">
        <v>3868</v>
      </c>
      <c r="D1676" s="305" t="s">
        <v>321</v>
      </c>
      <c r="E1676" s="305" t="s">
        <v>261</v>
      </c>
      <c r="F1676" s="305" t="s">
        <v>243</v>
      </c>
      <c r="G1676" s="305" t="s">
        <v>3801</v>
      </c>
      <c r="H1676" s="305" t="s">
        <v>402</v>
      </c>
      <c r="J1676" s="306">
        <v>35489</v>
      </c>
      <c r="K1676" s="307">
        <v>92</v>
      </c>
      <c r="L1676" s="308"/>
      <c r="M1676" s="309"/>
      <c r="N1676" s="309"/>
      <c r="O1676" s="309"/>
      <c r="P1676" s="309"/>
      <c r="Q1676" s="308"/>
      <c r="R1676" s="309"/>
      <c r="S1676" s="309"/>
      <c r="T1676" s="309"/>
      <c r="U1676" s="310"/>
      <c r="V1676" s="308"/>
      <c r="W1676" s="309"/>
      <c r="X1676" s="309"/>
      <c r="Y1676" s="309"/>
      <c r="Z1676" s="310"/>
      <c r="AA1676" s="309"/>
      <c r="AB1676" s="309"/>
      <c r="AC1676" s="309"/>
      <c r="AD1676" s="309"/>
      <c r="AE1676" s="310"/>
    </row>
    <row r="1677" spans="1:31" s="305" customFormat="1" ht="14.65" customHeight="1" x14ac:dyDescent="0.2">
      <c r="A1677" s="305" t="s">
        <v>3869</v>
      </c>
      <c r="C1677" s="305" t="s">
        <v>3870</v>
      </c>
      <c r="D1677" s="305" t="s">
        <v>321</v>
      </c>
      <c r="E1677" s="305" t="s">
        <v>261</v>
      </c>
      <c r="F1677" s="305" t="s">
        <v>243</v>
      </c>
      <c r="G1677" s="305" t="s">
        <v>3801</v>
      </c>
      <c r="H1677" s="305" t="s">
        <v>402</v>
      </c>
      <c r="J1677" s="306">
        <v>32721</v>
      </c>
      <c r="K1677" s="307">
        <v>37.4</v>
      </c>
      <c r="L1677" s="308"/>
      <c r="M1677" s="309"/>
      <c r="N1677" s="309"/>
      <c r="O1677" s="309"/>
      <c r="P1677" s="309"/>
      <c r="Q1677" s="308"/>
      <c r="R1677" s="309"/>
      <c r="S1677" s="309"/>
      <c r="T1677" s="309"/>
      <c r="U1677" s="310"/>
      <c r="V1677" s="308"/>
      <c r="W1677" s="309"/>
      <c r="X1677" s="309"/>
      <c r="Y1677" s="309"/>
      <c r="Z1677" s="310"/>
      <c r="AA1677" s="309"/>
      <c r="AB1677" s="309"/>
      <c r="AC1677" s="309"/>
      <c r="AD1677" s="309"/>
      <c r="AE1677" s="310"/>
    </row>
    <row r="1678" spans="1:31" s="305" customFormat="1" ht="14.65" customHeight="1" x14ac:dyDescent="0.2">
      <c r="A1678" s="305" t="s">
        <v>3871</v>
      </c>
      <c r="C1678" s="305" t="s">
        <v>3872</v>
      </c>
      <c r="D1678" s="305" t="s">
        <v>321</v>
      </c>
      <c r="E1678" s="305" t="s">
        <v>261</v>
      </c>
      <c r="F1678" s="305" t="s">
        <v>243</v>
      </c>
      <c r="G1678" s="305" t="s">
        <v>3801</v>
      </c>
      <c r="H1678" s="305" t="s">
        <v>402</v>
      </c>
      <c r="J1678" s="306">
        <v>28491</v>
      </c>
      <c r="K1678" s="307">
        <v>29.4</v>
      </c>
      <c r="L1678" s="308"/>
      <c r="M1678" s="309"/>
      <c r="N1678" s="309"/>
      <c r="O1678" s="309"/>
      <c r="P1678" s="309"/>
      <c r="Q1678" s="308"/>
      <c r="R1678" s="309"/>
      <c r="S1678" s="309"/>
      <c r="T1678" s="309"/>
      <c r="U1678" s="310"/>
      <c r="V1678" s="308"/>
      <c r="W1678" s="309"/>
      <c r="X1678" s="309"/>
      <c r="Y1678" s="309"/>
      <c r="Z1678" s="310"/>
      <c r="AA1678" s="309"/>
      <c r="AB1678" s="309"/>
      <c r="AC1678" s="309"/>
      <c r="AD1678" s="309"/>
      <c r="AE1678" s="310"/>
    </row>
    <row r="1679" spans="1:31" s="305" customFormat="1" ht="14.65" customHeight="1" x14ac:dyDescent="0.2">
      <c r="A1679" s="305" t="s">
        <v>3873</v>
      </c>
      <c r="C1679" s="305" t="s">
        <v>3874</v>
      </c>
      <c r="D1679" s="305" t="s">
        <v>241</v>
      </c>
      <c r="E1679" s="305" t="s">
        <v>261</v>
      </c>
      <c r="F1679" s="305" t="s">
        <v>243</v>
      </c>
      <c r="G1679" s="305" t="s">
        <v>3801</v>
      </c>
      <c r="H1679" s="305" t="s">
        <v>397</v>
      </c>
      <c r="J1679" s="306">
        <v>40969</v>
      </c>
      <c r="K1679" s="307">
        <v>143.1</v>
      </c>
      <c r="L1679" s="308"/>
      <c r="M1679" s="309"/>
      <c r="N1679" s="309"/>
      <c r="O1679" s="309"/>
      <c r="P1679" s="309"/>
      <c r="Q1679" s="308"/>
      <c r="R1679" s="309"/>
      <c r="S1679" s="309"/>
      <c r="T1679" s="309"/>
      <c r="U1679" s="310"/>
      <c r="V1679" s="308"/>
      <c r="W1679" s="309"/>
      <c r="X1679" s="309"/>
      <c r="Y1679" s="309"/>
      <c r="Z1679" s="310"/>
      <c r="AA1679" s="309"/>
      <c r="AB1679" s="309"/>
      <c r="AC1679" s="309"/>
      <c r="AD1679" s="309"/>
      <c r="AE1679" s="310"/>
    </row>
    <row r="1680" spans="1:31" s="305" customFormat="1" ht="14.65" customHeight="1" x14ac:dyDescent="0.2">
      <c r="A1680" s="305" t="s">
        <v>3875</v>
      </c>
      <c r="C1680" s="305" t="s">
        <v>3876</v>
      </c>
      <c r="D1680" s="305" t="s">
        <v>241</v>
      </c>
      <c r="E1680" s="305" t="s">
        <v>261</v>
      </c>
      <c r="F1680" s="305" t="s">
        <v>243</v>
      </c>
      <c r="G1680" s="305" t="s">
        <v>3801</v>
      </c>
      <c r="H1680" s="305" t="s">
        <v>397</v>
      </c>
      <c r="J1680" s="306">
        <v>41030</v>
      </c>
      <c r="K1680" s="307">
        <v>143.1</v>
      </c>
      <c r="L1680" s="308"/>
      <c r="M1680" s="309"/>
      <c r="N1680" s="309"/>
      <c r="O1680" s="309"/>
      <c r="P1680" s="309"/>
      <c r="Q1680" s="308"/>
      <c r="R1680" s="309"/>
      <c r="S1680" s="309"/>
      <c r="T1680" s="309"/>
      <c r="U1680" s="310"/>
      <c r="V1680" s="308"/>
      <c r="W1680" s="309"/>
      <c r="X1680" s="309"/>
      <c r="Y1680" s="309"/>
      <c r="Z1680" s="310"/>
      <c r="AA1680" s="309"/>
      <c r="AB1680" s="309"/>
      <c r="AC1680" s="309"/>
      <c r="AD1680" s="309"/>
      <c r="AE1680" s="310"/>
    </row>
    <row r="1681" spans="1:31" s="305" customFormat="1" ht="14.65" customHeight="1" x14ac:dyDescent="0.2">
      <c r="A1681" s="305" t="s">
        <v>3877</v>
      </c>
      <c r="C1681" s="305" t="s">
        <v>3878</v>
      </c>
      <c r="D1681" s="305" t="s">
        <v>321</v>
      </c>
      <c r="E1681" s="305" t="s">
        <v>261</v>
      </c>
      <c r="F1681" s="305" t="s">
        <v>243</v>
      </c>
      <c r="G1681" s="305" t="s">
        <v>3801</v>
      </c>
      <c r="H1681" s="305" t="s">
        <v>397</v>
      </c>
      <c r="J1681" s="306">
        <v>31853</v>
      </c>
      <c r="K1681" s="307">
        <v>36.17</v>
      </c>
      <c r="L1681" s="308"/>
      <c r="M1681" s="309"/>
      <c r="N1681" s="309"/>
      <c r="O1681" s="309"/>
      <c r="P1681" s="309"/>
      <c r="Q1681" s="308"/>
      <c r="R1681" s="309"/>
      <c r="S1681" s="309"/>
      <c r="T1681" s="309"/>
      <c r="U1681" s="310"/>
      <c r="V1681" s="308"/>
      <c r="W1681" s="309"/>
      <c r="X1681" s="309"/>
      <c r="Y1681" s="309"/>
      <c r="Z1681" s="310"/>
      <c r="AA1681" s="309"/>
      <c r="AB1681" s="309"/>
      <c r="AC1681" s="309"/>
      <c r="AD1681" s="309"/>
      <c r="AE1681" s="310"/>
    </row>
    <row r="1682" spans="1:31" s="305" customFormat="1" ht="14.65" customHeight="1" x14ac:dyDescent="0.2">
      <c r="A1682" s="305" t="s">
        <v>3879</v>
      </c>
      <c r="C1682" s="305" t="s">
        <v>3880</v>
      </c>
      <c r="D1682" s="305" t="s">
        <v>321</v>
      </c>
      <c r="E1682" s="305" t="s">
        <v>261</v>
      </c>
      <c r="F1682" s="305" t="s">
        <v>243</v>
      </c>
      <c r="G1682" s="305" t="s">
        <v>3801</v>
      </c>
      <c r="H1682" s="305" t="s">
        <v>402</v>
      </c>
      <c r="J1682" s="306">
        <v>37104</v>
      </c>
      <c r="K1682" s="307">
        <v>192.1</v>
      </c>
      <c r="L1682" s="308"/>
      <c r="M1682" s="309"/>
      <c r="N1682" s="309"/>
      <c r="O1682" s="309"/>
      <c r="P1682" s="309"/>
      <c r="Q1682" s="308"/>
      <c r="R1682" s="309"/>
      <c r="S1682" s="309"/>
      <c r="T1682" s="309"/>
      <c r="U1682" s="310"/>
      <c r="V1682" s="308"/>
      <c r="W1682" s="309"/>
      <c r="X1682" s="309"/>
      <c r="Y1682" s="309"/>
      <c r="Z1682" s="310"/>
      <c r="AA1682" s="309"/>
      <c r="AB1682" s="309"/>
      <c r="AC1682" s="309"/>
      <c r="AD1682" s="309"/>
      <c r="AE1682" s="310"/>
    </row>
    <row r="1683" spans="1:31" s="305" customFormat="1" ht="14.65" customHeight="1" x14ac:dyDescent="0.2">
      <c r="A1683" s="305" t="s">
        <v>3881</v>
      </c>
      <c r="C1683" s="305" t="s">
        <v>3882</v>
      </c>
      <c r="D1683" s="305" t="s">
        <v>321</v>
      </c>
      <c r="E1683" s="305" t="s">
        <v>261</v>
      </c>
      <c r="F1683" s="305" t="s">
        <v>243</v>
      </c>
      <c r="G1683" s="305" t="s">
        <v>3801</v>
      </c>
      <c r="H1683" s="305" t="s">
        <v>397</v>
      </c>
      <c r="J1683" s="306">
        <v>32082</v>
      </c>
      <c r="K1683" s="307">
        <v>35.066000000000003</v>
      </c>
      <c r="L1683" s="308"/>
      <c r="M1683" s="309"/>
      <c r="N1683" s="309"/>
      <c r="O1683" s="309"/>
      <c r="P1683" s="309"/>
      <c r="Q1683" s="308"/>
      <c r="R1683" s="309"/>
      <c r="S1683" s="309"/>
      <c r="T1683" s="309"/>
      <c r="U1683" s="310"/>
      <c r="V1683" s="308"/>
      <c r="W1683" s="309"/>
      <c r="X1683" s="309"/>
      <c r="Y1683" s="309"/>
      <c r="Z1683" s="310"/>
      <c r="AA1683" s="309"/>
      <c r="AB1683" s="309"/>
      <c r="AC1683" s="309"/>
      <c r="AD1683" s="309"/>
      <c r="AE1683" s="310"/>
    </row>
    <row r="1684" spans="1:31" s="305" customFormat="1" ht="14.65" customHeight="1" x14ac:dyDescent="0.2">
      <c r="A1684" s="305" t="s">
        <v>3883</v>
      </c>
      <c r="C1684" s="305" t="s">
        <v>3884</v>
      </c>
      <c r="D1684" s="305" t="s">
        <v>321</v>
      </c>
      <c r="E1684" s="305" t="s">
        <v>261</v>
      </c>
      <c r="F1684" s="305" t="s">
        <v>243</v>
      </c>
      <c r="G1684" s="305" t="s">
        <v>3801</v>
      </c>
      <c r="H1684" s="305" t="s">
        <v>397</v>
      </c>
      <c r="J1684" s="306">
        <v>32082</v>
      </c>
      <c r="K1684" s="307">
        <v>35.066000000000003</v>
      </c>
      <c r="L1684" s="308"/>
      <c r="M1684" s="309"/>
      <c r="N1684" s="309"/>
      <c r="O1684" s="309"/>
      <c r="P1684" s="309"/>
      <c r="Q1684" s="308"/>
      <c r="R1684" s="309"/>
      <c r="S1684" s="309"/>
      <c r="T1684" s="309"/>
      <c r="U1684" s="310"/>
      <c r="V1684" s="308"/>
      <c r="W1684" s="309"/>
      <c r="X1684" s="309"/>
      <c r="Y1684" s="309"/>
      <c r="Z1684" s="310"/>
      <c r="AA1684" s="309"/>
      <c r="AB1684" s="309"/>
      <c r="AC1684" s="309"/>
      <c r="AD1684" s="309"/>
      <c r="AE1684" s="310"/>
    </row>
    <row r="1685" spans="1:31" s="305" customFormat="1" ht="14.65" customHeight="1" x14ac:dyDescent="0.2">
      <c r="A1685" s="305" t="s">
        <v>3885</v>
      </c>
      <c r="C1685" s="305" t="s">
        <v>3886</v>
      </c>
      <c r="D1685" s="305" t="s">
        <v>321</v>
      </c>
      <c r="E1685" s="305" t="s">
        <v>261</v>
      </c>
      <c r="F1685" s="305" t="s">
        <v>243</v>
      </c>
      <c r="G1685" s="305" t="s">
        <v>3801</v>
      </c>
      <c r="H1685" s="305" t="s">
        <v>397</v>
      </c>
      <c r="J1685" s="306">
        <v>36831</v>
      </c>
      <c r="K1685" s="307">
        <v>37.61</v>
      </c>
      <c r="L1685" s="308"/>
      <c r="M1685" s="309"/>
      <c r="N1685" s="309"/>
      <c r="O1685" s="309"/>
      <c r="P1685" s="309"/>
      <c r="Q1685" s="308"/>
      <c r="R1685" s="309"/>
      <c r="S1685" s="309"/>
      <c r="T1685" s="309"/>
      <c r="U1685" s="310"/>
      <c r="V1685" s="308"/>
      <c r="W1685" s="309"/>
      <c r="X1685" s="309"/>
      <c r="Y1685" s="309"/>
      <c r="Z1685" s="310"/>
      <c r="AA1685" s="309"/>
      <c r="AB1685" s="309"/>
      <c r="AC1685" s="309"/>
      <c r="AD1685" s="309"/>
      <c r="AE1685" s="310"/>
    </row>
    <row r="1686" spans="1:31" s="305" customFormat="1" ht="14.65" customHeight="1" x14ac:dyDescent="0.2">
      <c r="A1686" s="305" t="s">
        <v>3887</v>
      </c>
      <c r="C1686" s="305" t="s">
        <v>3888</v>
      </c>
      <c r="D1686" s="305" t="s">
        <v>241</v>
      </c>
      <c r="E1686" s="305" t="s">
        <v>261</v>
      </c>
      <c r="F1686" s="305" t="s">
        <v>243</v>
      </c>
      <c r="G1686" s="305" t="s">
        <v>3801</v>
      </c>
      <c r="H1686" s="305" t="s">
        <v>397</v>
      </c>
      <c r="J1686" s="306">
        <v>32082</v>
      </c>
      <c r="K1686" s="307">
        <v>14.4</v>
      </c>
      <c r="L1686" s="308"/>
      <c r="M1686" s="309"/>
      <c r="N1686" s="309"/>
      <c r="O1686" s="309"/>
      <c r="P1686" s="309"/>
      <c r="Q1686" s="308"/>
      <c r="R1686" s="309"/>
      <c r="S1686" s="309"/>
      <c r="T1686" s="309"/>
      <c r="U1686" s="310"/>
      <c r="V1686" s="308"/>
      <c r="W1686" s="309"/>
      <c r="X1686" s="309"/>
      <c r="Y1686" s="309"/>
      <c r="Z1686" s="310"/>
      <c r="AA1686" s="309"/>
      <c r="AB1686" s="309"/>
      <c r="AC1686" s="309"/>
      <c r="AD1686" s="309"/>
      <c r="AE1686" s="310"/>
    </row>
    <row r="1687" spans="1:31" s="305" customFormat="1" ht="14.65" customHeight="1" x14ac:dyDescent="0.2">
      <c r="A1687" s="305" t="s">
        <v>3889</v>
      </c>
      <c r="C1687" s="305" t="s">
        <v>3890</v>
      </c>
      <c r="D1687" s="305" t="s">
        <v>241</v>
      </c>
      <c r="E1687" s="305" t="s">
        <v>261</v>
      </c>
      <c r="F1687" s="305" t="s">
        <v>243</v>
      </c>
      <c r="G1687" s="305" t="s">
        <v>3801</v>
      </c>
      <c r="H1687" s="305" t="s">
        <v>397</v>
      </c>
      <c r="J1687" s="306">
        <v>32082</v>
      </c>
      <c r="K1687" s="307">
        <v>6.7249999999999996</v>
      </c>
      <c r="L1687" s="308"/>
      <c r="M1687" s="309"/>
      <c r="N1687" s="309"/>
      <c r="O1687" s="309"/>
      <c r="P1687" s="309"/>
      <c r="Q1687" s="308"/>
      <c r="R1687" s="309"/>
      <c r="S1687" s="309"/>
      <c r="T1687" s="309"/>
      <c r="U1687" s="310"/>
      <c r="V1687" s="308"/>
      <c r="W1687" s="309"/>
      <c r="X1687" s="309"/>
      <c r="Y1687" s="309"/>
      <c r="Z1687" s="310"/>
      <c r="AA1687" s="309"/>
      <c r="AB1687" s="309"/>
      <c r="AC1687" s="309"/>
      <c r="AD1687" s="309"/>
      <c r="AE1687" s="310"/>
    </row>
    <row r="1688" spans="1:31" s="305" customFormat="1" ht="14.65" customHeight="1" x14ac:dyDescent="0.2">
      <c r="A1688" s="305" t="s">
        <v>3891</v>
      </c>
      <c r="C1688" s="305" t="s">
        <v>3892</v>
      </c>
      <c r="D1688" s="305" t="s">
        <v>241</v>
      </c>
      <c r="E1688" s="305" t="s">
        <v>261</v>
      </c>
      <c r="F1688" s="305" t="s">
        <v>243</v>
      </c>
      <c r="G1688" s="305" t="s">
        <v>3801</v>
      </c>
      <c r="H1688" s="305" t="s">
        <v>397</v>
      </c>
      <c r="J1688" s="306">
        <v>32082</v>
      </c>
      <c r="K1688" s="307">
        <v>14.4</v>
      </c>
      <c r="L1688" s="308"/>
      <c r="M1688" s="309"/>
      <c r="N1688" s="309"/>
      <c r="O1688" s="309"/>
      <c r="P1688" s="309"/>
      <c r="Q1688" s="308"/>
      <c r="R1688" s="309"/>
      <c r="S1688" s="309"/>
      <c r="T1688" s="309"/>
      <c r="U1688" s="310"/>
      <c r="V1688" s="308"/>
      <c r="W1688" s="309"/>
      <c r="X1688" s="309"/>
      <c r="Y1688" s="309"/>
      <c r="Z1688" s="310"/>
      <c r="AA1688" s="309"/>
      <c r="AB1688" s="309"/>
      <c r="AC1688" s="309"/>
      <c r="AD1688" s="309"/>
      <c r="AE1688" s="310"/>
    </row>
    <row r="1689" spans="1:31" s="305" customFormat="1" ht="14.65" customHeight="1" x14ac:dyDescent="0.2">
      <c r="A1689" s="305" t="s">
        <v>3893</v>
      </c>
      <c r="C1689" s="305" t="s">
        <v>3894</v>
      </c>
      <c r="D1689" s="305" t="s">
        <v>241</v>
      </c>
      <c r="E1689" s="305" t="s">
        <v>261</v>
      </c>
      <c r="F1689" s="305" t="s">
        <v>243</v>
      </c>
      <c r="G1689" s="305" t="s">
        <v>3801</v>
      </c>
      <c r="H1689" s="305" t="s">
        <v>397</v>
      </c>
      <c r="J1689" s="306">
        <v>39995</v>
      </c>
      <c r="K1689" s="307">
        <v>16.43</v>
      </c>
      <c r="L1689" s="308"/>
      <c r="M1689" s="309"/>
      <c r="N1689" s="309"/>
      <c r="O1689" s="309"/>
      <c r="P1689" s="309"/>
      <c r="Q1689" s="308"/>
      <c r="R1689" s="309"/>
      <c r="S1689" s="309"/>
      <c r="T1689" s="309"/>
      <c r="U1689" s="310"/>
      <c r="V1689" s="308"/>
      <c r="W1689" s="309"/>
      <c r="X1689" s="309"/>
      <c r="Y1689" s="309"/>
      <c r="Z1689" s="310"/>
      <c r="AA1689" s="309"/>
      <c r="AB1689" s="309"/>
      <c r="AC1689" s="309"/>
      <c r="AD1689" s="309"/>
      <c r="AE1689" s="310"/>
    </row>
    <row r="1690" spans="1:31" s="305" customFormat="1" ht="14.65" customHeight="1" x14ac:dyDescent="0.2">
      <c r="A1690" s="305" t="s">
        <v>3895</v>
      </c>
      <c r="C1690" s="305" t="s">
        <v>3896</v>
      </c>
      <c r="D1690" s="305" t="s">
        <v>321</v>
      </c>
      <c r="E1690" s="305" t="s">
        <v>261</v>
      </c>
      <c r="F1690" s="305" t="s">
        <v>243</v>
      </c>
      <c r="G1690" s="305" t="s">
        <v>3801</v>
      </c>
      <c r="H1690" s="305" t="s">
        <v>325</v>
      </c>
      <c r="J1690" s="306">
        <v>37064</v>
      </c>
      <c r="K1690" s="307">
        <v>37.880000000000003</v>
      </c>
      <c r="L1690" s="308"/>
      <c r="M1690" s="309"/>
      <c r="N1690" s="309"/>
      <c r="O1690" s="309"/>
      <c r="P1690" s="309"/>
      <c r="Q1690" s="308"/>
      <c r="R1690" s="309"/>
      <c r="S1690" s="309"/>
      <c r="T1690" s="309"/>
      <c r="U1690" s="310"/>
      <c r="V1690" s="308"/>
      <c r="W1690" s="309"/>
      <c r="X1690" s="309"/>
      <c r="Y1690" s="309"/>
      <c r="Z1690" s="310"/>
      <c r="AA1690" s="309"/>
      <c r="AB1690" s="309"/>
      <c r="AC1690" s="309"/>
      <c r="AD1690" s="309"/>
      <c r="AE1690" s="310"/>
    </row>
    <row r="1691" spans="1:31" s="305" customFormat="1" ht="14.65" customHeight="1" x14ac:dyDescent="0.2">
      <c r="A1691" s="305" t="s">
        <v>3897</v>
      </c>
      <c r="C1691" s="305" t="s">
        <v>3898</v>
      </c>
      <c r="D1691" s="305" t="s">
        <v>321</v>
      </c>
      <c r="E1691" s="305" t="s">
        <v>261</v>
      </c>
      <c r="F1691" s="305" t="s">
        <v>243</v>
      </c>
      <c r="G1691" s="305" t="s">
        <v>3801</v>
      </c>
      <c r="H1691" s="305" t="s">
        <v>304</v>
      </c>
      <c r="J1691" s="306">
        <v>41440</v>
      </c>
      <c r="K1691" s="307">
        <v>82.16</v>
      </c>
      <c r="L1691" s="308"/>
      <c r="M1691" s="309"/>
      <c r="N1691" s="309"/>
      <c r="O1691" s="309"/>
      <c r="P1691" s="309"/>
      <c r="Q1691" s="308"/>
      <c r="R1691" s="309"/>
      <c r="S1691" s="309"/>
      <c r="T1691" s="309"/>
      <c r="U1691" s="310"/>
      <c r="V1691" s="308"/>
      <c r="W1691" s="309"/>
      <c r="X1691" s="309"/>
      <c r="Y1691" s="309"/>
      <c r="Z1691" s="310"/>
      <c r="AA1691" s="309"/>
      <c r="AB1691" s="309"/>
      <c r="AC1691" s="309"/>
      <c r="AD1691" s="309"/>
      <c r="AE1691" s="310"/>
    </row>
    <row r="1692" spans="1:31" s="305" customFormat="1" ht="14.65" customHeight="1" x14ac:dyDescent="0.2">
      <c r="A1692" s="305" t="s">
        <v>3899</v>
      </c>
      <c r="C1692" s="305" t="s">
        <v>3900</v>
      </c>
      <c r="D1692" s="305" t="s">
        <v>241</v>
      </c>
      <c r="E1692" s="305" t="s">
        <v>261</v>
      </c>
      <c r="F1692" s="305" t="s">
        <v>243</v>
      </c>
      <c r="G1692" s="305" t="s">
        <v>3801</v>
      </c>
      <c r="H1692" s="305" t="s">
        <v>402</v>
      </c>
      <c r="J1692" s="306">
        <v>40115</v>
      </c>
      <c r="K1692" s="307">
        <v>35</v>
      </c>
      <c r="L1692" s="308"/>
      <c r="M1692" s="309"/>
      <c r="N1692" s="309"/>
      <c r="O1692" s="309"/>
      <c r="P1692" s="309"/>
      <c r="Q1692" s="308"/>
      <c r="R1692" s="309"/>
      <c r="S1692" s="309"/>
      <c r="T1692" s="309"/>
      <c r="U1692" s="310"/>
      <c r="V1692" s="308"/>
      <c r="W1692" s="309"/>
      <c r="X1692" s="309"/>
      <c r="Y1692" s="309"/>
      <c r="Z1692" s="310"/>
      <c r="AA1692" s="309"/>
      <c r="AB1692" s="309"/>
      <c r="AC1692" s="309"/>
      <c r="AD1692" s="309"/>
      <c r="AE1692" s="310"/>
    </row>
    <row r="1693" spans="1:31" s="305" customFormat="1" ht="14.65" customHeight="1" x14ac:dyDescent="0.2">
      <c r="A1693" s="305" t="s">
        <v>3901</v>
      </c>
      <c r="C1693" s="305" t="s">
        <v>3902</v>
      </c>
      <c r="D1693" s="305" t="s">
        <v>321</v>
      </c>
      <c r="E1693" s="305" t="s">
        <v>261</v>
      </c>
      <c r="F1693" s="305" t="s">
        <v>243</v>
      </c>
      <c r="G1693" s="305" t="s">
        <v>3801</v>
      </c>
      <c r="H1693" s="305" t="s">
        <v>341</v>
      </c>
      <c r="J1693" s="306">
        <v>35796</v>
      </c>
      <c r="K1693" s="307">
        <v>120</v>
      </c>
      <c r="L1693" s="308"/>
      <c r="M1693" s="309"/>
      <c r="N1693" s="309"/>
      <c r="O1693" s="309"/>
      <c r="P1693" s="309"/>
      <c r="Q1693" s="308"/>
      <c r="R1693" s="309"/>
      <c r="S1693" s="309"/>
      <c r="T1693" s="309"/>
      <c r="U1693" s="310"/>
      <c r="V1693" s="308"/>
      <c r="W1693" s="309"/>
      <c r="X1693" s="309"/>
      <c r="Y1693" s="309"/>
      <c r="Z1693" s="310"/>
      <c r="AA1693" s="309"/>
      <c r="AB1693" s="309"/>
      <c r="AC1693" s="309"/>
      <c r="AD1693" s="309"/>
      <c r="AE1693" s="310"/>
    </row>
    <row r="1694" spans="1:31" s="305" customFormat="1" ht="14.65" customHeight="1" x14ac:dyDescent="0.2">
      <c r="A1694" s="305" t="s">
        <v>3903</v>
      </c>
      <c r="C1694" s="305" t="s">
        <v>3904</v>
      </c>
      <c r="D1694" s="305" t="s">
        <v>321</v>
      </c>
      <c r="E1694" s="305" t="s">
        <v>261</v>
      </c>
      <c r="F1694" s="305" t="s">
        <v>243</v>
      </c>
      <c r="G1694" s="305" t="s">
        <v>3801</v>
      </c>
      <c r="H1694" s="305" t="s">
        <v>341</v>
      </c>
      <c r="J1694" s="306">
        <v>35796</v>
      </c>
      <c r="K1694" s="307">
        <v>120</v>
      </c>
      <c r="L1694" s="308"/>
      <c r="M1694" s="309"/>
      <c r="N1694" s="309"/>
      <c r="O1694" s="309"/>
      <c r="P1694" s="309"/>
      <c r="Q1694" s="308"/>
      <c r="R1694" s="309"/>
      <c r="S1694" s="309"/>
      <c r="T1694" s="309"/>
      <c r="U1694" s="310"/>
      <c r="V1694" s="308"/>
      <c r="W1694" s="309"/>
      <c r="X1694" s="309"/>
      <c r="Y1694" s="309"/>
      <c r="Z1694" s="310"/>
      <c r="AA1694" s="309"/>
      <c r="AB1694" s="309"/>
      <c r="AC1694" s="309"/>
      <c r="AD1694" s="309"/>
      <c r="AE1694" s="310"/>
    </row>
    <row r="1695" spans="1:31" s="305" customFormat="1" ht="14.65" customHeight="1" x14ac:dyDescent="0.2">
      <c r="A1695" s="305" t="s">
        <v>3905</v>
      </c>
      <c r="C1695" s="305" t="s">
        <v>3906</v>
      </c>
      <c r="D1695" s="305" t="s">
        <v>321</v>
      </c>
      <c r="E1695" s="305" t="s">
        <v>261</v>
      </c>
      <c r="F1695" s="305" t="s">
        <v>243</v>
      </c>
      <c r="G1695" s="305" t="s">
        <v>3801</v>
      </c>
      <c r="H1695" s="305" t="s">
        <v>341</v>
      </c>
      <c r="J1695" s="306">
        <v>35796</v>
      </c>
      <c r="K1695" s="307">
        <v>120</v>
      </c>
      <c r="L1695" s="308"/>
      <c r="M1695" s="309"/>
      <c r="N1695" s="309"/>
      <c r="O1695" s="309"/>
      <c r="P1695" s="309"/>
      <c r="Q1695" s="308"/>
      <c r="R1695" s="309"/>
      <c r="S1695" s="309"/>
      <c r="T1695" s="309"/>
      <c r="U1695" s="310"/>
      <c r="V1695" s="308"/>
      <c r="W1695" s="309"/>
      <c r="X1695" s="309"/>
      <c r="Y1695" s="309"/>
      <c r="Z1695" s="310"/>
      <c r="AA1695" s="309"/>
      <c r="AB1695" s="309"/>
      <c r="AC1695" s="309"/>
      <c r="AD1695" s="309"/>
      <c r="AE1695" s="310"/>
    </row>
    <row r="1696" spans="1:31" s="305" customFormat="1" ht="14.65" customHeight="1" x14ac:dyDescent="0.2">
      <c r="A1696" s="305" t="s">
        <v>3907</v>
      </c>
      <c r="C1696" s="305" t="s">
        <v>3908</v>
      </c>
      <c r="D1696" s="305" t="s">
        <v>321</v>
      </c>
      <c r="E1696" s="305" t="s">
        <v>261</v>
      </c>
      <c r="F1696" s="305" t="s">
        <v>243</v>
      </c>
      <c r="G1696" s="305" t="s">
        <v>3801</v>
      </c>
      <c r="H1696" s="305" t="s">
        <v>341</v>
      </c>
      <c r="J1696" s="306">
        <v>36861</v>
      </c>
      <c r="K1696" s="307">
        <v>120</v>
      </c>
      <c r="L1696" s="308"/>
      <c r="M1696" s="309"/>
      <c r="N1696" s="309"/>
      <c r="O1696" s="309"/>
      <c r="P1696" s="309"/>
      <c r="Q1696" s="308"/>
      <c r="R1696" s="309"/>
      <c r="S1696" s="309"/>
      <c r="T1696" s="309"/>
      <c r="U1696" s="310"/>
      <c r="V1696" s="308"/>
      <c r="W1696" s="309"/>
      <c r="X1696" s="309"/>
      <c r="Y1696" s="309"/>
      <c r="Z1696" s="310"/>
      <c r="AA1696" s="309"/>
      <c r="AB1696" s="309"/>
      <c r="AC1696" s="309"/>
      <c r="AD1696" s="309"/>
      <c r="AE1696" s="310"/>
    </row>
    <row r="1697" spans="1:31" s="305" customFormat="1" ht="14.65" customHeight="1" x14ac:dyDescent="0.2">
      <c r="A1697" s="305" t="s">
        <v>3909</v>
      </c>
      <c r="C1697" s="305" t="s">
        <v>3910</v>
      </c>
      <c r="D1697" s="305" t="s">
        <v>321</v>
      </c>
      <c r="E1697" s="305" t="s">
        <v>261</v>
      </c>
      <c r="F1697" s="305" t="s">
        <v>243</v>
      </c>
      <c r="G1697" s="305" t="s">
        <v>3801</v>
      </c>
      <c r="H1697" s="305" t="s">
        <v>402</v>
      </c>
      <c r="J1697" s="306">
        <v>40330</v>
      </c>
      <c r="K1697" s="307">
        <v>48</v>
      </c>
      <c r="L1697" s="308"/>
      <c r="M1697" s="309"/>
      <c r="N1697" s="309"/>
      <c r="O1697" s="309"/>
      <c r="P1697" s="309"/>
      <c r="Q1697" s="308"/>
      <c r="R1697" s="309"/>
      <c r="S1697" s="309"/>
      <c r="T1697" s="309"/>
      <c r="U1697" s="310"/>
      <c r="V1697" s="308"/>
      <c r="W1697" s="309"/>
      <c r="X1697" s="309"/>
      <c r="Y1697" s="309"/>
      <c r="Z1697" s="310"/>
      <c r="AA1697" s="309"/>
      <c r="AB1697" s="309"/>
      <c r="AC1697" s="309"/>
      <c r="AD1697" s="309"/>
      <c r="AE1697" s="310"/>
    </row>
    <row r="1698" spans="1:31" s="305" customFormat="1" ht="14.65" customHeight="1" x14ac:dyDescent="0.2">
      <c r="A1698" s="305" t="s">
        <v>3911</v>
      </c>
      <c r="C1698" s="305" t="s">
        <v>3912</v>
      </c>
      <c r="D1698" s="305" t="s">
        <v>241</v>
      </c>
      <c r="E1698" s="305" t="s">
        <v>261</v>
      </c>
      <c r="F1698" s="305" t="s">
        <v>243</v>
      </c>
      <c r="G1698" s="305" t="s">
        <v>3801</v>
      </c>
      <c r="H1698" s="305" t="s">
        <v>816</v>
      </c>
      <c r="J1698" s="306">
        <v>37125</v>
      </c>
      <c r="K1698" s="307">
        <v>38</v>
      </c>
      <c r="L1698" s="308"/>
      <c r="M1698" s="309"/>
      <c r="N1698" s="309"/>
      <c r="O1698" s="309"/>
      <c r="P1698" s="309"/>
      <c r="Q1698" s="308"/>
      <c r="R1698" s="309"/>
      <c r="S1698" s="309"/>
      <c r="T1698" s="309"/>
      <c r="U1698" s="310"/>
      <c r="V1698" s="308"/>
      <c r="W1698" s="309"/>
      <c r="X1698" s="309"/>
      <c r="Y1698" s="309"/>
      <c r="Z1698" s="310"/>
      <c r="AA1698" s="309"/>
      <c r="AB1698" s="309"/>
      <c r="AC1698" s="309"/>
      <c r="AD1698" s="309"/>
      <c r="AE1698" s="310"/>
    </row>
    <row r="1699" spans="1:31" s="305" customFormat="1" ht="14.65" customHeight="1" x14ac:dyDescent="0.2">
      <c r="A1699" s="305" t="s">
        <v>3909</v>
      </c>
      <c r="C1699" s="305" t="s">
        <v>3913</v>
      </c>
      <c r="D1699" s="305" t="s">
        <v>321</v>
      </c>
      <c r="E1699" s="305" t="s">
        <v>261</v>
      </c>
      <c r="F1699" s="305" t="s">
        <v>243</v>
      </c>
      <c r="G1699" s="305" t="s">
        <v>3801</v>
      </c>
      <c r="H1699" s="305" t="s">
        <v>402</v>
      </c>
      <c r="J1699" s="306">
        <v>45321</v>
      </c>
      <c r="K1699" s="307">
        <v>48</v>
      </c>
      <c r="L1699" s="308"/>
      <c r="M1699" s="309"/>
      <c r="N1699" s="309"/>
      <c r="O1699" s="309"/>
      <c r="P1699" s="309"/>
      <c r="Q1699" s="308"/>
      <c r="R1699" s="309"/>
      <c r="S1699" s="309"/>
      <c r="T1699" s="309"/>
      <c r="U1699" s="310"/>
      <c r="V1699" s="308"/>
      <c r="W1699" s="309"/>
      <c r="X1699" s="309"/>
      <c r="Y1699" s="309"/>
      <c r="Z1699" s="310"/>
      <c r="AA1699" s="309"/>
      <c r="AB1699" s="309"/>
      <c r="AC1699" s="309"/>
      <c r="AD1699" s="309"/>
      <c r="AE1699" s="310"/>
    </row>
    <row r="1700" spans="1:31" s="305" customFormat="1" ht="14.65" customHeight="1" x14ac:dyDescent="0.2">
      <c r="A1700" s="305" t="s">
        <v>3914</v>
      </c>
      <c r="C1700" s="305" t="s">
        <v>3915</v>
      </c>
      <c r="D1700" s="305" t="s">
        <v>2073</v>
      </c>
      <c r="E1700" s="305" t="s">
        <v>2074</v>
      </c>
      <c r="F1700" s="305" t="s">
        <v>243</v>
      </c>
      <c r="G1700" s="305" t="s">
        <v>3801</v>
      </c>
      <c r="H1700" s="305" t="s">
        <v>297</v>
      </c>
      <c r="J1700" s="306">
        <v>45460</v>
      </c>
      <c r="K1700" s="307">
        <v>9.75</v>
      </c>
      <c r="L1700" s="308"/>
      <c r="M1700" s="309"/>
      <c r="N1700" s="309"/>
      <c r="O1700" s="309"/>
      <c r="P1700" s="309"/>
      <c r="Q1700" s="308"/>
      <c r="R1700" s="309"/>
      <c r="S1700" s="309"/>
      <c r="T1700" s="309"/>
      <c r="U1700" s="310"/>
      <c r="V1700" s="308"/>
      <c r="W1700" s="309"/>
      <c r="X1700" s="309"/>
      <c r="Y1700" s="309"/>
      <c r="Z1700" s="310"/>
      <c r="AA1700" s="309"/>
      <c r="AB1700" s="309"/>
      <c r="AC1700" s="309"/>
      <c r="AD1700" s="309"/>
      <c r="AE1700" s="310"/>
    </row>
    <row r="1701" spans="1:31" s="305" customFormat="1" ht="14.65" customHeight="1" x14ac:dyDescent="0.2">
      <c r="A1701" s="305" t="s">
        <v>3916</v>
      </c>
      <c r="C1701" s="305" t="s">
        <v>3917</v>
      </c>
      <c r="D1701" s="305" t="s">
        <v>2073</v>
      </c>
      <c r="E1701" s="305" t="s">
        <v>2074</v>
      </c>
      <c r="F1701" s="305" t="s">
        <v>243</v>
      </c>
      <c r="G1701" s="305" t="s">
        <v>3801</v>
      </c>
      <c r="H1701" s="305" t="s">
        <v>583</v>
      </c>
      <c r="J1701" s="306">
        <v>45596</v>
      </c>
      <c r="K1701" s="307">
        <v>81.38</v>
      </c>
      <c r="L1701" s="308"/>
      <c r="M1701" s="309"/>
      <c r="N1701" s="309"/>
      <c r="O1701" s="309"/>
      <c r="P1701" s="309"/>
      <c r="Q1701" s="308"/>
      <c r="R1701" s="309"/>
      <c r="S1701" s="309"/>
      <c r="T1701" s="309"/>
      <c r="U1701" s="310"/>
      <c r="V1701" s="308"/>
      <c r="W1701" s="309"/>
      <c r="X1701" s="309"/>
      <c r="Y1701" s="309"/>
      <c r="Z1701" s="310"/>
      <c r="AA1701" s="309"/>
      <c r="AB1701" s="309"/>
      <c r="AC1701" s="309"/>
      <c r="AD1701" s="309"/>
      <c r="AE1701" s="310"/>
    </row>
    <row r="1702" spans="1:31" s="305" customFormat="1" ht="14.65" customHeight="1" thickBot="1" x14ac:dyDescent="0.25">
      <c r="A1702" s="305" t="s">
        <v>3918</v>
      </c>
      <c r="C1702" s="305" t="s">
        <v>3919</v>
      </c>
      <c r="D1702" s="305" t="s">
        <v>2073</v>
      </c>
      <c r="E1702" s="305" t="s">
        <v>2074</v>
      </c>
      <c r="F1702" s="305" t="s">
        <v>243</v>
      </c>
      <c r="G1702" s="305" t="s">
        <v>3801</v>
      </c>
      <c r="H1702" s="305" t="s">
        <v>583</v>
      </c>
      <c r="J1702" s="306">
        <v>45596</v>
      </c>
      <c r="K1702" s="307">
        <v>71.739999999999995</v>
      </c>
      <c r="L1702" s="311"/>
      <c r="M1702" s="312"/>
      <c r="N1702" s="312"/>
      <c r="O1702" s="312"/>
      <c r="P1702" s="312"/>
      <c r="Q1702" s="311"/>
      <c r="R1702" s="312"/>
      <c r="S1702" s="312"/>
      <c r="T1702" s="312"/>
      <c r="U1702" s="313"/>
      <c r="V1702" s="311"/>
      <c r="W1702" s="312"/>
      <c r="X1702" s="312"/>
      <c r="Y1702" s="312"/>
      <c r="Z1702" s="313"/>
      <c r="AA1702" s="312"/>
      <c r="AB1702" s="312"/>
      <c r="AC1702" s="312"/>
      <c r="AD1702" s="312"/>
      <c r="AE1702" s="313"/>
    </row>
  </sheetData>
  <autoFilter ref="A9:AE1702" xr:uid="{413FCC61-AA47-494B-B08D-43269B12E2AC}"/>
  <mergeCells count="11">
    <mergeCell ref="V8:Z8"/>
    <mergeCell ref="AA8:AE8"/>
    <mergeCell ref="Q8:U8"/>
    <mergeCell ref="L8:P8"/>
    <mergeCell ref="V7:AE7"/>
    <mergeCell ref="L7:U7"/>
    <mergeCell ref="A3:G3"/>
    <mergeCell ref="A4:G4"/>
    <mergeCell ref="A5:G5"/>
    <mergeCell ref="A6:G6"/>
    <mergeCell ref="A7:G7"/>
  </mergeCells>
  <printOptions horizontalCentered="1"/>
  <pageMargins left="0.25" right="0.25" top="0.75" bottom="0.75" header="0.3" footer="0.3"/>
  <pageSetup scale="35" fitToHeight="0" pageOrder="overThenDown" orientation="landscape" r:id="rId1"/>
  <headerFooter>
    <oddFooter>&amp;C&amp;14&amp;P</oddFooter>
  </headerFooter>
  <colBreaks count="3" manualBreakCount="3">
    <brk id="16" max="1048575" man="1"/>
    <brk id="21" max="1048575" man="1"/>
    <brk id="26"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  x m l n s : x s d = " h t t p : / / w w w . w 3 . o r g / 2 0 0 1 / X M L S c h e m a "   x m l n s : x s i = " h t t p : / / w w w . w 3 . o r g / 2 0 0 1 / X M L S c h e m a - i n s t a n c e "   x m l n s = " h t t p : / / m i c r o s o f t . d a t a . v i s u a l i z a t i o n . C l i e n t . E x c e l / 1 . 0 " > < T o u r s > < T o u r   N a m e = " T o u r   1 "   I d = " { 5 D 6 5 6 5 D 7 - B F 4 A - 4 0 6 D - A 2 7 D - 7 D F 0 0 2 7 6 C F 9 D } "   T o u r I d = " 2 a 6 c 2 e 9 e - 7 e e d - 4 e f 2 - 8 1 a 9 - 4 7 0 d b 6 8 e 6 3 d f "   X m l V e r = " 6 "   M i n X m l V e r = " 3 " > < D e s c r i p t i o n > S o m e   d e s c r i p t i o n   f o r   t h e   t o u r   g o e s   h e r e < / D e s c r i p t i o n > < I m a g e > i V B O R w 0 K G g o A A A A N S U h E U g A A A N Q A A A B 1 C A Y A A A A 2 n s 9 T A A A A A X N S R 0 I A r s 4 c 6 Q A A A A R n Q U 1 B A A C x j w v 8 Y Q U A A A A J c E h Z c w A A A m I A A A J i A W y J d J c A A I X 4 S U R B V H h e 7 b 0 H m G R Z V h 7 4 h / c + I r 1 3 5 X 1 X d 1 V 1 d V f 3 d A 8 D s w x o A O F W a H E j N C C h X b Q s C w g Y j B Y j C e R Y R j A g V o A w A m a Z Q T D M t C / X 5 X 1 V e h + R 4 b 2 3 e 8 5 9 8 T J M R m Z l t Z n R 9 2 3 9 3 V E Z P t 6 7 7 5 j / n H v u u Y q / v J q u o Q 2 1 W u M p p 7 G K 4 w P F + q M G + B 3 l C q B R S Y 8 Z z Z 9 r R j 6 f h 1 a r R S q Z Q L V S Q T g c h E K h w M j Y J F a W 5 s X f U G A D N o c T 5 V I Z G o 0 G S p U S a j X 9 V S r r 3 9 K K 0 E o Y z g E n S q o E S k i h l B 0 B C h E 4 H I 7 6 O z q j U q p A 1 X T Q s Y 0 E Y v M V a M 1 K V F R p V N L 0 m z U d H S c w 9 q K 9 / q 5 W P H h z F g d e n q o / o v O u V q H Y 5 j i 3 g 6 L + 9 8 P A v U v T O H R 6 7 6 5 + 5 N F b i z C Y r M i n s + K c + c r y + C i V 9 G G 6 R n w d a E C g N + u g c 2 v h 6 j L z 0 w K L 3 j C w V k H f E Q v 0 B q P 0 5 D Z I 5 J S 4 t R C H Q k V j q z b D o i n i U D + N O 3 1 / p 7 E r l U o o F g t Q K V V Q k z w E / B u 4 + 3 A O S 8 E q P C N H o d H q k M + l s T 5 9 k e 4 b 0 T v + D L Q G M 7 S V K N x u N 3 p s 9 J 2 5 A A Y H + p H L Z a F S q a H V 6 c R 3 s + w 1 o / 1 x O 5 I k t x a z Z c t x Z k t K L E Z U C K T U 9 W f o u 9 o V q l 0 p z o 2 m U C w U h E J s + N Z R q Z T R 3 d O P Q i F P B 6 m C i X 6 I P z M d M m D I F I b F Y q 1 / 8 v 3 j 2 r s X c P L U 2 f o j Y C V G F 5 r + D j g q C C w G 4 R w z o I C Y e M 2 M I f G 3 G f M X v a g W 6 B P q K k w O D b q m H N D o N O J 4 a 9 W a J C w d U E Y G R S Q R X U + i 5 L N i 9 N n e + i s S 4 h t x 2 H s 7 K 9 t u s Q t Z f y w S K 2 k y P n p U a 2 X E K j W k A 3 F M H v E I h b j 6 1 / e h q W n R N W Y l R a m h U q 6 K z / B 5 1 + i u 0 W p C 1 6 Q N S z f W M P E c G a N d I F N U w K S t I R p O Y v r a E r q M Q x g n o 8 P j u Z 3 h a 8 b d W 9 e w / 9 B x O n k y X u U C 3 c r i e Y P R J I w t y x T D 6 X J j c W 5 G y B Y r g c v d J R T s 4 j w Z w G Q W w d W H d G 1 m h F H v 3 / M c L K 5 + G I 1 m j P d o 0 G e j 8 y v E Y b H a x H f J q J A h Z / B x Z l I p l M s l W O 0 O e N d W 6 H d z G B 6 d w P L C H L L Z N P b u P 0 I G w i D e L 2 N 2 + j 7 U K g 1 G x i f o / Q U Y 6 g Y k l V c i S s Z i P q w R j 1 s U q l 2 Z 9 n e X 6 A C l A 9 k O 7 Z / 5 M P H a r B 5 G u q B u Y w W 1 6 Q 3 0 v Z i r v 0 I n k n F B U V I g 4 o 2 i F D W h 9 7 A e B p s B 4 b Q S D v K y 2 + j O J s r I k 3 J G Y E I / K n Q / h y D 0 c E F N z 6 z c X k E 5 Z c b Y C w 5 S B C U e v v M Q e 5 8 n D 0 B I k n D F f D G o S 2 5 U y c R X t A k M H x 6 E S t 3 6 g 0 U a x m m / B o f 7 S + L x + 1 G o A p 1 n O Z 5 F O Q 3 Y R l s v / L W L 6 9 D G i i h q 0 j h y b i + 0 e m 3 9 l c 6 4 9 5 V Z H P p o w 9 v u B N J F 3 J i N 4 u Q e p 3 i 8 9 m A N g w c G x f 3 d g D 2 F k p R J p 9 f X n 9 k e 9 2 5 f x 6 G j z 9 Q f N c D H s B a t 4 O 5 y E Q X y Y D p S u H 3 9 W v Q 6 1 E I 2 e F y L x a J g Q u 1 K s R v I 3 i r g 9 8 H t 6 R Z O g 8 E s R H b N N b J I r J T Z b I a U 3 g q z 1 Y r X S T a V C v p 9 W a E 6 K c a r U 5 L F 2 A 7 N n 4 n H o r A T Z f u g c O P q J Z x 4 9 k z 9 k Q R W K P p R o R w T 0 T Q y y g X s O b k X K 5 d S 6 D 6 u g b 7 D h b q 0 p M W Z 0 a 2 U t R l V G q w 0 V u m 7 x f + k R E Z U l T m y o D U Y q r 2 b 1 i 0 d y a C S q 8 I 9 4 k A 2 l y M q W y B r H c H w y B A i 0 S h Z r q K w g H q 9 j i y m E Z l M B g t 3 V 6 E m r 3 j i 1 C H o j B L l Y M g K V S X P M X 8 + C s 8 e F R x 9 O 9 N V x m x Q j a m u M p I b a V h 7 z f V n G 1 i + m E b 3 s 2 T Z l W V 4 Z 3 w Y 2 r + z w C 9 f y G D k r K n + a H c I 0 7 m 6 n d K 1 L h f L U G s b l G c n l E p F Z G l M b O Q Z H o c y e a 8 i e S y j a e s 5 y m C P y U J s k J x D C 2 7 f u I K j J 5 6 r P 3 o y y E o V j 8 c E 4 5 K V i p W s u 6 d P 3 G e w h 1 X S a y w / a r U a S 1 G V p F C d l O m 5 o Q I s + q 3 P y 2 j + D N N A 5 q j v B a W M A h p T 4 7 s K 6 S p 0 F M 8 I y W 5 C h Q z E W / M 6 1 O h c V c T p P f 5 b 2 H d m H 5 b e 9 W H 8 T D 8 p B N G 7 W q W F D 6 t r Z o q v M r A q B s V J b 0 d L i I n T z 1 E c R N 6 H / 1 o E f S Q K R d / J j x l m D N L r C i z f 8 G H k R G N Q O 2 H l l o 9 + q 4 b + Q 7 3 i N 1 m I j K a G 0 D a O s B U r t 4 L 0 r w I 9 e 4 g 2 0 3 n w q e R T e c R 9 R E G z W m i t W W Z L A k z b Q M L E 4 8 Q 0 z r 8 Q x L G P H S H P q K b 3 c O y j Q G A p i O 7 R L u k D 2 2 D 5 I i n U 8 9 K x 8 R j z 7 X H 6 U S Y D o 6 4 L G c M / G 0 E h A Q y f d I n H h W y R j I c W i + 8 k K Q 6 V Q o C l i 0 m M P m 9 F K B S G k m i S s 5 + 8 P c d p H c D H p L Y n o D O R d 6 2 o Y O k 2 U A y n x w J d 6 4 G p P i j 0 R W j p + 2 W w L B Z T N B A 0 5 j p z 4 7 h S y S R R v / c W g s h y F A 2 H y H h m h G f t 6 R s Q R k G j 1 Y t x 4 r g w G A p C Y e o F D T e 6 L S R / f 3 G F j 6 Q V U 5 4 y h h w S v y V G i n w l S w d N r l p N 2 l g r Q V X T 0 7 M V E r 8 O p q E J q z e j G D r u R K l Q I m E J Y O L U g C Q A N A A b 0 z G 4 h k 3 Q G E k A 6 G B Z W G X c e 3 M Z R r W N 3 k e e h Y 7 U 1 K U Q x x F Z z t N 7 N f T L F K u Z B p H L J D H 4 0 f q H O k J B i k A e h k 6 F L c j j k C I v p Q T F h U T 7 G I H s I / I 0 D U U I 3 M x j 4 v j 2 9 K h K o + y f C a N v f 6 s Q p 1 N p m C 0 N S 9 t Z j D 5 4 P H w 0 j c H e A S g 1 C i S J o v C F 1 l K A b y b l r t C x J l N J + B b 9 6 B v r g Y G 8 O 9 O n R D K F E l l e p j g q o g J O 8 k T s L X L Z L K y O L i T S B X Q 7 G p 6 2 G Y 8 u L E F T s Z G w q 5 F N J 6 H U V T F 1 R o p t F y 5 G M P 6 8 p H C M V D h N c a 2 x Y x w 7 / c Y G 9 n 6 k N W 6 d v 7 q I i W f H x P 1 c M o / o W g K K i o H u F + H q t 0 B J c X L U n 0 I 1 r 8 P o W e u m Q n h D M Z S X a 6 T s T q x S D D 5 E 8 b c M N r I b 0 w F k 4 3 l M n h k V z 8 3 f C s H u V K E Q 0 y A w X s R g n C g k M Y / u Q Q + x s D i N J X A n 0 o 2 q Q k v 6 U M O k u 4 w H R O V l J d q i U P y m F 8 Y K J F x r 4 r G y 7 M A M 0 Y L D 5 2 w U W U T J X k s x A G f V n I a q o D q u u v u X U a B j j s 0 m 0 b O v Y R 2 C y x H Y u y x 0 c S o U E E v c t l I l 5 e Q j 3 A U y C h 8 R M c k z L L w V R d e 5 N M p L V q j H k u S J 9 N D W L K Q K G h J W 6 Q L V e E D p 9 p B O 1 l R Y w P D w 1 q R F O 7 I I E N 3 T U S y V F A q u o i j K A A / F U y F 6 1 o b 5 N y O Y e r n 1 Q s v Y m A m i X K h i 8 H B P / Z k G m P q Z d u G h P g z c e 3 s B h 8 6 N 1 x + 1 g g 1 b h Y I 7 t W 5 3 7 C K T z c N k 7 B z / P P S r s b + n j I 0 5 P 3 o n e z D / d g y 2 k S o 8 w 5 I S L V 2 O Y P S 0 d J 8 p N N O o K n n W V C g F W 3 e r F 5 l + 0 4 u 9 L 0 t G L Z 5 I o K Z 1 w K o m W W l O K R N S E e I W d 0 P Y 9 7 K k D I w K y R f T a I 1 e k q v l p R U M D w 3 h V j K C w z Y 3 m k P b a H 4 V + R U d + v Z 0 1 5 8 B b n m 1 O N Z f R G g 1 B s + Q A 7 F S A T P v e n H 6 x X H c / 7 s F m I Z 7 U Q 2 R f q T C 0 B p U q O 3 b g 4 1 k 4 7 h a z M O o s y y U K Y M N c d H N t T 4 Y F S Y c P 0 f B W U 0 H U 0 3 6 Y U t t S C g T w + X c y o d D 0 8 E W Z W J 0 j b i E m 5 a V i V E j n t + O D b + / f q 8 V J j o W G c s W I 5 K + g l A m c 6 U P 2 q p N K I K s T A x / g v g s W a D 9 P S U M D p J n 7 I A s / M I r 8 Y 1 d Z 4 V U i b 2 u i b y a P D Q Z + E D 2 m R 5 p i b 5 J g r f x I I T Z N / w o 5 U t C K B m 9 e 7 o 6 K h N D o 9 6 d 0 W g G B 9 8 f B F i Z l h 6 s Y + m 6 t / 5 M A w t X 1 n Y d / z A U 9 f N v x z 2 v p E w M V q b p 1 z Y w / o J d K B O z k 7 m 3 I i T p G i R J e d i L e 7 0 + Q Q s 5 N c / K 5 L v e m v g a O N r I o N q I s j l I 1 l i Z H r 0 9 X 3 9 W g n 8 m S i y v N f F Q j B J 1 v h m o P w L 6 B 4 g i E s u x 3 V M T L c 3 U n 5 X g 1 A 8 R N W 2 9 N q x M / s Q s s u s 6 Z B M 5 C h f U 6 D r s w M K y D / t f H a X Y m o x D d y + i k 4 f g 6 9 / f o k y M F o U a d K R Y r o Q X Y o r F N n r 1 a o 7 s 9 Q p S i l W s J b P i f X w / k p U + e n e j c U B s c Z j L D x z Y y t v j + V a 7 X K I I R U 3 2 v x 2 9 P Z 2 F M k m / K U B B V H 8 i B G u / R D t K i j S d J P k U 5 b q 4 M c J Z F X q t 0 g W u F K V E Q S d U 6 t 5 W g o J i p 0 G R 1 a u S C r F 6 c Z a P o Y f k g c P K M G b P L 6 D 3 g A d T H + k R V r A 5 Z t s O a q L K T 4 p t w o v 3 h N E D A 4 i r 4 r j 3 N y v I N A m V h s / r C X 7 H q F c j l Z F k Q M Z i W I V D / W V k y 8 S N C O w d u g 8 Y R H z E 8 d / i p S j G n r e j U C D K 6 C F q R h S P D R z H W I z I W o y + c x 0 L 5 N H Y O K 3 d 8 y M x T y F F 3 V D x + K b T a X G / X B B / N u E Z s 5 G n 0 2 L u j R D u / + 0 q f U c E e r c S I y d 7 4 J v 3 Y v H W I l b v r O L B 5 T k U y g l E Z i g G v r u G y / E Q G S y W 8 A o S a 4 0 v 9 W b T W J 7 N Y S N t Q / h w H l c q S W y U 8 x i z O a D 0 m O G d D a J m S e H l 0 c y 2 B q + F 8 n F W r 1 I r I K s I U L y r o v i j X 5 w Y D R d y i n D 9 X X W k 7 c T F r S h W K B A k C 7 B w I Y z x s + 7 6 i + 8 N / u A G e r o 6 U y p O R j A e v b 6 E s V c k r 6 j D 1 r k g 1 n m b X v K e j D U f B b I D 7 R 6 K E w 6 c i J B O 3 V w b p I t f E E k I n V k K 6 r P R I r L h C s p + O w 1 e A Y q y H q l 0 C O 7 x U W Q 3 o i I J M / y c g w L n z v F E M 3 g M m x X v A 9 S V x 4 J T v B y j M h Z D d B y z R D / t Z E j o I L I k 8 P 1 7 B 1 A j r 5 H Y i M H U q 0 c 5 T 4 a o x A a A z K l G S Q q g R q l Y g L l X J 8 5 j 9 t I a 9 p 1 r z F v 5 k x S s W x v j z d M W + W Q B R r t e / K 6 9 R 5 o P C q + F 4 R p w b Y 4 D z + V w z N a M h X d i Z H x 0 F B b k o C G G X K z G i M J V K Y S o w q 4 e R D K z i m y s j O E T 3 c R 4 P C I Z s 3 6 t C L W x i K 6 9 R j o + M h J 1 + v r w y 1 7 s / z q J N h b p l N g R r 7 y b x v A p M w L p G X S b 9 5 A R K C N V K c C q 0 s F Q j 7 G T 4 R S s b g s y 8 Q z y G i t c J s l 7 5 o m m P v r y D F y O E Q y d M u D 8 Q o 6 O r x E T y m h V q E k p T c 4 e y E J C N n t 5 E Z O n x h D I L V B w L n k i Y 6 2 H / F Y j w 5 I M 8 w X S Q / U e r H A 7 2 G o o O 1 h 8 S Z l q 2 C A L Y Z 6 i i 4 V u E e + w R 2 k W T 7 Y a K p H + a o C H o 9 l D l Y m C r N 4 J Q l E y k P F g w S q h 5 3 l p C P j 3 + a p E L j r g f i E u 4 i a O o 1 R 0 b + Y t L 1 0 4 M 8 a e t W 3 + 4 v z b Y U y c e 4 w R 4 e 9 s O 6 e t Z / j B I J p V w G n c v J w C c v a S c W 9 m C c p A F g d e P C C U I 7 R M s e j o V q H o B K 4 I W I 6 o 8 R E a / + R 6 F k s K K 4 6 Q Z 0 o X F D D r W n 8 z 7 o + T I m 0 1 d p l Y V i Q i G A u L i x g f G x P H E f X F E F 8 t i e T T + v 0 N D B 7 s h 9 6 i h a 1 r a 4 b O d 4 P 4 g 2 Y D 0 T W S O 7 c W k / V J 6 S J R y C p d + 5 I p R I 5 g g M 5 Z A T / R N N N I G U s z R H 2 n B o U S L 1 4 O C w d R V p N k F N X Q 2 0 n m 0 i a K r U x Q O h M U 7 + a g d 2 p g M B g Q n o 1 h 7 x l p I j c Z T y K 2 W I F J Z 0 T / K S 4 w s O P 8 f C M u l r G p U K + Q M v G F Z m X S 1 q x I L B f h H v a I 5 9 J l i l X U F n 4 7 v x X X 3 r 5 G w t y N q b M D H b M 0 M i T F H E J B k Y C u 1 j p z 3 Y 4 C U T O d t v M k Z F V R Q T a Z g 9 F s J O + h r M c 8 p N x 0 D C z s M k J p B b p 4 0 r e u Q O 2 e g a s C b P t 5 w o 8 D a 3 b 4 J f q 0 Q 9 B P O d k i g 7 0 z e y x W K A Y b k Y 3 b C Y w c H R a P G Z w l m n u T g v D D V q S D W Y o R i E 7 R z 6 m J h q h V B q i U O i S i E Z H C l v X K a C E 6 o y X B c h o e m 9 J + U l x d U e P Z 4 U Z c K n u n X E k B g 0 Y S + p n p E L R h P X K F M P a / 0 g j m G e Q I E C M q H 8 s p M O l p j W u a U S 3 V k P L l E C Q b O 9 Z r F C n j Z k y / u Y 6 9 L 7 e y g u B y k G I q D 9 L R N M L T N Z L l D R g 1 X U S f L Z t J k c X z c Y x R 7 L V 0 w 4 v R E / 1 Y v B i H Y w x w 9 N p J A Z d I A U c x T / G Y x l z D 0 A n J 2 x V y R f j u 5 N B 3 i r w Q S a U / s A C d g a 6 q d Q A 5 8 p R F Q x B 2 T e O a L V 9 K Y e Q M y 7 K E + f k F j I 2 P C 1 l R E T O 5 e X c e l o Q J k y 9 I T C m 0 G k a c d M E 8 p s P D 5 Q B e O b u f D D E Z I 2 8 M j / J 9 p M S t J y 8 U y m L I 4 5 k B i U t m K F B n J V i j 4 G 6 w K X m 3 e i O G T D o G S 5 c O S V + Z L k b j I N u R V f h J W C l 2 4 S i p 5 h H 3 O d T f C T v N Z Y V 8 A V j J W q W X C 9 B M J s V z B r j p 2 z v V j 7 H g K F C k g b 5 3 e x X m i o K s j w E l 4 s L D x 3 p R t c R E j L Q T j O g S i i Q r L o P p R W n d D N e Q S 9 x P r m S F J d P Z O h s B G Z 2 o D V + C R D C J w I O i N B l N g j F 0 a u f x e R y W w 0 q E 1 l M w x S I w W G n c b S Y o y H O k f E m U h 0 e w t 6 e K W D G P I A m U 0 9 k H n 3 e G D G I v F A Y j 9 O p W D 7 N b Z D d K 8 F Y L m O g 3 1 0 2 t h M W L H D e 1 Z n 4 f f H m F P D x E G l 3 E V / k 8 C s E K b E O N 8 2 b K N / Q 8 j w c p X A K b 3 k x 4 M a K S 8 W U K Q 8 x O q F x E v Q d b P S t f 7 1 K G P I h b i s t Z 4 a O R M M x E 2 z g g 1 T v p G p C B i S 9 r 0 H 9 S L b x U M B B F X 3 d D 8 T n 7 G C H v m i q k o M 0 Y U N Q m U d t w o 6 R O Y / D Z I e T X E 6 h 4 H G K + i X F t V Y t k o Z W Z C Y W S q d 5 b 8 x q c G y 8 Q t Y q g 0 t 2 N g X r Z k W / G D + d e N d R V C w L 3 E u g / 3 L C s z Z S C w V 6 J 3 a 2 5 N o A 8 4 i g p U k J B Z a Q V a y J m a Q a 7 a p 4 4 k / H a r I 7 i O U n B I x t x a P q S y K 3 o k C 3 F 4 J o w k n K S E J B C 8 U A v X t 6 A o k p W v 6 I k y 2 R A m T x d q Z S D 7 k g v + q 0 F M d H J O p b y U W D b H x W T t k U 6 L v Z O n L 3 j x A j / b U Y j 0 8 c V F D 5 B / V K 5 M H S 5 b u K M N Z g 8 J A R t V n k 7 J B I J 2 G y t 3 n m 7 j / L 5 F D I F L F + N C c G J x G e h I A Z g c Z h h 7 n b C 6 t A J L x d c C h N N i s J h m U A s s Q Q F e Z + D L + 0 T F r s d K 5 k E h k 0 2 Y W b I o W I 1 o k D 8 + h 1 0 u f a h W M w R N V P C N m Y S p T o c P x X z J c Q 2 U o h 5 a d x 1 G l i G H E R z 1 A i t x F H N a q A m F q G 3 l M l D 9 C I y n 6 T r Y c U c v R a p O v H M I J d 4 1 e A j a t 4 z 6 c H y t V W U i B I O n + i C 9 w Y p 3 r l W G s j 1 e V x 5 o j V r s H I p A 1 1 X G v Y p a X K 9 E j Z R L N N K + X j K 5 e 6 X 7 8 N + d A x j f Q 0 v 0 4 y U t w B L v w 7 X 7 h E 7 U u X R 4 + q G v b s x / r 4 b F f S d k J R A N p g s E / y b 6 8 v r U J d 1 6 J 2 Q s t k z C x m U y L O 6 X H 2 Y 1 u h w h s a q Y s j g X S / H 1 S T 1 N N w c Z r T E x 1 + 4 l q y x E v H F l G w 7 W 4 o o x l + U J m S L 5 L M q G t L U M l n 6 a A / K e i 4 d 2 b 4 w l B X K W O t F T h E Q B 8 l o V i h O b h h q r X F H v p C H X i d R K z o M I T S M t W s 5 2 J 4 N I X y J o q U z e k R j 6 0 j d d 8 L Y X U Q 3 n X R L b E S 6 L 4 d x o Z Q S e v M K L I o B G j R S Y F K O U p a 8 r 7 c I x 6 R k E e X B Z G U p g M x h G z j h o Y V 0 Q X l k u M 5 v + Y 0 0 9 n 5 k d 4 W k M q L R G H m E 1 q m F r W L / 5 A g s B t A 9 1 p g / a Q c f c 7 R Y g E s r j 2 s N 8 x e C U A + F M D p 8 k O J I H 4 2 h S y R V S q R I 2 T A Z F X q P T k 9 M I J a B h p y D t Y 8 p t o K u I m c 9 y e j R i A R p b P n 4 3 W Z 6 N l 9 E Y D a M Z C w B q 2 4 M s 6 E r 8 K g G Y T D p Y R l U i O N j Y V t 4 J 0 L y 1 D l W S w b T I r b i a Y c S e Q 0 2 l j K W L y Y x 8 r w V Y a K J + X w G K 7 M h 9 K o G B C 2 M k z d i e X W Y Z O V Y Q z L S D a v L T 8 d H v / l a F o d f m c L i 1 Q 2 M P 9 e Y c o m u R 8 U q B U a z Q s V S Q S Q e K d F 1 s g p d 2 Y X V q x m o 1 X o E j R E Y y Z O q D 4 8 Q g w L 0 q h o s 8 S x W d G b 4 m 1 L m s l I p K 6 R i P N g M f o r n C U r K C J Y u 0 s 9 d T 8 C g s p K V p D c S f a j 2 b p A y W Y X S c N z h T T S + k M H e h 6 0 7 K 5 N e K A 1 7 K i n T I q N d m R i y M j F k Z e I 5 n k q p i s y s E e 4 z K T G 5 a i A L P f 6 C C 7 1 T U k m P D D 7 8 c E Y p r A V D b 1 k m z 8 a p V u n L 0 t h A z c i P i f a Q V e U K 9 Q r F C f l F H a p + C 5 R B 6 W J r g 0 P Q + M m z E r X g A l k W s m w 4 K y 4 Q e 0 S z e X s B 3 g 4 G E a 9 9 8 D D a O K t V P + E O u J l O w s k Z s y I F 5 d d 8 Z J z S m D z b L Z S J 0 b P P Q 9 4 9 I u 5 r 9 G r Y B i y w D V q h 9 5 C y T J n o M V F G V q Z y F b l Y A Y H b F J i v k A e p 5 a C N p I R 1 Z m a i G S S l q W l Q L O V h M t F 3 D K m g 0 m q Q j Z Y 3 h Y x f 6 w Q u Q y o l S 8 g F J U q c J 6 P F S 3 F k S j 5 y h i v l q 8 g W a 8 g T e 3 r + p Y M Y P W t D P p O H n R R J V i Z G L d u H f h c p v J f V 3 o 6 M S 4 V S T I m x Z 4 n m k 2 u e v b C G u f M + J A O t a f 9 4 q C i M D w y k z G Q k j A q i + x q V i L M G T m p I m r U Y P E Q y R 2 x t M a y G l R h E V p / E Y D 6 O L n q / D P l a q P 7 + D / z k Z 8 Z c j Q B 0 4 W I Y r j E L P E S t 3 K O 8 B o T i E Y V k w X k A t W T R F 5 Y W 4 X K 4 Y d O r h L D J 4 N e 0 5 A 8 4 C W E A W T 9 6 L N N B V j Z + v R 3 R W E x k V N o x c 3 k e 3 S + U Y H A p i X 7 1 i O R B h d R K Q 9 / f D r 5 u v K y A L z K D E / 0 1 R R l G r e R l e C k G H 7 3 V Z Y f B q U c + U I X V 7 i a O b k b e v I 6 a K Y t i l D 7 s T k B H 9 A P m H P J k l Z R d G Z L c P F R F E 5 K r Z C U z N R K 0 1 n j o c e C B l o s r G Y 3 R e n / g O C 6 + k Y D J v j W O v J m M Y m + F J 6 I p i i W 6 5 u g n Q e d 5 u 6 Y f T 6 V S i K / H 0 T 0 u G Z M b a 0 T n 6 D C L x E T k B A b p E h 2 7 A l o D h f s 9 O u j t W v F 9 / D c T y i E e S C D r T 2 D q + R F Y e z X C h 4 3 s 6 4 d j 0 E i / a S X q G B O x T z m n E f E 3 K w J P 7 L N M M b j K R l 3 U i r D A 0 W s T 8 i K U q k Y x j M K K R C g B / 7 0 y q p E q B p 8 x C 0 F n J Z 0 / T z E U y W g z a o o 0 / I + i K K 6 r E F + p w E A 6 z O v b u J o i s 2 z C y G k 7 X M M W i h c t q J r S I k v M i J F x c N m I e S m T i N x T C J l n C G N A w 5 B O l K F z k a c u V G A x k x H W q O G 0 6 B F Z S 8 O j z W O j 0 h r 7 K p u z 3 e s P A u h 5 r g v r d y K C P z M q t U Y A b y I q x 9 g 3 c h R 5 R a S j c B T J w r D a N U O m g Z 3 g 7 L A g k A P M n h M 6 k R x g 8 M m z e + b k h j j L N n A W q 9 a U b e E J W Y 9 5 j I 6 P / 2 O F 7 K a L z V k 8 p f B 0 t e 6 I s E o y J W U 4 n D 3 k + n l i 1 w i j 2 g M D 8 W X O I v J 7 C t o Q b C M W G t j W W K s d n E J u h 2 Y X N Y T v B V w s q r f q s H x L m s y W 8 Y D i o u N W J y m a a c e S I j a o Z k 9 j U v 7 E Y E m k x d f i T Z 6 / W s F q v J G Y a Y Z / M Y F M s o i x Z 6 S g X q 1 V k T A r U e B 1 K n U 4 e h 3 o 3 9 u P q X N d S A e J p o 9 2 i a x w u V Q R E 8 x l n w J p i u m K m R L m 3 l 1 C Y C 6 C c l R H S p D D g 7 k l 2 L p I w c o U O p D x C C 1 F M U + h y D z R R 7 V a C 9 / D D f E b 7 E H n L i 1 j 9 V Y Y A w d 6 6 L f 4 1 o U 9 L w 2 i b 4 q 8 1 p 4 + 9 J 1 U 4 f 7 b K + L 9 6 X i C p F N S G v 6 r 1 a o p q J G q S F y T r X J b q i k x s c c K s 4 7 l i D z 9 q h 9 2 Y x U X V g z o 2 m O H x q C C h i h g M 5 T 8 B K 8 8 X L q 9 g v 4 D 3 X g U U M P s l L Q u R 9 Z K d t t S H F T D t f U k P Q c s T Y e F J 2 o H e w R T r V H t w M l p / i x n / N r B B Z v t 4 O x X q u Y l l z 7 I e R j x n E w B d C K m a R X a Y F I p L C p X d 7 P i c Y I h G A z V X 5 W Q Z b o I j 1 B K L r N l x U k T 5 2 6 e 3 J U s F n 8 3 1 4 f o 6 K i 5 + F c 6 Z v a K 8 5 f W K e b Y O c 3 d P h / z Y c P i t J C n a A j w p X g Q B 7 R b v X 0 n 8 P K S U o 4 M S v 2 Q O W X + z F A R h / s a B l R D 1 n b I 3 o h / E 6 E 4 1 q 4 U s X J 7 j e K S H n Q 9 U x V j y t e Y M f V y F x Y v + B A O k 8 F q o 6 M a V c O S q 8 n T r A d 8 G H 2 2 D y V P G P 5 E A J O n R q H v s y B a t i F F M d 2 B y V F B 1 f a + M I 5 C O Y r + / d 2 i 4 q K q y M L Q X U L P 3 m 7 M X 1 k R v z N 5 Z g S 9 J 9 V 0 H A 0 D 2 Y 6 D 5 4 b x 6 O 0 F B L y S I u o L F F f T V b e Q h + f j 5 5 i Z P d t G a B b h t T i m z y / A / 8 B H d F O B 1 R t B e p 8 e n u 4 + m J k J 1 U q 4 7 D X i U V I r l L 0 Z i j + / n K h Z Z + + i r 2 s M Z X U Y 6 o o b l u G c m F S b D a n R 2 7 V I 3 k W a 7 8 k p Q k J g x Q e r G u g U l o 4 U b L d o T 5 U v X w / C d Z L n w 9 h K S t k e v k n L K V p R J C O g U d M A K r j q g Q t 5 F X Q s J v J O T q y t r W F g s F / U 4 Z n R R x e 9 1 Y p 3 A t O N r Z S 0 S h S E q E p Q A Z v H s W l c 3 g / e / z e 0 4 u 7 f L s D 0 o o d U X 4 F h i m F 2 C x Z E P p 8 g T + 6 O t K a 4 m 5 E m y h R 4 U I L C E Y d r n 4 o o j R T E M 1 i Z G C w D c n k W L 5 f h x M L c 1 S W k D B X s P + Q U j O H h 6 w v Y / 4 p c p E t 8 o V J C k q i g y 6 x E 8 A 5 R w l Q E C T I I R 7 9 x o v 6 e B p Y v c A V 8 A Z M v t c b f G 3 M b 6 J 3 s r R + H k o 6 r c 8 1 m M 1 Y u 8 8 q J K v q f 0 W P h x j x y + Q y F L u O o W t d Q i h o x 8 o J N T M m s x 1 U i b o p 6 E 6 R M B h S I r n L d Y b n K 0 z A 1 s T a P x a E r H U H A 1 E i 4 K F 8 Y K 6 L q t s F z s I q h I 0 S N + i s I L k i e h 5 d x M M 0 r K / I U A 3 m F M r H z 4 0 L V m r I E 3 3 J b O d I u U C h n s J 6 6 Q w N E 9 k H t I z q 4 J i g h n 6 j 7 p L Q Q k B M b b D V 4 x p s V o h 2 c X d F q e N K S B V Q h l I G 9 j n x R + / v 7 6 V l J I X e j T A w 5 o y e D L x J 7 L Y 4 J b W 4 H l m 9 s L S 5 9 H N q t 9 I c B x Z A a 4 y b r E y k T g 1 P W j P h S w y O t R J X C U 8 n g c i z v 3 S T G X 3 T A c 0 h S J m k 6 o R X y H C N 7 f L 7 P 4 z 5 x c h T m l B Z z C x H m D D D o 3 Y j l l s W 4 8 j X J K w M w q 6 V j 0 H Q H M f K 8 R S j T 6 r s N W s 3 W f + V y R h R R t y s T g 5 U p v B I V 9 3 n Z z X Z Y X F q u 3 w O G T x u R z y e g I a q 3 9 / R e a P v U 8 J x O w m z p w 9 h z f c h l J R Y y Y K + I C W v P g A 0 5 l R 5 B X w q z F 9 a J E U j z o D x 3 x 5 d 3 p K 9 B k R l K X q 7 h 0 e T F a l L m t z q r k T h t R a T M x R t o i I p I C A F n M E V i K s Q n M D S y / e T u d q g q y h i w H M G G P y A m f f k b 4 y s 5 c a I 8 d 8 V Z Q E E b 6 9 a G 7 I H 4 K 2 M t p k K P t U F z G L J n 4 e r y U l M x L F t S q T x J A l u e 7 V C A V N w p g z / H c 1 V M O 3 P K I F m o h u D t F r L Q f p g o 9 W 1 N S u w G s r K r S V h k D D s b r Q L 4 d f + 9 A v a 8 L B k 0 p k Q 8 n s 3 X g w 0 e X y s 5 Z u b q E r 6 e b M z Y + 0 2 e H o I x z v S 5 i G w 2 h s S 0 G m l f B b N 3 Q 1 C X h 6 H T S w k e R 4 8 D D 9 6 Q K s l V 9 h h 8 1 6 u Y f c c v k h r D p 0 1 i U n 4 7 x J Z Y F h T i 2 r K y s o d s R 3 d 3 F + I U O z H Y k A + d c M J H 1 C 9 T C 2 B 0 T 7 e o D I o v p 6 E j u s x N i Q o U 6 j S D q 9 0 n j / X T m V s R V D k p X g v h S L 2 V Q T 7 W K h d i + A x W P Q K Z G f I 4 c X S Z q j j w 6 g i W r r b G I Q x N T b J E H O B z k o G 9 Q z a z c 6 D e D o N K E v 6 h g Q E 6 Q P r d t 0 0 Y H N o j n m N w U k B F w 8 P f 3 Q x e H M Z l M d y o p V i k i 0 b K w z c y Y 4 3 7 h M X F x c 3 H 0 q 0 G a 3 V A 3 N R V v v A K c V + O j 6 R V T 0 4 S m N b k C G c K G R x 7 8 c U a P t a F p V t S Y L t b c J X E h w 0 F n f 9 7 A V d v c B k Q r 3 K W s X R 9 H Q + + s o x b X 5 j F y t 0 V O E c U S A W l S u 9 S T I 3 k R q b l u r D i s K I 1 n p P + y v N 6 r F T p Y A 6 V o p S h K 7 k N m H s U w N S e I b H u j g Y Z + U y B 4 r I C X S c t Q k s R 9 O 3 p R d 8 z S i g V K j j 7 J c a h V L Q a V Q a v e + I M Y t e I A 7 F b W p J J 6 T w 4 S 8 h U n 8 H G P 5 4 O w E T x o t 0 u y R 2 n 4 S u 2 E H I h o n 6 K I p K L C g S u 6 L D 3 x W F S J H q d j k k c W w c U y z H Y 0 z 4 M H f N g j p z A i D a K + 8 r W + T X F F 6 / F a 3 0 + L 8 b P e k Q a 1 t 4 r / f D y p T R G z k j x E V M y B i c X 0 g o O 5 C m u a Z q s l R e M 7 R a 3 7 9 y B K q c j Q X V R Y M o r Q k t k Q V I o F H N i N p 8 9 o k n n R F 9 P P + K J D F a 8 Q X K / N T r R i l h Z O t D X h 3 A k A n 8 g y F c N V o t Z K G g g F I J v w 4 + + X g 8 c d g d C F B x H Y 0 l Y z G a 4 P W 5 R t R C O + 6 B V m O B y O S g 4 1 m F j w 0 e U N g O r z Q G 7 0 Y M Q f U e 5 X B b l O z o D C V G Q a C j J i d 1 s I j p U R T K T F R 5 w a G g Q E T q G R C I J m 8 0 q V r b 6 f B v C K / F 9 f o + f H o + O j 1 J M t y 7 G Z 2 p q E q u r a 2 L B o Z U + 4 3 I Q l V x Z F W n k q Y k J r P u I A q f S M F q c G O h 2 Y H Z + Q a w 0 H h 8 d x Q p 9 j i f A L X Q c H o 8 H S 8 s r 5 F 1 U q H S 7 o Y s m k M v l x E J P k 8 l A v + c V v z c 5 M Y 7 V d S 8 y 6 Q w c D h v c L i d R s E U S U C V G h o e w f i W L Q m 0 D A / v I 2 B A F M j u b 4 m G W q V a b R t c l i Z K X 4 o l 8 A S Z i M l w t k K P j d f S 6 S X Y i U I 1 F B Q 2 X W I H 0 4 V y S r i k d y 9 q N K A m t l K z i M i S d z o o k i Z o h m k P v A a P I S s q Z Z Q b T v Z k 3 A t D b S b m 0 Z Z T i R o q z Y h S W u F B V V r C Q t R A V 1 O H g 2 A a p U h 7 r b 1 a x 7 + U R B H K P Y D S Y R I Y 2 m Y n R e J g F b R f f S e 9 k Z W M j u v a 6 A p V a D u O n + k T G V I Z U A d F Z o Z Y v J E Q d H 6 / 1 Y s R j e X j v J L H R 1 9 A F x c 0 v 3 6 y N n Z D o F Z + 8 o b 4 A M B F I i P o 5 t j K 8 n I M X 3 7 E S c d q Z 1 w w 1 z 2 j 7 S B D 6 S M g f h 6 W b q z A q h l E x b K B v b + d 1 T 5 z 9 Z t c t B 7 6 y 5 9 k N 5 E A 7 9 D A O r V 0 N j U k L g 0 M a L G 6 1 5 U 2 R Y F l J w a q N y W Y u p O W J 3 i J F A B Z B W T i 1 H h Q W j w 2 H R G M k 8 L x L c x l L M + T f f h w e / w 4 J P A f U 1 j i p I 6 b f 8 G H v R 7 h I k 5 e u K G A z t t L h T o i X C r B p u E u P A v f f f I S D L + + r v 8 J W u A K t m i e 2 C z Q O Y b r W O v L g E l X m G J q v f y M p w f G p d H 2 Y C h Y W D c g m i y j m i 9 D z 3 B X P + 5 m N W J 6 d w e S z E 2 J d k 5 m M m 3 8 x g L z f A t c x i m c q K n j M F S y e T 6 B q i G L i m U b B L m f 5 O K W u t 7 T O / Z U q C t G g x U 5 U T F p Z X o P 3 f A 1 7 X 2 i E I N w w R 6 H L E Z d K k 7 R K 1 7 B Q y s D 7 b h k V 5 y r 6 D r h J r T R Y e x O Y f H n 7 U K B I v 8 W Z 8 K V 6 f a K X P G z / v s Y E / w r R v 2 H y W K K B E E H 1 T z / 1 w 5 + x d t U n s 0 i 4 e I 6 A l 2 K w 1 q 7 d X Y O t x 0 Y / a x a B P 4 O F T N Z 4 G R Y L L 2 0 v b 8 Y u 7 e A B X r 3 r x 9 D R Q R i 7 K x 3 L 8 h n s C b P l q G h 2 a V Q 7 n 0 i Z G M l 0 C n q i M t y w w z 5 k g t q o I e W K w O Q x k r A r Y d P p B c f W 1 u o W i 4 6 X r R s / J 6 d O W Z k 5 T S / H B z J m 3 9 h A / 6 H t B 5 5 X o V p 3 0 R B k t w r F c 5 / p Q o 2 E e + d P R F a S c I 9 Y x d I N x w 7 K 5 E u q Y d F V c T s V h 6 G q w x 2 v E f 3 W I i J z R X R N S M e d q 8 S x n l A h W U r B q W f L b h V K x Z 6 J r z / H 0 7 I c M H g a g x 8 z o 2 D 6 Z 3 d 0 k b y Y 4 a R A 3 k p / d e T l V f o a U i s q G l W K 0 e n a W k l W N m a i G D 9 N n p U c U o a U j O s I F T b y / K Q 3 C 1 c C c A / S 7 + b y e H B h D g a 3 V o Q V C r K 0 H P 8 s r 6 x h Y d m L a j 6 G V C 4 u k g t s G N L 5 J E K R J H n 5 R V h M N B 7 M H m I 5 F N J K Y h F p z F 5 Z Q t y f g P M E n X M k C 0 X R h G I W s A 5 o U S 5 S P E T f w Q 1 Y W I 5 Z k Z n G 8 v 1 K u Y i Z j R J q + S D K a o q p y 2 n E 4 n H B d q L R O C q 6 A q K B G H p 7 7 Q h n V F D 4 V 9 Z q 3 B V U B n s m j Y E 0 9 5 4 f n l E H n H 2 8 v C G D o i J J g l Y S c 0 z N E 7 e V K j l Q J Q W w G w H 0 9 H a 3 e D N G c D E M W 6 8 V k c o S e k 1 7 R K p 8 u 4 Y p G b J + M e K o T E n 6 j A f q z + 4 e 3 F y k k q G L o 1 J A Z 9 Y K h W H q E F u k g Z w g r s 8 K S g N X V G Q F 1 2 a B k a o o J P A g i u 5 G 9 D 5 5 C Q j D O 7 1 B 1 t Y E q 2 d 7 h Y n T I H M z U L 4 l k z x X R w J O l I 5 r + b h f H 1 M P P m + t R o 0 E v Z 4 n C 2 o 0 6 A W F 5 Y o B n r s 5 s L / h K W R k S w q R U Z K r Q N o R X o n D 3 G / G e k y H U V d Z z J u Y S X G a w Q Q m m V f h Q T G I M 1 Y X w m k u 2 6 l g b m Y W + Y U a n J M m Y T i 1 W g 1 4 Q S E 3 N u X j 5 9 j j / L x K t C Q b 9 9 R g M Z D A c O M c A k 9 Y 8 3 t 4 z P m v u K b k p U X L N X r M t H N s d F i M / 6 U 3 F 3 D q p V G U s i X M X f J i P 8 X o D K m v R B W B N I X 7 u h q S B Q W 0 F D n E b w X R v d + A y C x X 4 Z M x F O 9 u B b / X q q U z q 7 8 4 + 5 Y P U y / 1 C Y P P y s 1 g L 7 Y Y I j 8 0 s 0 L H a 0 T P C 0 V U F Q X 4 5 3 N E h 6 W 4 P U N x 0 c r F E H Q q h w h 7 t g O 3 Z x t 5 X j L E p W J Z K D J j m W L L A W M B B Y r z b q x p o Q i F l m u 5 S F k S F j q + w F K j 6 F K m M X I M x W i O n R i h j B I e k 3 Q B O c Z Q K K v I K Y I i t T 7 7 Z h h T d X c 6 H 1 F g w t W J m 3 L o W H + + q e L 8 S b 0 T g 4 8 3 E 8 r D 3 C X R V l k p q i k t U m E K K I f p e T q f r J h P k + a 7 W I m k v J S K S I v k t j m o b o 4 D V i 9 l M X T m v W X T 2 r G d v 1 n 3 e j H Q 3 6 C X n d C + O p b B K 2 S d v Q 5 c T 0 V x w E z e g 8 Z g O a L C q J m o U l O / h F u Z J I 6 R 5 W 4 G C z 3 H g n d f u w v V o e P o s 1 T I y 2 2 9 R u l C l T y g B o O O C u 5 6 1 W J h o Q z 2 5 n K C J 1 U I w 6 C 1 Q q 2 Q D C 6 v c S v E 8 7 h F F O / c q U k s X U p h t G k t E o N X 0 2 p I i b i l g r s u R 0 S S 6 L s U S N x I Q r m f F D 3 u J + q X Q 1 m l w / g B K V T g 5 E L 7 W r y 5 t 6 K Y f M n J Q 0 A G h A x 9 P o 2 N e 3 l M 1 g t z 7 3 1 p G S N f L 3 2 G q y T k R F R w i S e i K b 6 K k E z U S A F N S g w c q E 8 P 0 H f F g 6 1 U 3 z c T a G n s M v v m C l I T k 4 j l K N 7 T K I 2 i u l i A r n Y 2 I H m r l X v r Q p n E N 9 b R r E w b K e n A Z G V i F P J 5 M b j c 0 M U / H y Y e b c L c e S l b G I 5 l E c 8 U 6 N s a 7 + f 7 r E x C s M X P S L / F B Z J P C r a M f L y 8 l K M d S k s R t l E T 4 i t Z Z I N V Z A K S l Z W t G R M Z D m I L 5 K 1 Y m a S 5 F k n 0 2 c J W d F I R 6 X Z g K 7 s b b K d M j P 5 d x K C s T L 6 2 g u T 4 q u R N T t p c M J B 3 M a r p b O j v / P U l r F 4 u E F U N 4 / p f P t i i T I y + v h 7 E C u s i m 2 b P + m H S d E 7 z m 3 V K 0 X 5 r L X m X v N R i / V k J s j I x L D r 3 p j L d v X t f L B j l b l e G T I a E L k A 0 T q p 8 a Q Y b e p 4 s 5 d S 0 j O D s B g I X f c h X N 5 C n U C G x V M X w 4 W G h T O e J e i / f W h F F v y s X E 5 z k 3 Q Q r 0 9 z b G 3 j 4 2 g r C d 7 3 w 3 c p i l O K e P N H W u Z W 7 0 O 9 v y B W X y M n g V c u c F E H B T D F g G c W Y E T e + e F v k F A q 5 A u 5 9 Z b r + T g m J l S q d l z Q H m / V X 0 X V q F A d 6 S j j W z 2 3 o C B Z 3 w 2 r I / a a L 9 Q s n N z L R 1 1 r T g 7 2 W r U L E 5 S w b G x t Q Z M z Q 6 N l d G 9 B z 2 C D W 1 p y a M M D e 1 H 9 B V i z Z P b M 3 4 Q C T Y x i u T n h S z M z N i b 9 c h c 1 o p m w y b K N m G L p V 0 H U 3 j p 3 P T 1 9 z k p 3 l K m R J o a W 6 P w l r 7 + Y w e q J 1 / V Y 7 m G s / C R Y C W Z z 4 6 U v 4 1 n 9 7 q / 4 M E E 2 T z 2 y a / 4 j S 4 d z f U F N s 0 B o X c W t s b i / N S Q t G J p l H g I z b f T / X S k g Y Y + q 3 3 w L z M R p l T R I 9 L x / C v b x k N B f q P b g Z T L n 0 V Z d Y r u 5 w G Q U d Z U i G r k L / l h H M S u P K 6 L N O o M 9 p x v X V B u X f D o c O S Z Q 9 H y O r P X 4 U w y f p N x x 2 R B Z a r y 2 z i n h 8 D b e + M I 0 7 f 7 N I h j h I Q X 8 v t D o D d B Y 1 d I 4 i H O 6 G 5 3 7 h I 7 0 Y O j S I U q y G 4 e d t I o S Y f t 2 H 2 1 + c w 8 r l H N G x C g Y O E 3 1 7 r g 9 T H / F g n e h j L B F F / 3 A X t O v t 7 d S k 6 7 1 y b x X x e Q 3 G z r J 3 y 5 M Q R e l Y R 0 W C j u d n T S + 9 g P u v L Z N i S W N h s J j R N e I W x r a q z I v k C C c u X K Y u q P 7 h t / 6 D z 7 j 7 G 8 q S 8 J b h G N T B 4 t G J u Y O s w i e C e I k U t W Z b O o H b E K d j e b j 6 6 4 1 U 9 F q x 3 s V o l 2 v M + C S k E 5 G V S Y C k g Q N c E e h W i a s q m a 9 L 7 9 s N e J K w G F R C 5 6 p L m v C u W 8 E B s P C A 9 Z c 5 W 6 l S 6 O u 1 f B J 4 X m r 9 v h d h i v 9 G T z 9 + m T p X b n d q A y 2 D z 4 J / T j 6 i T / y b m 0 R r a r A S J f v O 0 x K 1 K B U y M B s a 4 8 v t h b v I a G n V S s w E 1 Z t 0 i M E 9 v O W Y K r l e w d A e g 1 h K U K R Y b a W Y h 6 9 Y w D G b U 2 o 8 k l W h Z 1 A L Z U 6 P d K U E V c Q v F i x 6 4 y p Y 9 T X k a l E o z B S 9 r o e g c u Z E g o H j S r b g h V q C Y i O K o R T S 9 W d f z g s y W a n n Q 2 r k S n Q O 2 5 w 2 e 0 1 W l q g 3 j y N H z a h l i G Q N 6 5 D a S C P t z 2 F t z o u 8 z 4 y S P g Q P K U y 1 u w t T h + 2 b d a T O Y T 3 y 6 Q I G D / T B 3 F P D 7 N s B u E b o e + g 7 a x k d a h W i 6 H T O 3 A q Z K 8 9 7 9 r g Q X U 1 S H N W D 5 p z A e n Q V J T J M P f 2 D i K 8 T / 1 h P o + L r E 3 N q K l c O i d W s K C L e 0 N J 5 u V Q I z C a x 9 8 U x G I a 4 K 5 d k n A v z q + g / 6 E Y + l 0 O K 2 E 0 p W 6 V j M e L R W 0 t w D d i w N u M l 2 m 3 H G o 2 p Y v q d + Z r p I M U M 9 V W 0 P N H G D S 9 8 0 0 F R m C j V Z p n o Y m U p O N 0 + j k g E 0 g j N F K C 1 F 1 G 2 F j A 2 M k I n T 5 S K 4 q L Y c h o O G g y G 5 J k 4 c m k I f K 1 + l 7 2 T D K Y S 5 m r n 1 H o n F M k y p c g Y V J R Z u I e d m 0 s E t o A u S G q l A O u Q F u V a C a H A O u I P d d D p L D D t i c D U p c X K W 1 m x I w U v W 9 g N u A s r d 1 n t B F 4 z 9 k 2 / d l 7 c / / 0 f O o T D Q x I b W F 6 W J o l H 6 t U m W a L L x g 5 K y Q K U T + c R 4 Q X H 3 f R 6 / b R Y Y B f v c K r f g d m B V T z v a p Q E 8 b j L y G 5 U Y e x t H N v d X B r a p A N 7 u y U v z K 3 f 8 q o g V t 8 o w T p G g t L v R k k j e Z F 4 U i r r c V i J E h E N L p M Q x 7 I 1 e J N a H O y h w L x e a b 0 c V W H E u T X D O P 3 O C g z D x F Q G B 5 E P 1 2 D o U m L h Y o C u d w n u n h 6 6 B q S k 9 b m B J Y 7 7 m p Y R C d D X p 2 P p z f m x u Q s b c P M c 4 7 g a 5 V K J l E o h 1 n K t x 8 l j 0 3 g O H e p H U R U j m c 0 i s l T G y O g I e f K K S H L F s k Q T 8 y Q f E S v 6 p l r X t Q X J K 7 r G P F i 6 v o o C M Y U D H x k X Z V T e t 6 v Y c 2 4 I o c U I P G M u U d t q 8 w L u A w U s X Q 1 i 6 L i L G I A O F a K J e r s K b y / o o Q i s r t e K Z q m P h I z p 1 z e w 9 5 V e r F 0 r o O u A Y r O H 2 n Z Y O B / F + A t b C y x D w T A 8 X W 5 k g m W o j J V N y 8 F 7 N M 2 e X 4 f B 4 I R n n w o V B / H R s A N 5 b R B 6 q 4 Y 8 o Z Z u e q I j 2 2 f V Z L B A z F y g w T z S D Z P N Q P Z 1 D c H b R O O K g + g 9 o U Z e w 3 N K 9 J g E T 1 s 1 C S p Y K V T g v b t B M Z 8 C o 6 e 6 o a 5 T n Y d v z 0 F Z N s N I V G P o 2 e 0 z P u 3 Y 2 P C j t 7 c H Z z 7 z L g q l K n 7 5 O 6 b w 4 l 4 n n v / 5 d + v v k P D 2 T x 2 H x d T Z p B d I Q H Q a j V i 6 s n z T R 9 7 F T Y q a R 9 d B N m L S N e D X H v p V 2 O M p Y / n O O t y W P U i n o k h V 6 O J O 0 T i H y 2 I J P S / M 5 P b B J o M b C m I Z h T S v P t V B o a 6 i q k 2 Q g K l Q T h n I q / J 0 R x E a E g q / P o 8 D e + 2 Y W c y i F k u Q j z Z j 4 B m D M C o 8 / 8 T e q T l e a s Y M M Y M 9 X Q 0 l l u G 9 k k e 0 q 4 A D H g / 9 b g 6 r V 1 N w T X J z S x t C u X n o Q 4 O w D E k y w W S k m C 5 S f J u H 1 q q C u U v y V I / e W M e + j z S K X n m 3 E 1 7 l O 7 C / T z A f b t D S f c q D y P U E h s 8 a y f x 7 6 Z w q w r N 2 g q H U h 9 l 3 v N j 7 0 u B m U m P u 8 h I Z B x v R B F K O a l 4 s Y m W w U o V u k b G k c x 8 6 J h m s l c t p 1 L Q p 9 I 0 O Q E t G J D I X R z S Y h 8 F W w 8 D B X l K o t b V a 0 R T Y V C j O 6 H l f U 5 N C S U G y 9 2 4 C 6 W i G N J 2 8 z s k e 4 o 8 S d e M s i / d m E W p b E r 1 T W 2 k R z y U V y y U Y D Q a x n N g y V E b K T 4 N F F 8 g x R B 7 P K N X y V X N K J K v r 0 J r V q O X U i N 6 y o m o I Q 5 1 3 o 6 q P Y O S o d F z t / o a F y 0 e K U 9 W F 4 R y 3 i 7 4 N T B H l Z p c M 3 9 s V 9 J 1 T k R X n C 0 K D x 1 e t T g U X r 3 k x c r J L C I o M j h u Y 2 p T I G 5 e J + x t c M k 3 d G Y / u T a N K M c w / f E s K u v / D y x Z 8 b g G 4 s 5 o S P 8 c / y / j 1 7 5 z E m U k b s r E c o j 5 e k y W N Y z E r N R Z V q Y j K l J T Y / 5 H W b k T t k D 3 Q / V k y Q M k M 3 A c p P t X T x R Q 0 q 1 W w 7 y X C O G h 1 4 + 6 X 5 q A 7 t h d 7 e y Q v k C 7 Q e a 6 l K E 4 w Y m l m H v t f b J R / + V I P x N 9 K f i + K s 1 F h A F 0 T G t F X r x O W Y s s Y d W x t D b A + 7 c U s N 0 J R G m B U 9 2 P w F F d o t 1 5 J 7 q 5 V L R X F w r z m r X n C 0 3 F 6 v g q D 0 0 I K r x a 1 p e Y B D c p x k p E Y G c N c Q S w 3 8 l 9 T I J 5 b x 8 j k G B S 9 P G W z f d 1 f s V h G Z L m K y c l x 4 f V 5 V X h s X g 2 l J Y r B g w O 4 + P a 7 G N I f R 2 p v C v 0 p r V h s u v G g j L 6 9 v B Z O u o g L N x Y w f m I c i R C x A 2 e j N 3 s 8 v 0 b x K R 2 D b 3 6 5 V n G 2 V o 3 7 3 z Z g 8 k X J Q n M G S 5 6 w 5 Y G N P N Q g E Q 9 h 7 H n H l j 2 Q Z D B N m X / X i 8 n T A 8 i l c p t K y H 2 0 V T z R Q G D F 1 d W c K C p o 4 A Q N l L D 0 d 2 m M f s w s K A Y L e z K Y R H x B A / s 4 u V W L D i t X 4 6 Q b Z Y y f 6 d l s X 5 U h b m t q W v W b U 7 L b z y B 8 o 4 J C V E 9 e q Y j B o w 6 k I m Q Y I j a s L t 1 D T + 8 k s r k k L G 4 S Y k 1 e 8 G i O G b n F G F e I 5 A J l W A Y l b 8 J Z 0 O B 9 n j / T I J K Y F / s / 6 c g w L F x f F g G y y q S E h Q L V n / 6 z O d x Z j u F n v m U K P / y f H 4 r P / s U P 9 u G X v p J E I J L F b 3 3 D C L 7 5 v 0 l Z s u u / c E r Q U l n A m s f 5 c W C l u Z e K 4 Y D J L v o u c D W 4 j H a F W i c B V G u z W H t z h Y z k V M c d V V K p D K x W i Y q y Y r N Q c h p Z o 2 A v I R 0 f 2 S 9 c m 6 u h L + 7 H x P M N e s m 4 t a 7 B s Q G J Q q 7 e X U c p b o F 9 j L y E S Y X p a y S A U 3 v g f e C H e 1 w P U 4 9 J J H E 4 g c V y M n 1 z V s x T Q m M F F + m E w 5 w V V g p m w 2 L h W 1 9 H N l P E 5 L 5 x 1 O j S 5 / U 5 p M n j J n 0 Z K C p a a M t 6 h B V r R A V d U O q K s L t M K B E l d f U a o N T U K F b l R j 1 k t M N 5 2 N w 9 q B a d Y r + w V C Q p W j w c + F g j 4 c S r e 3 U W a S 5 R R n A 5 h G J c s 9 k e u l A o U 3 j A a 6 + Y i h d g q J c t B e 5 G Y D y U h S L s 9 9 b K R A O Y d 8 q I X f b A e T q M + b / O 4 u j / 1 L B c q + / m M U R W h h H 2 h p F a I 0 8 k V q n W Y L G 5 o e u O i V W a j J k L C 0 g l y A L q 7 K L Y t p A q i o N l 8 M H w k n i O 2 0 o K 3 t y M B 5 G E i 4 I p 3 + U y e s 9 w A N z Y B U M G F 3 P K f F o G X x Q R j / H / 9 f S 1 n O H b f E x C 2 5 z g W L i 1 i t F j f S T Q n a k s V 3 a U i R a u 3 F 4 n j q 6 i e E r a 9 W E 7 i G O g 3 + D M H e P z P 3 q Q D E m U n g c G y B u b d Z J x 4 p H 6 9 G 9 e w 7 1 w B V / 5 Z 8 d g s D e C 5 / Y t Y r Z D g d 5 3 L x 7 E C a c U B 3 C R 6 M X X 1 3 D 8 5 T H y d k R t y Z r z Y s t k X i m U o N 9 e x b V E D P 1 E p f q m W h V B R q K 6 A p 2 K 1 7 a Z 6 t e i g W w u i 2 K p A I e p D 2 a V Z 8 t + U p z p u r V S h c X n o / t E l Y 8 5 R J U N G w j e E C 2 3 V k X E m 4 P K k i N P X M a e F 4 b F 9 e K y J Z 7 r i y 8 n Y B u W S t x y Z H A N Z H D L N G 7 r M S k u Y w / O X Z 6 6 x z 2 o 0 Q t K j X R t i 1 F S k l y I F M e J 0 C M y u u E C J s 9 5 i K Z J m 1 y 0 I x H N Q a H a j 3 5 b R a T c 7 3 h D O D b U T Y Z / D V P P D 5 H 5 3 a C z 7 w P v 7 M H F 4 u 1 Y X / W i u M L n X U X / a a c o C 2 P n 9 O j N d Y y 9 a M O V B X I O J L O K m 3 9 z r 8 Z l 6 d Y j v J u A V l S U r 1 8 k n 0 H B X L G c x L 6 X p a B 5 4 U J o x 5 n k x y E b J W 5 O Q a T J Y y B 1 q i K j 8 N K w c h 5 F W i A W m a U T V l f g H G s o D B c x S u u h J C v Z C V y g 6 n I 1 U R G W 4 r r V F 0 r E / z c l K G b f C I l 0 a n O 9 4 A e F 3 6 H B / e x r U m L l x r 8 8 s 6 l g v / + P D y F B w v T M q F U I D C N E l M Y + a I L G J F H O x 3 k o f v 0 y 0 b c z D q L X b V 5 o + W I W I 8 9 v k z C i 8 2 e a p K 5 v T 0 T y K Q R B Z P M U 0 l z M O g X d A x R 0 s 6 D H 6 o k I t U o N s 8 l C Y 0 h x U 0 W K a w 1 q G 6 7 + 1 T W M j Z 5 F r H B f K I 7 V Z R O l Z N G s U i x 9 Y P D 1 n V 9 L w p k h m r j H h L u v P c L h V / e J y 3 j / t X n y X B D s h e P k d C A D v U 0 H t V 6 9 W e s n g + P j + Y g G C v J u v B 6 K l 7 v z v A + 3 i k t x w i i 6 A X 0 v S W + t F 0 v e e 5 g 6 c I C U h r w S O Q e u z 2 S G w 0 w n T s d S J C + X c 9 o R W 0 z C l K / Q 9 5 G C 0 t j w / J j j B B l + G x f U 9 W P l G o U Z F A r I 4 I w w V w Z x h v v O G 0 u Y o r C H E 2 2 c D + B S I 7 e p g o f v P k B J O 4 y Q 2 Q 3 l o m M I s w 4 7 E r d d i D w o 0 S F w i p S 4 u N u L g Y 9 I V R L c g L D 7 h Y K 4 L + 9 p u x t w 9 b U M I / F N t l B V s j I c p 3 B v P k 5 g c w l Q 6 L w Z j j F d X Z k a w s / k Q 5 6 b 4 n K m T u D K 7 h b U l Y n B n q l Z m d i T V L X S J O 1 2 A f a T 4 N T P v S u U 5 n O k S I x U T h J a h 1 G F f L E h 9 N / 7 2 X v 4 Z / / l E e 6 t S U s h G J 6 9 d v w R G a n j 9 H m + Z b O t 3 X j a w d d E d 4 E r p b e i r P E L T 9 E J w W n y l F o p r g i l V U j k J Y X m N W R i / V m 5 G 7 k E X R / 0 C E Z g t z r E b T W 6 D 9 O r I 0 g l X T B z j w 1 S J l 4 d P H x o F H 7 f L I a O T m B w 3 + B m X a a 1 q d y J r 6 / F o B D 7 R P E B H / 7 o P q z c p P i S D t H 5 7 B T 6 n t N g 7 W I Z 2 X h O 2 A Y 5 D v H 6 W n d e 4 d 0 5 e J G r 1 i W N D W c E t b 0 a 3 K 4 6 M U i K V I g Y Y d L b h Y B 3 j 9 o x Q 8 r B R p i r I N h Y s j L x / s J 6 v R W u v V a U H i U w M q V H 1 3 N 1 x k D H t u c j 3 X B b R x F 8 R 9 o k g p U p l 2 r E Y R r 6 J l a m x e s r c P W Q U a H w p U J 0 e O b S H N S B O N L r B b H 8 i J W J s W k S 5 5 w O O L r t W L q x K p Y i Z x Y N 8 L 9 p R P R e D e H I k o h / G O 0 N W H Z C e + r a M W x B d K F R O 8 c I L y R I W T k o l Q + l s 2 D w P J G U c m 8 F J z / a Q W R D K K F 8 4 + p x x q M 3 F 7 D 3 r L Q 3 r l Q N w f W D v H Z m 6 / f u B q X 6 7 O o z 9 R T 0 j 3 1 8 B H / x q X 5 8 7 n / u g V 7 L e / u q h D f 4 g Z c G 8 K M v O d D n T B O d a V y s J m M s L D N 7 2 2 K x h C t X r 4 t s Y T P K J H m H v l 5 q A d Y O 3 o j s / l d a t 3 o R o K E 0 m q 3 I a i Q j w l X d z r Y C 2 p q C B F C j p f H 1 Y z 1 5 D 8 m U t J Z p / + A 6 D g z 5 0 F W v u H n 4 2 p I Q t u 4 x N 8 U d Q 2 S t p V i w V J U M H S f V W E R k v c 7 l y D g 3 7 S W V T 3 K 6 X Y k + K 5 e n K T D 4 v J r i m h T m r q 4 h 4 p O O j 2 s b m y F f v + G D Q 6 J f O o N T 9 S + O S 2 v w x H q m s g l K a x H a V D / 2 v N y N 2 b c b R p x x + U o E N X 0 e q x f y G D l j g 5 0 M u 6 0 t 1 8 R Z T / s J N 0 K k H M v 0 / m U K C T j T 7 X 0 Y w J 2 / n R U V 5 o V 0 B Q P 7 p R D E Z D F C 0 6 2 G j R y A o Z + c A y m 3 D N F T o n 5 f g B e O j + f n 6 A S I D t D B 6 x V d c O / R I L N m R N 4 4 i 7 G 9 + x + 7 p 1 A 6 k 4 b J x E W N m / q 6 i d h S G Q Z X R X T s q S q q 8 F 4 p w / Z c 5 z 2 h e C F g M z i D p 6 4 Z x K p f Y X 1 4 j k F Z T 3 L Q w P O k o 9 y M h e 0 U g 1 e L c j x m r P V h g w a m b 3 / 7 3 F a N 3 r 9 G 3 9 d a 9 L t b 3 L 1 3 D 5 M T k 1 v 6 7 3 G / w 2 d / 5 r K 4 / 7 u f O o i 9 f S Z B 9 3 7 x 8 w t Y C G b F n B R D X t U b n E 7 B 0 k U 8 P J r A 1 / 2 h l G W 7 8 U u n y Y p K R m k l n U C / i e v k t m b y G L 7 p M P r 2 t l b D h y m 2 c O 2 1 k N D n o V W 1 S R G B m + z c W / X g e D / v 6 K 9 G I D O H b t N k / d U G p t 9 c R e 9 B O 2 x N x c H r D 3 2 I r B P V f G 4 U F c M 6 n E R 5 G H e 8 a l Q C N 3 D 8 + B H M X V j B 5 F n p + Q d f W c P o O W l h Y d 0 h b W J j f g N G q x G L N 7 z w u C c w c F K 6 D k y 3 A s k K 3 A Y 7 v J f D G H + x c X 7 s R T K J L E w 9 L q K K e S g D R a K X F h H / z r 1 L x u A l K e 7 1 X q s g k w 1 g 8 k U p C y q D 1 8 n p H N z T X j L I H D 9 F M 1 o R G + U e V m A e y c D i k i y e n I l t X 0 Y S D I X J Y 3 V h L a H a L A n b I v G c t A h u J K G s W E h r i a Z V E 3 D 1 O 0 U y w j K u w o P X y V t x m 9 Y d s J 0 y M R y j a l h s X W R d J G q Q K L X W S e 0 E V j B j z U W D w E O 9 i t X Q I / G X b w y 5 g Q x z Y a Y w B n T R X 2 4 h J t X 5 q c l j b A V X m P M K 3 i d X J s a h g w e 3 K B O D G 8 + z t + L b D / z O f T z / 8 1 f E 8 5 + / H s D d 1 U Y d m U a j E b d P / M k 0 X v r 3 l / B f V + M k 4 F r s s 1 S Q W E 2 K R Z R / / 9 / d x i d / + Q F e p O / g B Y m d k P Q 2 P H W C h o G n O k L B k D j v T s r E 0 N W s O D q Q w s y M V F I j K 1 O m 1 E r r t R p z i z I x e B 7 o y N d N I B + I Q h 8 f x l x I h U w 5 g k N 9 Z a R V R M N y + k 1 l Y u w 5 1 4 N 8 g Q x d m 1 g w Q 9 D V 6 P v J F R 7 7 h v 1 C m e a I 2 s 5 f W o O i q K c 4 3 o r b X i 1 M A y R z T a Z / 4 3 Y O 7 g G u B i G j b w 8 I x Q i S U S l F l H B 3 O / F g v S i W 0 m e K 6 5 g 6 1 9 e i T A y n w 4 q H R G k X 1 6 U D 4 h C A q 1 E i 1 2 P o P a H A 8 n X J 0 / F c V H A l K O 3 3 2 4 Y Z 8 o p X V r U t 9 Z V b p J 7 L / x O j z 6 A 2 r i a K Y C d + L l G U j M J P t M S C w 9 8 w I Z Z 2 z L 8 d x e x b I c y 9 E 8 D 8 O 3 F w U 0 I + 4 X A 4 j E K m R G 7 S L 6 x F J w S W V x B 8 E E Y i m M D e U w d I l B s X S + 6 v x 1 y 4 e U 6 p E 2 z 1 M h W G 4 O 3 y o k T 6 L I M H g 2 M P D k 0 D s 1 F 4 h l o t u A x + 3 3 v F 3 F w H q l U H V 0 E M 0 + 3 F C S M + f k C y d n / 8 f X 3 i 1 g 6 L X i X K i Y Z c B n z u h 5 / B H / 2 f L 8 D Y Z Y D v f g 4 r I c l Q 5 I k G f s t v r + P K 7 Y d E D Y t Y X l 7 d 9 H D s t d 6 9 e l v 0 Q 7 i 3 o U N y Q Y 9 9 T V u B c v y Y y W Q x 7 c v g 5 k 1 6 n 1 i e T 0 Z G o R M 1 f c 0 w a e p p e L q e C 3 S d h 0 8 1 K q 3 b 0 T 3 l o e M E e g t 5 m N Q u 3 F z T 4 O S e b s Q D r d R e r d U g f d + N W V K 8 Z j C j s P e 0 x s G T Z / s w c Y Z i b K L U 5 b t h 7 N E E 0 T P W L W r 9 G E s X U h h 8 t o k v E 9 K 6 B H k 5 O 5 H 9 J A K k A M r p C C K h N R T y r b G p b H w Z J w a L C G U n M D v D P C a J + Y t e W A e l 8 T z 0 s U k s X g k g F h t B c D b Z s f K m v f c E o 4 X y n R w q i h 0 F G K q 5 + 3 j h 6 0 f g f R C A 6 w g n E W Q h q O H 8 o g 5 n x 4 p 0 O R p I R V J I R d M i 5 9 8 9 2 i 2 C Z N 6 C Z v V u A G Z d L 9 S u J B x 9 N u i N k t u M z q f h m 4 8 i l 0 / h m U 8 e 2 D z R Z J Z r 6 6 o w G f L Q V X k B W 6 t l Z M i K x p 5 S 3 p d K 3 k C A w R 6 M h 4 g T H o y i 1 w g / B e c H X u m 0 4 b S 0 + R q v g x I S 1 H J W j w c v b 2 / f c r R I g n D 6 5 6 Q q C c 7 2 y e C 4 i K s p G D e b n m d w Y o L B z z f f 5 0 z X M 3 X q O O A g o c y U 8 S v / Y D + e H Z e E n J f g f / a t I P 7 0 a l B 4 x X / 7 3 Q f x T / / w n n h N x u X P n B I L F U / 8 C + l 7 + H t Z w R Y X l z A 0 N C A W 8 / H i S A 4 J f X G K c + x 0 p 1 z G w o W I m I 9 s x L f b I / Q o C t u Q B f c X F n F o 3 x j K F H P I q 6 V l P H h 9 g a 5 B Q 8 l l p E J p a P V a M a 0 i T 0 E 0 g 6 s / N m 4 X E Y / 5 6 T 1 0 h T R c 6 q V C O a 8 Q K X C z g e J h d Q E V T Q p O W w + c Z M B 4 I n j 6 z T V S d o p 1 u k z I h O n 1 t J 5 k p g a 1 m Z T f Y U C W Q p N a 1 k L P k T o V E j j e J h 9 8 L E s X Y + R Z 0 w g O T 5 L M F z Z X U Z f o e 9 5 e 3 O r 5 W 0 Z K V i Z G Z f I g 5 t 9 d R j l h h K H m J M 2 P i v Z f 6 6 m 7 G L A V 8 P p s K 5 + 0 u C z o m + w V y s R g j e Y 2 w f t e H M X g c 3 r 0 j H u Q 8 K d F u 7 D 7 f 7 e G 4 G o G D k 8 / d E S X u C G K D t L E m d V I v J i U S V 0 1 d F S m o k K q m u a T b d 7 k j V O l n L T g e I j n F O Q Y K j y d Q Y K e 7 a x M T B M p f i B 1 5 P k L a T n 1 k 6 G / f 6 u 3 W Y t s n a 1 / M j X t j C / 8 7 y f x t z 9 x H M d c T m I E k g f g f h Y / + g 1 S Z Y W I 2 6 Z a L T f j v 9 8 O 4 W f / Q v K k 8 o Z 2 L L T j 4 2 N i Y e D M 7 J y o j c u k E h h y V j H 7 5 i I W L o Z E B m w 3 y s T w 7 C M v U 9 R B r 6 k J C s v b y Y j d E A m c i I r M J T B 1 e g h L 1 / w i w R W Y D Y m 5 p M R y B s l I E q E 5 i W Z y a + 5 2 8 I Y G 3 G b M 3 T U C m 3 k c Y 8 d G M f n c h P D A I x 8 1 o P t s F q O n P N B 1 6 c S E O 8 N 3 s 4 R D X z + G 3 k m P 2 J F w + G i f q C Y f e K m C 0 W f 6 0 T X u x M j h I f q c A x N n u 4 U y t W d a e Y z 4 M x Z T N 1 4 c z Y l a P T b 8 T F M 1 2 6 y k 3 p K U a E b 3 0 k N o 7 R U M P e e A q m p C k I J W o 9 Y B h 2 4 I M y E 1 9 n o a v P 2 J Z v r p W H j S d X 3 G h 9 6 p v s 2 0 K R + s v L 1 M e 0 J C h u y d E h Q j N F O + d k j 0 j 6 u U / c S h O 0 9 o M v g 3 u a s R z 8 t w 3 P X B i D 5 w / Y 1 b 9 F X k X V 4 + L h 7 L 3 8 p U 6 9 V f u Y U c W b h 3 y X O o 6 + U e z c W y 7 Y W z 8 u O h o S G x B S t / w v t u G r 8 8 s 4 p + p x 6 f + Z Y J X P m S H 8 m h H v B 0 z 9 U v r Z C g u J G O S x U w o 6 P D m 3 N i n / v U Q R w f a T V U M 5 e W x H 5 M Y j t O M m Z j B 3 s 6 9 k x / H L i S / P a j O x j u m 8 D k / j 2 k P H O k k A o 4 y Z u q i d L W 6 N h n L 4 T o m h M L I W N o 6 W 1 c v x I p l 4 a U e b u G P + H V C G I L Z B B I V r g y 5 P 6 G B p O 9 Q b p u q U 2 q z 0 j y J h E 0 7 v N X 1 3 H 8 m 6 Q V 0 N y q m b v L M h N h o 7 v T / G M u n Y P B 3 O p 5 l i 7 E Y R 4 o I x n I Y + Q 5 j 8 g 4 r w b 6 s Z H Y K n + b G s C W p R 3 l Y h V 7 n p s S H i R X Z s u h g F X V I y 5 o s z J J q N V 5 + e 7 R P e J B c C G 4 W c X A J 8 q c 2 t q 2 f 1 S n t U 1 2 p 0 U o X 6 f k B 8 d N D J 6 D i L T v D d w E / l 1 r t Z + M B X 1 T l X m 8 L P a 7 Q 4 l 7 E W y D H 3 o 9 h x 9 6 b a u n 4 v Z d G R p X p n L P / u x l Q e / C q S K + 5 X e 8 4 s a p + G / / P Z + 4 / 8 r / d U 1 8 5 l s / 5 x W 3 H / q 9 B 4 I y c t H t 2 A t W 3 F h K 4 g s 3 g q L C 4 N P n F / E T f 3 S J a F s N n 7 7 g x d f / 6 z t i C f q 3 0 e d Y m d w m S U h / 8 H f u i 7 / / 8 S s r m 3 N g g 6 R A n u f H U T 0 0 j P 5 9 D q z c l t p w P S k s v W Y 8 e / g s w n E / C t U 4 + k 5 4 0 H P E L f Z / Y k + n 0 q m g 1 x t g H 7 R u K h M b N L G B O R n u 6 F y S Y t L W B Y x 3 v z w N 3 z V 6 b T W N y Z d d y K S l i e c J d 1 k Y X n m J h Y y N T F j E z G a i e j J Y m Z Y v Z W C s 9 J G M 7 b y 2 T V Y m Z k C b U J X h G X F j / L k B r J 4 v Q F / 2 d F Q m x q Y 0 5 k t t w k S 8 c m B 4 P 3 y z A a y d L w s L x j 8 S X U v g 5 n + / i 4 X r j W y f 5 J 1 U Q l i a w U F l a C W M 9 f s h P H x d m i B + 9 N a q + B w r i d q g Q 8 6 v E x O w L a i f T E r Z S K f z B C 2 / j 5 V O r K 4 l 5 W X l 4 w x d O 1 j R G D f / 5 j a e O 7 u 1 T 4 O M r F A 2 V k l u 3 N k o k t 0 t 4 g l p z q Y d H E P t h D / / w X 7 8 0 i c a C R K X u T W D 5 K g v X T 8 8 S A E D g Y e D b x 8 / 6 s G o S 4 P v O i n R 4 1 c m D T g z a h F r p k 5 Y K n j B R f Y 6 L 3 k w x p m m a v f / 8 F K j 3 u / h V 7 z A a i N p w D t i 8 G r g / T 0 l O F 0 O V I u S M C Y K n a c z d o L O X c P Q Z G d 2 w U g k W g 0 c X 0 9 R T M A h g s M K j 8 e J e + R 9 G A + J e k 6 c G o L l p B e j 9 Q 3 R D 3 9 8 H K v k n b l f B K e 6 m V 2 Q D d n E n o k R Y j 5 x O N r 2 + B 0 5 Y x L J N O 4 5 u B t U m u Y 3 F T U 9 A v d T S K 0 W o b U W s T a z t Z m m j G 0 p X z G X R v H a 3 2 H 4 2 C A C 4 Q B C y x G y n i S s l i o F a Q W U K T h m N 6 5 V a R H L x P H S 1 E c p s O R 2 v V x Q 5 C A B V c H Q n 0 H 3 c E 9 L r F O p V R F Z j s I 3 E y b X r h V L D E b J 2 n Z C C U k o 6 W R U 9 W X V n c A J C O 7 M I z W m J K W j Z + Q E x e L 5 p L D k 2 0 F O h D A M c N J x b 4 0 / n h Q 8 m H 9 L M Y t R q 8 J L + 5 3 C o w y 7 D f i T f 3 J E e k M d X 7 k X w b i t B I t B j b m Y G o F g E G f 3 O E m g 3 C I W i m Z K m P V l E c + V 0 K 2 W 0 u y B k g U O k w b H R 6 1 4 / U G E W I U S t d k Y V n J F H D r O G 9 B p 8 E / / 6 K H w v H n y z o z P n j H D f m g A / d 0 O p B J 0 D c k G D v Z 2 z n Y y e O P u d 7 5 8 A X u O 7 k M + R + N P 3 8 k b x v F y k G w h B 5 f L h H y W R p n e Z 7 d a R d 8 I U Y q j 0 9 J x 8 0 p f I B Q I i t i S K 1 2 4 b l O u S o l 4 e b t S k 9 h n u B N y s T z S w Q x 0 w x 7 U k j E E 5 i O Y O j N G / o s 9 p v R d v C N L i Y Z j l m K y w 3 T O j I t L O j w / K r E j 3 t X j 9 r W 7 G O o d F o s T 2 y F 2 m q c Y j 7 d g b U 9 + t E N e 5 7 Z 6 J U 0 U u A L X H p t o m n O J f m 8 7 b K t Q 5 v m H O P V 1 h x B a 9 c I 1 Y s P D R B w H H A 6 8 M 6 / D m b E 8 y t k i y q k y p h d m 0 U f c v W + w d e K s M + o / x e a 2 j j J d + N V 3 K a h 8 Q b L G M j i x w C t n u V i z n f e y d 5 K 9 o Z S h G x D v Y V 8 j T + R y 6 n y J F G o 7 Z W U 0 K x T 3 n 6 P w t v 5 o d 3 j 4 8 B H 2 t 3 U q m t 3 I 4 L v + 4 x 1 x / + L P n d p c E 9 W e v Z P v X / v F 0 z h Z z + L x 8 7 y S 9 z m i g s 2 4 8 g u n c W F R h 3 / + + 2 + J x 3 / 8 I 0 f w X b 8 p / c b z U 3 Z c n I 3 T 2 N P 7 K C Z 7 t p 5 d / F i X E r p u I 3 7 k G w / j j l e H V / c U c G t d L T a j b t 8 l h D e p d h g a z 6 3 P e J G r q j C 5 r w e p Y g h m r a S A s t F 6 X N m W X O j L 4 9 v c 7 O b e l x e w 9 0 X y S P r t 2 U A h T E z H X R E 9 z r m F Q j P y i I p j 4 P n F l d s b 6 N 7 X T Y r c S v k f v b 6 O f a 8 M 4 M 7 f z O P I x 7 d u P H D n t f s 4 8 u p B i s m i i C 8 R m z N U 0 D V p F l m / T v C u + 5 B f J P P 8 r B s m T R V v L X Q 2 B j K 2 B i B 1 q A 5 a U F W k 4 R k j b 0 P 0 7 K D D S c P C 2 0 M q o K H H X L Z e 0 p V w 7 P R h k c 3 5 7 d / 8 X U Q j E r / d D m x h m p W J a R 8 v m S h r g 6 K t L r 8 u C z n / F i 8 j 6 E T p m s G K x J B j K c 7 u y f N Q A 8 8 a M H 9 5 B Z H 1 n Y + L 8 a T K x O A J 7 H a E u K q e v P S 4 R w s d e Z C f / J g L v / z N O x c V 8 / s Z d 1 Z S C C Y a c S g / P 0 H f o 1 E p 8 O J 4 A R Y S H n 6 8 d r X R / P 7 b B 4 a h p 9 e H i C a + d W 0 W P 7 T P i n / k S e A f 7 h / C F + 6 l 8 b F f v o S / P H 9 d K P A P f v a d L c r E a F Y m R s 9 4 N 8 U z 0 s S m T m 1 G L E u / R 2 9 h W t x J m d K l 1 g r 1 M s W k N 2 / d F v e b l + Z 4 x s 3 w z f m J E t e f 6 I B a p U x C / w j m o R z q 7 f U 3 w Q Z W T z S f M X y 0 F 7 7 r j Q n y u S s L Y t f N w W M S t T 3 0 9 e N Y v r G 1 d f b g / j 5 R + e A e c m L i n B O j z 3 q g t 2 i x e G t Z 7 O a x / t C P Z f o e n k d l 9 A / w p L A K N n 0 V 1 9 a 2 9 0 w y t v V Q C q J 8 r x z Z a k m Y M n D b J 0 Y 2 S 4 G e U Q r O F s L X k H q k x 9 2 l 2 / j m b / o m 2 O q 9 p G U I D 9 L h l + S E w 9 r l P O y n p Z o 7 5 s Z 8 4 T i N z R Z u / e E 6 0 Y w C J p 6 R 5 j C 4 B 5 6 d 9 / m l 7 y s o Y u R b G v F B J y x d j G P 0 + V Z O 3 Q m s z K z A n R I d O + E U e R R O B l z / p d a 5 p W a w y n T y U O / 8 8 y M w 2 g x 4 5 m c b 8 Q 7 j O n m u T / / n h 7 i 2 K M V p V 3 7 m J G Y v r h L N G k H 3 M c W m J + I 0 O M e 2 w x 4 D f v T r h v F j f y R V n j T / x o + d N e P X L 0 i F u X / 7 / R P o H m 9 d E M q L 9 X w z P r H c n I 2 j u d e K W s w K u 6 M X / u A 9 W I 5 O o b q y g l p Z D 2 V F J 1 Y E K 4 g K M g 2 T 4 + d 0 Y V W s c / L 0 d 2 P o 8 A B u 3 X q A 4 8 d b a w 9 n 3 / Q j N j 6 I 5 4 a k S h d O H v B W N z L W H q w h 7 V O h Z I r i 8 J m D S O S V Q p B 3 w q P X / M j k N 3 D s 6 w + 3 h B a M b D o H d c E I b V v 7 u g d f W c G B j z a q O L a D 9 / 4 G U t E C N J 4 q x v e N b X a H 3 Q m K P 3 8 3 2 V G h 2 J M w T W C h 3 Q 1 4 j o q R u W e F P + Z F s h r H u Z f P w m q W B H k 7 h W J w s u H 6 F 2 + K I k j P G K 9 p 8 Z J g S 4 W I 3 B O v 6 7 B S X L j I k j Q R V 8 h n o L Q m k S X D 2 L X X B L P N T D F e G J U c X e S i H t l y g C 4 q K S V 9 L 2 8 k Z 9 I O E H 0 w t / T O 7 g R u N 8 X z W b x k h C P B x 4 G r F X g x m p y S l i d x Q 8 k i r B Q b y Z O 4 P / L R I f z P z / X g z C 9 d F Y 8 / / 4 1 H 8 Y / f u o c J t x r / 7 v u P C 0 H 6 9 j / 3 C q W U H f g f v N S P n 7 / m w 3 x G e u L S T 5 3 A 2 V + + I Q L w b z j i w d / e a f U K / R Y N f v 4 7 9 2 x m 8 a 5 9 5 j n h / V c j S o p 9 M / j 7 / 1 7 q s M S K N n 9 9 g V 5 T Q q s x 4 q f / L o z Z W A K X f q F h D L g F 2 N F 9 p 4 j u x a A 3 k F c i a 7 A d m 8 9 4 y z D 1 t 4 4 V b z R Q y z i w F L u L b u 0 o S o W 8 W J y p V h s Q T 6 3 A Y R u m e F u H W G E G W h o n q 4 W 8 B D G e O A X 9 v H h R Z G n p / 0 J F A V 2 9 b 8 V 2 W L i 2 j P G T n T c S 5 z k t k 9 q E a p k n m R u U j i s t R s + 2 h h j b g Y 2 V d y 4 o d o Z / c / 7 9 K B T h a M 0 H N w X K n c A X n n c r Y D r M f c P X E 5 J C y e B d 4 x + 8 H s J g f z / G n h m C U W f e q l B s X f l K k b I s X I g j m 4 t C Y y 1 j 7 P g w 8 o k S I j M 1 x E Y 8 O D 4 o l T D J 8 V I z u H c a l 9 0 Y b a 1 p T H b r P I v O H T 6 z q R x i 6 y k M H H x 8 0 x e J c n I 2 c e f 0 K g 8 0 K z n P m c w u L O O P r y X x 4 5 8 8 g K / c j + A X P z + / q R i M 7 z 3 k x n c 8 S 4 a l f o i 8 v c p 2 C P A G C A T 5 P c 2 P u W K C 0 + 1 7 + k y Y 8 U m Z p p / 4 q A v H B n T 4 0 r s K 7 D t i g m s 9 g v 0 v j + D M L 9 4 Q r 1 / 9 x T N Y j S r x b b 9 x Q T z + u 5 8 8 C 0 / T Z s u y F 7 v 4 c 8 9 t r t U K B o P 0 n k E 8 u r S A v u c H Y W + j h M 1 I r u R R M a f g c E l U L F u K w a h x Y G 5 + H h P j 4 3 S J G 5 q 4 d I F i 2 r N S T C v 1 T g 8 R O e f Y l d c m U S x 9 2 4 / h Y 7 2 Y m Z 7 B n r 1 7 y E M p y E N t / 9 v c W r l U K M I z 3 J l S P 3 g 4 j Q P 7 9 4 q F s M a e i j A w j H y x B r 1 W O i 6 u w + M u T j t h x l e D y 6 Y S N Y W P w 4 7 c R s k 7 b G 0 D H q e 1 h F p 0 M + V N 1 F S K V u u f K P f g 4 M f c G B 2 d x I N p P 9 b X 1 0 R m q P n G X 8 K n x T 3 V x 8 8 6 M P y q C v t O 7 0 U 8 6 R O z 2 6 4 z U V F v x e / J V Y O k J C X 4 v K 1 z J N w 7 r V 2 Z G D w B y A s m F f S X m x g u e i k C J c z P L 2 x O l L L g 8 E 7 k f D G Z R v K u G L w z o 6 p o E R O M r D B M Y 2 T l 4 R v j k 7 9 x C 6 c / c w W v P 5 B m 9 S f G R t D f 7 c S 5 X 7 y C X / j L h j K d o r D s e 5 6 z 4 X u / s R 9 O u u h O t 0 c o B n / + O a J s r 5 H y t Y N f b 1 Y 4 v v 8 9 / 3 l V v P 8 L n x 7 F n 3 5 / H / 7 w 0 4 f x 2 e + S j M O v f i W C q Y k R / P 4 j L 3 7 i T 2 b R v 8 c u W r n J 4 D n z M X d V f O 4 v f r B f V H s 3 4 9 M v O P B t x y w U 7 z X o U p m M U X C J W I J V j b X z s 0 i R Y D N 4 r y w 5 x p W R y 6 S h E G l 2 6 X u N G o m R 5 I l G N i t T a D U M 9 / 6 G u L E i s X F k Z W L 4 Z v y w d E v H 3 V U / f 2 L 5 B P 5 e 6 b Y S 5 W N s P E 7 4 s q R M n D B p P N d 8 G x j i C p I a L I M 1 U S 0 u g 5 V p r e 7 h d 1 K m p Y g k / 1 V / k n 7 7 8 Y y F s a 1 C s Z t 3 T m 6 f I W P q w T 9 y 3 0 / B t 9 q G f t t h u h D P 1 l 8 F D v f 0 Y c h + A h l F A c 8 S B 7 e 5 B z E 7 O 0 c C 3 O h / J 2 P 9 T g L J 2 j I p j n R R u z 1 j Y l 7 C p m o 0 K y n V 5 N y / N M 8 i 3 7 j P X o g U I x w K I R I O 0 9 8 w k o k E 0 q m U a E S f J S X h m i 1 X l 0 a 8 n 7 d 4 G R 3 h Z d j 0 O 1 1 d 6 P K 4 x X 2 7 z S Z 6 e f M G 1 w a 1 V S r R I c 3 g v 8 k s L 8 W W b r y h 2 2 o 4 J y Z g z 9 / n V c f A W w 8 i + K 3 X V s W Y 8 A r t Q 3 0 6 Q a 3 e p V P 9 g y s J 6 P Q G k b n j W y x T w k r 9 8 8 u h n F i c y F m + j / / a D Z E u Z 4 / B N / Z 0 P / V n s / j e / 3 R P T P z y + 7 n T K 1 d L c G b 0 x P 7 G 2 H j j S v T a t B h x q k U b 7 a V o D X / 5 q X 7 8 9 A u 9 + D / + 1 I t f + c I i J s d H R M U E 9 + J j y L 9 z a v 8 A f u r b D o n r L c N C 3 5 P v J t K 9 b 0 D U 3 v m v + x H P 0 Y k V u / F w d Z D o f E O p t D o 9 7 L 0 O J O s N O Y s V J X L 5 P M b G W h v N c G G y x W n G X E h W v t Z b 1 B s X f f T 5 v r R q t y b m m p p h 0 b V m M 5 T K z p k 5 G Z V S Y 2 L d Y C N l p Z / y 3 Z M S G Y N E m 1 e u b i 1 z a g b 3 i u e W z r p q T t z f D X a k f K 9 O b Z 3 p l 7 F d g P b i W J R O 1 L h Z R M j U i 7 0 F b w u i J T 7 M F n 9 p a R k O u x 0 6 Z 5 4 u p A o r 7 2 T Q / 4 K k T G q F C S b l V k q U K K / A p h 5 G L L c G h 6 F B x 7 h T b U 8 P L 0 u W B p + 9 C d / k + / x 7 X J H t v R / C G s V Z r 3 7 n S f H a k y K a U c J Z b z b J q f H v r K f G J 7 q N e G G v A 3 9 8 w Y u 9 v X r 8 3 q e l U i P G 9 / z H G 1 i P l f D m z 5 z a p F Y 3 f u k M H q 0 n E C Q D 8 A w p x c / + x R z e e i j t q 3 T 1 F x o p 9 L E u I x a D W f H 8 v / m W L h o 7 B c 4 c G d / 8 H l b Y p a U V 8 T q X K H G 1 B F e j 8 z x V M 5 r f 3 w z 5 + f / 8 j w 7 h U 7 9 7 X y j p p 1 4 e x K d f l c b W l 5 6 H v d I v E i a M Z C g N s 9 u M V G 0 J N u U o E t U l q D b 6 Y O 5 v e E O e o 2 H F 2 1 i 8 g y M H 9 4 o 6 Q Q a / 1 4 o R Y S T 5 y k j / t m L 5 5 j p G j k t 0 n i 8 f X z f u d r Q d + N o + f p q G P C V R Q p 4 j a 0 D 6 D M t l 2 l t A k T y p u d c g 1 u d t h 0 y 8 g M W c G Y F U w 4 t v h 2 0 9 1 O O w X f a l W D W J / g I y h D J l K H i v B 5 c 8 y J O T E y I L O H M r g G D E T 8 G x T Q y Q W d m P M n m i f L V 1 e 0 4 G K 1 O x k h X B d D P u 3 7 u / O b C c g f Q R D e U 0 P 9 8 4 v h G l P v S b X T 3 E 0 1 1 J + G a f f P a f 8 d o 9 n x B C v k 0 1 1 a B 9 w q H G p 1 4 a x B d / / C R + / R 9 K i w Z l / M E / O S G U i c E C z T e h I H + 7 h h / 7 i y D + w W / d F a 8 x W I i 4 W l w G K x P D R k H 7 r 7 + V x P / x V 0 x N x V M C S + T d f u z / j a K k l y g T r 7 f i U i W u 0 u D l 9 / K x W v R K U V 3 R / F m G f D x H h p n e S i + + M y 1 N L + Q q U R o 3 L Z Z S W h S j 0 j E Z 3 S p M v z E P X U V a u K d T 2 F C h W I T B 4 y 5 A D 9 3 6 n D C e q b I 0 z j w V 0 p w 1 l b 6 t c Z 6 M 6 b e 8 Q p k S 1 W V x q y k q I u E j I y 0 a A b V i 6 f L O 3 k V G M N B a m T F f b 0 X N c m k d M i A e K G 0 q U 4 b G N E T G r U A f 4 d U S / n v E e J Y i C M 9 G 0 G P Z O d s o Y 0 c P d d q c h K l v a y B G y v 3 Y j M e Z k Y J o G c x I r u V g H e z s n n n r l K g 3 B Y O 4 6 J J H 4 V i F 7 2 / 4 N u A j D 8 S l S n o D n X w i B r V K C 7 v D D I + b v B h J J / d i P 3 K k t Q q h E z J + 4 v Q 0 K G + 8 f R H P H D q E n s E n m 3 f 6 R 5 9 7 g O t L U g r 7 r / 7 e U V g n A X 8 4 K J Z F / H M S b K Z v r A 8 7 p c 4 5 o Z A p V H C u n u 3 T k B t / 9 Y B r M 2 P 3 e z 9 8 D t / / f 7 8 t 7 j v N G r z 2 k 5 I 3 l b 0 J p 9 K 5 z w J D f u 7 f f s 8 + v E g e U n 7 M 3 8 n a w x P E D F a a l Z s h D B 5 1 b 3 6 W w V 5 D V 3 V A r 7 Z v f v Y L / / w 4 B p z S d U 1 X v b g 2 5 8 H R Q R 2 0 i Q J M v V r x G S X F m N G 7 W v Q c 0 y H p z U D r 7 i M q J o U I j D z R P W H Q N H S u N R + R e D 3 d t D D w 1 p l 8 S P Q + V m 5 F U 4 b q 0 V f 8 2 P f R R s K I u z D l Q g b 0 1 G M p L x l J s 6 Y E m 1 H 6 E Z 4 + 4 E 5 F u 8 G q P 4 2 h n u Y K m M Y Y t I O H T G 5 N l y i t w 6 Y Z E O s D v d c o b t 8 z u K s 4 a k e F 2 l P x Y 3 B f 5 / k b n j G u l / J 1 R D N d T C z n Y B v Z n u + W S I F 4 s n g 3 W F 1 Z p o C n E c w P 2 U 6 I 2 E W + o H d 9 G h z u a 5 0 R X I l L G a 8 h + 3 E a T g W + 9 H e v 4 a O v f k S U l c h g y i N X f r e D l f t z f 7 a A V f K Q U x S L / Y N X 9 4 n a R / 5 d E x m N b / 4 3 N 7 E R z 5 M 3 U S G S k Q b l + i + d x j N N 6 4 8 Y s u C e m r D B p a v g + J g d n z w 1 h G h U 8 g z c c E Z + z 8 9 8 c h y f f K Z b r F H 6 h l + 5 I h T k j X 9 x a v M 8 P / G v r i K Q L O O 3 v v 8 g T o x a s X A h g L c q J f z m l 6 X 4 R v 5 N h v y d X A L 1 + f / t m L h f q m W R r Q V g U H h w 6 l 9 I n v I / f u p 5 o r V L G L Y 7 Y d B Y h Q J d u 2 X A 2 U k 7 s u o A n M Z h E r q S + J y + 5 k Z y x g D X f k l 8 2 E v x e I T j G / B Y X V B r y E v V p J U B T B E Z 2 U R u k 0 J K 2 i U h t p G E l p y + x k J h g c I i n s s X y H P U p z k C S S W 6 r Z K H W L 4 R x s i J R u k U e z S G T T k C X r X L 8 5 d 8 v a S b d O 3 i 6 Q L c L d X z r d d 5 5 u I i 9 j z f u V U c x 6 6 l b B 7 + o g W L 0 V Y 6 3 Q k 7 K t S w M k F B / F Z u y Q f 6 + t z 2 H o p 3 I 3 i m n u p m Z I I 5 m O p 7 N n U C 7 1 u q 2 g U f Z n B i Y D V x U 7 h s V i Y W 7 P Z K e V 4 1 e r y + 8 p L B 7 a e 4 2 j m c W Y H b N C w G + b f / 0 3 / B d 3 7 b t y B P M U 4 u U c W 3 f F 4 q m v z S / z o l E h U y u E N t M V f a b G L / O M j C y w L d f J / R / r g T 5 P f 8 0 Q 8 f x r 7 + x 9 c W y u / n e a f p Q A 4 / + c e P 8 I k T H v z O W 1 K l w 4 W f f Q 7 f 9 h v X s R 4 v i 8 Y x l 3 5 O o q A M V p h S q Y D 0 h g F u t w s V Y w g P V i f h t v I m c S r 0 O g O 4 v z h I 1 7 K C + H w O 3 Q c k 4 5 o k D 1 I j 8 S 3 O 9 s I x p R f i q V C U S P m L W I u u Y 9 z T 6 O X Y j I 2 Z M H r 3 y G P L v Q M V I k m y c G M F T p c d y i G J x r F y M L h h D W 8 C x z R t w l 3 C w 6 9 s w L K P t U S q U k n k A 7 D Y 9 W L 3 F F 5 6 w g k k 9 o 5 0 t S m G 5 x i L d y k h O a z S Y 7 U K 2 U I N J q L A n b x U e C 0 K 9 + D W K S L e L d 7 t c S E Z T + F 6 y E O G Y u f U + Y 5 u o c f Q W c h 5 L d R O 6 L V W h N A y I h T M s z J x 3 + r t 8 C T K t B S 5 g W 5 L o 5 F I p 2 U n x 5 q U i S G n T F m Z G B x z / e A / + h 4 s r C 2 h e 9 K J k W c a C u S f C S E T z V E g m h U b I C T 8 W U R o s L m K o B k s y L I w M 8 J 0 n n z K r C y y w n B V O d 9 k 8 P P f f q o X 3 / f b 9 / D G g 4 a X 5 X Z k / F 1 y Q o I h s o x N 4 J 0 d d g Q Z m C / e C s F l 0 + O V g 1 3 C 4 / L t P 5 D H + s K P S 9 n X 5 t Z m D J 3 C D r t 2 R C Q 1 O L N m U Q z i w N A c u m x R 7 H U b h W c 5 M 6 5 C K p m G f c g o F E k k G J T S O F a 1 J f j v B k R q X q n Q k B D r Y V C N I R 5 P i F 4 Y v H s j U 0 D u t 8 c 3 z r Z y H S b f S i V S c G V R y I k q 7 4 F q K C G m L B j e e h E / N 0 F h q G b D R J U V m D j n x u B A H 9 T 2 B H l z O 5 w 9 e u j 0 a n H j x A M r H y v O 4 v S 6 a G C 5 d i c A 3 z X u 3 a 7 G V 6 5 y 4 5 4 y H U 9 B x G e 8 y T f / T S T z 4 h j V F h V 8 a w F x b J E w x V H 0 P u 5 i 2 9 X t E Z P 3 + W g V Z t 4 S 5 T H Y U a H 8 g d Y s H 6 d n G d z e d y e s x K T t I h m u e m Z M W 1 + i k F h q L X 2 P x L Z m E h / 5 W w + c t 3 N J F Z S 4 P 3 0 d G p 0 K o e w C X T z i 9 I X O 6 3 b a 1 b O U b h U k h o o s 2 c T E q E j l c 8 W 0 r A i H z + 6 D y W k Q C + x s 3 R S r j d o x f G Q Q Z o r b G K x c 8 + c b y z Y K 2 a I U 8 y W C C K 9 K A s D K x e D 1 S P / u f B Y v / u J V / O y f S 4 1 Q / u z d D V G z p 2 + a 9 y l x U E o 4 O G j e V M b v r h e / f t 9 / u i e U 7 c f + y w 1 R k c H 3 u X O S j F 8 9 W h O N Y D i h I X / 3 t a U C X t 1 j I s O i x z / 7 W O c S G 9 4 V R K 9 w Q K 1 o M A 2 l Q i 2 U y F h r f I a v o 9 h i 1 a I V i i T T N 2 X c g e 4 x C w a O d m P l r k Q z i 2 U 1 H P S + + Z R H x D 9 c p c 7 b / L C y 8 o 0 Y s 0 g S 8 Y 1 X 9 T L V 5 e / v O k S e S j m E / I y J j s m J f h s p K x k n D 3 l N g R p F Y S R y r D B Z o l 8 u n V T 0 a q P j i V 6 z k f A 3 D C h P 9 F c 8 O k y d G c Y Q H d v w K e m 6 D f b 1 Y + 1 K G t H V G H j 3 e A P F 5 P 6 0 D j Y r e T g 6 R r v d B g u F 1 W s 3 o 3 C 5 n W J 7 p K x 6 V S h 8 t p C g e D E P Q 2 L r l E 8 7 d l Q o Y z 0 F y 8 0 o c k S t u K 3 v b s C B 3 H Y w k N D I 4 M l d l 0 M v B q 8 Z P e T h Z L D V 3 9 N V p s C 3 i r 0 T R 1 G u 9 w d k V 8 4 p 9 9 0 g k + s c 7 P E G y m P j Y 1 i c W d 6 M Y x 4 H F 9 G C i R d s + O s f G R E 3 3 h W D a Y a n z y 0 m G b k J f d l P l k 6 a l c T 5 m R j S + b L o x 8 0 w U G z B o d o z Y 4 0 5 v n d + 5 j l 8 8 Y d H 8 K + / t b H c Q B 6 S m Q 3 p c 7 y s X n 7 u o S + 9 O W f 1 E 7 c V Y l 6 N w d / N M d a Y W 4 l f / O 6 j u L W W F 4 s Y O f M n G 4 z p N 7 x C S L g l 8 X Z T H 8 1 d 4 t h Y 8 D g x u J 8 4 g 6 s h S m F p 7 D k D N 3 x 4 S C y 2 Z L b A W 3 k e 7 C 1 1 b m C C 1 v C B V / A y D P X l H K Y + N f K 1 q N i z a o n i F U H f 6 D y V x r R Y f s 5 I + h O 4 + d Y M Q o k C H r 4 V w f B z p K w m q 9 i U m + 0 S K / 4 B 8 i o M D g 1 k a A 1 6 T J 5 z w m 8 c R F 4 p L W I c c r Y K n u 9 W h S I w A + b e C l H s l E c x p k Q 6 l M H 6 l S x s v R q Y o g U R z u y E H W O o Z 7 Q x 2 I b 0 I o X Y 3 F t g N 0 W C O 8 1 h 7 Q T e x Y 8 3 a Z b R X I z L K J X y 2 M h K f e u G r M f Z h I r 7 n d D c H v h x e O v t 8 z h 3 7 o U O 7 F p K W D C 2 S 1 p 0 w i x 5 1 S k y B B / 7 l e u I Z o r 4 p V c G M U q c v u 9 Q Y 1 M x G U z 5 W O j t R g 3 e + O m T + P W / k s 7 v x 7 7 5 A P 7 i i g + X p 4 M 4 N u p C O J G C L 1 7 C x 0 4 M 4 N x e 5 y Z F f P 1 f n G 3 Z U p M R o 3 N / 5 V 9 K 5 U b f c 7 Y P f 3 B B 8 u Y 3 / u U p s Z V Q z / M V s b B v J d S L f d 1 b J y 3 F A j 4 t K U g q J X b 5 Z w T u R d F 9 S I o z 4 q t J o o E N o 3 D r 7 + 7 j 2 M c O I p a r 0 b F I 4 9 S 8 b x Q r M e 8 7 J u 7 T f 3 o T 9 z + v Y G V x D a M T D Y / I N Z k J i r m t b h P F 3 g p 4 9 m p h t p t I 5 g w k U 1 L 3 p 3 B a I W T i p l c P m 7 5 C B l w p 5 M b O S z E s t z F o 3 0 c / o q A x l b Y I Y q x R D G m 1 N r p b Z T N Z u I 3 j F L 8 X S d 6 2 F j A s X o p g 7 I z k I b m 0 j f d H u 7 3 u x D 5 T G F e j W + d J Z e y o U B + Z 5 I l X y Z L w z m / 2 Y W l g P y y F Y s 8 m p 9 r b k c g p Y S O h K d M g h X K z 6 L U 8 + S 7 x O 4 E 9 l N H I e y Z J y Z N v / w + 3 M U / x U z N k O r Y b r M Z U Y l / a T m C r v 3 Y 9 h c E T 3 J i x h O f / r x v C + 8 g K 1 Q n y K u B g W o M B u / S 9 N 6 / e g 9 l l w d R 4 5 + J Q G X 9 y e Q O / 9 t d S 6 d V f / + Q E c j e q c L 8 g C S c r 1 X q 0 F 1 P u V q V i Z s C 2 i k u z e N E j I + 0 r w 8 x e J F 6 A v m m j A 0 b U x 5 U O d p E k 8 g d u o 7 D g g Y 4 z c 1 k H + o 5 r R B k Y Y + 1 K H r q D P q j K w 0 j P J 5 B L Z a F n p S u Y o J 7 0 Y D r Y + F 6 2 X 0 y H O R v L x 8 O Y 6 p o h Y 9 U 5 6 d G M f l s Z 4 6 7 S p r d 9 F E 6 h z 9 m I W 1 X l M S y E K f b S P M S k e 6 y F 7 f B Q s / / g 3 T X k P c 2 4 V n X A d o S u A x m l d W 5 j 0 N m 4 7 q h Q 7 U q R i x K P d O o / E I W K l Y p w t G V M + E A 6 H 6 Y E p p 3 R w C r 6 B 3 Y u X H 1 S 8 P f q V B X y U h f w k Z d f F M 9 x y l v U G z b h S R T q r k + N w 3 2 7 K 1 f h f a T W v R u o r p T w i e / s b C j k B M g b P 3 W S 4 g 8 t X v j 5 i + I x r 7 n i N m H b g S m Z P 5 K G s h A W F S U G i g 2 W b q 6 g 6 6 g W V U V x M 8 H Q D t m A c X J B n g + S k Q + R h / E 0 r h Q z G M 6 G b t x O w j K i g b X H I V o m M z i e T D 8 I Y e R Z y d q / f r O A G u 9 W X 8 e Q d x W Z 7 n l U L S + S d 1 M L J a o T g v c N T p Z 0 m 8 t i a X 8 k u w G F N o t 0 h u N f B d Z j p 4 R n k / H K p N Q 1 K 1 O M I p 7 3 Y t B 2 D I m M H z Z T a 0 E 1 n 0 / i 4 S q W b F s X L z J 2 V C g n u V A 5 / b w Y U c N d T M D a a x I x z x s 7 p M 0 Z j 1 O o E r l 7 T b 2 N 8 m 7 B G U O H v g T e V / X D w I X L N 3 D 2 9 A l x n w e l R p 5 k d X V t s / v Q V w O z 5 3 2 Y P L t 1 9 b O s U G / 9 9 L O w G t U 4 / R l p t 8 S 9 f W Z M U 0 z F + M g B F / 7 1 d 2 + 1 3 v J n X y d l 5 N K k 5 n 6 G 2 4 E L Y n k v K S 4 Y 9 t 5 M Q G c g Q c r l c O h 5 q Y R o J 7 A d C q S V g t 3 w 3 r / L 5 K 2 N 6 l m k V 6 t Q R L u x U F f Q W i K K V 5 4 x k C w Z i K a V 4 a b 3 3 l r f O S 3 9 X s D K / c J o D v O x W a J 3 W c w G O h v G M y N + Y k i t 8 6 6 L 1 3 3 o O 9 K / m U 1 O k o G y 6 m p 4 d D M J r 3 k r 9 d t R o R i s 5 V z 1 I F c p l w t l s T k Z 0 7 N L y 1 v n q G S c H s 6 D N 3 1 / 5 F d j X 0 8 H S y 1 z i i c A 8 3 A W 8 i d V q H i p B H u d S + + E / / q n n 8 d 3 f 8 c n 6 4 + + t l i + l M b g s 4 a O g u 8 l p s B 1 e 8 F k U W Q P I 2 n J 6 P 3 A u Q H 8 7 t t S n M A 1 g z y 8 s j I x m v f 4 Z a / C i t E e o 8 r g 5 j q u I T c S R H t s p I Q c r 7 D X e q V u K L f 7 H I N X I D B 1 Z 4 l h 4 e P j q F Q V J E u S D D 0 M a J A k x s m 5 C N 6 8 4 I F f C 4 O G 6 F 9 p + w 6 1 7 x c v T e T w z g I n w H a W O d k R z I W j R A W l e P H R O 3 4 k h n n R a x n d t r s U x z 6 H 0 6 Q T 7 y x o R T F w M 1 o f d Q B n T p r X g a R 9 U m A p 7 0 T O w f A Q W Z d 2 X K 4 r W 0 d l Y j y h M j E K e d 5 Z b 0 f 9 7 4 j d K B P j 6 O H 9 F E g 3 M k N P g n g s v u O x c R 1 i t d Y 5 p u q E w V P M B B S I b b T W N X K C h H e R / / v / / j Z + 5 P c f C m W S M 3 g / 8 n W N c h y u B Y z W F Y 3 x N z 9 + Y l O Z / j q w j h M / I 7 U w k 5 W C 7 / P t s 6 + v Y e G d C O w D H k G / 7 6 0 S I 1 A q x U Q 9 n x 3 T Y 8 Z s S I N A a q v 4 s K J x B y W e s G U v 9 y g o B T G y M j H 2 d 5 e Q L y t F N j e V V + K F s R z F L R Y x G S v j M U 7 w i f H W v O G x y s T g c C a R U 1 A M 5 q L z 5 W V G Z e x 7 s Q e j p S C e H V Y i m h 2 C W c / 0 s I b R 1 N Y 0 + m M V i s G p U B n 2 U S N i 9 Z o 2 T l r w M u V A e q u p 2 r K j d w d w Z u Z J w B N x q n o F 8 5 M g n 2 z 0 a d g J E + O j s E K i d + u J R u H q d u A W A H f u 3 M N X X n t T V G 5 8 / v N f x B / + 1 / + G P / j j P 8 f y q h d f e v s W c X Y p 1 a x V G V s C 3 0 5 I c 1 U m o U j e h z N 4 z x G t k 3 e A k M F p 8 H Y 0 6 3 G v V S 0 C a l a 4 V 3 / 5 G i a 7 9 f j r H x p F 2 R / G 4 s 0 l X P v y M o w 3 G 0 a O 0 + j r 9 6 V F j A y u K x x / 0 S V o 0 q y / g t N T O q S J j f C 2 n 5 w y 5 t I u T j z s 7 y 6 g 2 1 I V A s h K x r E a 3 3 9 3 R b c Z Y w / Y q / C Y q i L I b w c r M p E N M s h l T A e 0 Y n K / T F 5 M B o c V X y t w 7 w j 2 q P x f M C 3 N H 9 q 6 L S T r f r h N y 7 D o 7 i J R X I N y d A 0 T q s b Y M R 5 L + W T w R X p p Q n K H v D W j o t 5 Y h A e P 3 a Q 8 i J u g q / z y Z E F Q x k 5 g z 8 e v b b c l f z u Y 6 r E H e F K 6 x x U a 8 q S y D L 5 Y b A H 9 S V X L n B f j j T f e w q l T J x G v r K D P s r / + b G f 8 1 z / 9 A r 7 r 2 z 9 B z n a r Y e C W W l y 4 + / / + 7 X l 8 8 u M v I l X S 7 T q F z w p 1 q r 5 8 n j 3 P 8 g 0 f R k 5 I c 1 T N F I 6 L W b + J v B V j 2 K T G r 5 w Z F E 3 5 t U Y V v v m / P R L P f 9 P x L n z m W y d w k x T i h 3 / n H R T p 2 u n p Y k 6 4 q j h n N u J 7 v + 8 I 3 p n X I 0 v x 0 c t 0 f T n L 6 U 2 q x V I F X o r B 1 S n b j b l G l c O A 8 w H G H Q f F m J 5 f 1 G L U f R k r k a M o l E 1 i 7 p C Z z K H e E p a i a j G N w d 6 p V C n R 8 2 r c I u Y j Z m P o u k a y T 3 Z d v 1 q Y 7 L q M Q d t h Y Q x 5 y Q d L y 0 b q F j R q G 2 q r d v T t d 4 u x j d a P f 9 c K x e i U a N i i S A R 2 3 S 9 N F D Y F t x P W 4 0 q 4 T D X i z r v 7 e b 6 w v L K 3 k / D u h L S 3 B H N / K + X j u e H 6 a m 9 x j L w f L S 9 H k b + a d x D Z S N + H 1 S 5 R p G G 7 l K h o B q f Z e S k K N 9 n f C U v e O B 6 t B P E z f x M m A V T i 3 Z 8 / J d Y u M e Q l 5 9 u B 0 7 p j r i L + 8 M 9 9 + I 3 b U j U C V 5 z L m w d w e z H u W 8 G T v I M u P f 7 q x x p r s Z r B v + e L F c R U A H s z o 0 4 l a v w Y s + 9 4 s d o z T l S y g o v T X n z s y O A T M 4 f t 0 C 4 v c a J S z G i 6 z B U x / q W K A h e W d D C T 0 t n 0 J a S K 7 A X L W I 3 t j q J / N c D y y 0 z s + p o G g + V 1 c O 9 + N j Z u U x 5 3 3 1 z C s V e m s H Q l j A W H t J Z r G / / R G T N B D Q q p V v o 0 2 T Z / w T h T b z r I A h q n A W x H 4 F 4 Y V W 2 y o z L J N X H t W F x Y e m J l Y h T S 0 n w L 4 7 U Z H U J p 5 a Y y M X j A m p W J U T X E k c 8 X E Y 8 m k E m 3 z k X J e P P t S 5 s T n j t h u M + O I 3 v 6 x T n J c 0 m 8 d k n e L 4 r B 3 Y 2 e / 4 U r Q j G a M U 5 j y w W e h U R j D R c v w Z B j J m 4 v 9 v e O W M k w q f A / H d u m r 4 J f L X 6 L K S C n 2 P l z n / v H 3 S K h w f H X 1 I v 9 m M j N 4 K f + 8 G 3 8 9 + v z H 5 g y M d j Y s l e 6 u q r F T f J G X P 3 A X v r i k l 4 0 p + S a U G Y p T C m 9 S W 6 X V i N W U M K 5 8 d b y t K 8 l + J K s J 1 f R Z X k X J e c G u F E r V 4 F k K J a 1 m p y Y T 8 X g O F z A 3 v o u l k + k U F y g q W k r E B x 2 0 k W v 3 5 f B l u e N W R 3 e m t P B 3 m E h o n 7 M A 1 u o 8 0 / z p l e d 9 I Y r f t 8 L z O 6 G 0 B / s K 7 U 0 K G E w 7 W v / P e 6 L 0 N X j g s V m x s p C G h t + v 1 i n J Y M 9 m N q c F a U t k W x r j 4 V 2 s M L 2 O U 0 4 N 2 H A l C k h a G s 7 r s z H k S t U N i s y 2 v H R A / t w 9 e e f x c 9 9 b G A z e S D j p 7 / t A J 4 Z d + C z r 6 2 1 P C / j Q K e k U M W D r / / V 6 / g o x V i M e c P j J 0 r f K 2 6 u a w U D 4 B X P T C G v U o z F 4 E W I Y Y q 9 m f r L 4 G m R W E 6 F G + v 5 j j L w t c J i e F i 0 c 9 B p p E Z D Q 4 4 y b k Y y W B s v Y J X o q 9 3 Q j 8 L 9 s C j n e i K F Y s R W t l o P e R K P w Q N x e U k r N L t 5 s J p h U B R h G z Y i v p T d 4 v E 6 e S e G 1 G f g y Z G J N 5 o h t q + 6 Z A P R H k M x u F P q g P W w W P G 7 / 0 g X 0 s p l / P 4 f / q n Y A 5 e p 3 l r i D o 6 e l H o E p o u t 7 b w 6 g c f k N 7 7 v G P 7 T j z y P O 3 c f b H q Y x 6 F S q o j a w P 5 n j f Q l K q h 5 H q I D 7 q 0 1 z p H B 8 1 P N i i f / F l e b / 5 P / 5 x H M 9 a 6 7 j N f r l P 3 X / p e P i N u H C Z a H 5 s v b 6 V L P h n R I F 1 z b y s H X A s W y N F 4 e w w R 5 q 1 s I Z e e w 1 + T H w b w e 3 R l J p g y H 8 k S t d 4 i h D n Q X 8 S C w d Z L t u C 4 I 5 3 B r 3 M C C y X R w E 0 2 j w U H p m d H G 0 o 3 E S p q U q a l A l m g Q V 2 x z i Q f P i x T J n W r b O v M w Z t a u w G D l K n Y l N L x M Q G O D T d c o J t 0 O 7 J 7 5 2 5 r r A x n T A T W 5 6 W 1 S + m 3 g B Y o c k P p 9 U e F h + o d a 6 R X 3 u L D q G p N 8 7 G i 2 K / v 7 k z / 7 P L 7 z 2 3 e e 6 / r V L y 7 h T 9 + V 1 j O x M s i K w Z s C v P b j B / H q v 7 o n k g s M f v 1 X v 7 i I z 1 8 L k N W v i f 4 W r F B X F 6 R M r K x M 8 n f I 8 R P P I / J x X q l 7 j K f Y G R w P 8 r X n s M O X e k D U 9 A A W r 4 a R H L H g A M W v 7 F R 8 K 2 u d P R R P 4 q 7 E O w e G 3 L a 2 H Y P 1 2 j K B N t P S v q s H 6 U M L u O j W Y N U L Z e J 6 w U q k L J S s H c r 6 z 4 p C x Y o 0 D x A v e M k T b v U w D H m + h M 9 F m V T g 7 0 J e 8 Z g n J 5 m C 7 F a Z G I P W o y g V y + g b d G 9 R J o Z F 1 / q c r E w c g D e D U 7 G / d q d b C P d v v 7 H 9 5 m 5 p b n j Y A c N O C u D J U / O 8 U D O m N z K Y 7 D W J G O n 8 d E w o 0 w + d t e O 3 v q N R N v N n P 3 o U f / D p w / h v 9 J f B 8 c t T Z X o y 5 O t s i p V p 9 o 0 g x p 5 1 4 2 i X D q u 5 G M W A d 6 F 1 l 5 4 s y z f q L F G g 3 F m A N 7 N 9 2 / h q 0 Y W W w S 9 v Y 7 0 Z c o V 4 e 7 3 Y 3 P Q 9 a F 0 U r 2 m 3 K h u v 3 G 0 G J x 9 e m e K + c N J j R U G P 2 0 T N j t S T C H y I T 8 L R u U c f W y a u 9 V p P S u u U h m z H x X O 7 B a 8 / Y o 4 t e 4 q P H X b j l 7 9 j S m T g e D 6 G x 8 R E 3 k M G N y E Z P b 1 z i 2 k Z 8 n f u 7 z f j o V c q Q 5 L x p Z 8 8 K 8 p m u G I h n F F h I a w S a 8 u e 4 s n A H i q y l k B 4 3 Y 9 s q I q j n 9 g n Z G g u v E p x X z 9 y t j D O W b t 3 H 0 O 5 j W W 4 V L z K s Q S / f 0 M E 5 r z F C W / 5 w b f t F E m G / P J O 1 Q Q M e a 6 G l Y l T 5 T z / V C z m U d Q n J G W i j 5 f X L T C H J m G O T M J T O I q U n z x b q Y z Y f B q p 1 Q L O D W X E y f I v F a r 0 H b o 8 D u q M K N a L j Z n u 7 R a s T A z 2 C q p 6 4 0 + L r t G 2 b L d g Z W J 8 Y s y G f W 4 d n h + T e h z w 4 s M X f v E K / Z W y f r w V D i v I t / 6 1 N I / U D D 6 f l c t S 1 j J L i s i 7 y f / O G 4 0 l C X / 4 w 4 c F x Z N p H u P m m h r X V n V 4 e 0 G H 2 1 7 N U 2 V 6 j + B E W 3 A + h z w Z x m P f J C k T Q 4 E x H O 2 r 4 L T J g p u J 0 P Y K x Z N 8 r J V c t M h p 8 G R B B b t D i 3 K y j O 7 u H r j d b m h 1 W l F a L 5 q d P E b A p u s x V j L d m o S Q w Z 6 J y 1 a 2 g L 5 X q 9 W j t 2 d I e C J 7 c i 8 G 9 w w j 7 Z l D 2 j W H m i M B S 4 8 Z K o 0 a j g k z L E M 6 q P V q E Y B n A z Q A X i n t r d K q y M P R 7 y w m N x t + 7 A b p b F o k J 2 T w B J / T 0 F j W / i S I k w L 8 / A 8 c w O / 9 4 E H k V q 6 L 5 7 g H O k P N 6 U B C I N m 5 V Q A X Z f J K 6 E / + 9 S 2 h c L / x N 8 u i C e Z v v b 6 K P / 2 n U t c n 2 V N x H M p K 9 f p P n 5 W 6 I B F Y I J 7 i v Y M N 0 o a 7 B 8 o 2 y s 8 7 K f r T y 3 T 9 d B j T 8 V Z K 2 0 B u E 8 a r Z Y 1 E G T j o 4 j 2 K j G 6 D K K w s F z p I / w 7 e h 5 f P M x U r r u S x U d g 6 Q c z r T D o V W 8 q e w K m X 6 t S s Q y Y S k g b 3 5 z 4 G M l Z i 0 h f w R 7 g h i a n b 0 B K P c Y L C O W a F v a 0 D a S f w q b B 3 s p D l a c a g T Y p B 2 t F p h W o z H q X i s N d r 6 X Q W H f H w A b E u i i v A W f h 5 k p Y x Q u O r I e X i R p f N Y M o 2 4 m g c 9 1 9 c a 9 S R T f a 0 L l j k p A 5 T 8 B v r v K v 6 j p f l K Z 4 A a d c a L A n l l u U l Q z Z p Q 3 S 7 v n / n G E q j r O H c h O R R O I j d 0 7 S v L h f J m p t 6 9 l 1 f 0 y K e 3 b 0 V P D O R h b F u + e X u N + 2 I R i J w u j r P P + X L K f D e R b m i V N m 8 H R I r n K K X j l P O v i U z O V h N 2 3 d h Y v A E s 0 1 b E L 0 P d g M + g p 3 O v n 2 5 S j a d x Z d e f w d f / 9 E X Y T S 2 K k 9 w M Y a u s c 7 x 0 z s 3 5 6 G 3 e Z C Y T e G j 3 z C A l 3 7 p K t J k 3 H i p u N 2 k x W / + w G k a j y q C 6 S g S u S f f 8 + o p t s f R / i L C 1 2 e x 9 1 z r W i h u C X D P 1 4 2 T Q 7 m d Y 6 h S U 7 F i s z I x c m 1 d g L g a + V B b P 7 z t Y K c 4 S V Y m R i d l Y n A N G c d R n a B X W 0 j o F 1 r 6 H z R D L j p Q q x W Y p 0 C c r b S c f W N l k m M J O R v Y D r H u q i 2 b t h N E Y m E b 3 I y F t q z 9 M p q N + P h L H 8 H v / Z c / r z 8 j g b 3 W d s r E e P H 4 B J 4 d t 2 H 4 m R H M v R N E M s e N Q W v o s e v w C 9 / 1 v D S J S v T 5 q T J 9 8 O B V F / 7 + r Q t A e b c R T t Z x O L B 7 i W m D 5 4 B T N O 1 g S p V a L y J 4 P 4 r a 4 u O 7 w j D 6 b a 3 S t x h r n Z i U w Z u q 7 b T T u s c 0 I e o G O 6 E e k q C m K R H P 5 S y d 9 F i G v 0 4 7 2 9 P 6 M j L p V E v s 9 D h w G N k J c 0 t h H H d 0 L g v S 2 7 T 4 1 o 9 + D M F g Y 3 I 4 M L u 1 D b W M T 3 3 u w W b Z 0 r / 6 q z u Y f L F L V G k z / P E C T g 3 l y Q h y x c H u j / s p n g x c E b 9 4 K U w x K S e H G r L n N t W T V + L f H c B c n G M n R n O P a S 7 n t / a Z x D y S Z U C L r o N O u P c 4 N g V 5 J z z 0 t 7 o V 0 0 7 9 z h 7 z f R y 7 8 D Y n X L b S C W a K R T g Z 0 A 5 D v Z T I U c 8 q 5 t v C K q P p v V V m t G O 0 v 7 O 3 Y U + U S i X R O 9 6 N t 9 + 8 I D Y 0 Y C Q 3 O i d t G D e W E i L N z j e + z / i D V x s J k q / M 6 r Y 1 E E / x w W H Z M 4 B Q 2 o S V m 3 4 p Q K U b z 4 8 G M 3 O 7 8 1 B c M M l Z u u b 9 W Z 2 m r Z 6 B s 2 u y g O 6 E 9 i C 5 W 6 9 H f K X R 6 4 6 b G s p o 7 s c t I 5 i W D p t j I p 6 4 H X Z W N v v / N U N W M q N b a q q x F l P h 0 q I U T w 0 4 j Y g 1 x X x 0 6 B 8 K C t G t l J W n D v j G 2 6 l y 4 u P v f c s 3 4 v / + 7 B + I 7 W 7 + 9 2 v S B P R u s H T d i 7 0 v D e E X v n U S 3 3 1 2 D H R K T / F V A I c T T K 0 X L K N 4 e O M + S r U C 2 X 0 F y u W 9 7 3 3 5 x k Z S J T r E t m N l N o s 5 t L W 0 b d c g A j M V n n y V w d s 2 8 p O 8 U I 8 T c y z q T K M y 6 Q x M 5 t Y s F q e A 5 f r B 7 Y 5 D R i y n F D V W 5 n g G 1 u H W R E S R v I R 2 m z i J B f 1 J K N 9 2 S H m L s P Q 3 k j c i Q 1 Q l v l 1 f i s K e i p V r P p j f 3 D 2 + e R 5 p J 8 x e X M b U 8 y O C e H A R K r c O e 4 q v L k 4 M z S N 6 0 4 q x 0 x a 6 j t x b / Q l w a U k r K O B b 8 / p t h d i s K M F t b n u N t a f t V i O V k b 5 L o p N K t Q q V t D w n I y l T K D e P W H p D C F w z m o t x + T h C H V Y M M / V h i s p L 9 P s o Z l N 2 q H r n d s c d d F 0 g 4 H 9 v 2 9 6 0 I 5 / O Y j 2 u E l a N p w b K p Y q g d / J 0 g J z 4 c B g 6 K y / P L f G N l 1 8 w Z M q X L V T g 3 N c r q t Q v L O p 3 R b W f 4 o M F L / v Z S L j g m S C R p s f c e f e J P F Q z e A F h p 4 R A M U P C o t d s d v p 8 H P i g T g 5 J k 5 k 5 s t w G p Q r h z B J 5 q Q K K l Q w y y T x G P S e E 5 + I e 0 7 s F p 7 1 5 K c i 2 o E M P h b L w t M 3 3 y J A 9 x / v 1 U r l 8 D Q Y 9 K 2 5 N N F c 0 m o y b y t Q M X h 6 y + G A R B o 0 d g / s b h b b y Z C 0 X x v L i R P l x M / 7 s f 3 t R 1 A 0 + 9 V B f f b i M F Z E x H n d f R b / 1 8 H v P 8 l 2 o x y L N Y K q m N W l w c V 7 9 2 J a 1 M p o L S G V P 5 D a N o s e y V 6 x B 6 b U e Q L o i C S E 3 c u 8 E t v 7 t S 0 X a 9 m V D N p J D K V 9 C d D 5 J N I y o K 8 k 0 K 1 O o u E 0 S o I P Q P y k y w Y x Q J g Y r K F e W b I e V p S V M H p 7 E y n q j b z m D e + 7 x 7 X x 9 h W 0 n 8 G z 9 U 2 X 6 2 o C X 7 v P a r t y 9 X v H 4 P X s o B t O t A z 1 b 0 9 r J t S y s g 8 Z G w e w u w F 1 x X q 5 P I s v g O O b O h g 7 H B 6 Q U X C I R h 8 3 W e b 8 q z v Y 1 b 8 i 8 G F F h x F 6 S v M x j e t B x v Z + u b Z 7 o + q 1 L O H T o M L Q q U 0 e P 0 o 7 k K i / 5 p 7 G o U X x n o k F O l q A y K W C t b / b F x 8 F e S N Q E d v B 6 g Y A f b p c H J 3 9 O q u k 7 N m L F 7 3 7 q o L i / H e L z G d g n T G L f W r l K Z P d 4 / w b j K R r g T r V 5 x Z X 3 7 q E Y n B B Y j U l x T 7 O H Y G V q S t H v C r y 0 4 Z 1 F H e J l S U E z G W n i e H 9 P I x 7 L Z j s v R 2 c 0 K x N j 2 F H Z 9 G h c c c H r m b a D r E y J V F o 0 g f Q n Z + E e 1 t D 5 P c J a U 8 P 5 7 V A p V W E d 0 s E + b I Z 9 x A S T R 0 / G g J 5 r 2 j m P l X K 7 q g v 2 X n a 7 Q y x h k f G o 3 p h / R 9 T f z s r E V S 1 P 8 b U D 7 7 J 4 2 H X o / S k U Y 5 a s I w f d 7 R O b 8 b Z t a 3 Y D L o 6 1 k n D z 3 j 0 G g x G 3 N w w t C w P N 5 t a 6 u p 2 Q T M R g M B p w i 7 4 D O h d 8 P m n X C U a k A z 1 i R T I b 6 L 0 k 1 I V K U j z H F Q g s 7 I 9 D f E V 6 f z O 0 Z u k 3 6 j 8 p f p t / w + f d m h Z n r y U r G 3 s m i 5 r 7 K u z c / E V A K R k b 7 i o k b 6 j 9 F F 8 7 v L V o f f 8 K x Z A r y Z u h r L c Z e x K c G 8 s K w e O 9 e 0 I Z F U 4 M t F Z e 8 0 T o b s E 7 O z C 4 J M p J j q J m G R G K u k F x T X j 1 g R D u 9 b U 1 8 Z d b f j G Y G v K + U V U y / S z k v H k X 7 + m 7 X b U G b 6 1 T T q j g G t 9 K Q 6 1 9 F g T u S 7 u 7 M 3 X l z N 7 a O v d l l 7 r j t I O X l K T T K f z 2 9 + / D L 3 z n S f y T w z v 3 0 O C O s Z / 4 f x 7 i R 3 7 / k e i P F 9 z F D u V P 8 e G C j e c H o l C d U F M 8 m c V k t q O m 2 C J R V 4 R E b q u A 9 P T 0 C u G U P c 1 2 4 H V a D k f r X B i v K u Y i 1 N 4 u E / b s 5 f U s C g w M D q J Y K i J H V L I 5 z v K q G 5 s R 6 F V W B I J b U + h c c a 9 S k 9 L x O q d t b E f 3 Q S d C 8 3 H x X s 5 Q j o y M C k V 9 F N C I T e R 4 9 T D X 3 T H 2 9 x J F t N q w v L S E Z 4 a B K w + u b K b M P / 5 r 0 h 7 B z U j k y s g Q 1 b w 8 F 0 O c v m P n E X m K r x Y + N I V i 8 P 5 C u w X 3 P m O o S d A 5 Y 8 V 7 K 7 W j W l M i m C i J j Y R T y W R H O s Y 0 j f v l y f M 7 2 4 H T 8 A z 2 h q a 2 B j B T a u n x g P U o 3 O Z R 9 H T 3 0 m + 3 n k s u k W u J e T q B v Z 9 z 1 I J a q Y a N 5 U b 8 t 6 + 7 J J b F 8 O 4 W 8 o L K Q l m K G b u 7 u 2 E i x R + c k L J G j H D T d q q y k n 3 H c 4 3 X T f U K l t 1 m V i U 8 V c E P A x + a Q l k H z N v u o d M J 3 G C e o d y o d S x f 4 t R 4 M K 1 C r 1 M P r U Y F i 9 W K U H B r M S 7 3 P 5 e V h S E v r H v Q t s 1 o M 9 q P s o v i t 5 B i m J R S 8 l o b G z 4 x C S w j 4 y 3 C 6 H h 8 n Q 9 7 v V g 0 C o 1 R g 9 4 R I z K + z t S R w U t R G A Z S p t X l F T z z T G N Z v 6 p a x t / 8 0 X n c e W O m / g x w Z s o u N q r m q g q e 6 D 7 S V x J t u p 7 i a 4 v 3 l T Z v R n N Z k r R T n Q L v r E t J B J 6 8 b W 9 Y 0 g 6 u x T v a V x R L 3 g t h i q O 6 G x S M G y F y d 1 F 5 V z 0 G N 3 R P Z b I Y c D f K i Z g O c j Z P o 9 2 h 2 P Y J w F 6 J F a l c K k O t a R T 7 p X 0 F m P t 2 3 + B k c W E e o 2 P j S A d y s P Q 8 X h H Z 8 / K 5 h u I q j P X w B D O Q L + S x t L S K 1 Y d p 6 K e 6 Y d / I o G u P B d l l P S b O S Q W 4 r 8 0 + a d O V 3 R u 8 p 9 g d P h C T x j 2 s Z f B y D m 6 G q S W r L C v Z 4 5 S J w Y W s 7 A Q u r R q E M s X m G h X i r E y M Z g p p M 9 S E M u V z D U V m F v M 4 q v c k e C s s Z e S a 5 6 F C D 2 J P p E y M k d E x o S S s T E H 6 / O N i Q D 4 H o 6 a K b O g O y p U y Y r E I 8 n E l J s f G M N 7 n h j a Y Q 1 a f x u q 9 M H 7 t 2 v V N G t i r C 9 F 4 / I / T d f X / j / h A p M 9 V X w u S W i u I 5 R z N A v g k O L + o w 6 G e I u b D a j g m L V i b S e 5 I 9 V k w m d 7 5 / X 4 x 7 8 O Z t G a 6 1 w l z 9 e 1 V d o P T N a n v X y l b o V s Z k f k Y P A d 2 1 4 m o G a w g c u f Z L v p 8 c i O N t Q e d d 7 C X w X 3 c T V U 7 1 m 6 H Y L P a Y f W o o N G p 0 T X s x J l X J n D m x e M 4 9 Y 2 H Y O x u Z A 2 V 6 n v Q 6 X Z e i f w U H y 4 + E I X i B X y 8 j J 2 p 0 f s B V z v w V i L y Z H H e 6 d y R l S S T S Z E 9 6 / J 0 s X a J 7 f o f p 8 y T X e X N 9 V 2 P Q z 6 f w n n / G h 0 D K a 5 e j Y j N g 2 B K K T q 6 M q 3 N x 7 Y p W + q A D Z + P 6 G g N 5 2 M B 6 M x a u P s d 8 M 2 2 d p 3 N l E v 4 c s i L A H k Z p p q j R w Y x e q K 3 x U g U Y 6 1 j z K 3 D V E o F j o 7 Q c a k m h S I + x d c O 7 z u G 4 v Z Y 3 C i d x Z i D 7 r x d B 5 e x K m b v u V r h S c q P 2 i F T x k i x A J d 2 q x L w f l F P U j D b D N 4 0 o L 3 P e T v m 4 x H 0 l x 2 Y T 4 Z R 7 d K Q 9 V F i n 8 Z E M V Q e 9 t H W z K A 3 n 4 G v k M N J m 7 T B c z O 8 m R R W C g U c 0 5 t h M O p R z p c R W P B B b 7 M g m i 7 A 2 6 O C j j z s a V e 3 K C P i 7 X 2 a K + r Z E z N l 5 J K l 5 F o e 1 s H G m E Y X E i h 3 O R D N z 6 H P M o i r q 7 u f / N 7 R W j 3 F e 8 L 7 U i j e P Y O 9 y o i z j D E X c f 2 l J B y j W 2 f 4 u X j w n Y U n D Z i l y z 3 m L m G 0 b f 8 o 3 t T r 1 H A B a 2 u r G B x s 7 N r 3 p O B + E t t t p 7 O R z a D X a E I 2 k 0 G i b E F v 2 7 L 9 n X A t F h Q H v x 9 m R G N J W B U 2 m H o 0 U G g U I u b j 9 V 1 c X W F v a 2 m 9 H V i h 4 r E Y r D Y b c s E i z L 0 S r S u Q M n L f j f X 8 f R R K Z q z H n 3 R n / K c K 9 U G A q 3 n k X U v e F z 9 g g e Q v W 4 5 K F G 2 7 D N Z 7 U S Y G i / p C W I M b a 1 p k K D i X 8 e y Q R L V s J G D v B 6 x M X D o l g 1 P z f C 5 3 N z T o 4 d W 0 5 Q p 5 F N M T K R P j p K M L J + 1 d M N m N p F I G 2 E Y M S J H H Y Q + j N 3 C d X 4 W 8 j B n x x e 1 r E 5 v B N N a / E R B / i / k G z Q y H / V j O z m M j v g d u 8 + 6 U 8 y k + e D R v A f S + C b e a B I U F k W / q e t P G Z u x Q k 7 o r c B v h Z I E C d J V a r L B l y P O p X O + 3 m 1 q 7 n T D l 4 Q 2 + 1 G J J M 3 8 v e 1 u u j S t Q P M P z S M H E + 4 s L V W q J n n G 2 7 u G D B + S x o u I x V 2 e w o k W m d y 6 n 4 v N b m J v D v g P 7 R H J D n g / j 6 o t Y R Y O V y B F k S 3 b c X m 9 U d z z F 1 w 7 v W 6 F Y E H m r 0 D f m J M G J z C T E x Z Y h N 8 x 8 T K 5 g W / D K W x V v y k N o X 6 6 e L W s Q C r b u c b o b N B 2 e A O / 3 Y 2 1 a 0 c u H q i U F Z n g s F O y T p 2 r G w v y c V A N I N y 5 2 5 e w i e 5 1 O K B B 1 Z F Q T S Y x 1 H 4 D H 7 R G K w d U Z X G n h 2 m t F 6 K G k Z M 3 g r C A r U z a b w 9 D Y 5 O Y x 2 4 a s y E S y S I e K s L p 4 h 4 4 a H W v b C T 3 F 1 w w f S E q I l 8 Q z e F c 6 1 x 6 b C L p l y A m q M e f 2 V Q K P w 4 n B R u l N k j x H 4 K 4 k g D Y K J T x d X a J 2 7 0 n w m I o h T C d j q H E / L g J n 2 F Z W G z t l s B K 5 X F J b M P Z g f f 3 9 9 U p x x R b F Y + j r T S y t N i v 0 b k 7 c 8 K 6 E r Q d g n 2 h N J L B y y u 9 h y s k d d f m Y e c M B V s J s M I + g W t p M m X + X Y 9 S n + B 8 D H 4 h C y e C Y i p s B c q l N 1 i 8 p 1 Y E e S d g 7 7 R S / W 1 x e 1 o k b w 6 h U o f u w E 8 l 1 a e K X r f 3 b S 0 8 + 9 8 J 7 u 2 6 H H r 0 R 2 U B D O U Z H R 3 B 3 P i w U h j 2 H z b 4 1 d u P + 7 q V S E Y m o 1 F d P V q 5 i T o p 5 V p e W x V 9 T n x r h 2 Z i 4 L 4 M r O x J L j a 1 L u X y K w e f W P K 3 G G V X e C V C t 1 W L I d h D L k W N w m b b f F u c p v v r 4 Q B W K w b 0 c u J K 6 V O Q l 5 2 V 0 1 V P T v P v 3 b j e o 7 g Q u x e E U v F K h x K V 0 D O V C g 6 K 9 u q f c 0 T v s h L P 1 f Y D b c T U R g l 2 r g 2 W w k Y 5 n Z 3 F 4 g t w L 3 d H p d W J p S S f o D Q b o T Q a s r a 6 I 9 6 Y C B b i m J O U b n 5 w U f x k m z 1 Y D Y B s 1 I O F N Y 3 Z m W n i h 7 X p Z K I N J 6 P p M o h z r c N 8 G I p m n s d P / S P j A F Y q x F l d D 3 2 e F R q 9 G Z q O E Z 3 Q h a H I 5 P F 8 X 4 k 4 7 F O 4 W O R K k M 2 Y H n O M N L 8 H 0 i O M Y j t 0 q 9 Y q E 9 4 J b s S C e t T W 6 v G b C D a / B E L u M E N h I R C J h c b 8 d P L k 8 O D S M 8 H Q M R r d a 0 D f p 1 j g u n X W r d + T 3 P F q 4 j 6 k 9 e 0 W y Z T t o b C o Y D Q o 4 j D U U q 6 3 H 9 x R f e 3 w o C s X g M i K G q V c D + 7 B l c x c M n q z l 7 V b e K y 7 X d 9 1 7 M 9 Z a a c 6 T v J F o h K y 7 C u l U a 9 / 1 x y F d L i J H i n j M 0 e g 2 x C i l a i L p E I / F E Q q G s L g q l T h x A W 4 + v 7 M w u y f t w s v I s d D q 8 q p Q G g Z X W j S D n 2 e D s H d w 5 3 k k n o 8 y O S X v x g m L u 9 4 n n X d 6 i g 8 b H 5 p C M b h T q w x F S d u S r H g / Y O p 3 y u p C J p h F L p 4 X u / J x 0 M 9 7 V n G n W V 7 j 9 L g C V P n V R 6 k Y T C o N D O r W l D + X U U X S G y L p Y H f Y 4 e n y Y H S w m 6 V a v D 4 0 P C L + b g d V f W 8 e u Y Z v m O K w W F h K p u S T 7 Z 5 P J d Z w 6 Y y t D T 3 b k V 5 r 0 F S O r 7 T q 3 c 1 j P c V X D x + q Q s 2 E N J v p 3 l K Z Y q p c G Y n l r F i 7 8 3 5 x c c G M a X 0 W h X R R 7 H z Q j u b U f S e w 3 3 h 0 c w 1 T Z v u m F 5 H B H m N t f Q X j h 8 a R C T W q 2 f l 9 n N l 7 X A F u f D k l f o C V O l + S v C W X S E V i E k 3 U m x u l Q z K W F h e h a m 8 Q 2 g R e b m 8 e b K W K E + 5 H 4 j y e 4 n 8 c f K g K x e D 5 K Z 6 r q u j T C C k e o O j Z g C H R O S H w p I h G T b A P W J H 2 t q b N O a i P x V o z a Q x W s V v R A L 4 c 8 W I 6 l k a X 1 Y J C o J H c Y A T 8 U q f a 0 d F x 8 b i Q a l o e s g s w H Z R 3 u W c a V 1 I 0 d v E Y G 5 8 Q y q p q 2 k t X B p d Q c U 9 D 3 h g 5 t d F Y g l F I F l F M F c k Q p b c o P m / Y v b P Z e I q v N j 5 0 h W J c X d X C 5 p T i k 1 w p D j U J l J y g e D 9 Q F B 2 Y T 8 V J S F u p J D d u 5 6 1 w m v H o 8 j q S x T y O O b v x d a 5 + 7 H W Y 4 Z q w w 9 i j Q v B B Y 2 J V Q 5 6 E 6 Z c M 5 5 g d 0 c X t t 5 h p B n v F p L 8 h + F z V 4 D I O i / s M o V i k A Z 0 8 H K f O W d n 0 F h 0 s v S Z k / H m E Z i O I Q w + N W S u y h Y / a 9 g a u 1 j 4 Y C v 0 U 7 w + c v X 5 1 M i d u X x W F Y r C l 5 Q 2 p e s z 7 o X d v X 5 T 6 p F g r F l E p t F L I T K l h y f 3 5 A n z T Q e w 7 P Q C b d i v V Y t S G P I j M J Z C P F + G b 4 e q D V r B S p f y P z 6 h l g y X Y + 6 W a O k 7 j t y + l Y M 9 X C L Z 6 R B m s b M 1 l V F q d k R R b J z a 9 K 9 f o R m x w X 3 f 5 P T S 0 f I o P E y 9 P x n F w e B o V S A 7 i q 6 Z Q j A H b U S T n J Q q 1 3 c 6 B T 4 p K Z A j z 7 s K m M P L K X 1 7 Z y 1 m / 1 V Q M P X o d + v a 2 Z u / a 4 a H Y x T V p g 9 6 u R c 9 E j + h 8 m 4 2 0 e l B u t L I T 8 q E a T D 3 S 3 F U m L c V N M t W T k V r J Q + V q V S g p w 0 e 0 L k c G p 0 k B M + R 5 H W M S d e Q m l n J T p i F 7 R f S O u L 6 W I e U 6 L D 3 5 F F 9 1 m H U V n J x 4 h H S N Q h i F G y r o c G 9 D i / 8 P P s 0 K 1 s + W x Q E A A A A A S U V O R K 5 C Y I I = < / I m a g e > < / T o u r > < T o u r   N a m e = " T o u r   2 "   I d = " { D E 0 4 9 7 2 9 - 3 3 A F - 4 B 9 F - A F D 7 - A 7 F B D 2 F 7 9 2 0 7 } "   T o u r I d = " 2 0 d 9 2 0 f a - f 1 9 e - 4 3 f 7 - 8 f b 7 - 4 d 6 b d 9 b 8 7 4 0 e "   X m l V e r = " 6 "   M i n X m l V e r = " 3 " > < D e s c r i p t i o n > S o m e   d e s c r i p t i o n   f o r   t h e   t o u r   g o e s   h e r e < / D e s c r i p t i o n > < I m a g e > i V B O R w 0 K G g o A A A A N S U h E U g A A A N Q A A A B 1 C A Y A A A A 2 n s 9 T A A A A A X N S R 0 I A r s 4 c 6 Q A A A A R n Q U 1 B A A C x j w v 8 Y Q U A A A A J c E h Z c w A A A m I A A A J i A W y J d J c A A I e W S U R B V H h e 7 f 1 n g G R X c h 6 I f u m 9 z y z v T X e 1 9 w 1 0 N x o Y m P E k N a J f v q U o k Z z d l c R H U a I M 7 R C j k e g k c Z f U k 7 h L J + 1 S h m Y k L s X h G M 7 A N t A G 7 X 1 5 l 1 W V 3 n v / I s 7 N W 2 k q y z S A G c 6 P / h q J S n v N O S c i v o g T J 4 7 i v 7 + X r q E N t V r j r W 5 z B U f 6 S v V X O 6 P 5 d 5 1 Q q V R Q L p f g 3 1 j H w N A w E r E Y S q U i n G 4 P I u E g k o k 4 F A o l x i b 2 Y 2 7 6 I Q r 5 H H o H h l A p V x D 0 r 0 O j 1 W J 0 f D / S 6 S R s V j f U O h W K i h j K y G J h f R R 9 O h / c b n f 9 b H t H 3 J 9 E Z C F H 5 y l B p a v B 2 m N E P l n A 4 N G + + j d a c e c v p 3 H 8 0 1 P 1 V 9 J 9 K x S K + q u 9 4 c m + / W S 4 / / Y i j j w / V n + 1 M 2 a u z m D 8 5 A R i / i i U S i U U S g X U W j V U a h W U a i X U a r V 4 r 6 Z U Q a N u v e p 3 7 6 5 g 1 K a E p 7 8 b G o 2 2 / m 5 n r E T V W P D n U F X S 9 5 Q 6 W P V V n B w o g k 7 R E d V q d b N d + Z F I J P D 2 p W v I 6 Q b R 1 T d M 3 1 A i n M g i u H w P h W w C 7 o G D s L j 7 o c u v Q G E e w Y C T r j U x j 8 N H j t D v p W N u h 9 3 6 L h I J w u F w U f u o 6 u 9 I K F U V u O X V I l 1 s 3 M Q W g W o W C r W y h h f G C 6 h V K 9 S o S q R T S R K I M g w G I 9 b W V q D T 6 m A y W 7 C y N A + b 3 Y m h 4 V H 4 N t a E k H i 6 e u h C l S g U 8 z D o j d A b D O K 3 S u o c v r C 9 D E B u V O 5 k B l 9 V q a K A i n 6 m p O t 6 9 H U v D n y 0 H x m s i c / N G B J / m 5 G O Z J C M J G C y m Z B c 0 k L r y M H a Z 0 D S l y f h K c M x Y I H B q q 9 / u 4 E q i q j W q l h + K 4 P R C 3 a o N K 0 N m c / k o T d t / d 2 T Y P e 7 3 x 3 F T A n Z Y F 4 M G J 3 Z h H y 6 A P u I A c F g C P G H f B 8 l 6 k 9 Z G V L b k X D I g 0 K t 1 M P o q S B f y G D o 8 K B 4 b z f w 2 I g H k k j 4 s k g F C t B b z R g 7 6 6 S + q Q r B 2 w 0 3 3 7 u C w b E p K L V m Z K O r Q s G y k u z p H a A x N I d c N g s t v R 4 Z m 8 T 8 7 G M o V S q Y a X z 1 D 4 6 I s f f W 4 y K i k R C i g W X U K m U a l 1 V o j R Z 0 j x y D 0 W S B w 2 b A Z B e d K O u j 8 d c t z s n n K B W L y G b S U N H x d D Q O N 7 w r L E U Y H B r F 4 4 d 3 6 b 6 q O H T 0 F B b n Z 8 R 3 x s b 3 i X M 3 Y 5 Y U P F 9 L T 1 + / G J d q t U a 8 7 4 2 r k S s p x F 9 G i 0 C 1 W 5 g + U x a T n j L U G u n H n Y S g + T e p Z A I W q 6 3 + 6 o N j 3 b s s G p P x 9 o I O Z d I I w 8 4 y y D C h 8 C C M r u e S 4 j M S U S h z L h J 0 g 3 i 9 M e 1 H L l b F + L k + B F M q m H R V m L S t 9 9 a O P C L Q w A g V D C g g S k M x D R 2 c U B T 1 8 F 7 L w D C Q Q 8 9 o j / j u x s w 6 + v b 3 i + e y F s 2 l c k K r a w 1 b N T W f e T 2 u w o C 9 I r 1 B + K A C V S j T u P E m 4 R i 1 1 t + R 8 O i v f D B b H U j Q o B o 5 7 o H F a a 5 / 0 h k P v j G L w 6 / s q 7 / a G X x O X 7 S M k S 5 p 8 D x 8 f R 7 D J 3 p h d p j E 6 5 3 A 7 R Q N h 2 C y W K H X 7 6 6 M r l + 9 h D P P X q y / a i C c q m A + U B b X k c / E x b 0 6 L V p M 9 W v h N F V F u + Z z O e j o H H t R 2 u 2 Q f 7 O x v o r e v s H N 1 7 k c C 7 t O C F O x W E D I 7 0 M m k 8 L + g 0 f J 2 G j w z p I 0 P j c F q l 2 Y G G e G i r C R a d 4 O z b + 5 d f 0 y T p 4 5 X 3 / 1 w T H 7 + D 7 2 H T g i n p f o E g J J F W a C G m E 1 x 9 1 l p G 9 7 0 f d C C T q l A 2 t 3 g 7 B 5 n H D 1 O c X 3 m 3 F 3 X Y N j / b t T 1 j R W 6 8 9 A Y t V D J N L P O h 0 m S I J T K V X g v Z 5 F I r 6 G / i N d c P T a x f u Z d B p W e 6 s S y a f z i H v T S E S T M C h 7 S b s G h W Z 0 T + o Q 9 U X I I g y j W q k i O B 9 A M a W H U l P E y O n O 9 L I d 1 1 c 0 O D N c Q m g 6 C s / U 1 v t 9 + I Y X I x c G E a V u H X B 0 V o L N W H w 7 i b H n W 4 V y N z D T Y I v E V F y p I p q 4 x 4 E r 0 z i 2 A r s h k 0 4 J d m I w d h b W M o 0 J f 1 I J i 6 4 C m 2 H r + W + Q Q J 7 u I J B 7 g X w / a 2 T J + s n l k F / P P L o n B E h G L p u B V q c X 9 8 P 0 b y G s k Q S q k z B N u k t k D R o a t R 3 N v 2 m m Z h 8 W c q R l Z I v D Y E t z z 0 e W s n 7 e / v B D 0 g w V 6 N R 2 j J z p R i i 5 i m w u R S a e L A b R S m 4 D X 2 w Y X f Y S B h 1 G Y S X 4 G p X 0 g e Q r 0 P X S s f h 9 Q f F A 9 E c R F s e 2 E H 3 M l I J E 9 d T C U s n v M e b f X c P E h Q H x f D v k k j k E 7 x N N N u b Q f 9 S J l Z V V j I 2 N 1 j / t b J 3 i v i S i C 1 W M n L O K Q d q M K o 2 e l e s J 5 N J Z 0 u 4 G c c 1 6 o x 7 5 b E 4 0 R 6 3 K / w P c B 9 R w 9 E i C z v A + X s P g g Z 2 v d f b N M P Z 9 R P I 7 + b i P / W o c 7 C F T t A M S R D V t J o m 1 + O b 8 y P i I p j 1 j J Z 9 W s l y B p S C 6 R 7 s w 8 7 o f + 1 8 k q 0 4 3 v H i J B P e i V b R F d d 2 C 0 f M k 7 d t g 5 U o a X Q d 1 R A 1 r R A m J p t b b I 5 e g M U G 0 b i 9 g X 7 1 I V M + 4 j U D u B l m I s p k M w q E A X J 4 u m E z m z b H O 7 Z 4 l q r c 0 9 x i e o Y P Q k o 6 w G 2 n s / b d r K W 7 H F h z s L q H P 1 l m Y t g j f l l 8 3 E P H G Y L T p 4 Z u J o e + A E 3 p z w 9 S X 8 i V E 1 1 L o n m j V s s V c E b P v r Z J P Z o O a N E + 5 V E I p p U G V H L 8 c X V M 0 p 0 V f k f i z M k / C 5 I L j X L D + y 8 4 w o g u 1 s n p H j k + i R H 2 u I H 8 s Q D a J i V + v e D 9 W X B Q O u o z I n Q r R q I Z g d M L C J T / G L 0 r U U M b i 4 i I J V C N I 0 E m g Z H D 7 s o A w 9 8 9 E M z C 7 z E S 5 t 7 / 2 Z r D F q B a r K P M j X c G t x 3 d x + s I x U i L U d v k c + b Z l o U 2 N B r 1 o j w z 5 L M s 3 A x g + 2 Q U t 0 X p W Y E V q b 7 Z A P G L Y 5 2 K f R l Z C j L n 1 J C b 7 O 1 s 0 7 7 U i V L Y Y b N 1 W Z O I Z p E M 1 8 r E 8 4 r P l y w m M n L e h U C h A p 9 N h 5 W Y Q w 6 f Y 4 d m K + U s x T F x s C F y J + n v h v S V Y u y w w G c 2 I B u P k k + t R y t D A V t S g 1 9 p Q U c S I d h d o X N U w 9 a L k E 3 J b z i T i M K 1 U M H j M j Y 2 E a n N c 8 z D 2 z Q R I W Z E k l L Q Y O G G l N q 8 i E y r Q k C Y L T P d t c u o Q C v q h I X / J 5 n A g Q D S P f a f V f C 9 i e f L J V T U M O Y i C h h v 9 s 0 W g u L N f 3 p d H S l A g B Q J R B 5 K P 0 5 g 6 R 4 N a k R O a n G G s D k N F N x M O R + B 2 u 8 R 7 M s g 3 h u + 9 C C Y v N t 5 f u k x O o S m D c k 6 B o V N O M U h y p Q Q J h Z k 6 b H c K U K L h r l Z I 2 u b x N 9 Y w 8 E o V + c f E x w 8 k h T B Q y 8 J U 6 6 J n 3 P E S D a n R I 0 K N n m e a 1 r 8 7 p S K 7 Q r / U U o N W 6 F + R T R d M R N m Y / p E 7 i 5 U 3 S t j 3 Y u d B w E K w 8 H Y E E 3 V t 3 4 x o N A a n s z F A d h K o D x u r V 7 M Y e t Z Y f 9 U K V l 5 s q T V 1 y 7 I b / I E A e r o l Z 7 8 d C x E 1 x l 1 l z F / 2 Y + J 8 D x 5 + b R W H P t 4 I F C 2 9 G 8 P o h V a r F F i I o G u U / F R i F M 1 4 + N o c D r 0 8 K Z 4 n k 0 l s 5 F 3 o r o Z a r C + j Q p Z 7 7 d E a h o 8 2 z p M I J k i J m z b v a X X F i 2 5 3 F 3 z k G d u V d t g N D R c m n l + H / 1 o Z + 1 7 o o 3 6 X L C 7 7 u v 3 k 6 8 6 R Y p y s K 8 Z r d x d x 9 s g o Z s n i G n o d 1 G 5 B E k Q 6 P 4 2 t g e e G 8 N 6 q T n y P o f q B z / 7 c q / X n c B i r u D B a E M K k r K l h J v / B R g O / f 5 j M O T n r P K h K i g x M 1 T 4 S J j Z 7 N T K D W z t r / b Y P 4 + d a B 5 5 j U A t b j x m O A d O m C d e o 2 H F s p T c b P h 8 s F k v 9 V Q M s K P J 3 H 8 x F 4 V T p o J / M w l o d g K 5 m p S u z S N 8 R / y Q U y H W y E E O w W M y b J r w Z Z R K h L F m l A u L 0 e 5 s I T B j R L Z R G l d 4 1 K V g I a / R + X L w f W k j C P S Z d 2 9 K 1 A B L + J M k u E c Z 8 E T q j D q 7 R z v R C Q 9 q / m R J / K w X K 0 q c S F M r S 0 6 B O M i L r U V j d W 9 t 6 O y T K Z n Q I i q J I A 9 t j l v S y r d e A R 2 8 9 R v 9 B D w w W P R a u + J H P 5 F D J a e A Y k g Z e P p 8 X F t L s N A o r H F q I w d r d C J 6 k Y w k 4 + i T h 4 7 b j Y x u I 3 c x f X 4 K z v y G U G / f i K C d N c A w 3 B r R a p c b a Q x / 9 X v J r S c / C b D E h c j W P x P o G P C O N 3 + v V V m I 6 Z Z h t j T Y w 6 2 p I l 4 M I P I z R t Z G v H k t C T 9 d Q I T k w W V R 0 H 3 q s 2 z z Q e F z w G 9 x Y T 7 Q q o x a B O j 6 w D q 3 S i K I i I V 6 T C G D x c h K a o S A K 9 N 5 q 2 A m 7 K U + f p 3 B r x Y M + C / k e T A e a B i t L 9 v g 5 i T L t h C K J L Q t o O z o J E 6 O q I J + E f h H L k q M a U c J 6 L E M m W g m d w i B E i L 0 h D t + y U F W p F f m S e I 6 j S B R D j l K 2 I 0 N 6 i w W G w Q J F z U f 3 b B X X x S F n t o o s Z H r Y x X t e Q w 6 Z G 3 k 4 R 4 2 k G M y w 9 1 k E j W V h 6 i S w M h 4 / f o w s + T t M n 8 L h M N Y 3 f I j E Y u I a N T S w I m T B l l d W S B u n i A 5 p B R X z + Q N k E Y L C F + D v + P x + U j Z + R C I R 6 P Q 6 F G h Q r q x 6 E Q g G i c 7 l h d K I R K P w r q 8 j Q V q d g x 4 V 4 v t r a x s o G V I o x I v w T Y f g H m o e k C m 4 h n e O A j a j k z C t E 4 0 i F x W p Y h A 6 l U m 0 Q z K Q Q f 8 B a Q x k y e 9 V W w q I + E J i M L N / u f 5 o A / Y u G / m N C c S X N E S 3 7 F i 9 v w Z 7 t 0 0 o 6 f X 7 c X I F p O t s b t f w X B G u k c b 1 a s 0 K h J Y T y C T Z K u m x f D V J L k K G 7 s k B j V 7 q c 4 4 o T k / P w q Y a h s 6 V R X h a A U O / k s a G U v R v 6 G G Z l H 3 D K M z P r S J y r 4 K x V w b h G r T C S f T V 6 a F + 1 q s x t + i D e b 8 B f e o c 5 u O d 2 2 2 T 8 q m U N b w 4 U U C 5 l k W O n H O t 0 P p 2 c Y M 5 R Y A G G / G 4 J u g K P W K g K o j 2 8 S B e v O H F 2 O m 9 z W d s B 5 9 / H b 0 9 U l S t H a x p G M t k G X q f 0 d K 1 S Q 1 e q 5 G g E W W s 1 H J k N Q 3 I 0 W U a N Q 2 z P r u w i M n J i f o r C S x 6 a X j r r y Q / S 0 V i w 5 S v T C I k o 5 A o I X i v K C h F 4 B 5 H t r R I 9 6 Y w b D c J X 0 R P G v j 9 Y H v R + / D B c y y y Z e f I 2 M o 7 C d g 8 0 h X k i 0 S D e s 3 Q m t S o Z U k L k 4 / F F L B A F o X / l k h Q t W Y N z L 1 G M c n L m F n J Y v 9 w Y w A u R l Q Y c z X 8 7 U w 8 C + / N u F B T V W U S h 1 6 U J s D l Q I U M H l f N w r I x v w F V c o C U S g i l K j E C 0 v 4 l o h i s U K q q L G x d B k R W O e h U h d 1 B w q q P w 0 H 0 K + 3 V I 5 k I k t + m R 6 W g I g Y V x 8 B U P x Z u L G 2 e O 0 3 3 Y z Y Z s P E o j L 6 D b m S L 5 N t r H X g r T G y I / D n 2 p y Y M Z m J j W h r H 6 z S O + z F / b R H W g 5 P o s h D 5 r 5 Y w H Y 3 D 5 i 8 Q M R x A 9 1 Q F t + l 5 I t f q 6 j A 2 B U q v r u E 5 o n u M l G I V l t o Q H l + a w 9 R z E 4 h X V s h B l W 7 e A D d U N a J q J E Q M j n p E 1 + K k + b a G c J 8 U 7 Y 0 s Q x a m m C + G v C q E 3 q 5 9 g p b K k b d m K O h 6 m s F d 3 U y 3 G O y 8 h 5 e S Y p K S e 1 5 r L a N 7 v A f r 0 w G 6 h j K U O T s 8 F 3 I w q G z C U q n y d s y + 7 Y X e 7 o T t i A 7 u e v R x 6 X I E o + e 3 N u p u 2 H q H H w 5 4 Y L Q 3 X 7 N A e d f 9 C N 3 1 4 e S n T k i v 7 / s w e G R 3 N s G I R E j V F G o w l w v I 6 l W w 2 I y C H q 3 F F R i w i y E k w H 1 Y L p Q 3 L Y S M Q r Y g + l a e p w u T p X W 7 G m 2 X J u r n f 0 i M I F O A 3 m j E x P O d 2 3 X x H W I 2 R F 2 r y i w J k H L z e 6 t 3 / R g 8 2 o 2 y I k 2 D 3 i L G J f d t R r W G 8 A q 9 Y 9 Y h k 0 k j H c z D 3 W d H J p + F T q O D 2 W p E O k D M Y 1 2 F k Q s 2 J M I p W F 1 m o T D n L w U x e K G P F H S N h D a J 6 Z u r s K v s m P x I H 7 K k n a 4 t b Q 3 O b F K + j 4 w 3 h E l d M y H u z c K z f 1 D Q p m Q + A 6 v G L Y S J n b f F R z O I L 5 I H k q H 3 y R w a t w l l p h R e Q a X Y I j Q 8 m 8 5 I p l L Q k 7 b o C L K C z M M 5 W m V z O + t U j V E j 3 6 5 h J d i h t O q q x I v p o q n z y p W K a B g Z k Y 0 w f K Q J t f 1 Z W F x 0 3 U N 5 9 A 0 P Q d 2 T R k 1 L W q x P C U s / c f v h M o z K L r J V p M n I d 4 K 6 D M 8 4 U c J C G l 1 d D c e 4 U s m K r A m D 1 S A G U u N B 2 j + V o 4 4 M I + w N I x V J k f A m k A w l E J 4 t I D A f h m e 0 1 c H + M P D A p 0 a 3 p a F Q m o W J Y b O a s e b L Q l H I 0 z W Q M j i 5 l V H M h 9 S w k e P e F i c g m k n + q Z Y + c 2 l R D Z e I 6 i r g S y u h p c F t I s G S w U I z d 3 k Z 7 u F W B Z s K Z 0 T b 6 E i g F q 4 G i O r l k F q v i X k 5 S 5 d R + F u x l R K m X u 5 G f I 1 8 U h s p 6 v W E 8 L M Y E h 3 W I b Z a I A V L 1 G 9 c C / e I C V 7 y o 5 T q C r r G n W R h q 5 h / K w T H q I b Y i h a x t S R U t g J c p h 6 Y z S b Y b U Q z Z 4 o Y O t I N u 9 0 G m 9 0 q l K v J R W P U S r T Z b M b j W y u w k D U z k c J w j 5 J f X i r B N x t C N a F A h D T 7 i Y t D 8 O X p G s I J R C u k c G V t X 4 e w U C 5 z H s d 7 2 R G v i M H K 1 i k Q r 6 H b 3 v h y b C O G y H K R G q V E o q H B x I X O 0 R 4 G O / t M G 3 m w q 2 s G E k I t U a q d c 7 1 K Z d J q 5 C t 0 Q q y 8 T C r N A X u P D V l F k K 4 y D x N 6 x H H b o a B B V K s P o t e / / h Y m L G f g P k i D v 8 j p U w r q I L O g e y z k 2 0 F P d J K 1 n B T p l F D K 0 F n X d O j b L 0 U L 4 0 s p o V w M v Z L A q r U q Q Z P a U a I O Y c e 6 G d y q c 2 / 7 o T S S X 2 V U 0 2 A i V T X 4 5 D m I z V i O k t W g g Z 1 I V z H g U i C Q A g Y d k o D f 9 G p x e k i a 3 H 7 w V 4 s w G t 0 I h t d w 5 r s O I p x S w G U h x U S X z t N Z s i A V a H D q N F v v R w a 3 Z y a c w x I p 1 W O T r W N h 8 e 0 E x p 5 v n e x e f M 8 L Z Z k G q C m N 4 W N E 7 U j j l 4 M K O C c b P v M S 0 d H h C y b k 4 m S l y D f l l C / 2 B W M b c W T J 9 6 o k r U Q D i x i / 6 N g S Y F m 9 E 8 D Q c e k 6 O G t F W d L j z v X b I p e P p y B U K h I y u s n 4 u h I 9 J 9 j b L i E S j s H j b t B Q P l c 2 k c N q O A D t h g 1 K u v 9 q h f M Y 0 8 D + E S i C a 0 h Y h 3 B q s C i + z + H y l V h b 3 7 J A v T I p + Q 0 Z 4 q t G 0 u i r N 6 P o P e 6 G R i U N u s X L Y T E R V 6 u p i Q s n 0 M v p L v W G l w M B M t j C 8 W t z b Q B p x Z r 4 n A W 0 A d a g r Y 1 R r s + 8 y / j G r A 6 v 7 J M s J l u Z Z G k V x l I f y t Y Y / V q 6 G Z n u l Y o l 5 B J 5 + O e J o 4 8 T 7 8 6 U k a U G z Z l d G B 8 i h 5 i O m y T e b x 0 y i m v j Q E s R U t B l O 8 j C y t E / T r w 1 o R e h x C K c p h F k v K R U l C X Y h v e W X Z C I k 8 / S l k n R q t O o D W k k r 8 9 u i A y L W t o O l b 4 E U 7 e y x e d o B w v K 2 v 0 Q U s T l L d Y u U m B e T J w e E w O N P 6 P / I U O D Y 6 6 Y w Y j d g o 1 y E e m Q G 2 P u C m L k h 3 K u Y i K z S h b H Q f 6 z l q i y F m o V W w M a x N Q f k X w A m h o N b K U L F n s X U i n y o x U J T D 4 7 L o I i j M x G B c Y + F a 4 t a 3 G w O w e r Q V I u S z e 9 G D 0 1 K K 5 j j i w G J x 0 r F R r s f 7 n 1 f g K + o K B 9 K l J G H M F T a R R w H 1 e K A N D i 1 3 I 4 / H E p 7 U z G K l F U Q 3 U I J a M X f Z O t c 3 0 M F o j A H L k E U 9 1 4 9 H i O h N I O d a K A o c O N y e 2 l d 1 M Y v W A R 4 z K N N T q T l X p a Y g v R R B j x u T z 5 U A P I F C p E 6 W n c W X S o K G t Y t Y z j g q M A r b 2 M 1 x f J h 6 Z O 5 J H M T d 3 s p i i + c T d R O 0 M S x z e / H C M e 6 a h g 8 U o I Y + e k C T n / x g Z M / d L M e X 7 W Q O a U L r K e G M j i x P / a B Y q F K a P Y E J + x F j f V p J s v K / I i a m a u t Q Y e 4 o m E M M c M F m H 5 8 p Z u r c N 1 q o L g 2 w Y M n N d j 5 e E i K g k z T J o e Z I p r G D s z I i J s D O n G x F M R e e q y E J d W G k g g M m Q p T S h F F a T p Q u g 6 7 C Z B i Z J Q S R k Q b D n F n F M T m J 4 K 6 0 M U V 0 G / Z q F a n V m G N u v G w I n t B 3 k n r K + v o 7 + / 9 X 7 b B W o v E G k 7 J H j i 2 k j T r t x b w f B R z r r e H t f j Y Z y x N y x f O p b G w p U 1 H P v U F N b e K 2 D g L D v k N c T m 0 z B a T X Q O o l b R K D y T J G Q 8 9 V 9 H V b R A E G Z I 1 p m D B f 7 p C C m y I k x 6 8 i e y p O h o M E d y a z D W 7 E T r 6 L i q E g 6 8 O C r u d e b d J U y e G 9 7 i y / J 0 Q z F Z w d q C F 1 P n 9 l F P 0 V i r n 4 N x / 6 u L O P I J a U K 8 S v d + 5 + E S r F E 7 J l 5 w Y t 0 f Q n + P N E Y Z F e p V J Y k H p 5 A l 5 q j d 5 2 I 4 / s o B G n R E M + t j h L F M 7 T Z S b 7 c 0 1 m m 8 V Y R y Z n q 8 f C u A 7 h M a e N 9 N Q m / T o l w s Y y 0 S h r P m R H J 8 A o N 6 M j z E J n T L Y T w 0 9 Q q L L k M W K t X / + p P / 7 F W P S Y r S 2 A 0 k t 9 S q 4 Y U s U o k o o q s Z V M k R N f R I v 1 S 7 y s R T y Q S q c 2 I g 3 v P p 0 E N 0 Q U a a t C S j q E h S w 3 r E n J W g f e S J M J T 0 j M P S z e A O N T Q l S 8 q D j Z 3 T 9 c d B F N Y t 6 H 4 h T 1 q C O G 6 P A f 3 D o 7 A N a u E Z c W 9 m E J A R E z f H 9 x T L K k i r L C O w m i K e 7 K B O 8 p N x T 8 J g s J L F J c 1 C 7 p 5 K o S c R k g I S q q i L q B f T 3 T I K M 2 Z p 0 O q J V y u p Y 2 v S B D E L l 8 P t Q X x Z Q e d u N f G 7 I U 9 8 2 2 R q z E + 9 H 2 F i i O u g A S l P g m a T k h + 4 H a 6 S M D 1 T F y a e w F 2 8 F i Q / w 4 7 e / Z J C s J K v O P t G i P w E E w w u H d T k E 2 k s R I n J n 5 H p V M q X R j W j x N r d N L L h I i x u M 3 1 G 1 8 G + b K 8 F a a s T j i E l 3 A M a p D a q i F d 9 c J s H o C d X Y e K c p E T 4 u t l v 9 I x v v V a m + c l A E p l g V V x b g X x W z l P h 6 R G G v d c o M l X W 1 v 0 I 3 6 1 g 6 m Q X n C P s r y t g t U h t m i 9 x b q A C y 7 6 C S J L N F K M w d a l R J Z / M o + 0 V g s 1 J y 9 6 H a 3 Q d p F 6 T M X S P S Y L I D E R R U 4 n x k K q t Q 5 E n s u 9 y k / 9 H l F + p Q f e k h y i 0 C u M H X U Q N N b g X M W F K W 0 J W k 8 A o K b U w K + N q o 0 f 5 X l X f 9 6 M / + + p g P Q u a B + W D r y 3 D 3 K M m x 6 0 P z g E r + S 3 W z X k p h k X V g 3 Q l A I P S Q c L U c I A Z T K f 4 8 B U F U Q W 4 R E B C F i b 2 e 1 i g 2 r H i 9 W 5 a p 2 Y s 3 w h h 4 C U l r C M K Q b k 4 T M 6 C w e d o R z 0 G I d L o r a Q U a v R N D r W a d C 6 6 H g W J S p 7 O T L 5 c X R a y a + R P p H U w 6 J x Q W S o o p + k 3 f r K 8 o z F y X h 1 I L 9 D r t A Z 5 4 w Y K o T L K Z L n L O f J P g t l 6 h + 4 d L A T N P t T 7 F a h 2 s E X Y b g n J I l l 8 / X 2 y w Z E U 0 g l S L O R 7 u o Y t W y x E c D E C z 1 i j P W + s 0 i C i P p X 9 K B 0 N U I 1 Z S U J D A 6 2 X c w w V w n d i R z 6 5 n I e u k E H g Q U w 4 7 0 b y 2 2 o 0 + C d P 9 o p Q v E g m f o 9 s D l u y P L k J + 7 f 6 i C u r q 7 B o y F e N F o R A 8 X h J k 5 W q k A + u I X v I w n T / G z O o Z Q H 3 m B 5 G G w k b d f T M G + t 0 T k k x q + m a + H I d F o 1 g K Z n 1 C l Z u x q F L O L E x 5 y O a W 0 Z 0 i a z x M S c d w w y 7 1 Q M 1 D U m 2 u J x i V M i X U M v p o N D l E X 5 c h m u I j 6 u A 1 k R K Y j 2 D d C G P / h E n t I o a u q 2 k / N m A p J U I x P x k s W r w V 1 o n 8 x W v 3 4 3 V T g 5 I D u v i V a J 6 z 3 r I 1 C 6 R q Z V y 1 t j a s C Q z m M q x v g 4 E A z B 2 E 3 e v c Z S o d Y i w 4 O Q V p C V q D d O d U f i J j x u 3 W K f t w L 5 E 0 R C C Q c 2 d I E X y U v V 1 T 5 1 C 5 Y x I S k 3 O d e e k z h T I I S a t x 3 S C 6 R 2 n E m 3 6 Y G T D m A J y / h 7 / Z Y F l + s C + G v N s F k a e p 1 L W t F h / E M D A H s P M M t r 9 w w 9 L o B j z 7 w S J m r t b H P S F T I I 0 s w H W X R b 8 c c 7 e w j t r g p Y x S D 7 x y E + a n U b l s X 5 J w S a y P A e j g q f D H G Y h V 4 D v V g k j F x o f X v r G D V x 8 5 X T 9 V S t m L i 9 g 7 N Q I 0 c Q M Y j R Q g 2 s B u J 3 D s P b q 4 Z s L Q q v T Q a + z I Z H y Q k / W p 0 C + c f 9 + O / I + B 2 K h N e i N x C 4 s K T o v 0 S 4 S q o l T 5 C 9 y J I W Q j W U R n l G Q 3 6 / e E q 4 X I B m Y f r i B q c N E T 6 M 5 G J x M D d e E k l 1 e W M e + 8 Q M 0 J g I o e i 1 w D T Y m v h l M + 4 o k 3 t l I B B W z B / 6 k C u m i A s c t c W i N G t w M G l s W G K p + 5 d V / 8 i r n Y a 2 9 O Q v r 6 R H M B d W w k h C x R p q n 9 5 2 G q q B u H F h g X X B l p Y S x f k n r 6 + r O X D M k W t c w 7 y x c T P 8 6 Z U V w N g C H K p s h O H 0 g B o e z T 0 Q c O R o j C z Q L R b t Q c n S L q a p R 1 7 C W 6 + s b s F r l a 2 C B J E p D Y s E c n e / B Q A L C k T 4 O T n B E k l E i s W O B 4 + t n i s e + H i f K s k g x D V l 5 N 4 v h M w 3 O 3 g l V j o C 2 5 S W y R u W H j A 9 T o J x D J i y 8 H d u 0 m g + z C e w z W a F X b W U C 7 e A w d N p X h m d U s l B 3 1 j X o t V Y x 7 m 6 0 o 4 4 G r K m p 2 9 j 2 L 9 8 N I D J T I r q p g m E f + 6 I N 1 j A 8 1 i e C E M 5 h y Z I 0 I z x X I g p l g Y 4 O a C e 6 6 B i 0 k V W y o F T N I e z d w O G P T g o 6 r T D X Y C Y Z H x j p x e K G H 0 N T Z h S L S Y y c 7 h a W l h e L Z j d 0 W H o 4 g 2 L Y i M C S X 1 g / 5 a A P G r W O + k 5 S J O y 6 b F 4 D / X F 3 W b B y l Y R 5 I w r 3 i E 1 Y Q x 4 L K V J A O l u Z n q k Q m y V / b n E F a b L U 6 U C Z h F 2 L 6 + s G F O + t Y f C Q B 9 6 4 C p O u N F Y S O q x m D T B m U g h U e c q k c a + q 8 9 / 7 8 6 9 6 v B H y 3 e i i x 6 3 I P v J i 4 h l p f o K d e 5 P V S 9 a m V 5 y Q q Z / L H k Z N U U U 0 E o f F S D S A B u B O Y C 2 w H d h 3 a q Y h c T 8 Z / N V l O P a p q a N S 9 A 5 3 Y V U M d A 5 l N w t T u q B A K K N C v y N H g r I u h I O F g r 9 T I D P N 4 d k 8 W R w W e h Y k t k S M K v 0 r 1 g W 0 G X o Q / a t 3 B j c 0 N z g L E / 8 i P J v B 0 B 6 C E e 3 C x G g f W K 2 v P j g i S 1 m 4 R o 2 4 l o 7 h h M k u r n 0 v W P W u Y f z o o F g a w u F k F i a e q G 2 G f O m L t 5 e R X F J j f X k O f W e 1 6 B n p h s a g E X 3 E P c R f 4 0 w T h m v E h M e X Z u A a c A p F r F S o x T U l N n J C A c j g + c F r t 6 c x O O B B e q O G l Z k l J I h W j Q z R s R U m o n J K d L k d 4 n u x O S X 8 C w G o i G K Z H E Y S W A P 6 9 v U g s h b F 5 H M D K C t y 1 F N Z G m k N h c f t n q r P X c m w D 2 g R 3 4 j D t + g j K 5 l E a l k L V d 6 J + A y R z H U 9 s p k k J l 5 0 o 2 v Y h Y D W T P 4 g q f O H M U w 8 7 x Z + a I 9 D i W t e M 5 4 f K 2 C R j E 2 Y W J e r m E F W 1 W A D q t / 8 F z / 9 6 g q d Y P / p P k T X 4 z D v G 0 A p R h z c r B N 8 m r U 7 N 0 h e E a N B m Y a u 5 q R 3 r F C b i t B W H J t O 8 t 5 R w 1 r q v h j o B R 0 v 4 m N r l 8 X c 1 + O w H 8 + Q Q 6 k R Q l i h s z E t 4 8 9 4 c D e j Q v 2 u I K 3 A y b x s t V i Y + L u y w B m N R C + p U 1 h 7 b g 2 R t / p 9 M p o 7 g 8 F z U B w B 4 v c 5 U b h W J k u 3 x 6 x s G U z 3 2 v 2 W D 1 u g w s t J 8 i f M G C C a 9 y T g B X x O l x P z 7 3 p J Y 3 O K m e S D t q 3 2 x x K v Y 3 q m G 6 p B P 2 z D R M u o 3 2 S 2 I T M H V n r M S j g 9 j f v D M + z B 2 s w G 7 E 4 n v J E 5 q E x Z R B f K 0 I 8 m R H / w I x i N 4 N D 4 P k G H g 9 5 1 H H / l C D x O s i L 3 f H C S B Z O x f G O N B C O J Q 6 + M i s n f Z g X l H L R I 8 1 O 6 t O i r 9 n H C w s R r o r j V u f Q C w 0 m W M Z F I Y 9 + Z U R J M P d 3 B E r q P K V G x U T + R X L j s v c K H d J m k c W I d 1 I l l H 9 H b Z M m I k I 3 3 c N 4 o M y N p L B y 1 k z N S l O I E D K V B U 4 P H Z B P Z D t 0 T H i Q L p A 0 e S T S I w S a U f S A e 2 I y i I s 6 X J 5 4 X y o 3 v 7 R W B 7 C w G L E d F Z g Q f p 0 D H y + Q S O P D R 3 j q t V N K 5 p I l b B g c k m l G g T u e H j q 5 b h u w P K W h U 8 P o p q d E V 4 n 1 2 b m U w l d s O n B j b D L a I b K E 4 S q h y Z + G 7 2 x p a 3 w t 4 Q v G b j c L p r V R 6 L + D F c g y N W h q 8 3 G R N Y 1 X g 7 p f n M H q x w Q r Y i j e 3 I T 9 n q 6 6 h X m K w 5 W d n P 4 c Q B g / 0 k y U g 3 0 h F v g 5 9 Q 6 8 2 w f e m Z M W i I S L z P i P y B W m u 8 d A L B z F / Y 0 E 8 N 7 t 0 e P D 1 e a x c i w m K N n y q H w Y e y d t g 5 Z a f R C l P i s 8 t / C I W 7 2 Z w Q r K f X I u N D T m 7 B h i c 6 B U J x d 4 g u T k u 6 X 5 K D 4 y Y m J A y g 2 R h Y e v L 8 0 1 c u m D i e Q d C D 2 p I E T O a f T u E Z 4 a l a 8 / G W / t Y S E a + Q F K W u g v f d B g 9 l g o m n / c g t C K t X p W F h 6 G r k S a j Y c a O P Q c k D D q y A k I D 7 B 3 d x v 3 i r 8 f t F k E O 3 4 0 i b O p G C g y / R / q 2 p e M Y f C P 8 W C U e u x y R Z t D l v D 0 W J P G c / n K l J H 4 u H v T a U H P A S t f K D 0 N N y v s y 1 N y b W p Y h L G 6 T 4 D F k 3 0 p L 7 3 P 6 k X O y h m x C U i p 7 R S E v N f o 3 E 1 t J 5 t 5 g J t + V 6 V 4 2 J d X l Y C h L B b G e a O a 1 I B Y u B T F 5 v j F / J i s n m d o x W N l x u Y B N Z k D t x A / Z j + m f 7 E H q X p y 6 p U o 0 v A j j e B m + N w x I p 6 p 4 5 n D v Z q r Z 9 B t e I O 3 E 9 G v r Y u H p w Z f H q J N S G H 5 W y l 6 v 1 J V 5 J 3 Q P O x C 9 7 B L j k h 8 c g G J r J e P u / T v o 7 f e g r 6 8 X X J i H V w x n 1 O v w r c y T X 2 W H V d + F 1 I 1 + E V y J Z y W N M u K U g l v t 9 D l f 2 0 B u I 4 j B c 1 2 Y u b Q G j g W t l F q Z g W J + N V x L 3 g l j 7 I I T 6 4 + C 6 D 8 o + Q p z l z e o Q a V I H U / W M t i C N D 9 n V K p l O v C T U a H 7 9 x 7 A 5 X E j M Q v s e 8 4 t I k v p T E a E Y 5 l C M k 1 i 7 s x L O W Y C K g T j R e w n K 8 E z 8 R z R 0 m k 4 / k + k k B q I W k + Y c y 2 9 x 4 4 o Z 1 D z c / 4 9 W w j Z O e X X 3 L H 8 m p u q o A n T 4 C C H s 5 I R l s i i 7 B O z + d L n J A x E c S u K L I x V a V D N v r u A / c 9 N 0 D F I e O l 4 M v X g 1 w y + Z v m 3 4 n P 6 m 8 1 m Y K w v m 5 b f F + j w G 3 7 O x x L H o + / x k p i O n 9 V f y 5 9 d i Y d w 3 t G 1 + + / a P u N r u f n n D + B w k h 9 F 7 a T V a 6 H v z q F 7 r E v M c S X I n z X b j d B b 9 e T j Z K C 1 6 K B y F F A N m q G 2 k R + a 5 r I B N e j c N e R 9 x A Z 6 D G K g M m T G w A i v h r G Y p b 5 Y X s G 5 T x w X 1 3 L n 6 4 v U B i m o K j Y x y E 9 8 5 y R S s T Q s D l J q 9 S Z a v r t C f k s F e i X 5 7 z U l S p o N 5 O M K 6 L V 2 u i 8 V U v k M H F 1 a 2 K b y I t f S d 7 W A o W f J b 6 v 7 y u x 3 p y s b M K l 6 h B W V w X 4 2 r 2 / z v l a D d a y M S k y D 4 a a c x m C K f D d y d T p h 9 U o G x X I B E x e l P M X b d 2 K I J + k Y P Y 3 f K + 6 / f b c 2 e E i i V a v 3 N j B U r 0 X 3 g G 7 6 8 E d 5 l p r M X H 3 C l o W I z b m K 9 J C 2 b u Y Z c 7 P z m N z X u k S i E 3 j S 9 O H b j 6 B T 9 G D y h f Z s Y j a w B O r o 5 k z y 9 u z x v U K M v a Z w M u O 2 l 0 z 3 4 L p Y l M g Q S b Q E K W e P K a L U M C x g 0 l x I g 8 s X M r w 0 u r b t 3 I + X n P z B w Z 3 r N z B a d V 5 n p P J 0 L e S A 7 w W z r 4 e w 7 y W i 6 q T E D a T w 1 c r d 2 y v L m j q X x k E r K d H p d f R P t W Z y M H K I C M L b L B x y 1 F V + T 8 5 1 z A f I O q l c M B q c p P z m Y O m X y g i E F q J Q 1 3 Q I r m Y w 8 q w N G r p A 2 e W + 9 + V F G M 7 s o 9 d k T + J R 1 E I B 2 L p t 6 B l r 5 A W W c k W x / J 3 n n 5 q R K S r w y K 8 R R Y S Y 5 r F l 8 r + t J W Y l u Q l V X j G g U C N d 3 a A + J m U p + l U a V 2 u X S j R 2 X R h 4 j i f t q S 3 8 N R E 9 3 A 0 z b 6 1 h 7 F w 3 k q E k X P 2 N s b t + o 4 b + 0 w p 8 Y 1 Y a F 0 q D r k F 1 d N Y G z d p 3 c Y C 0 B 3 e O Q l A l y S I R h S I n v V m Y G G P j O 9 d Z Y C x d J m p B N 3 D w + Q M d h I m h E J k W c i c x 3 q 8 w J V e L y E Z y i M + R F i w 2 r v X E 4 H Y E i X t Z G s A 8 2 c d R Q R Y e 2 e l m e G 9 F d q z F F w p J F P n D g C x M w d T u P p i i r j R 4 0 p X Y 0 r Z Y T 0 j f y 5 S L m C 5 k U U x 6 x A L E w G J E v M / g + 1 5 K k v Z O 5 K i f X Y L S c X 9 I v g l T u h 6 i x w 1 / h g W L 6 Z 2 e Z K D q j k J h K q C 7 f 0 g I E 8 M z 7 o R j w g S V t g y 1 X o d 0 X r q v 6 d f 8 O P q p M V G i L h k L Y W j I B M 9 + 8 o H C G j H l k c l k R e 2 J + U d L C M b C C A Y C o m g P K 2 R + X 6 s o 4 U R f F n n y 4 a u 1 e h v Z Y y g S Z d 2 I z e P u 3 Q d 0 j A z K S S M K E R O C w T C W F 1 e w c k k J 8 7 g G z r M J q K o G s p A m U a e C 3 Q f Z k m 9 a 9 D r 4 + W u z W h i 7 a e z Q M N G R p c 5 m s 4 J R c R z A M B 5 H i v 5 y / U q G 6 r M / / G O v 2 u i g D K P Z I I S I a Z X I 2 C V 1 w h m / 3 G j s U 2 Q U P n p m p u O 2 a n 6 m F r y S l K N r T A k r i r z g 2 4 x S o Y z Q c h T a i R B M W r e o I s O O Y j t y i h D K V T L I a S k d x K T c 3 h H d D o F w C E q i F z o 7 M X 2 b D n q 3 n p x G E i q t l L I j f K 2 a W m R y 5 J V x u k Y T D Z j G Q k M W K 5 4 e o F Y k K + o g v 0 o S o F Q o R Y O v K B p / O 2 x s k B A S p W S a u r a 2 j k Q i L p 5 z u 3 D d D T n r n A d E O p 0 R 6 4 F 4 K T h P H f h o w H A 6 T 3 u 7 m H R K Y a 1 2 C i 6 m A j n Y B 4 y i j g f r P 2 O H + o M 8 P v I l J d Z K c f T q T V j 3 W 0 X d B P Y j O G O k Z i 4 j G A o h k 0 s i W 7 Q i F Q 0 g F E 6 I p d / r P h W S w R Q N m j R M R g M i 1 B Z e u j + x O k C r Q d i X R m C d + r f K / n U N q 6 t e s d K Y a 9 d Z r V Z B M e d m 5 h C l Y 3 c 5 z X h 0 h d r b k x L 5 m 0 z J B 7 v M 4 r 5 9 W T O 6 B g 0 I 0 P U U l 2 P w D N l R W L N i 6 J A T J v L 3 u O 2 Y p n J U M F d W 4 V F Q h 0 E 7 r 9 i W M i z i M 2 p 4 x s y w k J X s 7 S G / j o 7 J q 3 U T J f L 7 U l m E H 2 c w + g r 1 K H W h s u S A Q V u 3 e m Q h 7 3 5 5 H v l E R a z C F n S d T V c d / J w X U I Y e Z U R W i V Z H f U T t a T D o U V P p R W G b g q 8 E k 1 M j i l 0 q Z u / c r r n o A l h w 2 I d h 4 e B s b V 4 P w t L J B 5 T 8 J k m L y 7 6 T j O t e M r 2 D D d X I E 6 L y R P D s W w H i m 1 1 C M O / 5 1 D j a 2 z m T Q V w h / 5 / O J f y c W o k G c 2 t Q Y i / g 6 4 0 T v X D U l 3 V v U r r V H M w D e l I D 1 O X 0 H m t i p n W S Y p A S e D n Q w l q Z m l v Q 2 m a q s / h 2 D G P P t 8 6 g v 1 8 0 u q o V c l t 3 A q e E J X I 8 T b B V W D g 6 p j z Q h U g x h z P k S x X K C s R z Q J e 5 1 b o 9 y q Y w p j O 0 T P r O z S 2 I 1 c y 3 / 2 I W 2 j O H 6 D w K H G 0 r u 8 3 H U 6 t q I h D U a 6 v Q s R X o s 2 6 9 D k a 6 G B b j x 6 i W f A w R x a P D 3 b j 3 E M + d P 4 m 5 t 4 L E T l r n 8 1 j Y 5 0 I q 7 O t q X O 9 K T A V V c A P h 2 R T 0 Z 6 f o / E T N i O Y d 6 e U I b v 1 L H b D w 3 g p G z r L P J K 3 C 5 X n U 9 K 1 V D J 1 2 w G g 1 4 s G l + x i + a B N L i g y K x j S J n I E + 8 3 o A o 8 8 6 h C X U m R t B K 1 4 c y f m A c g W s w G J Q + J o y A g / C c E 0 6 c C + i h u o L / / I L r / L C L J 7 c 4 8 Z Y v L F G X 3 a L F Z D 2 H k 5 z r 4 n 0 I w a n E 8 n W i a N t N q I m / e S g y r h z / x 7 6 u 4 f F D S V 8 G f g X g n i w t o j + o Q G s z J P v p O G 5 H J M I T T K Y + / L / x T G 5 B a i 1 e F C J y U B + / Q Q o l o r U 8 P S 7 s k 7 k a g n U W 1 9 j o o a l 6 6 n m t N R Y B Z S 0 K f E R n 1 e K 8 O k E l S X q j Z w y S F a Y 3 5 O s E w / 0 o N c L 9 3 A n m i q h 0 3 x T J + w w F p C j w b f d e j C + V g P p F 7 l F m o + T i R Q x Q p y + 3 2 B C i I 5 R J E W R J M q U u F V E c C m E w G w M i X Q R U 4 N O a v f W a + R F d o H c N N G / I n q G u k U d x n q T b Y L 7 i v 0 e J w n z S m I J Q 3 a e P G 6 g Q s p P r l q l V R l F h j / j 9 p 2 7 G B z o R 3 Q 9 h m r U S L S K a F x C I S Z + m 8 H n c 5 m I y l H b y + O C M 1 / W H q 8 R L T M h v b Q C P f 2 u y 5 Y V i p 7 r H Q b m 4 g g s r U N r Y I v T o O H O f j u W 3 i G h 1 n G 6 l w r h m z H s f 7 F b V E B 6 N H c X O i M x H x e N A U W Z 5 L y R 4 c H F Y 9 i X L F H 7 F S I W e B 8 R w / C W 4 V / 0 i b r 3 i d V a S 3 K v 7 2 6 O 7 k M a Z M W I A n 6 6 / 7 k k W T f q I N X P / L N / 8 i r T O 3 l p c m p d A X u / D q G V u E i O L Y K j X U X o a 3 Y a Z I 0 Q I Q t T O 7 j E l I h v E W X z z w X h H K S B q V G i n z p 8 q M 8 N s 4 n 4 N D n N / B 1 J m K R B z a h R r z F f l y f + u J L R k + D h 9 D S 6 u 7 p Q y Z M m 4 Q T Z p s H D d E 9 n 1 U F j V p A V p s 4 r p s E 1 6 3 m I 8 g Q y + 4 h c h C a v l P w J s U q 3 j v n L 6 9 j / 3 M 4 + I t O a D y p Q n L v G t f E Y P v J 3 2 I / i l L B o V i E G M 0 P + f Y L e k 1 P W F q + v w T b m I Q t G i q + o R b W s w Z B D D e O A G n P 2 I l G x M i q 5 N A z d R H 0 U G q w R L e E V u Q y + Z q u u C 8 R m 0 d X D d E e 8 3 Y J c J U F C Q v S G W k q j S y O U W i Y L 1 E 3 9 K H 1 5 u x J w v g 0 / C V E F q W U 1 4 p Y Y p g 4 M w + 6 0 Q 7 l N J e L 1 q A I F o o o r 7 8 V o V J J a I L b k H D K K O i W 5 k B q 9 h 8 3 E m g w 0 + E k M a H x q N W o 4 B u 1 4 / M Y y D f g K I s t Z e G f n Y N b 1 E x s h p U r j z j 1 m E m X U w r o A R g Z 7 E J s v w V r 3 o 3 k M y g L F W L o W Q v 8 R F 9 H d M H Q q B / V H B o c / N g o X n U P p M Z H / 5 S e K n o D V Y 0 V i o y h k Z P b q A h K h K P Y f 6 a L + q m D C T W P 7 8 X v 3 a 7 3 j j Q G 0 f C W D k X O m T Q r C f p O u J i W M y o V R d g I X 1 V i 9 H c D Y m X o k j Y 4 j 0 l v q U / C y I D G E 8 N W H C b E N I U h 8 H s 6 h 0 9 K 5 n i Q o w Q s R S 0 R L D H V L 3 C x Q z Y g v k 0 M 6 0 s i e 4 D k v F u r m Y A j T P R a S p U t x j L / w w W t l y J D H 6 1 f v h v B z f z K H v / f K E H 7 8 R a m d C k W y s B o t 4 l m l m K V n m l c f s + T M l 2 H W t 1 o v N u B F Y k n e d 6 K Y + E j j G i t E m d 8 I r u G 8 q w c G s t i + O y H 0 H i f r S 9 + / n c v g h K E 1 z 2 5 9 b Q P d f S 6 i u U E o R O a 2 S g h P M 5 r p r w x v n B Q l s R P 5 G r f D 0 u U E S t 1 J D N u H o C H K q K 6 a U V F n R G M s X f O h X K S + t u W Q c I + 3 l M z m N V e 8 f K d G C m H k x B B m X v N h 6 h U p A h 1 f p O M Q I z P 3 t w r z 6 p U c h s 6 1 z g t x M M N f T + L d u F 5 F 1 7 E K Z m 9 N w 1 z b R / 7 p M q z G I Z S q a W S c F h z d b 8 T C 2 9 T n z 5 P / l u f 6 6 N K x g g s h R F a z Z I F t M P e U k C H / T W G O U s e 4 0 X / Q g k I t K Z b S c J + p f v w z P / W q Z p B X d k j S G v T 6 Y C N H M Z / K o 2 p I o c r W i X w L j g i p F V u D C c 0 I L k W J 9 5 Z E W S g V d S Z H Q 7 j q Z i F V h I b M s w R Z 2 / K A l 3 q D h Y n B s + z s 2 / C C Q K a a K r J 0 e 4 W C 6 F I 5 T b T B Q s c V x + v c 0 x o 9 8 f M y 0 Q R V h S h s N / l T f i y + n k a x n I D R p a P h p E V k N k O m P k V 8 f P f 8 P Q Z X h n U 4 O i s b 9 k F W S d A d R G v k K x r t M u L l 0 S r O j t t a C u c z J Z O D C s 3 W g v P a G M 3 v 8 f P Z G 4 u i O p X X l s Z C l q y 6 g i w b C e W o y U J W R f q N 2 e K C Q k v + I n 2 / l z 6 b j 6 e w F r W g x y o J T S J O 1 M e R h / f t K u w j s h I i k a p U k U z H S d A L 5 I i r q U 8 a o e s 1 o v u D d p 7 f I 3 8 n q k I 0 o + z o 3 y 3 f W o N r w o C + f g 8 K s b I I F i U T M f j v V O g M J f Q d c s E 1 b I K t x 4 p o j r P a G w q U f R a R t z d A i p V O x P U Q F 6 / 5 y f + x w D a i Q D a R g o p Y m I r c A z 5 / j i y F i e y C x q g U f v z M g x V B o c 0 W M + x D e s x e W k M y H k Y 2 m c L U M w d g H 9 T A S t b O N W h B e C k h q i E V E 0 k k w 1 G x H i q n 9 s F 3 m d j a o A 7 R j Q R G z w 7 C 1 K 9 H f K 5 G 1 r 6 M W s q J k f N G s b 4 u T R Z r N m f B E j E K R T i y X O P 6 D 8 3 B h g e v z 4 i c p 9 R 6 F f s / 0 k f a T S r V t R 3 m r 6 x h 8 H A P d B Z J a O S K N g v z C x i f G E f c m 6 I L a 3 B Q B s / I V 0 o 1 w X u z d H 5 O H W m 2 E l x k U 9 m 0 e G s n h P w R J F Y K G D 7 Z j Y V b y 9 B V u m E d o W M P 8 P o a q X 4 E 6 1 5 L t V 9 Y r t D D K B z E i b 0 3 0 9 C 7 y u i d 8 i B X j C N y y 4 C y c x H K h B N D Z x p W e z f M E t X Y t 2 8 S P / W H j 3 G V + P 2 7 r z 4 r K F G J L H O e B O o j X 7 g i v n f r X + 5 t M w V 2 i r n s V m p V T V Y o K Z x h A 1 H W T C S P c q F G d L V K g 1 z a K S S d C k F 1 z o J D 8 u Q u / 0 d W i l f D b s z 6 Y L V 4 E I 0 G y O L W S P h I 6 C s a F A u k 6 C w F Q X u r R I F L C S 2 U G h M K h Q i M B o d g F K a u C r o P O J E q B e j 8 5 M O x j 1 k l K k U y t 0 b W a Y A E S s Z j v x I H e r a y i Y 0 b N c w p 1 3 H U 6 i T r V E X Y G x M l C y a f H a P 2 T k K R s E J f j w 3 w w t B O Q v n o z V k c / E h j d 5 C 5 t w O Y f L 4 b + U o K s Q d K l N R R 9 E 0 N k m X x k b / U K 6 L R H F T a D p G 7 5 M c N 2 F s W Z 6 a C R G W X 6 H c x 3 g 5 I j f 4 p a T 4 r W V u F P t + D T C h P V F N y Q b z v 5 Z H L J N C / 3 4 1 C N Q m 9 2 o I 4 0 U O X w y D W j y n C / o 1 a T r u x K V B Z h R + J m z 3 o P Q l E f V H o q l 1 Q W J J i G T F r j W b 4 y R R m Q g q M P 7 t 1 8 V g q n Y K B T C a H O T k n K 5 u K k x U B d B o y j W T y R + k 3 2 X g R C 9 e 8 U G h q x H u p r y N W U Y J K q 7 b C O J J E b 3 9 j B r o T v A / 8 y E W 0 S J p X c f r U c R p L V a S U G + K z f L R C V o H 4 t 4 6 X V U s 1 I p h C y l T w 8 W s r m H q Z 6 V 7 j n n i d F O e r x Q M R O M T + V n s U 6 F A I F o M Z z / 3 q b U G t 3 v r Z o / C n F f i B f 3 s X Y 2 4 d F s P S H M W N L 5 w j v 6 X z M T l b p E p G Y / V K A v b x m q j o 2 l x X v R n h D P m C l R r S d x L I F N e h M a k F T d b T X 1 5 V a 3 K Y y G 8 k y 0 Z + x q 1 0 F F M 6 F 7 y X g g i O D O L i u F Q / J B B T Q B 2 K i X 2 X 4 q E c j n / y g H h f R j Z f w 8 M 3 5 m C 3 G j F y p k c U 7 d 8 O y 5 E K R l x b F S 6 X 4 T J P 6 p H 3 p 6 H K u + G Y K s J s b 8 x 7 l r J l M V 9 Y 4 a j k R C / 5 7 R v E Z I h y k m y q S f X z I k W u Y e I Z M s P Y r Y G a 2 E V 8 K Y v I W h F D Z 7 n c s g a z b w T g O G B G d D q K 0 Y / Y k K + R D 0 b Y r u + U K f K X S w V 4 7 w b Q c 9 C F 9 Z k Q i s k c j r 5 0 E H 5 S t K q a G c N n G 1 M 2 T A H 7 p + z Q 1 8 n K 4 z c W c O D F c S x c D b e M + 9 W V W e i c U 1 D E I 4 G a l A n B F y B p i I 1 3 K t h / Q X L E m c v y h f O M d X I x h 8 B 6 k g T F C r U t S V Z p 6 w y 7 D J 7 4 4 i A E B z y 4 g g 3 f Y L V E n L t e S U e q P T G 4 m Y U h Y / 1 m D P 2 n H M K 3 S Q U z C E 9 X S a l G M H l O q i 2 Q i 2 e x e j N O G q + E 8 X r K i F y A n s H L M 9 J 1 o Q q 8 Y U a 5 m s X 4 e Q 9 p d M m L X 5 8 O o 5 y w I J q c F c 7 1 + P O e T f + u G d H 5 J J w T j c D I x s w G U U o N M t E i D X z 2 C d U 0 q A v U F n a U N Q m M k 8 8 o l l q v r p H 5 B T 7 z R 5 K 1 / f U j R f z T + x J V / u 1 T G v z k b W n q 4 D 9 9 R 5 e Y m t D Z i I / X l G S B 9 C Q A J B b 1 6 9 w J b I H e T Z I 1 u e O H U W H B / o v D m w O I P 2 v G W 4 s a n B 8 p Y f H t K M a e I 0 v R J B d s C R k K l W q T j n I S d D h L S o 4 + 6 j b t F 4 v p y m T F V h / F Y S L X x 3 1 Q C R s 5 5 s 2 Y C 6 o w W Q 9 7 l 0 k I l s n B R 1 l L v l I M K b K q D k c / t M 6 0 o H Z W d + t v E z S m b G O S r 8 I W V n 5 w q h i D U 5 e 4 K h Q r i V y A r K y L L D T 5 e o t X A j Q 2 K 7 C Y e + D z T u P Y d + y j f q e 2 5 1 t i S k / s x m y w I Z B Y Q T S Q R i F L f t T U Q X i M 9 U A E f W / 1 W g G D Z 0 n R 1 p V c Y o M M h 1 0 H P R m P C D E N N f m t g b k s S m Q N D 3 1 0 X H x n 1 Z f H U K 9 E 0 2 c v r W L f R V 4 R k U N + Q 4 1 a r x + K i N 9 f y 2 q l m X A Z 6 9 d y m D g 7 B O + 7 R Y x e a E R C Z i 9 t 0 A H 6 k I y Q V p v X o E y q J Z P 3 i a U e q N L g U B L F S g f h G D E i T X S F y z 3 5 b l f R f 1 q N f K I g J l s Z b E n S i j V h F b M 8 o U s X x O A J u o V 3 / B h 4 T i o 9 J m e c c w N z G a p a Q Y u J e n o J i w 7 p G x o U v I S D v k M D S j Q L d 0 j d C s l B j W Q o h f m b C 9 h 3 b h / M N I j v f n U e E 5 + 0 w q D o Q m i Z B I y s I k 8 y s k Z U K 4 w o p p T 0 W w 2 Z 9 i S s d g 8 S + Q U c + s g h c a y d c O r n L 4 u / N 4 n a P f O L E s 3 7 y s 8 R F S Y r z x s G O D Q O v E B W i / v v x r 9 o p X 9 8 j 3 u 1 i P d y a R z R S z 6 N 9 / E 6 u o e 7 o T N x P Q U F j B p p Y I f S K q T I M P K k 5 O t r X o w l y N K Q z 9 I J a + F 5 2 D 2 y M y 8 J G c O A b h S r K V Q K C l I c J s z 4 z T A s R E g w G 2 O C c Z 8 G 0 5 g h A d / 9 P P n N M R z 9 h J S G x m 2 q y B r w + N 1 F G M 0 W D J 2 T C k h y / z M b 4 H y 7 0 F w E n g l O b q 3 h 1 p p u s 0 S X D J 4 b X Z 8 J Y O h Q Y w U 4 o x h T Y i O 4 i K G J I a z d X i e L W q D r 6 t r M b m E f n c 8 j w + e N Y 6 D r K L h e S z F f w v z l M A 6 + 1 C s K b J q d 0 l I f T d U i k n O 1 x t Z Y Q a V S x t 2 v P c T Y q T E S s D C M h 0 f h t i R E I d T Z 1 8 P Y 9 5 I b M 4 s V r F W I G b z 7 x c s 1 T U 8 B v Q c l T s n D c v 0 S D V c 9 c f e 8 B 5 N 0 k Y z p t 1 Y x 9 c L W a M 9 O Y A 0 o S 3 9 8 O Q M 7 O a A 8 6 v O K C L m k G a I p e u q 0 L u E 7 8 X Y 1 4 W s a d F 2 U 6 B G D / a p m Z 7 g T 2 g d i g 9 b R + 3 R + M T z q r / n k K 5 c z G D 7 P G R K d K 8 8 + K Z p D 5 m d + 4 b K I 9 P z m 3 z q A 5 / Y 7 U K l b A D n E z P 8 P B A K o p G v o c g + Q l d 9 u o r s z A v k s p h M R P N / V y g y Y 9 u x 7 c X u f b 9 W b x V B T / W 4 G T 7 7 z 4 F N X T d j w b a C r n 8 t p W U l 5 + E U g g g V I p 9 W K 9 k 2 m a S y Q w 9 V D F o u z C t y e U a T J Q n K z 6 4 x G J L P L p F S 1 m D w r + T q 8 H m F h f h n 2 q g M 2 8 p 3 n 3 w 3 g 4 C v E O C J p B B + V 4 T 5 H g 1 E t L R j N x f M w 2 E j j 0 7 G 8 a 2 t w d g 2 K Q I 7 D U M G 1 F R 0 m P S U k 7 4 f Q e 9 i C M F k N o 1 0 v K j J x 4 i y H 4 P V W L V m H K t a X A 0 K Q e V x x U E I G j z F N m R S 1 l 4 z B 8 L D Y K c O 5 v I 7 x 5 1 y k p M m i q A r o f k Y y 2 y z g y + 9 k W h Q G Z 9 J Y i C 3 x B b 7 7 t e v o d n j I 2 E j l z b h 7 u W t 9 8 W k o / I N 4 o H R B 9 a l / + B u v J s s O Z K + v Y 2 R y k m 7 S h m L I A s + Z g q i g y q t 0 V + k k o 8 9 b q Z m K d I E s v d I A 2 Q m S d i D x r A 9 2 v Z 1 u P F Y T e z 6 x k P C C N F 4 L x R O o q + 8 m y V F O w 3 O q l X o x / e B Q u h T M l a x b O z j l h 1 N c N r E p X P S X n z e / J r A F 5 W q 3 v I a m e a 3 U + 8 E b j 6 K 4 u R j H o Q F J G R 2 h w f P l O y G 6 u w K e P 9 R N A n Y F v / / m O v 7 D W + v 4 7 W + s 4 r M v D o i i / r x N J 1 f d z Z L V f u F f 3 8 K 8 P 4 O P H t n q h z a D N W d 8 N o x j 4 0 x z J U G V E V s t b l s 8 J k P + k d 2 m J Y q q R D K v w F J E B b e Z K B X 1 A P e D q B m S K 5 E F Y R o j T f D z 1 p f h l B s b Y a K z R S N G i b K Z t W 4 s X l + B T u U i q 1 G i 8 e C C Z 8 w k V s F y / c A 1 Y h M 9 V s k i s H V Y 8 s 5 h b O g g + X d E E 0 c s S A R T R B U t M A 2 V s P 4 o L I J I r n 4 n 0 q G 0 o L v c P T 6 f H 3 3 d L v A a P R 4 3 v A 6 J j Q V v W d N / o B t W r s N u 1 u B O x I z 9 E 1 r 4 7 q V R N G R h t / R A t c + H 1 b e y 6 B n z C K Y j P z i 9 L L N W g d l d Q t a r R m J h A U d f H h J K U G w G M O A g 6 h d F p V Y m B V d C 1 w B Z c W p e e d z y M f j i E i E a o 6 E a L E R P 8 + E y l t 8 L i 3 G X 9 h H d W 7 f h s U G y / q r v / / G f f Z V a E c 5 R F z Y u z S B G N 2 q 1 e R B + X E A s G I S r 1 4 G C j y 5 s k E 6 q y A t B 2 W l Z u w w W A p 4 D a K 7 4 w 4 m n O R p E X N y C w Z O p f m r c 3 h M W G D y S l m f U y d s m e P C L y V 5 x c 6 3 g X C q Z b z e D E z o 5 F 1 l a F s + z 8 w r c + 8 o 0 J p 4 d F T L G A s p i y s v n 5 f U 8 T 4 r / 6 f 9 3 F 2 9 P x / B j L / S K D h p 0 6 f H K a B X H B u h K b e T I V t P 4 g V M k Z A + l x Y v / 8 / N E e Z R q M R n K b f D v / s c S 7 g S y 9 J 4 S 3 3 n M v l n M h e l h 8 + 6 N j F g g L p a V S / 5 e q 0 C Z q O 2 4 1 H N 7 V j Z D T z R T q Z c s I e c E s j D J 4 I E v 1 n s Z H C g r k y K X j 8 P l 3 G c W Q x 5 u G / k 9 p p o Y l F x O O h l M Y + K 5 X q i M B V x f K G O 4 R 7 J g P P h Y m D g B 1 1 q f 8 P e 4 e 2 H U k + J S S D X N v T f S i J i s 5 J d p o O 3 O o a d / C M u X 0 o i F / C S Y k j L h / D 9 5 9 x V e Z M q 0 k K l Y d / + A N J d J P i r Z J V i p a V j o I o t Z u P a R M N n C U P t 7 U N U U h H + l a 6 J s D 2 a z M K n y 8 D 2 K k b + q w P 7 T w + I e m 4 N D L h I q s 8 W O t X d K 0 D l I g G 9 l k I g G E Z t n 3 9 m H 9 A a N k 2 A Z U y / 2 i 1 o l R j t x p 1 H y z / U J W E h J x A s Z R I k u M h R f v J L Y b G E + h b a U g i e 2 Q m Z Y i 1 y y D G X J C r W 5 I N b U D z x P z V / b f Y k C J 3 1 y E K D T L H o l T d r S L P H k j C K A 8 G U z H O c b J r o Z V r E W S U F a l J c 4 s w D G h W W T J 5 i Z o 8 v C x A I k L W 7 T N I X f + Y 5 Y G 2 t g q P V g + s 0 l H H i x s Z M g I w / 2 4 Y p i Y D X P n O 8 F H J l b W l w S 2 3 3 K G q 0 Z 7 F M x 3 b v 6 + W f E t c q Z E M 1 Y X l 6 B 2 0 R a W e d E a H U d X Y f c O E 2 W j d E c Z g 8 S 3 X P r y L e k 8 7 Q H H n h Q z 1 1 d J h + x N a P D f z 8 C + 6 A Z E d U c + i 2 H 6 + 9 K Y D L M i m s + p E A 5 N o M D + 6 d Q r h Z E O N q o s V M 7 N q I X n P U S 9 6 U w 9 b z k m D O W 3 y U B G X I I n y d b I i p G g s v g L U X H H F I C d D m h g c Y u C f P 8 W 1 F R o L I d T A N 5 p w y 9 m v y 1 U h o D R x 1 w 1 v e G 4 u U i P G V j V g x g 6 X K s Z R v R c q m M w G I I 0 4 p R W G k c H X X Y x d o s n i r o 2 9 d Y 5 T 3 3 Z h S l I i m G A Q 3 6 D z b e 5 w W P F W 1 c 9 B u P G c 6 i v + n V i I z 9 o V A G V W M A w 0 e k o B e 7 L s G V M F n i 1 j I J n M X e 1 e U m m q z E 9 V V J i B t m g c C D t o v T V t Q D 0 B Y H U S s b o X P m R G l a L t w S X 6 e b v x S V v r w D d H r e R n K r M D E q x N 1 D j x J i M p c F I G + S l j 5 3 h j R I t T U z d P Q Q m 6 u R J m C B 4 U d G u U 6 C t C 6 e s + X k Q o n 8 l 6 0 P + 0 d c 3 4 A f n F 5 U S B c w c q b V s W X o u W Y E n e d J h Y k h D e 5 W H 0 4 G + 0 8 W n R K f I u 5 / 5 h e v 4 t l X r 4 v 3 T 5 K Q 8 U P G y M g w z B 4 z z v z a m / j U f 5 0 T N c V l 3 H v 4 A E t L y 3 g 0 P Y M 1 0 u Z 0 q o 7 g a 8 h E u a i N h L r r h k y y R F R b t 0 W Y G C x M 7 E P l a u S z y v N 9 9 D u z x o 3 1 5 E P p d R 1 Z v 6 5 F m B i c e W B e e w D k D P D 7 T M L v Y X R b i r j 3 e B 7 J F a J C Z S m E z S i S 3 8 y L Q t u h d y l E U G v q 5 S 4 c e H l Q + N w P v r Y i 7 o m x G H T j 0 q I O s W r j W I y Z S 8 v o 3 9 8 r d t s 8 M 2 k j C p 1 D M a a A 3 W 0 X C y R v X H + M h V t L Z P V S O P i x o R Z h Y q g 0 W t y a J 8 t M 8 i 6 X d z g 1 W I J r e Q H O / a X N N V K 8 m C c R T M L R Y c 1 U z d A t 1 k H J w s R o E S i G N 2 3 A r J 0 G b S a M w R f K U G Q l Z 7 e g C 4 l d 1 s c v O r F 6 N Y c H b z z G 0 u 0 V z L y 7 i r C 3 I W S x Z J S 6 a s t h N 8 E F B O 1 0 n E w o K 3 a m 2 H f s a M f v q 2 p a 6 o T G I G m g M X i j x M v l N B l h h U g 4 + F h y L h 5 n X f A a H k b U T z R K + A m d 0 F n 4 P w j Y M r 3 5 u W f x 6 g + 0 D m a T l k t z b d 8 + a v o d W 6 Y r v 3 g K + r g V p W U D L s 9 U 8 O N v z p N g X h H C + H h 6 W n y X l 1 w w m G 4 q F U Y x O c q 4 u q z D 7 B t B j F + Q I 6 K t 4 G R e B m v l I 1 3 a z T k m t U r y U w e t x 8 R f x q M 3 5 t B z p D F g m r H / 3 H 7 i X n l R M S n 6 O I T Z Y A m P 1 8 p E y e i Y O l J q T b s j H n x + E k v X / Y h k W p U P D + a e X s k S M N v g b T 8 P f 3 w Y q X A K i 1 / P Q L e w g e d G 8 z h x Y R T 3 3 3 g k v r d 8 e w 1 m o t c y W K G u Z x Z F z T + j 0 4 B s s E A U U I N a y k E 0 r Z V R c f 0 9 B k 9 Q P z e p g V 7 R h W S W 2 6 O G 6 E Y M C m 0 F J r s J J q t R C O b t V b s o X t R p O u M + b 6 L e B s m H q o O z f H l m n 2 c F F e E Q P B N q k c f E D i 9 r 8 I q C S z B r 4 N e a c f C w C 4 5 e O 9 x D N j F X t X D Z j 9 h y X p j 5 Y j W D + E Y a / s d p B O f j y K a T s H c 3 / B Q u B 6 W o G J B Y V i O 8 m E L 3 c J f w k R j 3 l k b Q 7 Y i T B a t A U + N t S F s 7 U 2 j W e v a 7 j p w C Z Z 3 y S f 5 A 4 x y F e l 4 g + 3 u 6 K t G p R y V R f q o d H L J n L f R + / S i u z d D J h y t X y F a S k m W u / r + S 5 v 3 f 6 M F K 9 3 f f X M O I 2 4 j v O d s a l f v b z / f h M 0 e M s F u J m 9 N v a + R r d Y / Y 4 C K u 7 s u T I d j Y w F p e G v g / d r G P l E U N L q c L t + 7 c Q Z o G x M 9 8 I 4 w o f a 9 Q U O I X / v g G r k U z + O 6 z R H N n Z s l H M i I e S + D 5 X 7 2 H 3 3 l 9 D X / v o y O Y W 1 y E k z P H y b p a 6 Z x y G Q N e J i F P y 0 1 f m h c b U D s H d l 6 b p t G r U Y i W M T h C g 5 D G p t t M N D 1 e g M n d 2 t 6 h u S x 6 J y w k / P U 3 C O y f x Z b j s P R K 9 S N k i 8 / 1 + 7 r H n X A P O k Q B 1 n S c W E 2 W 6 L 6 1 h h g N c I 6 0 8 X d 5 y s P 7 a A P a W C / S s R I C 8 0 H q Z w u G T / S g H C f f L 7 O B y A w v 6 y m S x U 4 h n Y 6 I 6 s D y p g o z i 0 Q z r T b c v / Y A R i P 9 7 p g U Q e U i m p x 1 P u J R o x i 2 I c b 1 B E k + m s G l x N r R 4 k M 1 o x Y L 4 8 K U i n h 4 A V 0 X s + B F f 7 G U J N 0 z v r M Y c V X E J s X N Y F 7 K W 1 q 2 g y 9 8 Y y a A X E C L k i K K C v H U W o l 8 t F w M T t c Q W U K l E I B W U E f X 6 z k w e D A y s 8 o r E s J y d c r w Z p q X F c u 0 y V 8 h B c A U k G t z r 9 9 L 4 u C 5 g / V v b U X D 5 + q c C L o T O l 0 H 7 z l 7 7 p e u i o F z v T 7 f x G M o T 3 T u / K t X o d c o c f n V Z 8 X 7 M m Q a y N a p + T m n D J 2 u z 2 m 9 8 / P H E Z w N w 9 3 n g b m r M V h z x Q o u f P 4 a P n L A i X / 2 X V P 4 5 K 9 d J q F Q o M T 1 1 g i y L 9 Z 8 X B m 8 X W m M h O 3 8 e e l 6 / E k a a P 4 N V O N u W M c L s L h a l 1 t s B 1 5 I m l r N o G A h i 9 X T D S 9 Z o 4 F T 3 Z v T J g y u w s o P n u h n R B e T 5 N v w i l 4 V w j N R u P d v n 4 j M k + m p J T 3 C G y E o 9 T m Y u 1 V Q c 8 K B L g y 9 T Q O r k o M N F Z S j a u g 8 N f L Z I o J N 3 X 9 I / t W R h q X m w F i Z W G 4 8 I O 2 y y N F N L g / H W S m 8 F a v N 1 q p Y + b x L l + P i W E z v n t k 3 K 8 L r / o Q O j w K 7 W K h m K E i r Z e / f h 7 V X T Z p G B 3 3 V j V Q p C I P a j l G n B d N B N U a c D U 7 M Q t N c c r g Z Q g u 6 z c L S e Y a d Y m l 0 9 7 g F u W w O g y f d 0 K p N R D 8 a 2 8 y w t W k W J g Y L E y O r b C w 1 b / d d + P d S u L 5 G V K + L n h U Q u K L H / u e 2 F x I W J q 4 5 w F a K r d l u 8 1 7 N 4 H t u F y Y G W y V T I I 8 L 1 i C O n J B 8 D 7 5 S r s P 9 0 b E q f v C s o z X U T 5 i w F f C p Q y a M 9 D o x S c 8 / d s C E U a L G f I + j N E j / x l E L x g e l 6 q l Z M k W L N z g 6 J l k O D W n b / Y k k f u S 7 p 0 Q E 7 H A 8 g 8 / 9 L 0 f w Y D m C V L 6 K v / 3 C w K Y w X f n c q Z Z + 8 n g 8 6 O 3 q w f W / v I / Y W g q + 5 W n o l S Y M 0 z U 2 R 8 t 2 A 4 f b c 5 E y W c k w 1 G U t P A N 9 S P k y o m 5 8 b C W B x B o x B q J 7 a Z 8 R Z p s O y b U 0 b I N G J D c y 8 C / 5 y P f p g t a s x P L K q l i n 1 Q 4 e 2 L e + f h 3 s m k 9 9 Z B C + s o 2 u m 4 T f k I V V I e 2 m w W 2 V W E + K J G f / y h q 6 R t 3 o 7 j Z j 6 R 3 y g Y Z 0 g l 4 y 5 e M 5 M M 5 S 4 Q c v W 2 J h Y o u l 1 9 N 3 2 t a 2 s U K I r K S R 9 l d x / I i S D E J S R I 5 1 2 i z W o 1 s t 9 9 b R 0 A Q u T D J w Q K r M 6 c t K / N V l G B Y Z 0 S + M t 8 5 o c 5 2 z J w V b M 2 1 T j h h z e r Y Q 5 q a 6 6 A z O g m j H 2 u L 2 w R E 5 Q p U n j h s f 7 G i A B X g S W F 9 1 I V 3 j 0 L k N e u w 8 F 9 Q O n h b o B L 7 a / + N h C L + x 0 P A h Z I y N D u O 7 / v 2 K G O B / d T + M b E F S S l + a L u M 3 3 p S o 7 D L 5 s f / 4 z 4 K b n 3 3 s 7 C Q u H B / H v / r S k v j d b 9 0 I w u R R i O f 8 Y A v 1 j 2 4 m 8 O l / d Z M c f + A n b 8 X w z K v v 4 d 9 / 9 i T + 8 p + e w W q k c Z 0 f / 9 d 3 x d / 7 3 h R e + u X r + M p X p j F 3 Z R n P / I 1 j M B z d D 2 P F B s 9 o I 5 r 2 J H D u M 8 O W d 6 C Q J K t t K s A 2 o o d 5 Q I P u I 0 7 0 n + q B a 8 o i d r 9 Q m I o i 3 Y j T 0 P Q j R f S f c J L y y y P l T y M e b Q 0 + M K W b u T K D w F 0 F L v z Q a R g M U p s O O 7 i 4 W I D G T O N a W a D S u j h i R C 2 5 p I C M 0 e e s m H v H S / 1 C V m 2 X K R 9 W N p x Y 3 A y 1 U o f h Z y y o l i v w X S s I h X 9 t v n X v K h n b C 1 Q + R 9 I 9 h Q d / t Y D g O y Z Y d f J g 4 2 K S 5 c 0 8 M B n G t n m T Z r A m 5 7 D 7 8 t 1 V E W o W 7 5 E W G D j Y i 6 W b U u k p h u z H c B 4 Z g + e p B J o E S q 5 g M z D Y J Y S P A x H t k B t t / W E Q v Z 7 W E H M z q n T 3 W v q u h Q R Y W 9 2 7 Z Z L R P l f U D L 4 F + V 7 b o d e Q J 0 i 3 9 D N / N I v n / v k 1 8 d 5 b j 6 P w R i S l 9 M 5 s 6 6 C S B a c Z v J F 2 O 5 K 5 s n C 2 m 8 H H / 8 x v 3 N 6 k e e y A 8 + r U 2 7 d m E M + U 8 C s 3 E j j w E S l V i P x w 7 H t x B I k F e R K 9 8 / X v h N 5 j H q S a W E Q 7 t P X N 2 m R w M j L 3 u 6 X H R O 1 p x / D o q N j p n 8 F p Y c t 3 1 8 h f G k X f a e m 9 i R c 8 8 M 2 E h H / K K x K a 6 + g z + v o H s D q / R q y k N S o 5 + R x Z t f c U y P l 3 D 0 B x S T X O D 9 2 E s i L m w a J z c W i U V q y + t T V a K W N 7 H y q f h c V 7 C / s v j p H 1 i S N 0 S w U u a m k Y K I I L z Y S W o s j m K y T N G e j M d p x 7 6 Q C s D j L V N F B i / i S S q 5 z g q I W K N J X e T g 7 0 g E u Y 0 u m 3 l 8 R s e z Y X F / M O P F F 5 5 K N S 8 U s Z c v o Q L 7 2 w 1 A a 2 W C g W 0 B I J m 7 z z n L x x l j g 5 P e N q P T y 3 0 G n B W T O Y 7 q l q P M G r E H l 9 T 4 r 5 + Q V M T L R 2 n A y e X 2 J w W J z R e g c S F h Z X U K F 7 2 T c + g t m F Z f E e P 2 f w 7 + X f v v w v J a F 7 7 e e f E X + b E V n g 8 H Q C + U I O k a I a Z 0 4 N 4 K 0 / v Y J / R I a I z / k r R 6 2 k 7 B K w O x w I R Y M 4 / b E L s B g 0 U q G Y c H j z H D J 4 o e b 9 1 + Z E w i 0 v a U G F d 8 W g N q I + S K R S M B u N Y j F k g h x 8 h 8 1 G 5 8 2 L i W h e L c 0 1 J L g C k J P O 1 U N + V D s y i Q w y s S y 6 R r Y q Q U Z 8 M Q N D j w b z S R M O e A q i B s X + l 3 p E P 7 F V Y D r P S n T p 5 g b C r k G c G Z E G N v s 2 r + y T l B F T w 4 e v L 4 t 9 r 3 o n t l 7 D / N t R 2 O i W 2 f X Y K x b f i W L k e A + U 9 f n T 1 + h 8 2 6 m a b Q X K M n 0 X Q 0 e 6 k E g k o O r T Y 7 l S x C G d G S s x I w b t J C Q F c u R q K q y t L 2 J o a p A a 2 o z A U k i k k V h 4 F + 2 2 p R 4 y e P 6 J B U b G 3 L V V 2 H r N Y g O 1 Z k i + z Z D 4 y 3 N J J t J G M l i g u I M Z / D k X V y k R A W A / j N f C s N X i m N / d L 8 / g 2 K d a h b U Z / F s Z P L G r I 2 3 5 J J i d n c W + f Y 2 1 O g y O 0 D 3 z O S m I w E m y 8 u T u 9 S + c E 9 b C Y d L g L 3 7 6 5 K b F a Q 9 C 8 P w V B y 4 Y z U G F x 6 R Z / z / / 9 p J 4 / W c / d Q J / 8 / + 4 j R G 3 Q W R n X J q J 4 c S w F b / w s h 3 f 8 w e N e 2 J c / 8 J 5 X F 3 W 4 k h / C a G U U i z i k 7 M Z G P y s W d i 5 b e d v L I r J U f Y x e O t Q p k 8 8 B c F t y x X 3 d p u z 4 y p P b j d R a V K I 5 n q t Q 8 b c J T / G z 3 V t b k P T C a W k G h p r G S t X s h g + 1 8 o a O K 9 O S f 9 4 L H D N d e N x B + y G q l j O w n u V 8 T r M 6 S u z m D g z B u / V r K B 6 7 b j 3 5 W V M v d y H t f e I B u t j 6 D / U K 5 Y m d Q I H K V i Z L J A Q 9 p 7 v g o + u b T W 2 s 4 X b 9 s 5 6 n x 1 B 7 6 g T U 8 d H M d n V i 4 / 2 D q P P 6 U K m Y s e A y w 5 3 n x n G L h X c P W 7 8 h 9 / 9 Q 3 h n v c I J t H f b t h c m 6 p Z m Y W I r N H F u R I R T Z X A q E I M 1 E j u R T P E 4 a t e M + / c f 1 J 9 J 4 B W + s h B x Y / N f h p G E e + 1 a f g s 9 l d D 8 H k / s 7 h w a 7 o R R o i f t W A x K 9 z L V o 9 v 0 g V w W 6 X r 4 9 T r H t n c A X y o L k i x M D G a O 4 + 7 G 8 v B M v Q B f O J 7 H 9 / R K i k Z L 9 G 0 t 1 f j O 7 3 1 c s r h n P 3 c Z 6 6 E 1 f O 5 P H s G m y 7 U I E 4 O F i S s a E a O R X p O i 6 p / q E w V e G I W S V E y S / V K 2 / J 2 E q c J h 2 y Y o 9 E 7 E Y h x F Y 9 7 Q + K y s j C E T l y q 7 b o c q u R P h 1 Q i S t R D u b r R G 0 X g s 8 O p x B t d c T 9 1 d h 0 4 t F Q p i Y Z q 7 4 g V v a c N + U L U n j H R U S v l q B t e m 4 F J g Y x d t Y k t Z 3 i V / + Z a P 2 E w e c 2 9 G s P B W F K v 3 p D F o I m v M r M p o t I q 0 r X 2 e 1 v v s h G 0 t l G F 9 G R d e b J 1 d Z r x J / P o j 9 a J + c s i Y / z 5 Y u o p 3 v v Q A 3 / 9 D 3 y 1 2 d W i P f g l h 6 n A m F i q u G b 5 8 N Y L B j 0 t f Y M v E S 6 S J Q A i O z R V q u B a B v M s 6 B w N k / 4 V T h z j b Y T s w B V i 7 v 4 G h 4 7 u n T M l W c a / o t M M 7 g 8 O 3 j O b 5 K R 6 4 P / n 7 t 8 G J E L / 9 2 R O t V o m + f + Z z E q 3 r s m n R a 1 b g l z 7 l h o M U 2 Q / 8 1 m 3 8 k + + c w M u H X M g X a 9 R O 6 9 D o y / i + P 5 f W f H 3 p R 0 Y Q m S 9 B 6 y h g o 6 r B r 7 0 Z w z G b G r / 6 9 4 / g V D 2 F 6 U d H D f i D p R z + 9 s V + / O Q n W i l e J 3 A B x 8 C N I o r l r F h i X i p J + Z 2 k D Y k G c o 3 B j J i f s n X Z y d o Q 5 U 4 m S f m 2 R m W v X L u O c 8 + c q b + S c P + r 8 1 C N 9 O D g l J k U Z + t + u o x 0 J E 0 U N o V 8 S i U 2 u I 6 R 5 e H S A d u B g 2 Y P X 1 u G T k d W 0 1 L D x L P 9 N E Y a b b 5 C b W U b M M M + 0 F A C b I F 5 e 9 C h w w 3 L 2 Q l L t 4 i y 5 1 y i v s r l r 1 / D h Y 8 / u 1 k d d i c o v n g 1 2 X r F r A 4 J 2 r U l P P / S 1 l S d 7 c C b D R T C S h R C W l y f u Y 7 v + O Q n 4 C K z L w 2 l n Q W K 1 z T d + t J 9 n P q u Y 4 J W 8 O Q x W w w u + z v / l k 9 o E b V a L 4 h f q r A M R 5 8 V p b C N f L A M J j / S 4 M k s P B F v F K 5 B E m h W W Q S 2 T r x B 8 + C z u z c G C x Q H N D o F O t r B H c O K h I W m e R 1 U M 1 7 9 b / P 4 x o M I 3 v r F s y I D Q h a i P / p U L 3 7 w y 9 J u E H / 4 / A A M R h u + 9 6 u t 6 T 6 X f / Y k 0 l U F P v Z r N / E d Y 9 3 4 3 l 4 l r E N q D B 8 a p P Z o z C k x n W S a + N p P H M D d e A 3 / 6 D 9 N Q 6 9 S 4 P I / P y f K Q / P O g F x M M x K J w q 6 3 w z d N C k g t W S 8 T + b 5 c J 5 z X M C V y i 6 L N m B l U q Q V 6 H V P Q T H J p N p A j X o V W 3 U w M G y h G q W 8 c Z a w / W p d C z h U T q l k j c q U Q C p U E S m Q 5 e X 0 B O / M O V y + q k w b Y y 3 G E l z J Q l E y b i p e p J W 9 R p H Y m o X I o M T A w I L b X 4 S T Y 7 c B 9 c P + v 5 n H 0 4 5 P 1 d 1 r x 3 v U b m H T t g 4 O 3 D 2 2 6 / K V 3 U k Q H W 4 M Z 2 4 G z / D d m g 3 Q M G 9 7 z 7 R 4 F 3 i p Q T X i u O 7 G 5 K L A d I f q Z x y o L C w 3 a h B S O Z c p Q 8 h u R 8 p V w 9 f Z V f M 8 P / Q 0 4 P e y b k N + z j U A x D V x 8 l 9 O I q u i 5 S F q f O p T r i i 9 e i m P J 4 8 b L U 9 I E M g t Y M V u m Q U w d x J N 6 n K H x b g A G E z n K t T i G D v Y J A d p 4 H E Q u T Z 1 b U 8 P S x b W 1 A z j 8 y t S 2 X L k Z L F Q s 0 H I 5 4 e 3 A n c n g + 3 3 x C 1 e R z F c 3 B Y p 9 K P a l Z P z R J w / R k A I 2 U o / F c o G D R 7 b 3 6 2 b n l 1 E u F O H Q W V H M F R C I B H H q + d N C c H i C l y d 6 L / / S M z j / e c m i j X n 0 W A n n 8 f 9 8 7 D A m z 5 v w 9 p 8 9 x O l X J v D V 1 9 c x c a o b b q s D b n M Z z 3 1 e s l Z / / k 8 u k g / c o N D N l l J G P J G E T e N G M L C O v K 1 H 1 O v b D q H H C b g P W I Q g M k q V P D Q q P R a X l m A x u + B p W t 3 L C b U 1 U 4 j c A g c M v d y b E i U T j I T a c / q d O R y 4 u A + P H s 3 g 4 M H 9 K F a I i q u 2 F y j u f 8 7 R N J P P 3 g k P l + M 4 N G J H 4 G E W 3 Y c a / p h v O o j e K U m p M N W V X b q H f g 3 6 r F x A h u s Q N l y T e K q K U F 6 L l V h j i m c 7 7 C h Q F 3 u T o v D E d v A l V e i l C 1 i N 3 6 y / 0 0 C u Z C P t k k D 6 j g U 5 S x p H D t O g a p v 4 l d O G G K z t / f E E c r N 5 m P U D K N b C s B 5 P b k 7 a c d Y D p x L N 3 P b j x I n j 4 r 2 9 g l f i z l 1 e w d Q L Y + I 8 L A R y U K M d H D H U E I n U 1 b n 6 d p D p b j O u z M X x E / 9 R m q 9 j / N J J J w 4 c 1 W J y c q x Z Q b 5 v / P C / u 4 0 Z f w 7 v / N K z + I 9 f n 4 Y 3 X s b n v v + I y I q Q B e M v / / Y o e i d 7 W w S F w + n f 8 a 9 u w G b U 4 H c / e x o 9 t k a X d x I o L l J 5 e P g k F m 4 s Y + y 5 7 k b N R l I 2 H B F t D j R E V + L k q y Q w d K L e T 5 U 0 d C o z V l e 8 G B w a 2 G z n R I j 6 N l F E z 4 R k / V l 5 8 t I M n n t k y P 6 O m d e K 5 f J E 6 U l R R F U 7 C r N v L g B 1 j x W e p m K X z Q g n S 6 R Q J E o e X 8 n B P i w J V T y n R N 4 b Q s 8 + q Y 9 9 S W J W Z U V L o k I z Z h f I i 6 z y L j H 1 N 3 b A t g L l M V e w z 5 C C w d H 5 Y v l H H D 5 k y C H L t c R t Y b o Z f d Y j J P l a x O l i V P 1 m p G M + s R P d 2 P j Y 5 q S b L F B c 2 t b C 0 e K a C n o l 0 Z B 6 p n q m G o B J K V G 6 R G V J / F V k X F u y D F i 7 b S c g D J 5 T W F y 7 j Y m h U + K 7 / J B 9 P 3 7 O t I 3 9 G L 4 n N T 3 n S W p + n 8 8 T j U b p O s l m 6 n X i O a + H e f 6 X J W t 8 5 f P P E h V S i o n V 5 + o W g / H D E 8 B n v / 8 4 f e + O e C 1 H + x g 8 c O V B f I 1 o G Q u D D L Y + z / z S V R E J / K u f a W z + 3 G n Q M 8 3 j Z F n G 1 3 7 2 O X z 8 V 9 4 R z + X v / M l b 0 0 i H E 9 h / 8 i I u j L Z O V D I 4 p y + Z K + E f f 3 p r Y I X D 4 H a r D Y q i A b P X F p D Q K X H i b B 8 p x K o I U H D + n R w c 4 K X o W g d R 7 a w X L u O g G J z d Z B H D R D G 7 i F 1 0 x t Y h x w V d u G w 3 o 8 h F P 7 U a J G h Y 8 W J e G f y r 5 l 6 e e 8 e H y e e 2 Z x K X H q Z w 8 V C D 2 s U X s 7 C P N V K p M v E s T P a d 5 x 8 5 t 9 V 7 K w y f q 0 9 Y z N 3 Q q m K b w D U J c u G t H S F D F i Y G P 2 e H b T p w T r w e s J 0 U w s Q o k x f O C k R l 6 c f k v n 3 w + Q J Y X / d u a v d 8 N S Y q m p Z q G a G 1 m p d 9 y M I k w 6 D s E u t s m r G 8 v C w K 8 s u P Y D B I x 1 8 X 8 z j 8 2 c z M L N 5 + + 1 1 c / t I C Z q 7 M i t 9 z Q R c O J v B f r o v H z / k v + x r 8 3 G q x w E b C x M 3 n c j r h s F m g 1 2 n R 1 9 s j C s / I 4 H o z / J 0 3 H k p Z G 8 d 7 1 G J A / 8 O / c 5 6 + 1 + i o 7 b q B h e n f f X 1 V C A x P 8 v K A Y U E J p 4 r 4 w p 8 t i P d / / U u S I p H B 7 / G D F U i P V Y 3 j Q + T g F x W 4 9 u p Z v P t z J + r f A r 7 / h S l 8 4 t A w / r + / 9 + a m Q D b j / 3 x t F f / l s k 8 I c T u M V i e + c j t G l i K O / S 8 O 4 P Q z P f D d p 3 Z N a E j x V I U w J a p L i C 4 k h D A x W J g Y H J a / e X 8 B T k c j a s r J 0 t J O L h L F 6 g S 1 p k H H O X W L 9 F m L M D H a 2 3 H g 2 M 4 Z H S x M p V I j 3 9 Q + Z h R t H F t N I D p H F r G J l m 8 H v b o m s l I 4 m r g X 7 E j 5 Z M v T C e 8 u 6 p C r r 4 F p B v + G z a d 8 A V W 6 a F 5 F 2 Q 6 v 1 4 t U b R 1 9 f d 2 I 3 z X C c T x L D c Y 7 y F v J q e 4 8 z 8 G 5 h G a 1 m w Z T Q w 9 8 5 S t f x S c / + Q k x u 2 6 v 8 9 7 2 s 0 V n 0 3 C N e P B H f / 5 F / M D 3 f b r + 7 p O j + b 7 k Q f q 1 n 9 g P B W d Y D + 5 M E V d X p f m h o a H W K C I L 1 O + / u Q a L Q Y 2 3 f u H s 5 v f + 7 5 s l / N m N A H 7 w X C / + 6 X c 0 r I h 8 3 m Z r x W h + n 4 X y h X / x H i k n o l J 5 i c a 0 f / / x n D S R f G B y R F h P v q s r r z 4 L H S + V r 6 7 S w K 8 h F S X / i X x Q G b 7 Z E E x D X S L 0 z g J V m n G R / 9 R g C 1 x w U l 1 J I J F M Y 2 C A y 3 J z P / F 3 l 6 H N 9 I j q R Q 0 0 h h 2 v N u b p F v 6 e m M D N D 8 K g L g s r x a l U 9 f i S o F x 8 T 4 z 5 y w F M n N 8 6 c d u O G C k n R 4 v b 0 j o 6 A r N x d O + z I z I f h 8 5 A A q c u w u Q 2 i g A N I z Q f h c G p h d 5 u x p v z b R L e A T s K 1 E l V A M 7 x r Y P b G 1 N h J r Q 1 X N y M Z m H M R 0 v Q O 7 d + n 2 n V w u I 8 H l 6 e h d J Z J U e + K F a N 2 o x d N P A G h M 8 l W x R + z j s C m s h C a D R a Y U m Y q k 0 / n s a R o 0 f q R 5 T 4 M U / 2 t S M T z C F V T S B 4 J 4 + j n + i c h 7 U T u C 7 E v / 2 r F Z w e t e I 3 f 2 A S H / 8 N D o H X 8 N o / O 4 Z f / f I G v n Q 7 i L / 1 X D 9 + 6 p O 7 h 6 U 5 M 5 x p 4 j / 4 x D D O U 2 f + w G / d h c u i w 1 f / 6 S m i c Z J g c F U k e f A 0 C 4 v f 7 x f P P / V v F 8 V f n j D m g E W 7 o G 2 + p u O I 1 b l t l D h H P q p B I V G y C 5 + / S t d T x d U 6 h e X v J 2 l w X 7 7 b h 8 O j a d h y Z L 1 7 g G w t i P A 7 N g x d c C K r W E L N 7 4 S 9 z 4 Z H f j U O 9 p R R I k p U q 0 h L 3 j m c z m d M V / 1 Q K w w w K h v 0 j 3 f w N + s a f e Q j F 7 z 3 F A k M p B 1 R e K O 0 i L e G k W H J 6 s 3 R W H M a y 2 J T A Q Z X L e I 1 X M 2 Z 7 N t h Y c m L 8 d H m E H n r b z i N j u s X M p r H T q Y c g U n t E j T P d y e M g K c X y X x D k W + H H b + h b t o u v h n m b Q q + b 4 d S r r O z x w 0 / M T 6 J v / H D n 8 Z 3 f v o 7 8 T e / 6 3 v w f Z / 5 I X z s Y 6 9 g a m o K E x M T Q q N 3 d X X B S d S r v 3 9 A p N j 4 M v e x H L 2 B + e B V 7 J v a j 0 C 6 c R s z g a 2 R m J X 4 T Y S 1 j 9 D T 0 4 O R 8 w 6 8 8 S d b g y i 7 4 Y + v S P M + 3 9 + d Q l W r x 1 d + 9 h z 5 U O f E n l g y i r k U v v c 3 7 + B T v y 4 d n y N 9 z d E + H u T 8 K J S k 9 v i u k 7 y 4 r Y J P H z L j H 7 z s 2 d T E j C J Z P e E 8 t 7 E A v g d + t O N 3 L j r w g 2 d d 4 v j f 8 a 9 v 4 o 9 / t A 9 / 9 H c P C q 3 O 8 1 H 8 f n N u o b p m E l a G h Y e F i Z F V r i C Y 5 Z S p G m z K U U w O p 6 C o m K A s a 8 k 3 m q a h q I L n Q k Y E o 4 K X z C h n p N / 1 2 a p 4 R O 3 O 2 9 6 k i i H h m 7 L w p W p r 4 J 0 u D A r J e v O 0 B s O s I 1 q b a V D 7 X E l a F s S T x y x Q F u W A W A I i w 6 S t b A o T H 0 P e O p Z R q C V I O W y f K D 0 8 2 L c 5 L 9 g J L E y L 1 w J i H 6 5 m R c z C x E j m F N B b F T j R V H d 9 J + x o o Q 5 X w u g 5 s D U k y Z 3 0 + t z 2 5 s 9 F 1 O v E Q M P / S q 5 k Y a 1 H W D 4 o w q E g s l q p O O a Q j d Q a o T n 0 y e D N r S 3 U a T J y 0 T z K x h R p X y N R N h N i s R i 8 7 8 V g t l h h 6 q 6 h e 9 y D T 5 I Q J M h J v / x L r e u U G E t X I h g 9 t 5 X S 8 R m 4 W 5 l u O u p 0 c 9 M y k K V o f s 5 o f 9 0 J 8 n e a L R T L X 4 d a n A K c f c H L Q l K + O F Y q a v z 4 7 z 7 A / l 4 T / u t P N F b d c h i f M y / + m N 6 b p M 8 Y z A 6 S N Y n 2 f e 1 S U d z H K + d t m P Z 1 U z t V s b 8 n g H S x h l v 3 1 P j Y S R e y g S K s / V I f s i A y k j d d G D h t R Y i E w 6 C p C j p 8 4 8 F N n D 8 m 9 Q t D W E d x d K K E 6 3 F R e l t C o 3 + W 7 6 z C 5 e p B t X 9 D C J R V O S T 6 V K W Q L O t 6 Q o 1 + G 9 e Q I M b E V Y n o c F x r n 4 U r W V t B P q K F y + E R 4 X 6 u 2 6 G m B 2 p V w W b 4 e 9 l M F h 5 P c / / V G 3 Y P 4 H L i B l K a n E r 1 1 p J F X M 9 O 2 F G g n j U k Y R 7 c a q X e W d S S 5 t z e u H 1 k I i 8 G e L 7 E 2 6 7 U U M q S i a 5 X O v o g 4 O 1 R V q K 3 M e o 5 j d X E z U 2 B a s c j v 4 Y o S E O j c G 1 q k 6 d V A X D E T q 3 W i K g d d 8 z p z 0 n 5 c 1 / 5 0 S O I r U e g 0 9 p R U o R R T N V w + J W t E 4 f 5 u l b X a 1 v b Y W l p R Q w V X q b x Q 7 9 1 Q 7 z 3 X 3 5 S i t j J O + a 3 B 1 Z 4 4 S H / i I / V S a A Y 5 S p 5 m M q t X d U u p H w o D p Y 0 v 8 / n P f f P b 8 C k U + H t X 2 w k 2 A r B q C l h U 0 k 0 N V 3 1 o V A p 4 d 7 K J D 4 y n h e D p 0 j S r C A y V i H B r Z n S p E z L M C l 7 x G 9 L S w 6 4 x y U B u b p S x b h 7 g a y B E k 4 9 r 0 6 W r p X / c m C A s 0 q K 8 S K K m p I I i 7 t d T k Q i M e z b N 4 a l d z N w n A 2 J t U 4 C h V H Y D L z 9 p 7 R g N b g W R W q t i I E T D k H / Y 7 k 1 O A w D w u d i c M k D e V 8 q h p x / y O A i l T x v e Z u u j / P y 9 n c V w J P Z 8 v S J j E Q g B W u X W Q T L 2 K L x Z / y d X D Y P i 9 V M P t s G v F 1 j w q f b C T s K 1 N G S D 1 2 H G p G U M D m d g Z R K m P y d c H a I t F m d F s 4 E N c J s j p F Z d 4 z Y E F 9 N w T n W 8 M u Y h n C x k 2 Z k S R C N T T P k I a J 0 L K C J 7 E 0 o S R M y 2 N K 4 D K P 0 / u 6 T t Z G Z F F z 7 L f V X D d y 6 f Q c H i D J y G h M 3 H m 9 n 2 Z 5 9 L S O X J K p 5 l 4 T U m M X w M Q / O / J I U J m + 3 N j v t I s 7 o Z K V O / c J l E d W S g w J 7 R Z Q s 4 y v / 8 h 3 h Q 7 E v J R / 7 P / y 9 F / C j v / 2 W O O Z 2 P h Z / t o u y F W C B i J D y c d o c S C u 9 Y m U s o 0 w C l q m p x T 5 h / B 0 e g B y 0 4 Y n Y M A 1 C T 4 f 9 i N c f + N F / W K a r d F w S K J f L g T B Z L j d Z r m K M 6 K d t B Y X s G L r M V a G c R k k x L d 1 e p T Y f F N E / 3 t G l p i E F q Z E S m d P 5 M I I 3 e P t P C w o q H 6 p p E 9 Z t O j x / t H F + 3 j T N t 5 z E 2 P G u e o B M K e 6 d g z f l m g p a p V Q 9 K x V N w 8 r b 0 t B Y K F a y 5 E r M Y M B 6 X K w H D N 9 W w 3 w o h h v e 1 q p Z 7 d i x 9 4 z u 1 o R R 3 r f o U J P m 3 w 7 v N V W B 2 d 9 V w p n h I l w T D i R L 6 k 1 h S i 5 n S E B I W 3 T o 1 V y x 8 V 6 J N D O H Y p l S 6 X j 3 i L q c F c r E 5 d O N S d S d U H V 2 p q c n j h 8 T y w 3 u P 3 g k N N N 2 w s Q w W A 0 Y u 2 j F 2 K k e k f z 7 3 L h B r K p N h l O I k E W T k Z + N I U K K R w Y P Z H 4 U 2 C n a B j a D p s U a y b 9 h / N C / u y u e f / V u u O V 9 h t 1 Q w V / 8 8 D 4 h N M 0 4 0 l f C T b J w x 4 a s + F 9 + T 0 p p + o u / N 4 L f / Y R e C B K H 2 Y O k p A I k / J 1 w e 7 3 B J l h Y e K q A M 8 S N R S k f 0 p u 4 j Y Q / L o S J 0 4 N m 3 p L S q J j y c X d y O e u l 6 F Z f N h V p J E E z 7 c q k p U R Z Z 4 8 U K U z G J F / I Z c p j m h R x X 5 8 0 x 1 R L 2 T F 3 O Y X 5 S x F 4 b 4 R R S C p I u X v x + H U v D F o b x p 6 z o u + 0 A q M n + t D 7 b B V H J q X j J H h 7 e o K d j q + f t I l q X N x 3 q 9 f j C C 9 G k Q 3 m k V w N Y e G y D 9 7 r G U R S Z K G z R S Q D a c T z P L X D m z J U k Y 9 W S Y F U E b r f e U F p M 3 Y U q A q Z Z r Y O M r j P d z N 5 j O 0 0 3 2 Y E h T r U O m K C b Z t U I B Z c G Y 9 8 j Y 7 p 9 Y z Q 4 G 1 E D w e t j X m X T p B T 7 T 2 e z n S T t S o H P I a H B j A 9 P V t / d 2 / 4 r R 8 9 g V / 9 n 4 + J X T K a t 9 k f O m W D K h 1 F M V / G 8 t X G L v L r J B A 8 O N l C t F u 1 r / / s a V z 9 / L k t 1 o n b y a C t X z t v X d I E 1 q 5 c v + 8 7 / 3 B W 7 E n L k I / N w s k s 4 u 5 q k q h O U u i g 7 p 5 e n H j u h O i b X H E O e t M C H g f U Q s A Y 8 l 8 G O + D y y 3 Q 6 L W g W I 1 t f A D l g P S a E h s G 5 d l M f 6 c P c J W n w c g S Y l V 9 3 2 x 6 / D B f n 1 D W h t 6 9 b b E I h h 6 g d g w 4 a Y y r k a i F M k S L m / Z 0 W 3 y b L 8 r w V / t 5 u T F x 0 Y f / z Q 1 j L 2 V E N 6 Z G b H C f r K 7 X P G / M G 8 b j l 7 a H 7 k w y B b n N v W N b D T j H X m a q t w v 0 s M Z Y J M y l a s r y j R n C J c V 6 R 2 9 M / R e 2 i g 6 P P h g i x d a 3 S h B p x a L v H h r 5 n a / A p X X h x c m e h 2 n U e i n P j 0 m s F W I Y a W n 4 v W b c 7 z W E x + K T t c r d T 7 h Y H Q n i g r P k X U D W Q c 2 s Y F u W B P y x M T 0 + L y K K M a / N x X J 6 L i 6 w F n i v q J h r x p X 9 8 s v 7 p 7 m B h M H X Y k T 2 8 E o N v O o r x c 7 1 i I 2 X G X i g f 3 z 9 H / X g A 8 4 M n Z D / + y 1 f h N G v w x z / V y K p o x v X H P j h 0 R d w I a M U E c Y 9 d h d / 6 7 D 6 o p 9 X k s 0 i r a l V V O 9 J Z 1 2 Y Z Z R l y e 2 9 w e e R e i a Y F 7 s f Q f c S B U o 4 G O 2 / 6 2 4 T 5 S 3 4 a 8 D 1 4 7 E + j 2 x 6 B R d E H 7 5 0 o D E Q q U r 4 K j D Z S C N o y k h s l 9 B 9 1 I v h I S m y e J e u 2 7 4 V e x D Y S S P r K c B 2 w 4 2 7 A h K P d W Z g N S n z 1 o R I v 7 q / g n S W j S H M 7 1 F P E G 3 M G 4 U 8 W a L y w g m h W B i y b S g 5 m 0 P M J T 0 n k 5 j F C u Q y 0 u h D 5 c m p o N G U R x e Q 6 7 u V K n h R 4 Y x p l u 3 7 L l q L I F N y o B o K 4 X 9 l + 5 U L n 3 m s C h y d Z m M q 5 7 S n L + 0 G k 7 q A 3 R Z W h 2 S E R k j u X o a A B w s G I D 1 O Y u E P Y U s X j D Y v y i 1 + c x x + + s 4 F M M i 6 s Q S j Z t C R 6 D 2 j 2 A Z v B u + M d + f i 4 E C Z e e c o r W L n I C i P h b 1 3 6 3 o y X f / k 9 f O b f X B X C 9 P a C D n / 3 P 8 4 g R j r r F 7 5 n + 0 T b M w d 6 o b S N Y 8 h t I G 2 t w H E 6 d z b n R i r W 2 J D M r L a L / X z b I b O M T L p B 0 7 i I C q M Q 3 v r 9 w d M S H d c s V F B O 9 o j k 5 Z G z 3 e i e 6 M b o u S 4 M k P 8 y c L A P U Y M V N x I e r P S N i L 2 C t R o z g j 4 f M k Y H 5 i w D u O k z C R p 5 f d 2 E 1 0 h w N F q d E C Y G W 9 1 v z B r E m G F h Y j Q L E 4 M Z F M + H s X K e C W p x f V W y r p l i H P l C F o V S B G s R N 6 4 s 8 2 c j R G + n c H m 5 0 b c 6 d R 7 5 s l T b Y + m W R G U Z R v L Z 2 P U I G X s x n m z d r a Y Z u w q U D L V B j V x A k v b t K N 1 O 4 G B G M 9 z 1 S F d N r l p K 2 O 2 w H E r t t b a u k P 0 w w P f D 8 1 z / 4 y / / q v 4 O c K D P J G o / f O a E A z e + 8 K y Y 1 9 k r W L v v p Y 1 G T / W J b S 9 5 Q p W p m t X B O Y 9 S k m g 7 E t k y O e C S U n t + v I B 7 q 3 E R 0 I l l y j j 7 u S v C y j W D N S 1 j z F X G H 1 0 J 4 t C g B b / 8 / f t w t L e C w R M u o a H 5 w a 3 e S S O T X y 4 w M E B + D H 2 8 c H M R u b A Z d 7 5 + F 2 v e Z a w + 8 G L 9 Y Q j 3 X 3 8 k d i Y U U T U 6 5 c Q F G y k n a R C z E v S T n 8 Y s Z + l K G H P 3 H s B c X N w U g u t r e i x 7 3 L i T G C a f i a g W u Q Q s D A x u w w 8 K F q 5 k Q Y l 8 q Y Y R W z + 9 J m G s V M B 6 O 1 N s D P 1 s 0 b a Z S s d B L r 1 a o q a j J 3 u x N D 8 j n r O Q c 1 l o F f 1 4 9 L S b v t N q 0 W X s S P k Y L 0 3 m h Y P J N f j k a A 5 j N 9 o n U 7 4 w + W B u k u w P A + L 8 / O Q J J b r 5 u h n s F z b v 5 y r j z / 7 f L + N v f u Z T 9 V d / f V i 8 7 q V O a 2 R q M 9 b W p F W k A w P S Q j 5 e 6 8 S t M U i v Z W F q 9 8 0 Y D 9 f S + O H f v i e e y 5 / z N A H 7 L T K t 6 4 S b X 3 o M 5 6 A e i f U y W d Q x E Q V r X 5 / E + Z 6 c R N 0 O j v Z x Y K b P 1 v i M 2 5 y D F m w 5 0 v d 9 Z C 0 0 q J W z 8 A 1 N i O s 4 O + z F e y s 7 L / r 7 I H h h P I t U I Y h A 2 o L 1 + N Y 5 R R n y u G 2 e 2 5 y Z v o X u k W H Y 9 C 5 E s j k S f A N d e x l v L m 2 d o 9 1 V o L h P W a j k d u d w q V o n W R s W K r e x g n B 2 a x j 9 5 E A R B m p A Q w f t 1 w w 2 3 x 1 S / T q C 5 6 E 4 p C k m 7 r 4 J + M P / 8 q d 4 5 T s P o d e y f V H M b y W W L 6 c x c n 5 r p z V H + h j / 5 w + P Y N i h g d n R h Y u f f 1 e 8 J w u P / N 1 T J B y / 8 7 + d F P 2 Y r 5 R R i G R h 6 2 o E C W 4 s J o Q V f O m w C 9 7 b f g y d I O e e B O j + c h Z n J w 1 Y j q o w H 9 a I A c e D j f d u u j C 6 P Q 3 m u c C p 7 h J m Q 2 p M d T X c B a Z q O t L y 3 r h K W F E O P t z b U I u I W i C p F r 4 1 g 8 e d b M k + D M i K w 6 K r k O + 0 d b z K s B u i O D 1 o r P t S r H S l H 9 7 y a n C c x v R C d B Z W n Q J d p g n c u R x C x N M a G d 5 V o G T I k p t Y S c E 2 L M 3 p 8 G 7 g L B C r M b X Q S s 0 w k E m 8 M L Z 9 t r o M L v 0 r 7 3 y + G 8 L h E N z u 3 V f T t o A P 3 X p p 2 4 I z 1 X V G B W z m v Z 8 j l U 6 j k M / j y t U b e P a Z U 8 K q c A i e 5 7 a Y X n C p Z g b v m N G c 1 N s J V a I U c r a 9 L A j / + Z U B H H i x k V D 7 7 O e u k p Z v t a 7 N l k n + n a a u X k 8 P 6 k j 7 6 / E j H 2 3 s o f t W Y A P / 8 L e k S d E r P 3 8 K / p k Y / u Y X p d z A 3 7 / Q j R O f k i o 5 v T 1 T x c m h G s w G 6 Z o 4 z M 4 T r p y B z V a F 2 Q d b H N 7 H i S e e 5 0 h 4 O F V q w F Y W D I C n T 1 J E u V 4 m h d w M 7 h L e A O C Z o a K g h D w G Y j n + u 3 P 7 f K v A w + U l G u / 8 d y 1 x h + 7 n O F b v B D F w z C k W 0 i 6 G z 5 J w r d K 9 Z z H r P 0 Q K q n H d e 7 4 D e c i z M D G F Y r B J 5 8 T F i 2 N b N Z X M h X c D C x N r v N 3 A y + S 5 R v e T o n O B F r T M F c m w 2 e 0 I + K R a g K u J 2 + L v T n j z r c s o 5 P K C D n 3 n d 3 x C r J / i 3 D 5 O 5 M 1 k M k g m U 0 g k 6 o G O X Y S J 0 b x 0 R Q Y L 0 8 I 1 K Y + Q I Q s T x z F Y k G R h 4 v v k x + V f O I m v / 9 3 9 Y g d 6 f v y d b g O + + 8 Q Q l o M 1 P P + F a 0 L g q u k G X a 9 p 9 O g 7 2 o M R l x F a o g q R I S n k z J a k 2 6 H D u w s c C J C W 5 9 z 3 a f E O C Q I / v 7 p S Q r 5 6 H X Z T U H y f o 2 7 c p m l y / O 9 u a I X A s I Y f d n D S r O Q T c T 9 H s 7 x k H x h x l s U G c F Y d V 2 G q b l H I f 5 3 g E f P G n A 4 3 1 6 J E 8 6 S 5 s C G e F F a o Y d R b M e Z + D 7 6 k H l W / F U d t r V s x 7 d l C 8 R z S 6 b b 9 T x n c u K c G C n T y x p w S h 7 7 Z c d 4 J n J b E 2 q x T Z n g n M N 0 T a 6 i a / I q 9 I B s h C + h q v c U A L 4 K r h 4 n l M C l b 2 3 5 S E P F E A m + + / j a O X O y i w X A c g c w M a a i j 4 r v N 4 I g g W y C X a 3 s + z v g X / / p 3 8 N N / / 2 9 h M W H Z 0 6 S 4 D K 7 P w L R o 1 K 3 A m + 8 u 4 9 + 8 6 c c p D 1 G u E y b 8 5 P 8 r T V z + + f 8 0 g u / + 4 x U R h X z 3 l 5 4 h e t 0 Q y H v T S y i Q M 3 7 m S G N m / 3 R 9 y 9 K v / 8 x p r B R j s N A A G b P Y 8 c a S S Q j o q L N E A q E k P 0 P 1 R H S r m Z 4 p F U T L a 9 J 1 s K v A c 4 E t J b v p 4 U s 9 R J / l k M i 5 5 C 0 6 B 6 j d F Y q a Y D r f b u i 1 l u u U t Y i l d 1 N i K 1 G O D d U U M Q Q e 5 T B 6 t A + r 9 w K Y 1 U v U b 8 8 C x X h x I o 8 k U T 7 H q E T 5 W P N c J S 7 d r l 2 4 I W X O y p k O m r Y c t O R S D g n i z o O m 1 o k + B n c 4 W z d 5 3 Z E M 7 + o y B o e e f N l F f D E F + 5 h 0 v X x s X l Y 9 6 m p 1 p J n K d F s a g j 0 b u I K Z + 6 s 4 c m p c U L h h + 9 a c w a + / c R k f f X F r E K A d l x d q S M Y j + L n / L k 0 c s 0 W R a V k z V d s J v / 4 f b u K P 5 g v U j k r 8 6 f f 2 o 1 Z P Y B k e H h T l l L k C b L t A y e B W l F c L v / 5 z Z 8 i i a D a V C G P 2 y h K G z 4 7 h 3 O c k 3 + v X f + Q l 8 f f D A r s K P E 5 u r 2 t F S t r r p I D 1 d G 6 d i p N p O Q o o X T M n 1 5 4 d z C N X J h p J A / b O x u 5 z n d 8 q n B i Y R r G a h l X T j 8 v p P I z J E W g 9 f n j m C j B M 9 M F l z G E 9 a R R s b X c e 0 g S O 1 B g s D S e Z M 6 D Z d D e D B Y k f 7 6 1 o h A Z q F y Z G J p b C o F E a 5 O 3 g Q d 8 u T I y e n r 2 H r V v Q N M Z S e e U W Y R J L t p u E i W E 1 O X H o + B h C / g j + 6 r / d 2 6 S 4 M r i M W f d I g R q x t T 5 g J 5 w f V + C V 4 z t b M R Y w W c g 6 4 f B k F w 5 a N f j I l B P r 1 G 5 J p V 0 I E 4 O F h A W z k z A x m l W d X O v v 4 X p G n I 8 t F u 9 6 e O X 2 z r X y P g i Y w b y z p B c h 8 d f m 9 B g g C s g + U z y n w p C j 0 R e 5 k h J v L R r F 4 s V I f q 7 + 7 r c H l q O T p J l 4 X y 8 H P u r q h d G x j o y / B 0 a n G g v F d R R I 2 G J L Q R G I e y I L x X j W n I S 5 r z V b m h t N B k f s m I L I e G X / V u p X K V a Q C e c E h T P 3 t P p F / M v m Q S C D f S i 5 L t + T o J J W Q 2 X m k P 9 W t t h M / d r B a 6 g Y n G 2 8 M k 9 0 6 + A L c L n d Y r v T 1 y / / D x w 4 N i J 8 J 0 Y n C 9 Y J f n 9 A b F r N W d Q M p 1 N K P N 7 J Y i 2 + G 8 H Y B U k g e R 1 Q p 6 T c z / 7 e Q 9 x c S u A 7 T 3 b h 8 9 8 j 1 S m X 1 2 H x 0 g 7 e X i e a V e P N h + t i B f C V h S r + / h 9 I 2 f X / + 4 + + K B j B t w u a 6 e O 3 E 9 j S V m o F b C Q f E V 0 9 g m y p K H b 6 C A Q L q B w y Q 1 3 M o l s 9 s r 2 F k i l b O 1 R t l Y v a U e / H T b Q H H G L L C b E f k L X P L I Q p v d b q l 2 W I w 3 d C O t 1 p N 8 P d U Y G U e 9 U u T J x z t p 0 w M V h I V E o t O e Y j m D o 6 g r X E P f z O 7 / 5 H / P l f / j k O n x z f F C Z G u w X b D l z v + 4 t / 9 p d C k G R h Y r B w N A v I f 3 p 3 Q 0 z W / v s v L g p h + s S v 3 R C v F e T o D N d X P v + D P 3 y M P 7 k m r d 5 1 W 6 T 3 e D c P G f x 9 f j B 4 F e 6 n f u 0 d k X 7 E l 3 p 2 F P j T n z i O 9 / 7 5 u W 8 r Y W J 8 O w q T j G K m C r u + j 5 j J X R E n i E V U S E 4 S l b W 4 c N I 1 i N x 9 3 / Y C 1 Y l 2 M S q 1 1 h A o Q w 6 p C 7 S 1 C A / c Z h j s r d z Y P K A V F q u Q J I l f z Q i H r x N 8 q U d i D Z T 8 S B U D C G Z 3 p w a 8 D f 9 X H s + L 7 T L l X R 2 4 1 v d g E 9 3 Y D g P W I 0 R V + s l i K s X u 5 J / 4 v i M 4 9 7 J k A V r Q L q 2 E 9 v u W k c l V d h X A G d 5 X i T T T n 8 5 I A h K k t u H X N X r 8 2 U + f I R 9 E h U v T M f y b L 0 u h 7 1 / 5 g X 2 b A s n W 7 u v 3 O 2 8 C z s g U K q Q o l B j v N e L N h e 0 3 U n i K r d A b 9 b D o u j F k P y l W M R 8 4 7 s A R P f m 0 1 J 2 8 1 I N X g 3 c U K A 5 l 8 q R e O z g 0 a u 5 + s t D 1 Q l i N 1 + c a E U D e R L k d b L F 0 V i 1 s Q y Z x Q f n g 1 g F X y L Y K A C 8 y y 5 e S Q r i a w X 4 e 1 y x o D o s f S V n w O O 8 X W d A c q h 1 q 8 / t 2 A 2 d X j 7 h O E p 1 t W G c O c c t U r 5 O O l w W W l 0 l w t E 7 G 7 y 0 P g 5 e k N 2 9 O 3 Y 7 T o z a M m h T 4 9 A l p P u y d z z 0 j H s v X p d y y T x 9 3 w 6 R X 4 a O H J S r Y 7 o P 9 w V t r 4 h g X 9 k l W k F v z v / 6 D F 4 T Q m e l 3 P D / U T N O f Y m 9 Y v S v l 8 B V 4 w a y e V w a r R U F M L h u Q K 6 V J P j R P 4 E N V y z D l E j h z R E 8 K W S o U K T 2 k j z c 7 a B v t 2 8 m X 2 g 2 Z j Z L Y c E u l U c J f v Q 8 X 9 i F l q 1 s l P k 1 F h X 6 y I p n 1 o i i Z 6 5 q y i v f F b H z d w r L 1 Y 4 F N r h Z g 6 i F / i p 7 z t p f t 2 d X b g U P j + X w O J p M U j G H f a p g 0 V G c x 2 h 3 y w H / v 8 2 f F f N X L v 3 w d s U w J H z v i x q / + Y C N P k f 2 l T p s u x H x x s b d x M z r 5 Y P J 7 v / l j L 4 p O 5 2 7 h I i O 8 e P M p n h y 8 2 / z M O w u o 5 g w 4 + N H W A F m S C J p C G Y F F 6 9 q e 8 n H o u 6 e e + i 4 y G Z R q n D t h Q m I 5 T f 6 D t O K R q Q s v w O L H b p C G N 2 H z S S s 4 l H t r r Z F S x E E I Q 7 c C O X 0 M x l 4 1 H G 4 3 z P 0 6 k W l e 4 9 Q R O j 9 v 5 c j 7 S 1 l H D J I w 1 c F 1 F h K l E o J L e b F L H s M 6 p B P C l A 5 n 0 L 7 5 8 E 5 Y W 1 v b F C Y Z 2 2 2 k t h e 8 8 4 9 O 4 M s / v B / 3 7 0 u L I 7 m q K + P + m u Q j / v f r A S E M c v B B B s d 5 r n u 1 W H 8 U F P T v 8 m x c f O + H / / 2 9 L T 4 Y b 6 b 8 d 5 6 1 4 e K B X j G l w Y L E 4 e m n w v T + w Z H J Y M 8 B F O y 8 h q w x 3 r l f z C J F S Z K V b Q W K i 7 A c 7 i k J / + j 8 C G l 3 + p E v o Y R r w o b k i l R v g P O v W L j 4 I b D D Q H t t R o f 1 h A q r D z s v U X j s 1 + D k Q O v E J 6 f q 9 P T 2 g S v M u o w j 0 N S 3 / R / u l k o x c 8 m x b L l R 8 S a e o w F D / z l M v K G N F l 2 j e h R T r U E P s 5 u z y H c X C J 5 4 Z u v E R e u b 0 W s + S A N U W k z X D M 5 1 2 w m s f D g p 1 e g y o H u / E 8 v L U v 0 9 r j 7 L w Y G / + G m J P h r q C o A D C c 3 g I N G Z w S L + 1 u t h E W y I E e 1 g z N e 3 z 2 H h k q 2 S m R T g d 7 9 w F J 9 5 V k o 3 Y m X 1 F B 8 M V 5 Z 5 e 6 I U L P n W F D L u F x G t 1 n g Q z M x t L 1 D t O N B d Q q 9 N k k z r s B 7 J 9 c 7 L D H b C Y 7 8 a s 5 o e f I O E K 1 x s U E D 2 a 4 7 1 t w 5 8 D p E H g l J a y 3 b o t x 6 F Q d 3 Y J K 3 Z 8 n B W t D + p q u s N C T d W J Q u Y C E r r X X b C T E g t i n E 2 R / M Y W r W B z r O 1 / O 9 2 d b F l b O Q z m y t T W R l N d I + L 6 k u 8 K w e H t r l j G J 8 8 7 s G f f e + Y W N K x E w 4 Q z b j x h X M d q z R 1 W S p C Q e 2 B O D z F E 0 C t s R E 7 2 J r t E s h M 4 7 6 P G J B i D z 6 U H M G T i x n K y P i K M P W 2 z U e R o O w F L J g H u o s 0 i H b W n L 6 N D f T 2 d Z 7 Q 5 U T S X D k O v c o l 0 m a 2 Q z G m g N Z R w 4 M N D Q 7 3 N R q D B 1 v z 7 3 L 0 U f M i 1 B L 5 M G r 6 A g / + v a B M 1 G q B r B S H U 9 s n j 1 + P + v G S c 2 s t P S 7 G b x k y g h c 3 N m M 7 / 6 k Z r 8 9 o 8 M J 4 g a i h N J / 0 f / 3 Y I S T K 3 X S 9 d B / k P z 6 l d 9 8 c X C C 2 1 m k F h V z q b c 8 W q l m Y G J V K w 8 L k Y n k U i Y K c G t o q v Z 3 A O W 0 s T M l y G f F S E e V t q G J 3 d 7 f I 4 e s E j r K Z N J 2 F S a 6 H E i S / o V x f G d w s T I z 5 i D R g 2 T o y 2 l Z 0 I 5 1 M 7 F m Y G G o a x P u 7 y k K Y m H o y 5 2 b / 5 X 4 s 1 F G Y G O O n R z B 9 d w H J Z M N i + m c j u w o T 4 6 X 9 J U S 9 D b o b T B Q F i 2 A 8 F a Z v H t 4 l 6 s c l x 7 h Q T T P k u o m 7 C t S 7 S z r h e L X D 0 m 9 B c i 2 L Y r o o d u j Q G o l i + B s d v B M 4 z Z 9 h V a t h 1 2 g R L X Y W R P a d U s m d J 3 R 5 b o m t T a K p T K 6 2 H t 1 m 6 q N z d R 6 c v I 6 L 0 b 5 F p g z e W / j 9 g q k n B 3 I 4 0 n j I u n 3 a E a / t e u 6 l Z x A O N 9 o t 7 d u e M H A J Z 9 l X + q 2 v r c A z 6 s a f f E y q g / G L X 5 z D U k S 9 7 d L 7 p / j w s E j K O P f Q g e V 7 a 1 L c g B 5 l M j D l K r G u + n e 2 B c 9 H v V E v k t 4 8 I c l a 0 D p g h N b c o H 1 G q 2 5 P H c r F R p q h 2 d g + p J 4 g S 9 E O z r 6 Q g w A 8 t 8 R W y q a v i g B i g i w O 1 w + U o S L n P u M r i b x C B n / G a 3 Q s u 2 S 5 9 9 V X x n 5 Q x F e 3 + p r c j p l 0 W t T V 5 s q q y b U k I i F p M r b r 0 P a 0 u b n 9 v 3 Y v j J g v h v H n G x k X x a r i a Q D i W 4 A I + e 1 c Z G f J O I r V + C 3 R h 7 z b j H o v P l Q z m j M i i O a T j 1 F / 0 Q T u 0 C t L r b 5 V J 1 w c L 7 Z k Y x S i C u i c 0 u u 7 6 x o c 6 i 3 R R d L F h 0 J w e V o X / P G 4 Y j b G w s O 1 4 T q B J 3 Z Z 8 D j x l S 2 Y g q u J t v H D c K E A d 7 1 E V j v W 1 7 z o H / j g S 7 K l P Y l a J 8 M 5 e i g H O / K 5 v L Q T S U S J H / + S F D 1 s D o G 3 g + + d w / Y s N i s 3 A x g 9 I 9 H J B b J O b K G e 4 l s H t b K I Y f 0 d d L n 3 o Q r O o q j t 3 Y d i c G f e W t O K k P p 2 N H / j M f k D P N p 3 e f A C N F 7 E x Z O s D B a m + K p k j Y 7 1 S 8 K 0 k b o P n a F 1 w J c r j c l k W Z h u 0 j W 1 g 2 v 7 c Y 1 1 B s t R y r u 1 n p p u R 1 + l f p I P C J V O O g 5 v J 8 m 7 m n M m R y z c m D r g H c l 5 P 6 r e C S n 4 I k f 7 Z P z 8 n 8 z h M / / 7 L d x b l a g v 3 z t X g u W / r i N S t P F R Q I P 1 + F N h + l a j X N V i q O 8 w V m + u C G E S + w Q / a b Y 5 w 0 2 D 9 X h b m F s G 1 2 x T 6 z U i V X 8 v O N J b 3 F w + w Z S G A w G c t 8 c h S C 7 n l P M b y F I M o V Q q w u F o h M h 3 A 5 c p b t 4 n l b e z M X W 1 5 q 7 F y y X Y 1 W 3 R i D q a r U g z y O 3 B + 0 h 6 F 2 C / j A v Y 8 3 G b A x 7 s S / E c 1 V / + 9 z f x 8 k f P w + x s W D R 5 b u l n v m s M 3 / 9 M z + b r f b 0 m z P o y + P 3 P H o b b 7 k A w r d r M V X y K b x 1 4 T v N Q z z z s e s l F e F 8 9 w H 7 I N G n F d r B k 5 q J F E T n r V J q q E 9 i f k Z G u S O G 5 H s s U C e 0 4 h u y n M D g w g m T F i l g 0 K g Y e r 2 l q R 6 b u H z W D 6 x 4 0 Q 9 l k j Z L e j B T 2 r + 2 s 1 Z t 9 F h n v V 5 h Y Q D n B l t O N 2 q O H 0 k p k o t T f c Q 6 + J S m D X I b d q B E W q a d t 8 / C V s G R x r y 8 m x C b U T 4 X p r w e c A H D T O 4 n l 2 7 x z C P 1 7 P x Z K B s + D d C p O G f F m s a q 0 k R + z E 6 V q Y L + n h H 4 a F O z c q d o 0 N w 9 q 2 V J E w m G x J q k T 5 J 0 + Z M j z A j J i y 0 l o 9 V q Y e i T L 2 b x K l z d O 0 7 R x L Q 4 Y 8 O T y Z h b I L u D r z M c L y E R y M N p N M L g 0 C M / F 4 N k n W V U W K N 4 F o 5 g v w u b Y u o l d L B I T 9 H Z l O Y C J / Z w V s l V J M L h O B I O z V I L z a X R N m P H W g q F j J P Y p v n U 4 a f Y h 6 q 9 8 M I H i s S 9 X t O G D y E O A 5 6 W 0 N v 1 m d H C v 4 P x B P h L P U f E A 5 L o K m Y q e q B u J G g 1 Y X i n b v M H Z T l i L K a E p r A s H v r u r p y U g 0 X y t M p Y L O T h y B V G o p V Q u 4 P a j y + g e l P Y D Y k u 5 E / L x P P R t y 1 K K E f K P O k T M e Q N t u V a 4 D L 5 X B l s q z k R n t G 9 n 0 w m J p R w s I 4 a W b P 6 9 Y 5 e D P 8 U T 4 + J Y + P 1 R P h n M i D j L n J V m c / f w v B R H 1 Z 4 U X G K Y 7 V S 5 V C I / S o O K Q h I m B g 9 s 3 i l j r 7 A o M / C Q I P X 2 9 i G d S Q n r J q O T 5 R z W G l D S 6 8 W 8 1 0 Z s T t C s T p S v I 8 p b B 3 T c H y V a v J V S 8 j 5 J 7 Z A t c P P 5 a n v I G 9 I 7 d L s K 3 V N 8 6 x D J W D + Y Q M n g p e T t i M 7 u n i / X j l 7 1 G p Z m Z w X V 6 r V W t 9 T r s 9 k 6 b 2 b d C X q d U t A i h k p v h 9 3 h E H X 9 O K 2 H C + g z m F L K S M T j c J N A F b Q 6 K D Q F e A Y k 6 1 T I k A X h O Y J t k C W K 1 2 l T b l O 3 H l P d j e y S x 4 8 e C U v E 9 f o 6 o V S S 6 C 2 H z F 9 9 N o H Y / O 7 t V 0 x K 9 / H S R G F P C b 9 P 8 c 3 F o 4 D 2 w x G o x 8 G t Y e v 2 3 R n 2 g v 0 j H j h H R 4 X G l i d i m y F T o 9 1 Q 5 j y 8 + k b E D A 6 Q l G t q V H T d g u 4 x V 4 1 E i J P R C 7 / P h 2 Q i Q Q I n r T F y k 5 + V q R c u Z I H S m Y D k N p Y x M p c Q 2 e P a x t z q J n g n c U 7 H y o T z e H D / P g 4 c P C i O d 9 / f S g 2 5 l B o H F P R 6 z a Y V P n P u P I r K z l F U G b x 8 4 4 X / 6 5 Z Y v s E x D f Y h n + K v H x + K Q H W C Q q 0 R 2 4 / s F f K k s a x n O 6 1 Z Y u 0 + 4 6 t g b n Z G + F e d I N Y q 0 a M 9 5 M 2 T y B y E U K t V I t D A 9 f T Y r + r q 6 o a p X t 1 V R l w l h U B 5 m 0 n 2 n 3 h 7 / 3 Y k V 3 N w T e 5 s M d V 6 N V L l O I Z s E 4 I e l 6 o q H G / b / J i j k f L + v O x D s X / V 6 7 b h v c c 3 N 9 O M u M i K j C + + 5 8 c b j 6 I t y z e 4 e u t T f H v g m y Z Q l W J x 1 6 1 D m 8 H J p D z J m w 9 v f 0 l z Y S 3 2 9 6 r Q P T w l B l 8 n i x X 0 + z e t E y e p c j Y F T 6 Z u 5 5 K w U L U L 3 z l 7 F w q q I V I I U o 3 z U j 3 B V k Z 8 I Q X r 0 O 7 1 G M j g w G 6 3 i + 8 m V l M g G 1 n / p B W V a h G V W k l Q v l A o K O 7 r k 5 9 6 p f 4 p 4 F u I k G 8 n l f r 6 5 T 9 f x E / / 5 2 l 8 6 r g H / / m l c b z 7 u W d E h j s L 5 l O x + u v H N 0 2 g m s s K 2 / S 7 W y r 2 l 3 h Z u r W w 1 f J w D e 2 l q E r U i m B Y e Y d 3 G q 3 t N o x 9 H Y 2 m Q T / Z y n E 2 B d f Z F o s P n w B j 5 k Z 4 3 m J p L c h Z r s + X 7 Q a m c D z v x A J i H 7 Y g F + i c B M z V l c R a G v p + f 7 + 0 o P H a q g l f + q c X h U 9 l 8 a g Q I P / v j / 7 g i + I z x v 3 X H 9 O x l U j H J D p 6 b n R n i v g U 3 x q o v v / H f / b V + v P 3 D U 4 T a i 5 4 m f Z n Y R 0 0 i m 1 s e J V u Y Y c d 4 2 W w L 8 E Z G A q L l q x U R p T M 4 s T W h Y g K A / Y q H C Q c f f U F j g w e f L K F E h O j B B Y o c 1 M h z m Y Y S c 7 C a d 6 Y o P 7 G L u D Q P Q u s Q j D I 2 u Y 5 G D V F F V r D 3 g 7 E v 5 N / r z I q 6 z U y d r f c 5 d g 0 + j w W 8 q m S s F p t Y t f 0 f s 8 A V I t v 4 m J v G o / I 9 y u p g 6 g a L N D U l A g X 9 E T 9 p O L 9 e 8 d T m / Z h 4 w P N Q 8 k Y I 2 E a c 5 f F 1 v v 5 Z A E m T 2 O u 6 E m q 6 7 C f c 2 a o K C g M B + g i S y m 4 6 m W f t 0 M o F I L T 6 R J + U T g Y g s P p 3 H E 9 E f s y J C t 7 Q n Q x D s e Y H V U S V D 4 m 7 z Z o s B l I O J 5 s I L L g x + O 8 4 7 l k 9 X L k B x q I u u 4 G / l 2 Q 6 F 7 a D 4 x f c C N U I m q Y K p O g S U q j U q 3 g R 3 7 z D h 6 F e f P v G n 7 t 0 z F k 9 B + F s U O J 6 8 5 4 K l A f N j 4 U y s e 7 J z A 4 u 6 B Z m J 4 U v C C P d 3 e Q i y + y M M X W s s J S d I p c r 6 + t i Z 0 H O W N 7 b n p m V 2 F i s D A 1 R c t 3 h N F l E v N B K z N Z e B / F U E 2 p n l i Y G G y d 7 H Y p F J g m f y y 4 n o Y / 0 T k s z k G V t + N B v B c P o Z Q r o 3 d f F 8 a f I 0 G k 0 3 b r 9 d A l G 0 x A p V T h m Y N S J j 7 P m 5 n 7 X n 4 C Y X q K b w Y + s I X i B F S u 6 c w H i S 2 k Y R s 1 I 5 J V o q u + Q + D 7 r f 9 2 u L e E H s v 2 v h f T K M 7 v c + 6 y + 0 U n J H J K m H X S O q q d 8 H Y q g q N x A 2 b M a T z j 6 M J 0 K g Z n S o v S R h r W P q J a R O G K Z h U e p + N w k e 8 2 Y d o + 6 j f 7 a B 7 Z X j e s Z j M G U h o s P F q A z u j B 2 E n J A g f z W S F M h Z w V w 2 3 1 K e T 5 M h Z M r j p l G 2 n Q 2 l Q k D Y v L j N X 4 T S y E z 5 H V e h K B f 3 L l 8 B Q 7 4 w M L F G 9 H w 5 n n 7 E d l f W V R 8 q s Z v I M d f + f e x h 6 d l y a w N e H U p j x R G z 1 p Y x n i g m n w c e h c 8 z 5 3 M + T I X 6 d t Q W X c C i R x n K g V Z 8 9 z Y q 2 G t 4 r Y B V m 6 n q v J M I 4 Y r f D o G 5 a 6 U N J B q 8 4 j m 8 l C b 9 C L q G I u S L S v S 4 V 0 v g C z v p F p w d H O 9 g n t Z o E q k 0 + q b t p q M 7 a U h L r H g G j h A Z b C z 4 q s F Y 7 4 s U + 6 O 5 4 K 1 I e N D 0 z 5 e O k 5 L 5 V g l D s s Z d / n K Y v A x P s B + z t s 4 d R Q o d j E 0 9 6 c l 4 p t 5 n K N H c q f F C x M O 9 X 1 z u s L Y g M z B W k K r v + 3 F x j V a l E / g o W J r 9 c / H 0 B 4 O o H U f A h J o s M G o w G F g j T f p r W T o F R q L c L E a B c m B t 8 r W 2 T 2 q Z L B x n L 5 6 B I d 2 z G P a 1 4 z K T S 1 E C b G 3 o T p K b 4 Z + O A + F P W / b H 2 M P Z 2 t 0 F 6 z z j u B L R 9 v h q Y l 7 S y D 9 6 l i i J 3 H P w A 4 U 5 7 3 i 2 L B b R / G e R I I f o + D H X s N Y j S D r 7 d n o h s q s q D u A 9 b N 3 E C d T i 8 E o 6 a s I b m y N 4 X A W e o M t m y c k S 8 j b V / A b P A c 2 Z k a 5 o M 7 J / A + x b c G H 1 i g 2 A 8 Z c p Q l S 6 J T I V t f p y P j / f p Q M n j 4 V G v S i E 6 1 Z U d o d b p t M y b 2 C v Z X W G C a Z a Z C A / 8 l R 7 f I q p h d k 9 Z h N Y P D 8 y W y x u l k S q o L w R K 5 D R R q 6 f p K 8 R S q 9 X r m U f L 9 2 O r Y x 0 w i f a n T z + W l K 2 H 6 L t N a e f J Z q Z a u N O 0 l I e O Y P o G n d H l j u 6 f 4 6 8 c H F i i m G e G 0 1 N m 8 J s f o N i C 5 K l m Q Z m i J 1 7 8 f c I a D T G E s R K k i p K 1 j 8 1 L h E 5 7 E 5 c G 5 0 4 D u B N 4 g e S e s x B t L 1 K e G 3 Y L 6 y W B h K h Q L 8 P t 9 M F s t I q r I q 2 3 n 5 2 Z J C L Z e h 7 5 e x t l k N S M b z I v I n M f j 2 R Q Q T l 8 q 1 r f h l c E W L B K O Y n Z x A w p e A 0 K W m C e 1 + T Y d o z Z R p 2 J N x 2 I k t Y u Y 6 H 6 K b w t 8 Y I F i y H X g u N Y E w z K g Q 3 x F m s G X o 8 y 7 R d R 2 g q / J B 8 u U S 6 J k E 4 M t C x e J n J 9 f E K / 3 C t 5 N T 6 7 d 1 w k p B c + n S U q B L Y m f F I a c c c 4 T r R q 1 Z r O A C 3 / O Q j U x u Y + E I C S E o R n Z e s 2 9 W D Q C 2 5 A F h f T W j A a 1 q Y p C q r X y k 9 v j w v 7 x f r j M 0 p y c m Q W I / r K C 0 R i 0 s O v z W E t M k c + V R L J D I v F T / P X g Q x G o Z j D F U / A I K E m H f m Z Y G k D n h 7 c v F b Y b W P + + M a 8 T w Y 8 h o w m e / S 4 k l h v + h 8 E 1 9 s R W a j v H / W o y g m N 2 D z K x B n X t r 2 9 2 M e O N i g W I n C v Y 6 X x u s j y c v c 7 C 5 1 t f F 5 P c z j G 7 + C 5 / x t B Z t K I 2 f D N U W i W 9 r x O W k A U y G o k I Q e 0 E X m d W L u V F g Z l e 6 x y y x a f z T t 9 O + N A F i s F C Z Z 8 w i d 0 J j e o K R q O r Y j e N l o 3 Z n h A 8 v 8 K 7 S j C r u h 0 L w u B u R N 4 G n E o U 8 k 8 m s J 0 K X H L J 5 G f r h S l d w 6 1 r M t g K 7 R / k 5 e x c c Y j o V 5 t f x e D 3 + w c G R H h b l 7 U g m u q 8 8 V m x u r U C E 2 P + + q L 4 6 2 k r z d y M T D R H l s 4 M h 9 E M r X J v 0 c e n + N b h m y J Q j B t e r d i d k K 3 V + L N d Y v c 9 R n M t v i c F F 8 j k r f d P O L p Q a g s o s h X g k s a c i i T T s y f B t V x y S 8 n k Y q a M Y q E o j s e P b F E K Y D B 2 s o h 8 z z z 5 2 t P b g 2 Q 0 1 V J q m e E a b t 3 f i a 0 S B 1 d c P Z x C t X N E 1 O I x i b / Z Y g y l 2 l b 6 + B R / v f i m C V R 7 d d h s R L J O F 8 f e P / V j z I f V Y k H e 9 W x c V C 9 i s N X i C V O r 1 S o c / n R 6 9 5 1 B u E g L g w X j v U Q Y z x h a q Z M Q 0 H g W m v p a K B Y S r a K G e C y G e D w u r N B O 4 E 3 i + D s G i 3 R d v H C w V J D m 6 Q q x r c K Y T K a g 0 0 r C s h 1 i S 4 3 7 0 q n N m A v u v E P H U 3 z r 8 U 0 T K E Z z y D w T y m 5 G / 3 i r m Q 8 C L m x 5 X N c D 6 6 A J 0 Y W E c N q b f Q 4 z L x j c 5 R S c G s W 5 g / F S A W d t W y s p h Y I B W K z S B D L T P R Y O 9 p 1 4 K T 2 v c d o p Z z B e L 0 r J W F 5 c E j m H / J t c Q a J 6 e l d r s 7 N V M u g M q H C p p h 3 A l Z R k q J Q a u E z S F p V P 8 e 2 D b 6 p A M e T I X 2 X E j 4 T t M Y r l L K y h n f d 9 2 g u Y U r 6 d D M E x a h V h 6 x a Q b L V H 2 9 o x + 6 Y X y d k Y D I r W h Y K 8 G y O X Y X a 7 u 6 Q A g v f J s z G U G m k S d 8 2 7 i q 4 h O w Y G p Y g g h / j b 5 7 Q 2 o V K S g t A j u d b Z v 0 q s 5 q C 3 t m Z V u E z S p m 1 P 8 e 2 D b 7 p A M R 2 7 v K x D J c s T l V X 4 0 4 / R 7 + w c w X p S J P 1 2 Q c U S y 2 2 D k M 7 J k b J m 8 A B / L d A Y g E M n P H B M W K B T t Q 7 w l a V F E R K X y 4 7 J d f z 2 C g 7 E W H v N d D 6 g t 6 + f L E 9 j + c k g C d Z 2 0 b u V p Q V q q y q s A w a p J D X 9 v l q u w n s v j P A M h 9 y 3 r h D O l 5 9 G + L 5 d w C z p 5 Y n c N 1 + g G J z w O d R 9 T D z n k r W O c Q v O j 3 4 w X 4 q h h w W P U n F o z a 3 R r n C W q J m z k Y U + e 3 l J h K R f 7 h 6 q v 0 P 0 y a 6 H W q s S A r n + M I 7 4 i l R X f W C o 8 R 0 G + 0 K x x S T K x d 0 D H V y N l g M x E i T O q V W 2 C k I 5 0 b n J 9 + 3 f j 2 U S Z o Z 9 y I Y C b 2 V a 0 C H g 6 A X 6 P W L z A 0 Y z K 9 S r n 7 y y 1 F N 8 u G D 3 5 d z E M s 6 O L 4 i A 1 b d E o G R w w R N 1 3 C W 0 t E Y p D b g P C l / I g m K u E Y 4 P p p R w m 8 o I B n x I 1 m v g 7 T s / 2 l L o s h 3 G U a c Y x I m V N F K 8 / o r N a h M c Y 0 Q r m w q l d E I 6 m N 3 c 0 Z E p K N f f a 4 / Y J b w Z K C 2 t M 8 p M A f n B b T I 0 P F J / l 0 u E 1 a A 0 l U R w h 1 c + 8 + Y H j M f 1 W n + V a o m E a / e 6 F k / x z Q E L z 8 m R d R w e n k Y Z O Z g V v N k D 8 P 8 H g Z H T 4 0 d n P 8 0 A A A A A S U V O R K 5 C Y I I = < / I m a g e > < / T o u r > < T o u r   N a m e = " T o u r   3 "   I d = " { 7 7 A F 5 6 2 3 - E B E 7 - 4 4 B 5 - B 1 2 4 - C 1 1 8 C 7 A 1 C 0 B F } "   T o u r I d = " 4 c e 5 b f c 7 - 8 1 c 9 - 4 7 b a - 9 3 7 c - 3 e a 9 e 8 6 e 6 d 3 6 "   X m l V e r = " 6 "   M i n X m l V e r = " 3 " > < D e s c r i p t i o n > S o m e   d e s c r i p t i o n   f o r   t h e   t o u r   g o e s   h e r e < / D e s c r i p t i o n > < I m a g e > i V B O R w 0 K G g o A A A A N S U h E U g A A A N Q A A A B 1 C A Y A A A A 2 n s 9 T A A A A A X N S R 0 I A r s 4 c 6 Q A A A A R n Q U 1 B A A C x j w v 8 Y Q U A A A A J c E h Z c w A A A m I A A A J i A W y J d J c A A I c W S U R B V H h e 7 f 1 n o K T Z V R 4 K P 5 V z r j o 5 h + 7 T O U 3 P d E 9 P T 1 Z A E i K L Y I O x T T B c X / s z m A t C S B 6 Q y N e X D 9 v 3 s 6 / g A 3 M x x u h K B h E E Q t K k n u m c 8 8 m h z j m V c 8 5 3 r f 3 W e y q c O q E n S P z o p 6 f m V H z D 3 n u t 9 a y 1 1 1 5 b 8 T 8 v p 2 t o Q 6 3 W e K v f V s G + 7 l L 9 V Q N V + k q 5 o o B W 3 f h u 8 + + 2 w / L i P N y e b h h N J o Q C f j i c L q y u L M F k s a K Q z 0 O p V N C x 6 P j l E j 1 X o q d v g N 7 P 0 f f N K J d K 0 O p 0 K B U q U O t U K C p i K C O L + b V R 9 O l 8 c L v d 9 b P s H n F / E p H 5 H C p 0 P p W u B m u P E f l k A Y O H + + r f a M X N v 3 m I o x + d q r + S 7 l u h U N R f 7 Q 6 P 9 u 1 H w 5 0 3 F 3 D o 2 b H 6 q + 0 x f X E a 4 8 c n E P N H R V s r q O 3 V W j V U a h W U a i X U a r V 4 r 6 Z U Q a N u v e q 3 b y 1 j 1 K a E p 7 8 b G o 2 2 / m 5 n L E f V m P f n U F X S 9 5 Q 6 W P V V H B 8 o g k 7 R E d V q d a N d + Z F I J P D m u U v I 6 Q b R 1 T d M 3 1 A i n M g i u H Q b h W w C 7 o H 9 s L j 7 o c s v Q 2 E e w Y C T r j U x h 4 O H D t H v p W N u h Z 3 6 L h I J w u F w U f u o 6 u 9 I K F U V u O 7 V I l 1 s 3 M Q m g W o X i p f 3 5 O v P I A Z 7 O p 2 C X m 9 A L B p G N p N B V 0 8 v D f w y V u M q H B y x o k I N w Z 3 A n f N u c e f G V R w 6 9 k T 9 F d 1 A B Y h m V e i y V H D / a 1 7 s + 0 A / M l g V n 5 k x J P 4 2 I x 3 J I B l J w G Q z I b m o h d a R g 7 X P g K Q v T 8 J T h m P A A o N V X / 9 2 A 1 U U S W F U s f R G B q N n 7 F B p W h s y n 8 l D b 9 r 8 u 0 f B e y F Q x U w J 2 W B e D B i d 2 Y R 8 u g D 7 i A H B Y A j x e 3 w f J e p P W R k q S E i 4 X 6 R 7 U S v 1 M H o q y B c y G D o 4 K N 7 b C T w 2 4 o E k E r 4 s U o E C 9 F Y z x p 5 0 o k Z n 4 j 7 f C d c u X 8 D g 2 B S U W j O y 0 R V U K h V o t F r 0 9 A 6 Q k p 1 F L p u F l l 6 P j E 1 i b u Y B l C o V z G Y L + g d H k E 4 l 8 c a D I q K R E K K B J d Q q Z d R o r G m N F n S P H C F l a 4 H D Z s B k F 5 0 o 6 4 O n q 1 u c k 8 9 R K h Z p r K a h o u P p D A a s e 5 d Z i j A 4 N I o H 9 2 7 R f V V x 4 P A J L M x N i + + M j e 8 R 5 2 7 G z M N 7 4 l p 6 + v q F s K v V G v G + N 6 5 G r q Q Q f x k t A t U u T F N d Z Q z Y y / V X n c G / y Z c V 0 D d Z q v c D b B F f n d V j 0 l 2 G i m S 1 c D e M r m e S 4 j M F a S t l z g U D N R Z j / a E f u V g V 4 6 f 7 E E y p Y N J V Y d J u f 3 1 5 R K C B E S o Y U E C U h m I a O j i h K O r h v Z S B Y S C H n t E e 8 d 3 1 6 T X 0 7 e 0 X z 2 U t m k v l h F b X G j Z r a j 7 z G i m c A T t p h D r e r U A V q F u y 3 i Q c o 9 b 6 O x L u / 7 0 P Z q s D C R p U I 0 c 9 s D j N 9 U 8 6 4 + 7 X Z 3 D w 5 T 3 1 V 9 u D z + m L l j H S J Q 2 e e 6 / O Y f h Y L 8 w O k 3 i 9 H b i d o u G Q Y C F 6 / c 7 K 6 M r F c z h 5 6 m z 9 V Q P h V A V z g b K 4 j n w m L u 7 V a d F i q l 8 L p 6 k q 2 j W f y 0 F H 5 3 h U 1 s C Q f 7 O + t o L e v s G N 1 7 k c C 7 t O C F O x W E D I 7 0 M m k 8 L e / Y f J g m v w 1 q I O Z b J Y G w L V L k y M Z u v U C c 2 / S S b i s N r s 9 V f v H l c v v Y 0 n n j p T f 0 U N m V H i 5 p q W N G s N E y R U 6 R t e 9 D 1 X g k 7 p w O q t I G w e J 1 x 9 z v q 3 G 7 i 1 p s G R / s 2 U t R 1 p r N S f g c S q h 0 i k n 3 U 6 T J A E p 0 L m 0 X s l i 0 R 8 F f 2 H u u D o l e 4 1 k 0 7 D a r e J 5 z L y 6 T z i 3 j Q S 0 S Q M y l 7 S r k G h G d 2 T O k R 9 E b I I w 6 h W q g j O B V B M 6 a H U F D H y R G d 6 2 Y 4 r y x q c H C 4 h 9 D A K z 9 T m + 7 3 3 m h c j Z w Y R p W 4 d c D Q G y F Z Y e D O J s W d b h X I n M C N h i 1 Q p V 0 i T E 0 3 c 5 c C V a R x b g Z 2 Q I S b E L M d g 7 C y s 5 S r g T y p h 0 V V g M 2 w + / 1 U S y C c 6 C O R u I N / P K l m y / o G h j d f T 9 2 8 L A Z K R y 2 b I / d C L + 2 H 6 N x / W S A L V S Z g O 9 R b R b a G r 3 g L N v 2 G N o K 9 b h / c L 8 Z w S V 4 m v 0 o n F 6 / 7 w P d I M F e j U d o y c 7 E Y o u Y J s L k U m n i w G c X 5 u A 1 9 s G F 3 2 E g Y d R m E l u I O U 9 I H k K 5 C Z o 2 P x + 4 L i g e i P I i y O b S H 6 m C k F i e q p h a W S 3 2 P M v b 2 K i T M D 4 v l W y C V z C N 6 p Q G H M o f + w E 8 v L K x g b G 6 1 / 2 t k 6 x X 1 J R O e r G D l t F Y O 0 G V U a P c t X E s i l s 4 J u 8 z X r j X r k s z n R H D U 2 3 / S f e 5 8 a j p 6 G U v M + W M X g v u 2 v d e b 1 M P Y 8 L / m d f N w H f j X 2 9 2 z P S h J E N W 0 m i f L 4 Z v 3 I + I i m P W U l n 1 a y X I H F I L p H u z D 9 q h 9 7 X y C r T j e 8 c I 4 E 9 6 x V t E V 1 z Y L R p 0 n a t 8 D y h T S 6 9 u u I G t a I E h J N r b d H L p G D g W j d b s D + d 5 G o n n E L g d w J s h C x W x M O B e D y d M F E P j w r B R 4 / 3 O 5 Z o n q L s w / g G d o P L e k I u 5 H G 3 p c u p b g d W z D u K m O U H p 2 w S f g 2 / b q B i D c G o 0 0 P 3 3 Q M f f u c 0 J s b p r 6 U L y G 6 m k L 3 R K u W L e a K m L m 8 A h t p f T V p H g 5 C l F I a V M n x y 9 k q i O a 0 6 C s S f 1 b m S Z h c c J w O 1 n / Z G U Z 0 o V Z W b 8 v x S Z S o z x X k j w X I J j H x 6 x X v x 4 o L w k G X E b l Z I R r V E I x O m D / n x / h Z i R r K W F h Y I I F q B A k 6 C Z Q M b l 8 W E O b + m W g G Z p c Z a h L s 3 Y A t R r V Y R Z k f 6 Q q u P 7 i F J 8 4 c I S V C b Z f P o V Q i u k z a 1 G j Q i / b I k M + y d C 2 A 4 e N d 0 G o 0 g j I X q b 3 Z A v G I Y Z + L f R p Z C T F m 1 5 K Y 7 O 9 s 0 b y X i l D Z Y r B 1 W 5 G J Z 5 A O 1 c j H 8 o j P l s 4 n M P K 0 D Y V C A T q d D s v X g h g + w Q 7 P Z s y d i 2 H i b E P g S t T f 8 5 c X Y e 2 y w G Q 0 I x q M k w L X o 0 S s p a a o Q a + 1 o a K I E e 0 u 0 L i q Y e o F y S f k t p w m 5 m R a r m D w i B v r C R X 6 a A x J n 5 E y m A 6 Q s i J J K G k x c I z 8 f 2 I N m V C B h j R Z Y L p v k 1 O H U N A P D f l L N o c D A a J 5 7 D u t 5 H s R y 5 N P r q p h y E E U N N z o n 0 0 C x Z 3 9 E l G 9 l K B A C g S i D i Q f p D F 1 m g a 1 I i c 0 O c N Y H Y a K b i Y c j s D t d o n 3 Z J B v D N / l C C b P N t 5 f P E 9 O o S m D c k 6 B o R N O M U h y p Q Q J h Z k 6 b G c K U K L h r l Z I 2 u b B 1 1 c x 8 H I V + Q f E x / c l h T B Q y 8 J U 6 6 J n 3 P E S D a n R I 0 K N n m e a 1 r 8 z p S K 7 Q r / U U o N W 6 F + R T R d M R N m Y / p E 7 i + X X S t j z Q u d B w E I w / 2 Y E E 3 V t 3 4 x o N A a n s z F A t h O o 9 x o r F 7 M Y O m W s v 2 o F K y + 2 1 J q 6 Z d k J / k A A P d 2 S s 9 + O + Y h a K O K 5 8 3 5 M P N 2 D e 1 9 d w Y E P N Q J F i 2 / H M H q m 1 S o F 5 i P o G i U / l R h F M + 5 9 Y x Y H X p o U z 5 P J J N b z L n R X Q y 3 W l 1 E h y 7 1 6 f x X D h x v n S Q Q T p M R N G / e 0 s u x F t 7 s L P v K M 7 U o 7 7 I Y G 6 4 r n 1 + C / V M a e 5 / q o 3 y W L y 7 5 u P / m 6 s 6 Q Y J + u K 8 d K t B T x 5 a B Q z Z H E N v Q 5 q t y A J I p 2 f x t b A M 0 O 4 v K I T 3 2 O o v v / H f / G V + n M 4 j F W c G S 0 I Y V L W 1 D C T / 2 C j g d 8 / T O a c n H U e V C V F B q Z q H w k T m 7 0 a m c H N n b V 2 w 4 f x 0 6 0 D z z G o h a 3 H D M e A a c O E a 1 T s O L b S m 3 W f D x a L p f 6 q A R Y U + b t 3 Z 6 N w q n T Q T 2 Z h r Q 5 A V 7 P S l V m k 7 4 h / E g r k O l m I I V g s 5 g 0 T 3 o w y i V C W r F I B c f q 9 T Q Q m j O g W S q N K 7 5 o U L I Q 1 e j 8 u 3 g / N J + E e k 6 5 t 8 V I A C X + S Z J c I Y 7 4 I n V E H 1 2 h n e q E h 7 S 9 r e M Y 3 U 6 A s f S p B o S w 9 D e o k I 7 I W h d W 9 u a 2 3 Q q J s R o e g K I o 0 s D 1 m S S / b e g 2 4 / 8 Y D 9 O / 3 w G D R Y / 6 C H / l M D p W c B o 4 h a e D l 8 3 l h I c 1 O o 7 D C o f k Y r N 2 N 4 E k 6 l o C j T x I + b j s + t o H Y z d y V R T j 7 G 0 K 5 f j u O c t I E x 3 B j Q K t V a q z e 8 9 H v J b + W 9 C z M F h M i F / N I r K 3 D M 9 L 4 v V 5 t J a Z T h t n W a A O z r o Z 0 O Y j A v R h d G / n q s S T 0 d A 0 V k g O T R U X 3 o c e a z Q O N x w W / w Y 2 1 R K s y a h G o o w N r 0 C q N K C o S 4 j W J A B b O J 6 E Z C q J A 7 6 2 E n b C b 8 v R 5 C t e X P e i z k O / B d K B p s L J k j 5 + W K N N 2 K J L Y s o C 2 o 5 M w M a o K 8 k n o F 7 E s O a o R J a x H M m S i l d A p D E K E 2 B v i 8 C 0 L V Z V a k S + J 5 z i K R D H U 1 C C d k C G 9 x Q L D Y I G i 5 q N 7 t o r r 4 p A z W 0 U W M j 3 s 4 j 2 v I Y f M 1 T y c o 0 Z S D G b Y + y y C x r I w d R J Y G Q 8 e P E C W / B 2 m T + F w G G v r P k R i M X G N G h p Y E b J g S 8 v L p I 1 T R I e 0 g o r 5 / A G y C E H h C / B 3 f H 4 / K R s / I p E I d H q d m M J Y X v E i E A w S n c s L p R G J R u F d W 0 O C t D o H P X g K Y 3 V 1 H S V D C o V 4 E b 6 H I b i H m g d k C q 7 h 7 a O A z e g k T G t E o 8 h F R a o Y h E 5 l E u 2 Q D G T Q v 0 8 a A 1 m f B m p L A R F f S A x m 9 i / X 7 q / D 3 m U j v z G B + K K G 6 J Y d K 3 d W Y e + 2 C S W 9 d i d O r o B 0 n c 3 t G p 4 t w j X S u F 6 t W Y H Q U g K Z J F s l P Z Y u J s l F y N A 9 O a D R S 3 3 O E c W H D 2 d g U w 1 D 5 8 o i / F A B Q 7 + S x o Z S 9 G / o X p m U f c M o z M 2 u I H K 7 g r G X B + E a t M J J 9 N X p o X 7 W q z G 7 4 I N 5 r w F 9 6 h z m 4 p 3 b b Y P y q Z Q 1 v D B R Q L m W R Y 6 c c 6 3 Q + n Z x g z l F g A Y b 8 b g m 6 A o 9 Y q A q i P b x I F 6 4 6 s X Y E 7 u b z 9 g K P v 8 a e n u k q F o 7 W N M w l s g y 9 D 6 l p W u T G r x W I 0 E j y l i p 5 c h q G p C j y z R q G m Z 9 Z n 4 B k 5 M T 9 V c S W P T S 8 N Z f S X 6 W i s S G K V + Z R E h G I V F C 8 H Z R U I r A b Y 5 s a Z H u T W H Y b h K + i J 4 0 8 D v B 1 q L 3 3 o P n W G T L z p G x 5 b c S s H m k K 8 g X i Q b 1 m q E 1 q V H L k h Y m H 4 s p Y I E s C v 8 t k a B q z R q Y e 4 1 i k p c x v Z z F 3 u H G A F y I q D D m a k w H Z O J Z e K / F h Z q q K p M 4 8 I I 0 A S 4 H K m T w u G o W l v W 5 d a i S A 6 R U Q i h V i R G Q 9 i 8 R x W C F U l V l Y e s y I L L C Q a c q 7 A 4 S V n 0 c D q J f a a 8 e y U S Q / D Y 9 K g U V M a g 4 B q b 6 M X 9 1 c e P c a b o f s 8 m A 9 f t h 9 O 1 3 I 1 s k 3 1 7 r w B t h Y k P k z 7 E / N W E w E x v T 0 j h e o 3 H c j 7 l L C 7 D u n x R z n s V q C Q + j c d j 8 B S K G A + i e q u A G P U / k W l 0 d x o Z A 8 T z S M 0 T 3 G C n F C i y 1 I T w 4 N 4 u p Z y Y Q r y y T g y r d v A F u q G p E 1 U i I G B z 1 i K 7 G S f N t D u E + K t o b W Y Y s T D F f D H l V C L 1 d e w Q t l S N v z V D Q 9 T S D u 7 q Z b j H Y e Q 8 v J s U k J f e 8 1 l p G 9 3 g P 1 h 4 G 6 B r K U O b s 8 J z J w a C y C U u l y t s x 8 6 Y X e r s T t k M 6 u O s R z c X z E Y w + v b l R d 8 L m O 3 x v w A O j v f m a B c q 7 5 k f o l g / H P 3 J M e n 3 H h 8 F D O 7 M J R i R C q q Z Q g 7 l c Q F a v g s V m F P R o N a 7 A g F 0 M I Q H u w 3 K h v G E h Z B S y B d G 3 8 j x d m C y t 2 9 V o u z R R P / 8 9 Y g S Z A v R G I y a e 7 d y u C 2 8 R s y H q W l V m S Y C U G 9 9 b u e X H 4 O F u l B V p G v Q W M S 6 5 b z O q V Y S X 6 R 2 z D p l M G u l g H u 4 + O z L 5 L H Q a H c x W I 9 I B Y h 5 r K o y c s S E R T s H q M g u F O X c u i M E z f a S g a y S 0 S T y 8 t g K 7 y o 7 J 5 / u Q J e 1 0 a X F z c G a D 8 j 0 / 3 h A m d c 2 E u D c L z 9 5 B Q Z u S + Q y s G r c Q J n b e F u 5 P I 7 5 A H k i G 3 i d z a N w i l J l S e A W V Y o v Q 8 G w 6 I 5 l K Q U / a o i P I C j I P 5 2 i V z e 2 s U z V G j X y 7 h p V g h 9 K q q x I v p o u m z i t X K q J h Z E T W w / C R J t T 2 Z 2 F x 0 X U P 5 d E 3 P A R 1 T x o 1 L W m x P i U s / c T t h 8 s w K r v I V p E m I 9 8 J 6 j I 8 4 0 Q J C 2 l 0 d T U c 4 0 o l K 7 I m D F a D G E i N B 2 n / V I 4 6 M o y w N 4 x U J E X C m 0 A y l E B 4 p o D A X B i e 0 f d u z k 7 G X Z + 6 Z a q j W Z g Y N q s Z q 7 4 s F I U 8 X Q M p g + O b G c V c S A 0 b O e 5 t c Q K i m e S f a u k z l x b V c I m o r g K + t B J a G t w m E i w Z L D S z 5 5 f g H m 5 V s K l w R r S N j g R q / m K A q F 4 O q b W a m J e z d B m F v x V b L m H q p W 7 E V 8 k n t Z G i X k s I P 4 s h 0 W E d Y i s F U r B E / c a 1 c I + Y 4 C U / S q m u o G v c S R a 2 i r k 3 Q n C M a o i t a B F b T U J l K 8 B l 6 o H Z b I L d R j R z u o i h Q 9 2 w 2 2 2 w 2 a 1 C u Z p c N E a t R J v N Z j y 4 v g w L W T M T K Q z 3 K P n l p R J 8 M y F U E w p E S L M f O z s E X 5 6 u I Z x A t E I K V 9 b 2 d Q g L 5 T L n c b S X H f G K G K x s n Q L x G r r t j S / H 1 m O I L B W p U U o k G h p M n O k c 7 W G w s 8 + 0 k Q e 7 u m Y g I d Q S p d o + 1 6 t U J q 1 G v k I n x M p L p N I c s P f Y k F U E 6 S r z M K F H H L c d C h p E t f o g e v V r b 2 D C c h L u / T T 4 i 0 Q N a Z S Y n W Z B 9 1 j I t 4 K e 6 C R r O S n S K a G U o b O u 6 t C 3 V 4 o W x h d T Q r k Y e i W B V W t V g i a 1 o 0 Q d w o 5 1 M 7 h V Z 9 / 0 Q 2 k k v 8 q o p s F E q m r w 0 X M Q m 7 E U J a t B A z u R r m L A p U A g B Q w 6 J A G / 5 t X i i S F p c v v u 3 y / A a H Q j G F 7 F y Y / v R z i l g M t C i o k u n a e z Z E E q 0 O D U a T b f j w x u z 0 w 4 h 0 V S q k c m W 8 f C w p s J j D 3 b O t m 9 c N k L Z Z k G q C m N 4 S N E 7 U j j l 4 M K O C c b P v M i 0 d H h M y b k 4 m S l y D f l l C / 2 B W P r c W T J 9 6 o k r U Q D i x g / 6 9 g U Y F m 5 G c D Q U e k 6 O G t F W d L j 5 p U b I p e P p y B U K h I y u s n 4 m h I 9 x 9 j b L i E S j s H j b t B Q P l c 2 k c N K O A D t u g 1 K u v 9 q h f M Y 0 8 D e E S i C q 0 h Y h 3 B i s C i + z + H y 5 V h b 3 7 J A v T w p + Q 0 Z 4 q t G 0 u g r 1 6 L o P e q G R i U N u o X z Y T E R V 6 u p i Q s n 0 M v p L v W G l w M B M t j C 8 W t z b Q B p x a r 4 n A W 0 A d a g r Y 1 R r s + 8 y / j 6 j A 4 v 7 5 E s J l u Z Z G k F x l I f y t Y Y / V q 6 G Z n u l Y o l 5 B J 5 + O e I o 4 8 T 7 8 6 U k a U G z Z l d G B 8 i h 5 i O m y T e b x 0 y i m v j Q E s R U t B l K 8 j C y t E / T r w 1 o R e h x A K c p h F k v K R U l C X Y h n e X X Z C I k 8 / S l k n R q t O o D W k k r 8 2 s i w y L W t o O l b 4 E U 7 e y x e d o B w v K 6 p 0 Q U s T l L d Y u U m B e T D w x J g Y a f 0 b / Q 4 Y G x 2 w x g x G 7 B e v l I t I h N 8 b c F c T I D + V c x U R m h S y O g / x n L V F l L d Q q t g Y 0 i K k / I v k A N D U a 2 E o X L P Y u p F L k R y s S m D w 1 L o I i j M x 6 B c Y + F S 4 t a b G / O w e r Q V I u i 9 e 8 G D 0 x K K 5 j l i w G J x 0 r F R r s f a n 1 f g K + o K B 9 K l J G H M F T a R R w H 1 W K A N D C V 3 M 4 + K G R + j c l r B B F N V S H U D J 6 0 T f Z O t f H Y I E I z J J L M N W N + w 9 m S S j t U C c K G D r Y m N x e f D u F 0 T M W M S 7 T W K U z W a m n J b Y Q T Y Q R n 8 2 T D z W A T K F C l J 7 G n U W H i r K G F c s 4 z j g K 0 N r L e H W B f G j q R B 7 J 3 N T N b o r i 6 7 c S t Z M k c X z z S z H i k Y 4 K F i 6 E M H Z a m p D z r 6 / D 1 C 9 N 8 u Z n D G R O 6 S L r i Y E s T v y v X a B Y m D K K d f E Z a 3 F T T b r 5 s i I v o m b m W m v g I Z 5 I C H P M Y B G W L 2 / x + h p c J y o I v m n A w N N 6 L N 9 b Q C V h h k n T g 0 x x F W M n R 0 S E j S H d m H g q I k 9 d F u L S S g M J R I Y s p Q m l q I I 0 X Q h d B 9 0 k K F E S K i k D g i 2 n m H N q A t N T Y X 2 I 4 i r o 1 y x U K 9 N L 0 G b d G D i 2 9 S D v h L W 1 N f T 3 t 9 5 v u 0 D t B i J t h w R P X B t p 2 u X b y x g + z F n X W + N K P I y T 9 o b l S 8 f S m L + w i i M f m c L q 5 Q I G n m S H v I b Y X B p G q 4 n O Q d Q q G o V n k o S M p / 7 r q I o W C M I M y T p z s M D / M E K K r A i T n v y J L C k 6 G s y R 3 C q M N T v R O j q u q o R 9 L 4 y K e 5 1 + e x G T p 4 c 3 + b I 8 3 V B M V r A 6 7 8 X U 6 T 3 U U z T W 6 u d g 3 P m 7 B R z 6 s D Q h X q V 7 v 3 l v E d a o H R P P O b H m D 6 G / R x q j j A r 1 q p L E g 1 P I E r P U 7 r M x H H 1 5 H w 0 6 o p n 1 M c J Y o n Y b q b d b G m s 0 3 i p C O T M 9 X r o e Q P c x D b x v J 6 G 3 a V E u l r E a C c N Z c y I 5 P o F B P R k e Y h O 6 p T D u m X q F R Z c h C 5 X q J / / V z 7 / i M U l R G r u B 5 J Z a N T y f R S o R R X Q l g y o 5 o o Y e 6 Z d q V 5 l 4 K p l A d U 4 M x N s + H X q I L s h I k 5 Z k F B V J a l i P m L M S t I 8 8 E Y a S n n F Y u h n c o Y a m Z E l 5 s L F z u v Y g i M K a B d 3 P 5 U l L E M f t M a B / e B S 2 Q S 0 8 I + 6 N D A I y Y u L m + J 5 i W Q V p l S U E V l L E k x 3 U S X 4 y 7 k k Y D F a y u K R Z y N 1 T K f Q k Q l J A Q h V 1 E f V i u l t G Y d o s D V o 9 8 W o l d W x N m i B m 4 X K 4 P Y g v K e j c r S Z + J + S J b 5 t M j f m p d y J M D H E d N C D l S d B s U v I D t 8 J F E q a n 6 s L E E 7 g L l 4 L k Z 9 j R u 1 d S C F b y F W d e C 5 G f Y I L B p Y O a f C K N h S g x + T M y n U r 5 0 q h m l F i 9 l U Y 2 X I T F b a b P 6 D r Y l + 2 1 I G 1 1 w j G k h H t A g 9 R 6 F f G q D 2 7 z A P T k K k y c l p Q I X z f 7 j Z 7 x z d f K N D 8 Z S C I T r I p r K 5 D P y n k q P D 3 C s P c a R a b K 6 p o f 4 V s V T B 3 v g n O E / X U F r B a p T f M l z g 1 U Y M l X E E m y m W I U p i 4 1 q u S T e b S 9 Q r A 5 a d l 7 b 5 W u g 9 R r M o b u M U k Q m Y E o a i o x H l K 1 N S j y R P Z d b v L / i P I r N e i e 9 B C F V m F 8 v 4 u o o Q a 3 I y Z M a U v I a h I Y J a U W Z m V c b f Q o 3 6 v q + / 7 Z J 1 8 Z r G d B 8 6 C 8 + 9 U l m H v U 5 L j 1 w T l g J b / F u j E v x b C o e p C u B G B Q O k i Y G g 4 w g + k U H 7 6 i I K o A l w h I y M L E f g 8 L V D u W v d 4 N 6 9 S M p a s h D L y o h H V E I S g X h 8 l Z M P g c 7 a j H I E Q a v Z W U Q o 2 + y a F W k 8 5 F 1 6 M g U c n T m c m X q 8 t C d p X 8 i b Q O B p 0 T K k s F 5 T T 9 x k + W d z R G z q s D 6 X l 6 n d Y g b 1 x H I V R G m S x 3 O U f + S T B b 7 9 D d g 4 W g 2 Y d 6 p w L V D r Y I W y 0 h W S C L r 7 9 D N j i S Q j p B i o V 8 T 9 e w Z Z O F C C 5 E 4 B l r t O f V F R p E 1 K e y H 6 W j A a o x K 0 l o a K D 1 c o 6 h Q v h O 7 M g n l / L Q F T I I 3 I 0 J 5 9 1 I f l u N B v / k 8 V 4 R i h f J x J f J 5 r A l y 5 O b s H e z j 7 i 8 s g K L h n z V a E E I F I + X N F m p C v n g G r K H L E x 3 v j 6 N W h Z w j + l h t J G w U U d P v 7 Z G 5 5 Q U s 5 q u i S / X Y d E I l p J Z q 2 D 5 W h y 6 h B P r s z 6 i u W V E F 8 k a H 3 H S M c y w W z 1 Q 0 5 B k i 8 s p R o V 8 C b W c D g p d H u E H Z b i G + L g K a E 2 k J N Y y S B f y 6 B 9 x Q q u o o d t K y p 8 N S F q J Q M x P F q s G f 6 V 1 M l / x 6 q 1 Y 7 f i A 5 L A u X C S q d 8 p D p n a R T K 2 U s 8 b W h i W Z w V S O 9 X U g G I C x m 7 h 7 j a N E r U O E B S e v I C 1 R a 5 j u j M J P f N y 4 y T p t B f Y l i o Y Q D G r u B C m S l 6 q v e + o U K m d E U m p y r j v n H 6 Z A D j F p P a Y T T O 8 4 l W j D B y M b x h S Q 8 / f 4 L w s s 0 w f 2 1 Z h n s z D y P J W y p s X a 3 Q A G d h l m l t H u H 7 5 X A s W Y e y t I 1 N z d 4 q D P Z x K k m Q 2 w 7 r D g j 3 P 2 5 t 9 a F b S M Q f K J + 3 7 S 7 D Q q j / R L C j a R 5 T k Y F T w d 5 j A L u Q J 8 1 0 s Y O d P 4 8 N z X r + L s y 4 3 1 a 8 2 Y P j + P s R M j R B M z i N F A D a 4 G 4 H Y O w 9 q r h 2 8 2 K B a N 6 n U 2 J F J e 6 M n 6 F M g 3 7 t 9 r R 9 7 n Q C y 0 C r 2 R 2 I U l R e c l 2 k V C N X G C / E W O p B C y s S z C 0 w r y + 9 W b w v U C J A M P 7 6 1 j 6 i D R 0 2 g O B i d T w 1 W h Z J f m 1 7 B n f B + N i Q C K X g t c g 4 2 J b w b T v i K J d z Y S Q c X s g T + p Q r q o w F F L H F q j B t e C x p Y F h q p f f + X n X u E 8 r N X X Z 2 B 9 Y g S z Q T W s J E S s k e b o f a e h K q g b B x Z Y F 1 x Y L m G s X 9 L 6 u r o z 1 w y J 1 j X M O w s X 0 7 9 O W R G c D c C h y m Y I T h + I w e H s E x F H j s b I A s 1 C 0 S 6 U H N 1 i q m r U N a z l 2 t o 6 r F b 5 G l g g i d K Q W D B H 5 3 s w k I B w p I + D E x y R Z J R I 7 F j g + P q Z 4 r G v x 4 m y L F J M Q 5 b f z m L 4 Z I O z d 0 K V I 6 B t e Y m s U f k h 4 7 0 U K O e Q C f N v x j a s 5 r 1 s A n t M V u h V m 5 l A O z g M n f a V 4 R m V L N T N N Q 1 6 r V W M u x v t q K M B a 2 r q N r b 9 S 7 c C i E y X i G 6 q Y N j D v m i D N Q y P 9 Y k g h H N Y s i T N C M + W i E J Z o K M D 2 o k u O g Z t Z J U s K F V z C H v X c f A D k 4 J O K 8 w 1 m E n G B 0 Z 6 s b D u x 9 C U G c V i E i N P d A t L y 4 t F s + s 6 L N 6 b R j F s R G D R L 6 y f c t A H j V p H f S c p E n Z d N q 6 B / r i 7 L F i + S M K 8 H o V 7 x C a s I Y + F F C k g n a 1 M z 1 S I z Z A / t 7 C M N F n q d K B M w q 7 F l T U D i r d X M X j A A 2 9 c h U l X G s s J H V a y B h g z K Q S q P G X S u F f V 0 9 / 7 q V c 8 3 g j 5 b n T R 4 1 Z k 7 3 s x 8 Z Q 0 P 8 H O v c n q J W v T K 0 7 I 1 M 9 l D 6 O m q C I a i c N i J B p A A 3 A 7 s B b Y C u w 7 N d O Q u J 8 M / s o S H H v U 1 F E p e o e 7 s C o G O o e y m 4 U p X V A g l F G h 3 5 E j Q V k T w s F C w d 8 p k J n m 8 G y e L A 4 L P Q s S W y J G l f 4 V 6 w L a D D 2 I / t U 7 g x u a G 5 y F i X 8 R n s l g a B f B i H Z h Y r Q P r N Z X 7 x 6 R x S x c o 0 Z c S s d w z G Q X 1 7 4 b r H h X M X 5 4 U C w N 4 X A y C x N P 1 D Z D v v S F G 0 t I L q q x t j S L v i e 1 6 B n p h s a g E X 3 E P c R f 4 0 w T h m v E h A f n p u E a c A p F r F S o x T U l 1 n N C A c j g + c F L N x 5 i c M C D 9 H o N y 9 O L S B C t G h m i Y y t M R O W U 6 H I 7 x P d i s 0 r 4 5 w N Q E c U y O Y w k s A b 0 7 e l B Z D W K y W c G U F b k q K e y N N I a C o / b P V W f u 5 J h H 9 A i v h 6 H b 8 F H V j K J 1 J I W q r w T 8 W k i m W t 6 Z D N J T L z g R t e w C w G t m f x B U u f 3 Y p h 4 1 i 3 8 0 B 6 H E p e 8 Z j w 7 V s A C G Z s w s S 5 X M Y O s q s E G V L / 7 u Z 9 9 Z Z l O s P e J P k T X 4 j D v G U A p R h z c r B N 8 m r U 7 N 0 h e E a N B m Y a u 5 q R 3 r F C b i t B W H B t O 8 u 5 R w 2 r q j h j o B R 0 v 4 m N r l 8 X s 1 + K w H 8 2 Q Q 6 k R Q l i h s z E t 4 8 9 4 c D e j Q v 2 u I K 3 A y b x s t V i Y + L u y w B m N R C + p U 1 h 7 b g 6 R t / p 9 M p o 7 g 8 F z U B w B 4 v c 5 U b h W J k u 3 y 6 x s G U z 3 2 v 2 W 9 1 q g w k t J 8 i f M G C C a 9 y j g B X x O l x N z b 3 t J Y 3 O K m e S D t q 3 2 x y K v Y 3 q q G 6 p B P 2 z D R M u o 3 2 S 2 I T M H V n r M S j g 9 j f v D M + z B 6 v Q 6 7 E 4 n v J F Z q E x Z R O f L 0 I 8 m R H / w I x i N 4 M D 4 H k G H g 9 4 1 H H 3 5 E D x O s i K 3 f X C S B Z O x d H W V B C O J A y + P i s n f Z g X l H L R I 8 1 O 6 t O i r 9 n H C w s R r o r j V u U 4 J w 0 m W M Z F I Y 8 / J U R J M P d 3 B I r q P K F G x U T + R X L j s v c K H d J m k c W I d 1 I l l H 9 E b Z M m I k I 3 3 c N 4 o M y N p L B y 2 k z N S l O I E D K V B U 4 P H Z B P Z D t 0 T H i Q L p A 3 u S z S I w S a U f S A e 2 I y i I s 6 X J 5 4 X y o 3 v 7 R a B 7 A w G L I d F Z g Q f p 0 D H y + Q S 2 P e B 3 j q t V N K 5 p I l b B g c k m l G g T u e H j q 5 b h u w P K W h U 8 P o p q d E V 4 n 1 2 b m U w l d s K n B j b D L a I b K E 4 S q h y Z + G 7 1 R p a 3 w 1 4 Q v H 9 R u G J z V R 6 N + D F c g y N W h q 8 3 G R N Y 1 X g 1 l d m M X q 2 w Q r Y i j e 3 I T 9 n q 6 6 h X m K w 5 W d n P 4 c Q B v f 1 k y U g 3 0 h F v g 5 9 Q 6 8 2 w f e 6 Z M W i I S L z P i P y B W m u 8 c B z + z F 3 d V 4 8 N 7 t 0 u P u 1 O S x f i g m K N n y i H w Y e y V t g + b q f R C l P i s 8 t / C I W 7 2 Z w Q r K f X I v 1 d T m 7 B h i c 6 B U J x d 4 g u T k u 6 X 5 K d 4 2 Y m J A y g 2 R h Y e v L 8 0 1 c u m D i W Q d C d 2 t I E T O a e T O E p 4 a l a 8 / G W / t Y S E a + Q F K W u g X f w z B 6 L B V M P u t B a F l a v S o L D 0 N X I 0 1 G w 4 w d e w 5 I G H R k B Y Q G 2 D 2 6 j X v F X 4 / b L Y I c v q t F 2 N S N F B h + j / R t S 8 c x + E b 4 s U I 8 d i k i z a D L e X s s S O I 5 / e X q S P x c P O i 1 o e a A l a 6 V H 4 a a l P d l q L k 3 t C x D W N w m w W P I v p W W 3 u f 0 I + d k D d m E p F R 2 i 0 J e a v T 3 E 5 t J 5 u 5 g J t + V 6 V 4 2 J d X l Y C h L B b G e a P o b Q c y f C 2 L y 6 c b 8 m a y c Z G r H Y G X H 5 Q I 2 m A G 1 E z 9 k P 6 Z / s g e p 2 3 H q l i r R 8 C K M 4 2 X 4 X j M g n a r i q Y O 9 G 6 l m D 1 / z A m k n H n 5 j T S w 8 3 f / S G H V S C s O n p O z 1 S l 2 Z d 0 L 3 s A P R 8 y 4 x L v n B A S i 2 V j J u 3 b m J 3 n 4 P + v p 6 w Y V 5 e M V w R r 0 G 3 / I c + V V 2 W P V d S F 3 t F 8 G V e F b S K C N O K b j V T p / z t X X k 1 o M Y P N 2 F 6 X O r o r b J c q m V G S j m V s K 1 5 M 0 w x s 4 4 s X Y / i P 7 9 k q 8 w e 3 6 d G l S K 1 P F k L Y M t S P N z R q X K R V M e j Q r d u X 0 X L o 8 b i R l g z z N u E V l K Z z I i H M s U k m k S c 2 d e y j E d U C E Y L 2 I v W Q m e i e e I l k 7 D 8 X 8 i h d R A 1 H r C n G v p P X Z E O Y O a n / P v 2 U L I z i m / 5 o 7 l 1 9 x U B U 2 Y B g c 5 n J W M s E Q W Z Z + Y z Z c + J 2 E g i l t R Z G G s S o N q 5 u 1 5 7 H 1 m g o 5 B w k v H k 6 k H v 2 b w N c u / F Z / T 3 2 w 2 I 0 q f N b 8 v 0 O E 3 / J y P J Y 5 H 3 + M l M R 0 / q 7 + W P 7 s Q D + F p R 9 f O v 2 v 7 j K / l 2 p f v w u E k P 4 r a S a v X Q t + d Q / d Y l 5 j j S p A / a 7 Y b o b f q y c f J Q G v R Q e U o o B o 0 Q 2 0 j P z T N Z Q N q 0 L l r y P u I D f Q Y x E B l y I y B E V 4 J Y y F L f b G 0 j N M f P i q u 5 e b X F q g N U l B V b G K Q H / v 2 S a R i a V g c p N T q T b R 0 a 5 n 8 l g r 0 S v L f a 0 q U N O v I x x X Q a + 1 0 X y q k 8 h k 4 u r S w T e V F r q X v Y g F D p 8 h v q / v K 7 H e n K + s w q X q E F Z X B f j a v b / N + o w b r W B m V m A b D T T m N w R T 5 b u T q d M L K h Q y K 5 Q I m z k p 5 i j d u x h B P 0 j F 6 G r 9 X 3 H n z V m 3 w g E S r V m 6 v Y 6 h e i + 4 u 3 f T B D / A s N Z m 5 + o Q t C x G b c x X p I W 3 d z D N m Z + Y w u a d 1 i U Q n 8 K T p v T f v Q 6 f o w e R z 7 d n E b G A J 1 N H N m e T t 2 e O 7 h R h 7 T e F k x g 0 v m e 7 B N b E o k S G S a A l S z h 5 T R K l h W M C k u Z A G l y 9 k e G l 0 b c u 5 H y 8 5 + Y O D 2 9 d v Y L T q v M 5 I 5 e l a y A H f D W Z e D W H P i 0 T V S Y k b S O G r l T u 3 V 5 Y 1 d S 6 N / V Z S o g / X 0 D / V m s n B y C E i C G + z c M h R V / k 9 O d c x H y D r p H L B a H C S 8 p u F p V 8 q I x C a j 0 J d 0 y G 4 k s H I K R s 0 d I G y y 3 3 7 K w s w n N x D r 8 m e x K O o h Q K w d d v Q M 9 b I C y z l i m L 5 O 8 8 / N S N T V O C + X 4 O T Q 5 z v I q W 3 + d / U E r O S 3 I Q q r x h Q q J G u r l M f k 7 I U / S q N q 9 V z J R q 7 L g w 8 w 5 P 2 1 B b + m o g e 7 o T p N 1 Y x d r o b y V A S r v 7 G 2 F 2 7 W k P / E w p 8 f U Y a F 0 q D r k F 1 d N Y G z d p z d o C 0 B 3 e O Q l A l y S I R h S I n v V m Y G G P j 2 9 d Z Y C y e J 2 p B N 7 D / 2 X 0 d h I m h E J k W c i c x 3 q k w J V e K y E Z y i M + S F i w 2 r v X Y 4 F Y E i X t Z G s A 8 2 c d R Q R Y e 2 e l m e K 9 H t q 3 F F w p J F P m 9 g C x M w d T O P p i i r j R 4 0 p X Y 0 p Z Y S 0 j f y 5 S L e F j I o p j 0 i A W I g Y W I e J / B 9 7 2 Y J O 2 d y F E / u w S l 4 / 6 Q f B O m d D 1 E j x v + D A s W 0 z s 9 y U D V H Y X C V E B 3 / 5 A Q J o Z n 3 A n H h A k q b R l q v Q 7 p v H R f D 7 / h x + G P j G H S U 0 Y y F s L Q k A m e v e Q D h T V i y i O T y Y r a E 3 P 3 F x G M h R E M B J D L 5 Y R C 5 v e 1 i h K O 9 W W R J x + + W q u 3 k T 2 G I l H W 9 d g c b t 2 6 S 8 f I o J w 0 o h A x I R g M Y 2 l h G c v n l D C P a + B 8 M g F V 1 U A W 0 i T q V L D 7 I F v y D Y t e B z / / x o w W x m 4 a O z R M d G S p s 9 m s Y F Q c B z C M x 5 G i v 8 / V V 2 u o f v y H / / k r N j o o w 2 g 2 C C F i W i U y d k m d c M Y v N x r 7 F B m F j 5 6 Z 6 b i t m p + p B a 8 k 5 e g a U 8 K K I i / 4 N q N U K C O 0 F I V 2 I g S T 1 i 2 q y L C j 2 I 6 c I o R y l Q x y W k o H M S m 3 d k S 3 Q i A c g p L o h c 5 O T N + m g 9 6 t J 6 e R h E o r p e w I X 6 u m F p k c e W W c r t F E A 6 a x 0 J D F i q c H q B X J i j r I r 5 I E K B V K 0 e A r i s b f C u v r J I R E K Z m m r q 6 u I Z G I i + f c L l x 3 Q 8 4 6 5 w G R T m f E e i B e C s 5 T B z 4 a M J z O 0 9 4 u J p 1 S W K v t g o u p Q A 7 2 A a O o 4 8 H 6 z 9 i h / i C P j 3 x J i d V S H L 1 6 E 9 b 8 V l E 3 g f 0 I z h i p m c s I h k L I 5 J L I F q 1 I R Q M I h R N i 6 f e a T 4 V k M E W D J g 2 T 0 Y A I t Y W X 7 k + s D t B q E P a l E V i j / q 2 y f 1 3 D y o p X r D T m 2 n V W q 1 V Q z N n p W U T p 2 F 1 O M + 5 f o P b 2 p E T + J l P y w S 6 z u G 9 f 1 o y u Q Q M C d D 3 F p R g 8 Q 3 Y U V q 0 Y O u C E i f w 9 b j u m q R w V z J V V u B / U Y d D O K 7 a l D I v 4 t B q e M T M s Z C V 7 e 8 i v o 2 P y a t 1 E i f y + V B b h B x m M v k w 9 S l 2 o L D l g 0 N a t H l n I W 1 + Z Q z 5 R E a u w B V 1 n 0 1 U H P + c F l K H 7 G Z F V o t V R H 1 F 7 G g x 6 1 F R 6 U d i m 4 C v B 5 N S I Y p e K m Z s 3 a i 6 6 A B Y c 9 m F Y O D h b m 9 e D s H T y A S W / S d L i s u 8 k 4 4 q X T O 9 g Q z X y h K g 8 E T z z R o D 4 Z p c Q z N s + N Q 7 3 d s 5 k E F f I / 6 d z C T + n V q L B 3 B q U 2 A 3 4 e u N E L x z 1 Z d 0 b l G 4 l B / O A n t Q A d T m 9 x 5 q Y a Z 2 k G K Q E X g 6 0 s F a m 5 h a 0 t p n q L L w Z w 9 i z r T P o 7 x S N r m q F 3 N a d w C l h i R x P E 2 w W F o 6 O K f d 1 I V L M 4 S T 5 U o W y A v E c 0 G V u t W 7 3 s y m M 6 Q w t k 7 6 z s / N i N f O N v 5 q B 9 u Q B O o 8 C h / t a z R w f T 6 2 q i U B Q r 6 1 C x 1 a g z 7 r 5 O h j p Y l i M H 6 N a 8 j F E F I 8 O d / X 2 P T z z 9 H H M v h E k d t I 6 n 8 f C P h t S Y U 9 X 4 3 q X Y y q o g u s I z 6 S g f 3 K K z k / U j G j e o V 6 O 4 N a / 1 A H z l 5 c x 8 i T 7 T N I q X J 5 H T V 9 f w d A T D h i t R t w 9 d w f D Z 2 1 i S Z F B 0 Z g m k T P Q p 1 8 N Y P S U Q 1 h C n b k R t O L F k Z w P K F f A C i w E h a 8 p I 3 A 3 D N e k A 7 c j a q g + + 6 u f f Y U X Z v H k H j f G w t V V + r J b r I C 0 9 3 C a e 0 2 k H z E 4 n U i 2 T h x t s x E 1 6 S c H V c b N O 7 f R 3 z 0 s b i j h y 8 A / H 8 T d 1 Q X 0 D w 1 g e Y 5 8 J w 3 P 5 Z h E a J L B 3 J f / L 4 7 J L U C t x Y N K T A b y 6 0 d A s V S k h q f f l X U i V 0 u g 3 v o a E z U s X U 8 1 p 6 X G K q C k T Y m P + L x S h E 8 n q C x R b + S U Q b L C / J 5 k n X i g B 7 1 e u I c 7 0 V Q J n e a b O m G b s Y A c D b 6 t 1 o P x t R p I v 8 g t 0 n y c T K S I E e L 0 / Q Y T Q n S M I i m K J F G m x P U i g o s h B G Z i S K S L m B p 0 U r u 3 X i M v s g v k H h L 9 K 6 J n q B v D T i 4 n U P + w D u 4 r 9 n u c J M z L i U U M 2 X n y u I E K K T + 5 a p V W Z R Q Z / o w b N 2 9 h c K A f 0 b U Y q l E j 0 S q i c Q m F m P h t B p / P Z S I q R 2 0 v j w v O f F l 9 s E q 0 z I T 0 4 j L 0 9 L s u W 1 Y o e q 5 3 G J i N I 7 C 4 B q 2 B L U 6 D h j v 7 7 V h 8 i 4 R a x + l e K o S v x b D 3 h W 5 R A e n + 7 C 3 o j M R 8 X D Q G F G W S 8 0 a G B x e P Y V + y R O 1 X i F j g v U 8 M w 1 u G f 8 E n 6 t 4 n V m o t y b 2 + W z m 6 D 2 m Q F S M K + O n + Z 5 N k 3 a i D V L / w 8 z / 3 C t M 7 e W l y a k 0 B e 7 8 O o e W 4 S I 4 t g q N d R e h r d h p k j R A h C 1 M 7 u M S U i G 8 R Z f P P B u E c p I G p U a K f O n y o z w 2 z i f g 0 O c 3 8 H U m Y p E H N q F G v M V + X J / 6 4 k t G j 4 N 7 D h + j u 6 k I l T 5 q E E 2 S b B g / T P Z 1 V B 4 1 Z Q V a Y O q + Y B t e s 5 y H K E 8 j s I 3 I R m r x S 8 i f E K t 0 6 5 s 6 v Y e 8 z 2 / u I T G s e R a B K F V J S p M T Y 8 n B y J 4 N z 1 7 g 2 H s N H / g 7 7 U Z w S F s 0 q x G B m y L 9 P 0 H t y y t r C l V X Y x j x k w e i Y R S 2 q Z Q 2 G H G o Y B 9 S Y t R e J i p V R y a V h 6 C b q o 9 B g l W g J r 8 h l 8 D V b d V 0 g N o u u H q Y 7 4 u 0 W 5 C o J E h K i N 9 R S G l 0 a o d Q S W a B u 6 k f p y 1 u V g P O t + 0 m I K k g t q R G 3 x D C 1 b x h 2 p x 1 K f U M B N 2 M t q k C B q O L y 5 R i N S l I L x J a c Q 0 Z R p y Q X U q P 3 o J l Y k 4 E G P 4 k B j U + t R g 3 H o B 0 P X l u i A V 9 B Z C k L 7 8 w s z L p + Y i O k V G n c u c d M o o x a W B f A y G A P Y n M l W O t + N I 9 B W a A Y i 5 d C 6 D / k I r o b h k 7 l o P 7 I 4 O A H R + G i c y g 9 J v K / / E T R E 7 B 6 r E i s F 4 W M z F y c R y I U x d 5 D X d R f F U y 4 a W w / u H y n 1 j v e G E B L F z I Y O W 3 a o C D s N + l q U s K o X B h l O 3 B R j Z U b A Y y d r E f S 6 D g i v a U + B S 8 L E k M I X 3 2 Y E N s Q g s T n 4 R w 6 L Z 3 r U Y I S v B C x R L T E U L f E z Q L V j P g S O a Q j j e w J n v N i o W 4 O h j D d Y y F Z P B f H + H P v v l a G D H m 8 n v n l S 8 g V K / j A Q R d + 8 w e l e b l C k S y s R o t 4 V i l m 6 V n Y 6 m O W n P k y z P p W 6 8 U G n A 4 B 7 1 t R T D z f u M Y K U e b X g q t 4 2 t U D A 1 l s 3 8 0 Q e o + S 9 a X v 3 8 h l c M z Q m m e 3 t r q O 7 j 4 X 0 d w g F C J z W y W E p x n N 9 F e G N 0 6 K k t i J f I 1 b Y f F 8 A q X u J I b t Q 9 A Q Z V R X z a i o M 6 I x F i / 5 U C 5 S X 9 t y S L j H W 0 p m 8 5 o r X r 5 T I 4 U w c m w I 0 9 / w Y e p l K Q I d X + C d V 6 j v + l u F e e V C D k O n W + e F O J j h r y f x r l + p o u t I B T P X H 8 J c 2 0 P + 6 R K s x i G U q m l k n B Y c 3 m v E / J v U 5 8 + S / 5 b n + u j S s Y L z I U R W s m S B b T D 3 l J A h / 0 1 h j l L H u N G / 3 4 J C L S m W 0 n C f K W 7 8 z X T N c z p N J 5 B C x j P n l z F 2 o l / i j Y 6 8 y J P i y d Z C N Q O d s t V c t y O 4 G E X G r 0 D / C S M 5 h V I 0 x E A X l U 8 U Y H D U K V S b Z W K w M D H k Q c 2 C y 3 6 N p r o 5 e L E V W I D y / h r 0 P X w w 1 u i d e 7 q S L 9 E V l F D W p Y R l S i s C W H 2 V L N h g D O 4 9 F h p O W i R n F C j R a B 0 8 2 M i Y 3 w 7 t l W G b w T 7 I X 9 1 I w a L L 4 8 O H p S U M Z b J Q C 0 v L 6 H Y 7 Y K s v X W G F o F Z 1 1 v a i o + h v u w W 5 f 3 k B h m I X U o e K S F e K m D B a 0 a V n 3 7 e h i G o Z P R S m R i W n 2 V i S + s V N g 1 e a k P e u r M E 5 r M T K 6 2 U M P c 9 9 I r E H r i 7 E i a M s f G 5 L P x H g B u X l n V b k j Q + W o + R 7 0 + l 4 J X A 7 l q 6 v w j l i g 5 U G a 2 a t D F O / m i x A G t G H Z B k H a m R t p P H E b s W D A K / 6 b f X f O K A l S g v U b 3 z h k h + e v l 5 Y B s l X 9 i b o e M Q 6 y H p G M 3 T d 8 Q g 0 p H R M L j 2 p 5 B j m y a / p p + / a H X b R c D P n v G I V g 8 m l x M S T 4 + J 4 e b K + e h K S m T f X 0 E U G Q E n 3 6 3 s Q w d 6 z o 2 I s R s 7 b M f K 0 F d 6 7 6 + g / 0 I c i 0 V L / 5 T T 0 X S W i e k Y M n Z L 8 r M h c C l 6 D S / h 5 i n B k q c b 1 H 5 q D D X d f n R Y 5 T 6 m 1 K v Y + 3 0 c d J J X q 2 g p z F 1 Z p 8 P V A Z 5 G 0 q F z R Z n 5 u H u M T 4 3 T z K d g H W y N k P C N f K d U E 7 8 3 S + T l 1 p N l K c J F N Z d P i r e 0 Q 8 k e Q W C 5 g + H g 3 5 q 8 v Q V f p h n W E j j 3 A 6 2 u k + h G s e y 3 V f i F 4 o X t R O I g T e 6 9 R 4 7 j K 6 J 3 y k M W I I 3 L d g L J z A c q E E 0 M n G 1 Z 7 J 8 w Q 1 d i z Z x I n P n V e v P 6 N H 9 i D 5 / Y 5 8 a t f n s e T Y y 5 8 5 o s P x f t X P 3 u a a N b O 9 8 R O M Z f d S q 2 o y Q o l h T N s I M q a i Z C C K 9 S I r l a h 1 U k 7 h a R T I a h O W 3 B A n t z l / 0 i g e D X s + o w P V o s H 0 W i A L G 4 N 2 h o x j I o G x U I W G k t B 0 N 4 q U e B S Q g u l x o R C I Q K j w S E Y h a m r g m 6 6 h 1 Q p Q O c n H 4 5 9 z C p R K R q 7 q 2 S d B u w N o X 3 g V 2 J f z 2 Y 2 s X 6 1 h l n l G g 5 b n W S d q g h 7 Y 6 J k w e S p M W r v J B Q J K / T 1 2 A A v D O 0 U d L n / + g z 2 P 9 / Y H W T 2 z Q A m n + 0 m Y U g h d l e J k j q K v q l B s i w + 8 p d 6 R T S a g 0 p b I X K L / L g B e 8 v i z F S Q q O w i / S 7 G 2 w G p 0 T 8 l z W c l a y v Q 5 3 u Q C e V J + C U X x H s 5 j x w J X v 9 e N x m Z J P R q C + J E D 1 0 O g 1 g / p g j 7 1 2 s 5 7 f q G Q G U V f i S u 9 a D 3 O B D 1 R a G r d k F h S Y p l x B z p a I a f T G E m p M D 4 q c 2 L x 1 J p s g B k n T j M y T l Z 2 V Q c C p I 3 n Y Z M I 5 n 8 U f p N N l 7 E / C U v F J o a 8 V 7 q 6 4 h V l K D S q q 0 w j i T R 2 9 + Y g e 4 E 7 1 0 / c h G y K O Y V P H H i K I 0 l 0 q r K d f F Z P l q B w 0 T 8 W 8 f L q q U a E U w h Z S r 4 4 B v L m H q J 6 V 7 j n n i d F O e r x Q M R O L p 6 N j T j T g i F Q r A Y z D j z 6 z f E 6 9 c / e R g / 8 V / n M e P j b G s F W R h p o G w n U P y d K i n 5 l Q s J 2 M d r o q J r c 1 3 1 Z o Q z 5 A u S l U v f T C B T X I P G p B Y 0 W U 9 / e V W t y W E i v 5 H 8 M / I z r q e j m N K 5 4 D 0 X R H B k E G f H J W s V i C m g D s X E v k v x U A 5 H v 2 2 f e F 9 G N l / D v d d m Y b c a M X K y R x T t 3 w p L k Q p G X J s V L p f h M k / q i T m k o c q 7 4 Z g q w m x v z H u W s m U x X 1 j h q O R E L / n t 6 9 A Y i H K S b K p V B r F I k W u Y e I b M M H Z r o N a r E F / M I r J a x N C T X G 5 Z g 5 n X A n D s M 5 P V i 2 L 0 e R v y N f L B C F v 1 n T J F / n K p A O + t A H r 2 u 7 A 2 H U I x m c P h F / f D T 4 p W V T N j + M n G l A 1 T w P 4 p O 1 k l 6 f W D 1 + a x 7 4 V x z F 8 M t 4 z 7 l e U Z 6 J x T U M Q j g Z q U C c E X I H X 8 + l s V 7 D 0 j O e L M Z f n C e c Y 6 u Z B D Y C 1 J g m K F 2 p Y k q 7 R 5 h l 0 G T 3 x x E I I D H l z B h m + w S o 4 4 V 5 J h S L U n B j e y M G S s X Y s R Z X Q I 3 y Y V z C D 8 k O i H J o L J 0 x K l y s W z W L k W J 4 1 X w n g 9 Z U Q u Q M 8 g 7 w P p u l A F X j O j X M 1 i / G k P a X T J i 1 9 7 G E Y 5 Y U E 0 O S O c 6 / F n P R v + X T O i c 0 k 4 J x q B k f X p d Z T T G m S i R R r 4 7 B O q a V A T l d X b U d Y k M E 6 U o U T + 4 / q a j 3 y 5 I n 7 o y 1 K A 4 7 N 7 U v j 0 j K Q N / / M J D X 7 q m k R r / u z j 3 W J q Q m c j P l 5 T k g X S k w C Q W N S v c z u w B X o 7 S d b k p h 9 G h Y U o y v D G A G q m e 4 w 3 F j R 4 e q S E h T e j G H u G L E W T X L A l Z C i I a s r D j 5 O g w 1 l S c v R R t 2 m v W E x X J i u 2 c j 8 O E 7 k + 7 v 1 K 2 M g x b 8 Z s U I X J e t i 7 T E K w R A 4 + y l r y l W J I k V V 1 O P q h d a Z h 6 7 G S o m j 9 b Y L G l G 1 M 8 l X Y w s o P T h V j c O o S V 4 V i J Z E L k J V 1 k Y U m X 2 / h Q o D G Z g U W c w 9 8 3 o c 4 8 r E 9 1 O + r 0 h A u k 3 t B 7 M Z s s C G Q W E Y 0 k C Y X h v y o q f 3 w G O u B C P r e y q U C B p 8 k R V t X c o l 1 M h x 2 H f R k P C K z c R J g N Q K z W Z T I G h 7 4 g E Q T V 3 x 5 D P V K 7 s v M u R X s O c s r I n L I r 6 t R 6 / V D E f H 7 a 1 m t N B M u Y + 1 S j n j m E L x v F z F 6 p h E J m T m 3 T g f o Q z J C W m 1 O Q 7 w / h 0 z e J 5 Z 6 o E q D Q 0 k U K x 2 E Y 8 S I N N E V L v f k u 1 F F / x N q 4 U f x Z C u D L U l a s S q s Y p Y n d O m C G D x B N / + W H w P P S K X H 5 I x z b m A u Q 1 U r a D F R T y 9 h 0 S F 9 Q 4 O C l 3 D Q d 2 h A i W b h D q l b I T m o k Q y l M H d t H n t O 7 4 G Z B v G t v 5 v D x L d Z Y V B 0 I b R E A k Z W k S c Z W S O q F U Y U U 0 r 6 r Y Z M e x J W u w e J / D w O P H 9 A H G s 7 y J T v 0 q + c x p l X L o r n f / u L R B n C k p C Y 1 X a 8 / J 9 u i + f X f / V p 8 V c G 3 + N u L e L t X B q H y F d i e B + s o X u 4 G z o T 1 1 N Q w K i R B n Y o r U K q Q L 6 N q 4 J X V 7 0 Y S 5 C l O d A 5 9 L 8 a n o P d I z v z k p A x D O h G s Z p C p a A g x W H C t N 8 M w 3 y E B L M x J h h 3 a D C N G c j / u J M n / y y G w x + W 0 t C 4 T R V Z A x 6 8 v Q C j 2 Y K h 0 1 I B S e 5 / Z g O c b x e a j c A z w c m t N V x f 1 W 2 U 6 J L B c 6 N r 0 w E M k Q / T j G J M i f X g A o Y m h r B 6 Y 4 0 s a o G u q 2 s j u 4 V 9 d D 6 P D J 8 3 j o G u w + B 6 L U X y o + f O h 7 H / x V 5 R Y N P s l J b 6 a K o W k Z y r N b b 6 7 p V K G b e + e g 9 j J 8 Z I w M I w H h w l v z I h C q H O v B r G n h f d m F 6 o Y L V C z O D t L 5 6 v a X o K 6 N 0 v a V E e l m v n a L j q i b v n P Z i k i 2 Q 8 f G M F U 8 9 t j v Z s B 9 a A s v T H l z K w D 5 M T S i / z i g g 4 i Z E z l 3 n 1 L P t O v F 1 N + J I G X W c b G d r s V 8 k 1 K b Z C + 0 B s 0 D p 6 n 8 4 v h k f 9 N Z 9 8 + X w G w 0 9 z h k T n y r O P i u a Q + R O / d J 7 l G V N 9 J v y 3 n z 6 C V + 9 H 4 D R r c K x e c o y v c m l p G Z l g F n v 3 H i I r v 9 V E d 2 c E 8 l k 8 T E T w b F c r M 2 D a s + e F r X 2 + F W 8 W Q 0 3 1 u x k 8 + c 6 D T 1 0 1 Y d 2 3 j q 5 + L q d l J e X h R 6 H I l t c E n V Y r 2 j e Z p r F A D l c P W S z O K n B 7 R p E m C 8 n N r j M a k c w u k V L V Y v J J y d f h 9 Q j z c 0 u w V x 2 w k e 8 8 9 3 Y A + 1 8 m x h F J I 3 i / D P d p G o x q a c F o L p 6 H w U Y a n 4 7 l X V 2 F s 2 t Q B H I c h g o u L e s w 6 S k h e S e E 3 o M W h M l q G O 1 6 U Z G J E 2 c 5 B K + 3 a s k 6 V L G 2 F B C C z O O K k w t k 8 B j T l E l R e 8 k Y D A + L n T K c S 2 s Y f 8 Z F S p o s i q q A 7 q c k s 8 0 C v v R W p k V h c C a N h d g S X + D b X 7 2 C b o e H j I 1 U 3 o w N P A 9 v X / w h F P 5 B 3 F W 6 o P j i h U R N U S S z v H w f x z 8 q a e H 1 a 1 V Y n m h Y L f 8 5 N Y a f Y e 7 L s X v p 7 0 4 Q 2 q F G 4 t k 0 2 P P R G v S 8 m T B B s l L r J C 5 d 1 O D E n V 1 Z u K c a / L o Z n D 8 m L x F o R 6 c y X d u B J w w H 9 v W T h g z Q u W V r 9 8 7 w Q / / p F h Z I O P 7 8 3 x x H r 0 O H j / 7 2 N f j j B Q w 7 N f j M 9 + 7 F P / / 8 X d H g d W Z F 3 z u G Y b d k C T L k O 3 z 1 Z h i f e 9 U r v n P 1 c 6 0 W q x 2 s O X 0 z p K k P D 9 A g b 6 V 1 c 2 9 E R W m t T s i Q f 8 Q F R z R G N Z J 5 B d Y T S k x 1 S 1 a M s 0 V y C C M S T M L V b S G d r i J R I E p L x w / E n S R I e t j 0 F R r U 0 j U v X F m m T m T / Q o E h Y i 6 8 m 6 S M 9 p 0 i r 9 6 6 h G N j z 0 B l K Q n F m i C W Y O + 2 o l B L Y f k u U c o c C c u T 4 4 i R 5 X A M c C S O l P b 0 D K b 2 b t 6 e 9 M 7 f z + D Q B 6 X 3 m U W w U J w e L x O b C U F L d N a j G 0 L c f A f R t 4 0 k u J t L q y W 5 2 q w z i r L f h o X F V Z z 8 Q O s 5 Z i 8 t w t B H P v e g C c a q N C Z k Q y A j E U p i 9 X Y I 9 i k j N A U 9 W d Y 0 x o 4 N I E / + V 5 r c t m m b 1 P 6 q T / z Y J 1 + B S g 3 n q A v r 5 6 Y R W y 7 A a v M g / K C A W D A I V 6 8 D B Z 8 N m s G o y N F j Q d h u W b s M t n Q 8 B 9 B c 8 Y c T T 3 N E / b i 4 B Y M n U / 3 3 w + g 9 Z o H B I 2 l 5 R p 2 8 b Y A X k I n J 3 r Y V m Q z O p Z L 5 d j M 4 o Z N z k a V l 8 R y e V e D 2 3 z 7 E x K l R o V k 5 m 4 M D E r x 8 f i t h 3 Q m / 9 u U F I S z f v l c B l 9 O O H 3 y 6 F x 8 Y r e H b D t D 5 t G a k 0 m n s 6 9 F h J i j R m B 9 / X p p O 4 M l Q b o P f / c o S 1 t I l 6 E n j / i N y c O V i L r y f l L x f s I x Y I C 6 W l U v + X m M g M 0 z U d l z q u T 0 r m 6 H X O E i T S 5 a Q c w L d 9 W 1 n G E y L x H o v g w N l Z V L k 8 n G 4 n P v M Y s j D b S O / x 1 S D y H m M p J A M p j H x T C 9 U x g K u z J c x 3 C N Z M F a a P V a y E i S s 1 v q E v 8 f d C 6 P e I v I m + X P v 1 T Q i J i v 5 Z R p o u 3 P o 6 R / C 0 r k 0 Y i E / P G O S c 8 / 5 f / L u K 7 z I l G k h U 7 H u / g F p L l P N A k / n o K b h h b G R h S x c e 3 q g s o W h 9 v e g q i k I / 0 r X R N n u z m R h U u X h u x 8 j f 1 W B v U 8 M i 3 t s D g 6 5 B s h n t 9 i x + l Y J O g c p 3 e s Z J K J B x O b Y d / Y h v U 7 j J F j G 1 A v 9 o l a J 0 U 7 c a Z T 8 c 3 0 C F o 8 F 8 U I G U a K L D G G h x D M C n 0 J b S s E T W y Y z r E U u W Y a y Z I X a X B B r 6 g e e p e a v 7 b x E g Z M + O Q j Q a R a 9 k t Z C Z Z Y G W E Y R Q P i 8 G Y 6 n G y a 6 G V a x F k m B o o K X O L M A x m k A W M Q 8 F Y M 5 u i x M L E D S 4 j Z N U / i d 7 4 g c X H r P U O v B w 9 c X s e + F 1 v m i P N i H K 4 q B 1 T x z v h t w Z G 5 x Y R H D X B + 9 L W 0 o X 6 z i z C 9 L f t S V z 5 4 S 1 y p n Q j S D K W A + k c f k 6 C G E V t b Q d c B N 1 P G C + K z Z z w o S 3 X P r y L e k w d l u o X h Q z 1 5 c I h + x N a P D f y c C + 6 A Z E d U s + i 0 H 6 + 9 K Y D L M i m s u p E A 5 N o 1 9 e 6 d Q r h Z E O N q o s V M 7 N u 6 H s 1 7 i v h S m n p U c c 8 b S 2 y Q g Q w 7 h 8 2 R L R M V I c B m 8 p e i Y Q 0 q A L i f I M t Y 3 P d / K i j I N 5 J 0 y 9 G r y 1 0 p p D B x 2 w F n f G 4 q X i / C U j V k x g M X z s Z Z t R M u l M g I L I T x U j M J K 4 + i w w y 7 W Z v F U Q d + e x i r v 2 d e j K B V J M Q x o 0 L + / 8 T 4 v e K x o 4 0 L Y e c w w C 7 r m 1 Y i M / a F Q B l V j A M O H p K A X W 9 j g c h j d o 6 1 l E j i L v a v L T T R Z i S s r k h A 3 z A K B B 2 0 X p 6 2 o B 6 A t D q J W N k L n z I n S t F y 4 J b 5 G N 3 8 u K n 1 5 G + j 0 v I 3 k Z m F i V I i 7 h + 4 n x G Q u C 0 D e J C 1 9 7 g x J i 2 h r Z u j o I T Z X I 0 3 A A s O P j H K N B G l N P G f L y R N 6 / J e t D / t H T G E k G l N C I V 3 A y M n N E 7 V 6 r h l B 5 3 l U Y W L w 4 J Y 3 D 2 v H 1 + + G Y d E p Y d Q q c P L T F 3 H q l S v i / e O f O i 8 e M k Z G h j F 1 Z C 9 O / u b r + M i f z o q a 4 j J u 3 7 u L x c U l / P K X H u I 7 f / 0 W P v v n n d u K B S o T 5 a I 2 E m S K m U m S 9 b P r N g k T g 4 W J f a h c j X x W e b 6 P f m f W u L G W v C e 9 r i P r 1 7 U I E 4 M z D 8 y r d 4 G c A X 6 f S f g 9 j G 5 L E b c f z C G 5 n E O + L I W w G U X y m 3 l R a D v 0 L o U I a k 2 9 1 I V 9 L w 0 K q n X 3 q 8 v i n h g L Q T f O L e g Q q z a O x Z g + t 4 T + v b 1 i t 8 2 T k z b k M j k U Y w r Y 3 X a x Q P L q l Q e Y v 7 5 I V i + F / R 8 c a h E m h k q j x f U 5 s s w k 7 3 J 5 h x O D J b i W 5 u H c W 9 p Y I 8 W L e R J E i R 0 d 1 k z V D N 1 i H Z Q s T I w W g W J 4 0 w b M 2 G n Q Z s I Y f K 4 M R V Z y d g u 6 k N h l f f y s E y s X c 7 j 7 2 g M s 3 l j G 9 N s r C H s b Q h Z L R q m r N h 1 2 A 8 z n 7 X S c T C g r d q b Y c + R w x + + r a l r q h M Y g a a D e + Y R o k K v u S J 0 k r B A J B x 9 L z s V j H 0 H 2 k 6 J + o l F N e / y 2 o r P w 7 w b N V X W a 8 b H j X X j 9 M 6 f w B j 2 a Y d I q x W M r q G l A / c 2 / H B M P f d y K 0 p I B f 3 s r S o O z h i 9 f C w p h f D A j C R Y v u W B w U E S p M I r J U c b F J a K Z r w Y x f q a z j 8 j J v A z W y o e 6 t B t z T G q V d C + D 1 i P i L + P + a 7 P o O d Q a 9 Z K x 9 / R e 4 l 5 5 U T E p + i B E 1 L a E B 6 t l o m R 0 T G o X S 9 P u i P u f n c T i F T 8 i m U b / M X g w 9 / R K l o D Z B m / 7 e f B D w 0 i F U 1 j 4 W g a 6 + X U 8 M 5 r H s T O j u P P a f f G 9 p R u r M L s a f c k K d S 2 z I G r + G Z 0 G Z I M F o o A a 1 F I O o m m t j I p 9 Z w Z P U D 8 z q Y F e 0 Y V k l t u j h u h 6 D A p t B S a 7 C S a r U Q j m j R W 7 K F 7 U a T r j j m / z e 5 I P V Q d n + e Z Z 0 y h I Z 4 d D 8 E y o R R 4 T 1 3 1 j D V 5 R c A l m D f z k H + w / 6 I K j 1 w 7 3 k E 3 M V c 2 f 9 y O 2 l B d m v l j N I L 6 e h v 9 B G s G 5 O L L p p H B I Z X A 5 K E X F g M S S G u G F F L q H u 4 S P x L i 9 O I J u R 5 w s W A W a G m 9 D 2 t q Z Q r P W s 9 9 1 5 B Q o 6 5 R P 8 g c a 5 y j U 8 w L Z 3 9 N V n W Q V S 6 L 8 V D v Y L W c t 9 E 7 9 K K 7 N 0 O 7 D s X L 9 0 m U / A s k i x r q M + N 6 j R v w w F 6 T U 6 P F f v u E V y b E / S d q 4 G S 5 1 F k + P G X F 4 z I P X Z r O I F 9 U 4 + U Q v 1 D 1 6 / O G b 0 t J y G f / 4 F C + J o d 8 4 X b h + 8 y b + 9 Z 8 s 4 r / O 5 v B n F 8 h a F w z 4 j b + 4 j i 8 t x u A y a 3 D + r h d 7 e o w I h O J 4 8 b f u 4 P O v r u K n P z C C 2 Y U F O D l z n K y s 1 U r 3 U C 9 j w O k z 8 r T c w 3 N z Y g N q J w c N t g G n / B S i Z Q y O 0 C C k s e k 2 E 0 2 P F 2 C q B 2 B k h O i + e i c s J P z 1 N w j s n 8 W W 4 r D 0 S v U j Z J + M 6 / d 1 j z v h H n S I A q z p O L G a L N F 9 a w 0 x G u A c a e P v 8 p S H 9 / 4 6 t L F e p G M l B O a C 1 M 8 W D B / r Q T l O v l 9 m H Z F p X t Z T J I u d Q j o d E d W B 5 U 0 V p h e I Z l p t u H P p L o x G + t 0 R K c D F R T Q 5 6 3 z E o 0 Y x b E O M 6 w m S f D S D S 4 m 1 o 8 W H a k Y t F s a Z K R X x 8 A K 6 z m b B i / 5 i K U m 6 p 3 1 P Y s R V E Z s U N 4 N 5 K W 9 p 2 Q 6 + 8 P X p A H I B L U q K K C r E U 2 s l 8 t F y M T h d Q 2 Q J l U I A W k E d X a / n w O B B S u 2 M v C I h L F e n D G + m e V m x T J v 8 F V I A T A G 5 N v f a 7 S T 2 n 9 5 f / 9 Z m N H y u z o m g 2 6 H T d f x X E o D / S L S F c a 3 u B / E Y + j + + s o T / 9 v a 6 u I 9 r b V E 9 m Q a y 3 9 T 8 / P p i E j / 2 + 0 S t C P / z x / s R n o t i 6 v A U z F 2 N w f q x / / 0 a 1 m M F k Q H + s x + d x G / 9 1 U z 9 E w k X f / k U t D R A m o 8 r g 7 c r j c U S e P p p y Z L 6 k z T Q / O u o x t 2 w j h d g c W 2 f v y m D 8 + 5 S K x k U L G S x e r r h J W s 0 c K K 7 J V r G V V j 5 w R P 9 j O h C k n w b X t G r Q n g 6 C v f e r R O R e T I 9 t a h H e D 0 E p T 4 H c 7 c K a k 4 4 0 I W h t 2 l g V X K w o Y J y V A 2 d p 0 Y + W 0 S w q T v 3 y L 8 6 1 L D U H B g r E 8 u N B 6 R d F o 1 0 L V w e j r N S e C t W m 6 1 V s f J 5 F 8 / H x b G Y 3 j 2 1 Z 0 a E 1 / 0 J H e 4 H d r B Q z V A Y S N v c u Q N r r 5 o 0 j Q 7 6 q h u p U h A G t R 2 j T g s e B t U Y c T Y 4 M Q t N J 1 + C I b S g 2 y w s n W f Y K Z Z G d 4 9 b k M v m M H j c T Z 1 t I v r R 2 G a G r U 2 z M D F 4 E D K y y s Z S c z 5 u M / j 3 I l x P / + d w P H t V g Q t 6 7 H 1 m a y F h Y e K a A 2 y l 2 J r t N O / V D L 7 n d m F i 9 N n 1 6 I q X c N r k w + E T 0 m 7 m f K W n J u 3 4 4 F g V 3 3 n E A r P F u r F 0 g y 3 W H 5 9 b w 7 5 u H b 7 r y T 5 M 2 g r 4 4 D 4 T R o k a 8 z z W i L m A 7 6 b f H J 4 a R d 9 Y L 7 L R P B a u c n R M s h w / e L o P U 4 k k f u n H j u D I s A k H Y i n 8 8 r 8 4 g n N E w z g R 9 0 e f G 9 g I d L B Q 2 s k y y f B 4 P O j t 6 s G V v 7 m D 2 G o K v q W H 0 C t N G H 7 S 0 R I t 2 w m 8 n i 4 X K S O a D 0 N d 1 s I z 0 I e U L y P q x s e W E 0 i s E m M g u p f 2 G W G 2 6 Z B c T c M 2 a E R y P Q P / o o 9 8 n y 5 o z U o s L a + I d V r t 4 I F 9 / W t X w K 7 5 1 P O D 8 J V t d N 0 k / I Y s r A o p V M 7 j I b G W h N G l g 3 9 5 F V 2 j b n R 3 m 7 H 4 F v l A Q z p B L 5 n y 8 R w Y Z 6 n w g 5 c t s T C x x d L r 6 T t t a 9 t Y I U S W 0 0 j 7 q z h 6 S E k G I S k i x z p t F m v R z Z Z 7 8 2 h o A h c m G d g n V e b 0 Z S X + 6 j I M i 2 X W z 4 2 3 z m h z n b N H B V s z b V O O G H N 6 t h D m p r r o D M 6 C a M f q w t b B E T l C l S e O G x / s a I A F e B J Y X 3 U h X e P Q u Q 1 6 b M 5 J 3 A 4 8 L d A J d p M a v 3 M v h N 9 Z a h 0 Y f B d j o 8 P 4 o T 9 c x 9 O v X M T z n 7 u M F 3 / t C l E s h R C q e z 5 p U v s 3 v x 7 H v / 3 z I P 7 N H z 8 U m 5 6 9 c H w M x / a N 4 L f / e l F Y m Y / + w X 2 Y P A r x n B / Z Q g U / c y 2 B Z 3 7 l k s j 8 / t c 3 E n j q l c v 4 g 3 9 x X K Q V v f z r U k C E 8 d 2 / J 9 F H X k L C v / 3 O X 7 u M 2 Q t L e O o 7 j s B w e C + M F R s 8 o 4 1 o 2 q P A u c c M W 9 6 B Q p K s t q k A 2 4 g e 5 g E N u g 8 5 0 X + i B 6 4 p i 9 j 9 Q m E q i n Q j T k P T j x T R f 8 x J y i + P l D + N e L Q 1 + M C U b v r C N A K 3 F D j z Q 0 / A Y J D 8 s m E H F x c L 0 J h p X C s L V F o X R 4 y o J Z c U k D H 6 j B W z b 3 m p / c m q 7 T D l w 0 a B E 4 u b o V b q M P y U B d V y B b 5 L B a H w L 8 2 1 7 l 0 l Y 2 u B y u d I u q d w 9 + / n E X z L B K t O H m x c T L K 8 k Q c m w 9 g 2 b 9 I M 1 u Q c d l + 6 t S J C z e I 9 0 g I D + 3 u x e K 3 h H 8 h + D O e R M X i e S q B J o O Q K N g O D X U L 4 O B D R D r n R 1 u 4 F 0 e t p D T E 3 o 0 p 3 r 6 X v W k i A t d X d W y Y Z 7 X N F u 4 V e Q 5 4 g 3 V I y V 0 Y 8 U x J 0 l p t T b t E E v c 9 4 S B q e w Y L C j 2 b w R t o y m o 0 k t 7 U M D o 3 z 8 R P k 2 F w i 2 i e D V 6 e + X H f h V j J l 7 H t e S h U i P x x 7 X h h B Y l 4 O t D S O t V v 0 H v E g 1 c Q i 2 q G t b 9 Y m g 5 O R u d 8 t P S Z q T z u G R 0 f F T v 8 M T g t b u r V K / h J Z 5 i e k 9 y a e 8 8 A 3 H R L t x S s S m u v o M / r 6 B 7 A y t 0 q s p D U q O f k M W b X L C u T 8 O w e g u K Q a 5 4 d u Q F k R 8 2 D R 2 T g 0 S i t W 3 t g c r Z S x t Q + V z 8 L i v Y 6 9 Z 8 f I + s Q R u q 4 C F 7 U 0 D B T B h W Z C i 1 F k 8 x W S 5 g x 0 Z j t O v 7 g P V g d p Z B o o M X 8 S y R V O c N R C R Z p K b 6 / B N e A S p v T h m 4 v Q q V z I 5 u J i 3 o E n K g 9 9 Q F p k J 0 N O H + K l F 5 b a w C Y L x Y O m R M I m 7 z w n b 5 w l T k 7 P u F o P z y 1 0 W n D W D K Z 7 q h p P 8 C p E X t + j Y m 5 u H h M T r R 0 n g + e X G B w W Z 7 T e g Y R / / x d 3 k S v V 8 E v f d w g z 8 0 v i v T 3 j I 6 K C E l f t k X / 7 0 q 9 K w v S N T z 0 l P v N 4 G p Y 0 O J M W C / Z C k S C i W Q 2 e f H I M f / e l K / j c A + m M n 9 p n h s e S g N 1 q R y Q Z I U E c I S s 5 s u n 6 Z P C 6 r D v f m B U J t 7 y k B R X e F Y P a i P o g k U r B b D S K x Z A J c v A d N h v y h b y Y i O b V 0 l x D g i s A O R 0 O 9 J A f 1 Y 5 M I o N M L I u u k c 1 K k B F f y M D Q o 8 F c 0 o R 9 n o K o Q b H 3 x R 7 R T 2 w V m M 6 z E l 2 8 t o 6 w a x A n R 6 S B z b 7 N y 3 s k h s T U 8 N 6 r S 2 L f q 9 6 J z d c w 9 2 Y U N r p l d j 1 2 i 4 W 3 o h g 5 2 g N l f f 7 0 G 3 S + r V T N l g J l e X g L Q 4 e 6 k E g k o O r T Y 6 l S x A G d G c s x I w b t J C Q F c u R q K q y u L W B o a p A a 2 o z A Y k h k T V t 4 F + 2 2 p R 4 y e P 6 J B U b G 7 K U V 2 H q p 0 0 d a 6 Z b k 2 w y J v z y X Z C J t J I M F i j u Y w Z 9 z c Z U S E Q D 2 w 3 g t D F s t j v n d + s o 0 j n y k V V i b w b + V w R O 7 O t K W j 4 K Z m R n s 2 d O a x v L 3 t 8 P 4 5 J 9 J Q Y E 3 P / 0 U n v 2 s J A z t w Q b 5 + Z X P n s b J T z c m c v / 2 Z g i f + n 9 m x W s Z / P 4 v f X E J X 7 k h Z d F / 4 V 8 d x S f + w 0 3 x / O x e B 8 5 N x 0 T Q 4 U 9 / Z A D f 8 w e N e 2 J c + e z T u L i k x a H + E k I p J T z m 6 k Y 2 A 4 O f N Q s 7 t + 3 c 1 Q U x O c o + B q c h M X 2 S 0 p R C p K a 4 J u N m H 6 c Z X O X J 7 S Y q T Q r R X K 9 1 y J g 9 5 8 f 4 6 a 6 N b W g 6 o Z R U Q 2 M t Y / l C F s O n W 1 k D 5 9 U p 6 R + P B a 6 5 b j z q g N 1 Q F c t Z e K 8 y r q j 2 8 M I M J k 6 O w X s x K 6 h e O 2 5 / Z Q l T L / V h 9 T L R d X 0 M / Q d 6 x d K k T u A g B S u T e R L C 3 q e 7 4 K N r W 4 l t b + G 2 v L P e U y P o H X V i 6 u g o J r t 6 8 Y H e Y f Q 5 X c h U 7 B h w 2 e H u M 8 P Y p Y K 7 x 4 0 / / L 0 / h n f G K 5 x A e 7 d t a 2 G i b m k W J r Z C E 6 d J I x P n l c G p Q A z W S O x E M s X j q F 0 z 7 t y R o l 4 y e M t P W Y i 4 s f k v w 0 j C v X o p v 4 m e S m h + j y d 2 t w 8 N d 8 I o 0 Z N 2 X F 1 s l D b + 7 F / M 1 Z 8 B R a 7 x 1 Q F y b Q Y Z 9 8 l J b w e z u K n e R o C g y E t H 6 0 h H J K 3 J C w j X s 4 1 7 + p 1 6 l a a T n z 6 P X / + f F / H S 5 8 7 j t / / y T o s w M f j s X N F I v j x W V P 1 T f a L A C 6 N Q k o p J s l / K l r + T M F U 4 b N s E h d 6 J W I y j a F L N D h l l Z Q y Z + O b 7 a 0 a V 3 I n w S g T J W g i 3 1 l u j a D w W 5 J X D X H M 9 d W s N O r V U K I i F a f a C V 2 x p w 3 5 Q t S e M d D Q t v t s M r k 3 B p c D G z t r E l r K 8 S / 7 S d R + x m T x m X 4 9 g / o 0 o V m 5 L Y 9 B E 1 p h Z l d F o F W l b e z y t 9 9 k J W 1 o o w 9 o S z r z Q O r v M e J 3 4 9 f P 1 o n 5 y y J j / 3 l 2 8 i L f + + i 4 + 8 U P f L X Z 1 a I 9 + C W H q c C Y W K q 4 Z v n Q x g s E P S V 9 g y 8 S 7 E B K B E B y b K 9 R w L Q J 5 l 3 U O B s j + C 6 c O c b b D V m A K s H p n H U N H d 0 6 Z k q 3 i b t F p h 3 c G h 2 + 5 k q x M p / g 1 L 2 + X r R K H z E / 8 U s N a 8 e c n P 9 P q I 3 3 p x / v x o 3 / s R 5 p o d b 9 T j 7 / 8 2 e P I k G + 1 f G k N C k M N / + g v J W v 1 + 9 8 9 g P W H M R w 9 4 c Y P / A 8 v U c g q + o 0 q f P m T T + J E 3 f I Z O A J H E s P 7 P V 1 o 8 q W 2 A h d w D F w t k h L I Q q V Q 0 3 1 K + Z 2 k D Y k G c o 3 B j J i f s n X Z y d q Q U C e T p H x b o 7 I X L l 3 B 6 a d O 1 l 9 J u P N 3 c 1 C N 9 G D / l J k U Z + t + u o x 0 J I 3 I f A r 5 l E p s c B 0 j y + M w d R y e A h w 0 u / e N J e h 0 Z D U t N U y c 6 q c x 0 l D m y x f X Y B s w w z 7 Q U A J s g X l 7 0 K G D r f O A 7 V i 8 T p Q 4 5 x L 1 V c 5 / 7 R L O f O j U R n X Y 7 a D 4 4 s V k 6 x W z O i R o V x f x 7 I u b U 3 W 2 A m 8 2 U A g r U Q h p c W X 6 C j 7 2 b R + G i 8 w + n U J 8 v p 1 A 8 Z q m 6 3 9 9 B y c + f k T Q C p 4 8 Z o v B t R / m 3 v A J L a J W 6 w X x S x W W 4 O i z o h S 2 k Q + W w e T z D Z 7 M w h P x R u E a J I F m l U V g 6 8 Q b N A + e 2 r k x W K A 4 o N E p 0 N E O 7 h h W J D w J / m R 9 4 M p z T j L k 9 V H / 6 s M j + N G z f R s C 9 T 8 + 0 o s f + I q 0 G 8 Q f P z s A g 9 G G 7 / 2 7 1 n S f 8 5 8 8 j p f / / S 1 k i x V y h J X 4 v d P d S F g q Y l e L I Z d + I w w u 4 + 9 / e g r / 9 W Y S / / 2 8 J G g s q C z U v D P g e j i F 1 4 k F W E w W P K 0 q Q a + W / E U T + b 5 c 2 o D n A x O 5 B d F m z A y q 1 A K 9 j i l o J r k 0 G + j 8 V a K U r Z Z U R j F K f e M o Y + 3 + m h R y r p h Q z R p J s E M o V B I o Z U p 0 T K J x 5 M w 7 X L 2 o T h p g L 8 c R X s x A U T J t K F 6 m l r x F k d q Z h M q h x M D A g N h e h 5 N g t w L 3 w Z 2 / n 8 P h D 0 l T E + 2 4 f O U q J l 1 7 4 O D t Q 5 s u f / G t F N H B 1 m D G V u A s / / W Z I B 3 D h s u + n a P A m w W q C c 9 0 J z Y W B b Y j R D / z W G V h o U G b u C W e M 2 U o + Y 1 I + U q 4 e O M i v u e H v g N O D / s m 5 P d s I V B M A x f e 5 j S i K n r O k t a n D u W 6 4 g v n 4 l g k B / y l K Y n i s I A V s 2 W o V N R B P K n H G R p v B 2 A w k a N c i 2 N o f 5 8 Q o P U H Q e T S 1 L k 1 N S x d X F s 7 g I M v T 2 3 J l Z v B Q s U C L Z c T 3 g r c m Y x i u S Z C 4 A x Z o G R B k v H b T / V i 1 O n E e u o B / p t X i / / y E 8 f r n z Q Q C A T F 3 9 9 / U 5 o 8 / 2 f H P H S v B Q S i Q Y w c G E O X x 7 U h k J / + z n G i k 4 2 8 P p 7 O + s 8 v 7 M P + U z p c / M o c 9 j / d h + / 9 / C x G u k 3 4 t R 8 4 h q v z 6 / h c / f t f / r m z 5 A M 3 K L R 8 T B Z A G f F E E j a N G 8 H A G v K 2 H l G v b y u E H i T g 3 m c R g s g o V f L Q q P R Y W F y E x e y C p 2 l 1 L y f U 1 k w h c g s c M P R y b 0 q U T D A S a s + H b 8 1 i 3 9 k 9 u H 9 / G v v 3 7 0 W x Q l R c t b V A c f 9 z j q a Z f P Z O u L c U x 4 E R O w L 3 s u g + 0 P D H f A + D 6 J 2 S l A p T X d m l u + f X o M 9 a o X H I d Q g b F D 2 e q i K U 1 2 I 5 1 n m e t R n b C t T Z 3 q Q o P L E V f E k V e u k C V u L X 6 u 8 0 k C v Z S L s k k L 5 p Q c 6 S x q G D B z Z N / M p p Q w z W 9 v 5 4 A r m Z P M z 6 A R R r Y V i P J j c m 7 T j r g V O J p m / 4 c e z Y U f H e b s F r a G b P L 2 P q u T F x H h Z 6 O a j R D o 4 Y a o h E 6 p q q / L S D 5 4 w U J N 7 t V Y p Y s J q T W 3 9 y i B x m l w 0 / / 9 0 H R Y 6 e D P 4 9 g + e f d g P 5 + y 9 + 7 h I K N A J + 4 H Q f r s 6 F 8 T B Q x P c 8 2 Y 1 P f c f 4 h m D 8 z Y + O o n e y t 0 V Q / O E 4 P v 6 7 9 9 F N y v H 3 f v w J 9 N g a X S 5 / 7 + 1 / 9 x Q M W u l + u E j l w e H j m L + 6 h L F n u h s 1 G 0 n Z c E S 0 O d A Q X Y 6 T r 5 L A 0 L F 6 P 1 X S 0 K n M W F n 2 Y n B o Y K O d E y H q 2 0 Q R P R O S 9 W f l y U s z e O 6 R I f s 7 Z q e Z L G a e K L 0 e X F F p O 2 H 2 z Q a g 7 r H C 0 1 T s s h n h Z A n u e r 3 + + H I O 9 m F J q O I 5 J f L e E H r 2 S H 3 s S x K z K i t a E h W a M T N P X m S V d 4 m p v 7 E N t h Q o j 7 m C P Y b U R v m v d v C P O H z I k E O W q 4 k b w n Q z + q y H a B B p E a e L U f W b k Y 7 5 x E 5 0 Y + N j G 5 N u s k B x a V s L z 5 P V V N A r i Z f X M 9 U z 1 Q B M S o n S J S q L 4 q 8 i 4 x I 1 s 5 v B 2 m 0 r A W H w n M L C 6 g 1 M D J 0 Q 3 + W H 7 P v x c 8 7 F Y z + G 7 4 m F h C e p + X 0 + T z Q a p e s k m 6 n X i e e 8 H u b Z X 5 O s 8 V / / r x P o 7 e n C Z 7 4 4 h 7 + 5 I V k Y B m / F + w v f 2 Y / v q U + i s u W S r V b z c 1 4 q 3 y x U F e q x 5 o g f I 5 U v 4 7 n P X h b P m 6 3 I 3 9 w M 4 d P 1 a O B X P / k M P v T r b 4 n n 8 n e + 8 M Z D p M M J 7 D 1 + F m d G W y c q G R / 8 j a v k o 5 T w + i 8 9 C Z O u V T F w G N x u t U F R N G D m 0 j w S O i W O P d l H C r E q A h S c f y c H B 3 g p u t Z B V D v r h c s 4 K A Z n t 7 m M c C R K V n U r i r R 5 y H F B F y 7 b z S h y 0 U + t B g k a V r y Y V w b / q r m X Z 9 / y Y f K Z r Z n E u X s p n D 3 Q o H b x h S z s Y 4 1 U q k w 8 C 5 N 9 + / l H z m 3 1 X g / D 5 + o T F n M n 1 I 3 d Z n B N g l x 4 c 0 f I k I W J w c / Z Y X s Y O C 1 e D 9 i O C 2 F i l E l j s w J R W f o x u W c P f L 4 A 1 t a 8 G 9 w 5 X 4 2 J i q a l W k Z o r e Z l H 7 I w y T A o u 8 Q 6 m 2 Y s L S 2 J g v z y I x g M i l W 8 P M / C n 0 1 P z + D N N 9 / G + b + e x / S F G f F 7 z h D n Y A L / 5 Y L y / J z / c u F + f m 6 1 W G A j Y e L m c x F V c 9 g s 0 O u 0 6 O v t E Y V n Z L w x m x O 9 f H 1 J m o B m I 3 T p l S f x n / 6 X J z H a N L + z X T c 8 9 Z k L w k p w k O K u t x G V e q a e y S A L E y N P b c n v 8 W P Q q S d f S I E D v T p R S 4 L P + / Y v H q t / E / j E c 1 P 4 8 I F h / K + / / / q G F W p G O F U U A h x K F k X R z S s L C V I w 0 k A 3 W p 3 4 2 x s x s h R x 7 H 1 h A E 8 8 1 Q P f H W r X h I Y U T 1 U I U 6 K 6 i O h 8 Q g g T g 4 W J w W H 5 a 3 f m 4 e R 6 e H V w s r S 0 k 4 t E s T p B r W n Q c V 7 8 R / q s R Z g Y 7 e 0 4 c G T 7 j A 4 W p l K p E R G 1 j x m F U M Z W E o j O U l v X L f 9 2 0 K t r I i u F o 4 m 7 w b a U T 7 Y 8 n f D 2 g g 6 5 + h q Y Z v B v 2 H z K F 1 C l i + Z V l O 3 w e r 1 I 1 d b Q 1 9 e N + C 0 j H E e z 1 G C 8 g 7 x V F B / s B M 4 l N K v d Z I 0 a e u B v / / b v 8 G 3 f 9 m E x u 2 6 v 8 9 7 2 s 0 V n 0 n C N e P A / v v x F f P / 3 f b T + 7 q O h R L 5 S p l i j c 0 j n l g f p p 1 + 0 4 p m J H n i G t 3 d Y V 1 a k + a G h o S G R v U D j E l a j G h / + T c l S c P j 8 M l m s h 3 P S B O 8 P / 9 G 6 o B j H y a H + / R + T 1 j O x Q M n + W r O 1 Y s j X w + 8 z 7 T x d / 5 6 M 9 u 8 / m J X O M z U x I t X C o O c / 9 v w A f v o D Q 0 h W V 2 j g 1 5 C K k v 9 E P q g M 3 0 w I p q E u E X p n g S p N u 8 h / a r A F L j i p r i S Q S K Y x M M B l u b m t + L t L 0 G Z 6 R P W i B h r D j l c b 8 3 Q L f 0 9 M 4 O Y H Y V C X h Z X i d q r H l 0 R 7 y M x 5 7 n w A E 0 9 v n r h t R 4 w U h 6 P F b W k d H Y G Z O L r 3 2 B G Z i 0 N n I I F T F 2 F y G 0 W A h h G a i 8 L g 1 E J v N + P 1 u T Y J 7 4 B t B e q 4 K g D n + O b B 7 Y 2 p M B 3 a H C 5 u R r M w 5 q M l 6 J 2 b v 8 + 0 a n 5 h D v f O z 0 D p r K J c K Y p V o z Z j F w 2 8 A e F z y R a F n / O O g C a y E B q N V l g S p m o P H z z E o c O H 6 k e U + D F P 9 r U j E 8 w h V U 0 g e D O P w x / u n I e 1 H T 5 E A 5 + 1 u V G j x N d + 9 h g + + H / c E C H q N 3 / x K D 7 4 2 3 d E N I 7 z 7 i 6 8 s n N Y W h 7 8 P / 3 y E C 7 O x 0 V G O X f z 5 c 8 + L e a N G J / + r n G c H q i h p 6 d n 4 / t c 1 y 8 Y l I I W H / m P C + L v H / z E Q R w d t m 5 8 5 x u / e B K 3 l l P 4 m T + p F 9 f 8 l V M i w b O d E u f I R z U o J C U g / / Y n X h z E v 3 h p k I Z 6 j Y R q C e d v 9 e H g a B q 2 H F n v H i B b C y L 8 l g 1 D Z 5 z I K h Z R 8 z t h 7 7 P h v l + N / T 1 l 8 v X I s l S k J e 8 c T u c z p q t + q B U G G J U N h c M 7 + J t 1 j T 7 y k Q v e e 4 K D T t K O K L x R W s R b w 8 i w Z P V m a a w 5 j W W x q Q C D q x b x G q 7 2 u g + d M L / o x f h o c 4 i 8 9 T e c R s f 1 C x n N Y y d T j s C k d g m a 5 7 s Z R s D T i 2 S + o c i 3 w r b f U D d t F 9 8 M 8 x Y F 3 7 d C K d f Z 2 e O G n x i f x H f 8 8 E f x 7 R / 9 d n z X x 7 8 H 3 / e d P 4 Q P f v B l T E 1 N Y W J i Q m j 0 r q 4 u O I l 6 9 f c P I F / I w Z e 5 g 6 X o V c w F L 2 L P 1 F 4 E 0 o 3 b m A 5 s j s Q s x 6 8 h r L 0 v B u f I 0 w 6 8 9 o X N Q Z S d w M L E + N h + A 6 p a P f 7 u k 6 d F Y R X e E 6 v I a p R w b E A n B q c 8 Q P / H B R + + f r e x v L / 5 M 0 a P T Y e f e m k I H z 1 g x r 9 9 2 b W h i R l j X W b o b X 3 S + r Q m 8 D 3 w o x 2 f P + s g V q D A S 7 9 2 B f / 2 v 0 / j T 3 6 0 D 3 / 8 o z S Q y J q f + C W J V s 7 W c w M Z 6 p p J W B k W H h k / 8 E I Z w S y n J N V g U 4 5 i c j g F R c U E Z V l L v t F D G o o q e M 5 k R D A q e M 6 M c k a 6 7 z 5 b F f e p 3 X n b m 1 Q x J H x T F r 5 U b R W 8 0 4 V B I f l b P K 3 B M O t q C G c a 1 D 5 X k p Q E T x 6 z Q F m U A 2 I J i A y T t r I h T H w M e e t Y R q G W I O W w d a L 0 8 G C f 8 I + 3 A g v T w q W A 2 I e r W R G z M D G S O Q X 0 V g W O N R W g 2 Q 7 b W q i D l T B 6 9 m 0 O S b L p f X V 2 a / P n I u p 1 b K D h f y W X s 7 D W I y z v F u F Q E F m t V B x z y E Z q j d A c + m T w 5 t Y W 6 j Q Z u W g e Z W M K W r W R B p 0 J s V g M 3 s s x s Y T C 1 F 1 D 9 7 h n Y 6 C 3 U y P G 4 o U I R k 9 v j v r x G b h b m W 5 q q k n R L s / / R q P u X v M x 2 S d o n s z d C v J v / u S n D 2 N f v 9 T 2 J R o P 7 b U 4 0 2 n J 3 / o / X + M l G l X 8 i x M O / O u / W s X 9 N e n 9 t z 7 z F A 1 w R c s 6 q O e m n P i d H 5 4 S z 5 k d J G s S 7 f s n v x N G K F X G l / 6 3 E S y G e + g 3 V e z t C S B N F P f 6 b T U + e N y F b K A I a 7 / U h y y I j O Q 1 F w a e s C J E w m H Q 8 M R x D V f v X s P T R 6 R + Y b D A c m S Q w S t f u f S 2 h E b / L N 1 c g c v V g 2 r / u h A o q 3 J I 9 K l K I Q W b 1 h J q 9 N u 4 h g Q x p g H q B z o c 7 7 7 I w p W s L S M f 0 c L l 8 I h w P 9 f t U N M D t a p g M / y 9 b C Y L j 6 e 5 / 1 q V 1 H b g c u I G U p q c S v X G o k V c z 3 b Y V q B O G Z I w D 2 6 2 U m 8 t a E l z b m 3 c n p / I i w G e L / G 2 K z W U s m S i 6 5 W O 3 g 1 4 e 5 T l 6 A 2 M e p 7 A S u L a h k C 1 4 7 5 f Q x S k o V G 4 N r X J 0 6 o A O G K n V m t E 1 I 4 7 5 o n P S D 7 H f / / u A Q 4 v Q q e 1 o 6 Q I o 5 i q 4 e D L m y c O / + n n 7 8 B t 1 u K 3 f 6 g 1 V / D r V + f E v Z 8 9 O o 5 n f v k i D Q Q 1 v v g z U s b A w q K U k M p L O J r B y z L u r 6 f x / a d 6 8 Y v 1 P M B m g W K U q + R h N p X t k t G u C I i F g o v z y u + f J w p 6 + e 4 C / j 9 f l K K Q z c I s B K O m h E 0 l X U + 6 6 k O h U s L t 5 U k 8 P 5 4 X g 6 d I 0 s x T B J V C B T V T m p R G G S Z l j / h t a d E B 9 7 g k I B e X q x h 3 z 5 M 1 U M K p J 9 r I G o T A f z k w w F k l x X g R R U 1 J h M X d L i c i k R j 2 7 B n D 4 t s Z O J 4 M i b V O A o V R 2 A y 8 / a e 0 Y D W 4 G k V q t Y i B Y 2 S F i f 7 H c q t w G A a E z 8 X g k g f y v l Q M O f + Q w U U q e d 7 y B l 0 f 5 + X t 7 S q A N 7 2 W p 0 9 k J A I p W I k V c L C M L R p / x t / J Z f O w W M 3 k s 6 3 D 2 z U m f L r t s K 1 A H S 7 5 0 H W g E U k J k 9 M Z S K m E y d 8 O T w 6 R N q v T w u m g R p j N M T L r j h E b 4 i s p O M c a f h k v 5 + B i J 8 3 I k i A a m 2 b I Q 0 T p e J A m s t e g J E 3 I Y E v j M o z S + z t P 1 k a m U 3 D t t d R f N X D 9 x k 3 s I 8 r I a U w c F e T G G h 9 r H e w y c k m i m r d I S I 1 Z O E c t e P H f S 6 H z d m u z 3 S 7 i D H m g s 6 / F P h d D f u + Z v Q 7 8 h x 9 p r T H e D F 7 3 x D D W w 9 x R s o w v / 2 o j X C 4 f 5 w 9 / + j n 8 0 / / f G + I 5 C x T P g T 3 5 m d Z w P I / 3 H Z S t A A t E h J S P 0 + Z A W u k V K 2 M Z Z b q W T E 0 t 9 g n j 7 / A A 5 G A U T 8 S G a R B 6 O u x H v H b X j / 6 D M l 2 l 4 5 J A u V w O h M l y u c l y F W M 1 5 G z L K G T H 0 G W u Y p E U 0 C g p n 8 U b K x g + M i i i f 7 y j S 0 1 D C l I j J T K n 8 2 E E r / L 2 n x Y U V D 5 U 0 y a s E Z V + 9 n D j / L x p m m 8 p i b G j X f U A m V L c O 0 c 5 y z U V t E q p e h b v D G L l b W l I k I q V L L k S 0 x i w H h X r A c M 3 1 D A f i O G q t / M u K z K k H t 0 C R n d r w i j v W 3 S g S f N v h c t N V W D 2 d p V w c r g I 1 4 Q D y Z J 6 Q 5 i S S x k S E N I W H X o 1 V 2 y 8 V y L N z K F Y B 9 F I H e 8 e U Z e z Q p m 4 f F p a 9 L g T q s 7 O 9 P T Y 0 S N i u c G d u / d F 3 t 1 W w s Q w W A 0 Y O 2 v F 2 A m i J l o t + Q F K o j k K J M M p R N Y a f l J + J o Y I b 6 9 S B w 9 y f v z d r a 3 X C B l I s N g l m O o 1 i U l c + T c M + f m f k j 8 m r 4 v K F y v U R l X 4 o k l 8 / u P D m 4 T 6 Y G 9 x 4 z 2 O C j L 1 + 9 N / 2 o f / 8 y W V E C Q O s w d J S Q V I + D v h x l q D T b C w 8 F Q B Z 4 g b i 1 I + p D d x A w l / X A g T p w d N v y G l U T H l 4 + 7 k c t a L 0 c 2 + b C r S S I J m 2 p V J S z 6 d s 0 e K F C Z j k i / k M u X x k B R x X 5 8 0 x 1 R L 2 T F 7 P o W 5 c x F 4 r 4 Z R S C p I u X v x 4 F U v D F o b x p 6 x o u 8 J B U a P 9 a H 3 V B W H J q X j J H h 7 e o K d j q + f t I l q X J y 4 v X I l j v B C F N l g H s m V E O b P + + C 9 k k E k R R Y 6 W 0 Q y k E Y 8 z 1 M 7 v C l D F f l o l R R I F a E 7 n R e U N m N b g a q Q a W b r I I O H + U 4 m j 7 G V 5 t u I o F C H W k d M s G 2 R C s S C K + O + r 9 E x v Z 4 R G r y N 6 O G g t T H v 0 g l y q r 3 H 0 5 l u s l b l g M f w 0 A A e P m y t w 7 A d e F n 6 m 5 8 5 h b d f O S 1 2 y W j e Z n / o h A 2 q d B T F f B l L F x u 7 y O f W M 2 J w 8 k D n h 2 y d G L 9 F t P E z 3 z W B D x 9 p D b 1 z O 8 m w G F q V w g 3 S u D / 8 n 2 / j J / 5 y W e x J y 3 j 9 5 w + K Y 3 M I v p l F / O Z f L W A 6 Y U S l f 4 / o m 1 x x F n r T P B 4 E 1 E L A G P J f B j v g 8 k v 2 1 e T K T t m I 1 P Y D 1 i N C a B i c a z f 1 f B 9 m z 0 m D l y P A r P y 6 2 / b 4 Z b g 4 p 6 4 J v X 3 d Y h M K O U T t G H T Q G F M h V w t h i h Q x b 5 G 6 8 C Z Z l m e t 8 P d 2 Y + K s C 3 u f H c J q z o 5 q S I / c 5 D j d q 9 S 3 r 8 0 Z x O O 6 t 4 f u T z I E u o 2 9 Y V k P O 8 V c Z 6 q 2 A v c p Y i w T Z l K 0 Z H l H j e A S 4 7 w i t 6 d / i t p F B 0 e f D Z G r I M t l Q o 0 4 t N 1 j Q 9 + p G n x K F 1 6 Y 3 F 6 o d p y H 4 t y 4 9 G o B l q F G h + 4 m 6 3 a 7 O S w G n 7 R d 7 r b L 3 Z L n I F b 9 8 6 g a y L k 1 D M O s 3 X 7 u 5 1 H w 8 O F D E V m U 8 X 3 / 4 S a W w z k 8 M W r D x T l J M N o t w X Z g Y T B 1 2 J E 9 v B y D 7 2 E U 4 6 d 7 x U b K D N k a b U f 5 + P 4 5 r M s D m B 8 Z o l x n 6 6 t 4 t 7 q u / + t v Z 0 g B l v D / v 5 D Y E J g v / N w + q B + q y W e R L K a q a k c 6 6 x K V X 5 s h t / e 6 z y 8 m t B m B O z F 0 H 3 K g l K P B z p v + N m H u n J 8 G f A 8 e + N P o t k d g U f T B e z M K A 5 G K l K 8 C I / m S 0 J a R X C + h / 7 A T w f t S Y v M M W b c 9 z / U i t p 5 A 0 l e G a 5 8 d t w I m H O 7 O w m x Q 4 u / u K f H C 3 g r e W j S K N L c D P U W 8 N m s Q / m S B x g s r i G Z l w L K p 5 G A G P Z / w l E R u H i O U y 0 C r C 5 E v p 4 Z G U x Z R T K 7 j X q 7 k S Y E 3 p l G 2 6 r d s K U p t 7 k Y 1 E M S d y t Y r F 7 a 1 U A w O T 7 I w l e v L s t 8 r R I p S F L B 5 s l q z T S I k d y 5 D o S u K Y M R 7 K U z c I W y p 4 v G G R Z k P Z E W B E 1 m Y H h X N P m A z 3 M M O H P r Q u B A m X n n K K 1 h l s A X b C j z 5 y v 4 S C 9 O b 8 7 o N Y e J 5 o 6 3 w k 9 + 2 B x 8 + d U Q U e J G R z b m R i j U 2 J O M d Q X g / 3 3 b I L C O T b l w f F 1 F h F M K b v z / 4 h E T H N f M V l J M 9 I n l 5 5 M l u d E 9 0 Y / R 0 F w b I f x n Y 3 4 e o w Y q r C Q + W + 0 b E X s F a j R l B n w 8 Z o w O z l g F c 8 5 k E j b y y Z s I 3 S H A 0 W p 0 Q J g Z b 3 a / P G M S Y Y W F i t D c Z M y i e D 2 P l P B 3 U 4 s q K Z F 0 z x T j y h S w K p Q h W I 2 5 c W O L P R o j e T u H 8 U m O 5 u 0 6 d R 7 4 s r W l b v C 5 R W Y a R f D Z 2 P U L G X o w n W 3 e r a c a O F q o Z u U A F h m 4 V 3 a h + 0 4 2 0 o / 2 3 H M z o t m y m A W W 6 c Z 6 / 2 A 0 4 l K q s V Y g i b B 8 U e a f 4 v / / k C / i R f / Q J 8 f y n / u A + b q 0 k 8 M s f d W P A p h E D b G p y d x P C s n Z / V O R T B f A e x W b H 5 q k K 2 Y r J 1 k h + z Q E K O V j R H O h o 1 r S c H 8 h p R V c + d 5 q u S 0 F O e m K j M u p W 4 I H J 2 l 6 s P d M b M H 9 9 A Y b q M I L x u 0 S L D K Q Q D F A p 9 I g G Q i I Z 1 + Y x Q y P v p N 0 E 3 p z A r S t g 7 U Y C Z Z M f m U g B 4 f 4 z 9 U / Z 3 + I A A O d W E l U k l y B G V v i 9 B P f b m Z G s q O O x n l m k 9 o 1 R e + 3 B a r x 1 i Q 5 3 F 1 e h b c f i 3 D R G J / Y K I d e r y 3 g Y 0 m F f V 3 n L S P e 2 A s V 4 c T I v H E y u w S d H c x g 7 0 T 5 Z o M L k g 7 l J s t 8 L i P P z E 1 l 9 7 h L N 1 8 1 g v 5 C 1 T T v + / C + + g u / 6 z o / U X 3 3 r s H D F i 9 E n G p n a D K 9 X S r Q d H J Q W 8 s 3 N L 5 G W J l o z O r S R Z s Q C x f N O D P m n 8 g b Z j K t 1 g e J p A v Z b t h P 8 a 3 / 9 A M 5 B P R J r Z b K o Y y I K 1 r 4 + i f M 9 O Y m 6 H R z t 4 8 B M n 6 3 x G b c 5 B y 3 Y c q T v + M h a a F A r Z + E b m h D X 8 e S w F 5 e X t 7 a 2 7 x b P j W e R K g Q R S F u w F t 8 8 p y h D H r f N c 5 v T D 6 + j e 2 Q Y N r 0 L k W y O B N 9 A 1 1 7 G 6 4 u b F d + O 6 u C 1 O T 3 G 6 g U t u Y M 5 X M q Q T + w 2 b m 5 Q B o d 0 O V q 3 k z A 1 U 7 6 d w A s R e R H b o 6 J 5 Y D I 6 C R M j n c 3 A l 9 p d 5 P D 9 x N j J Q X H N S + c b y b I s S L I w s X X 6 x B + s i 3 w / F q a D v V o 8 O 2 F E s a o S k 8 f 8 4 L Q o h i x M + 3 q 0 G + 1 Q R F X U 6 5 Y r U D G 4 O i 0 f i z M 7 V m 7 4 c e J j + 9 C z f w z F y Q E h T E t R F d 5 e l O g T D z Z + 3 k m Y G C w 4 7 O + x o H D 9 R g a 3 O e c A M r 0 c O d U N 0 x E P F I d G S G H n 0 G U u Y S X W 2 + J T t 3 X Z u 8 a 5 B S N u r o 0 g L b b j 2 R p X v R L F l W q 1 S + 2 z d + o 4 F k I 9 Q j H H c i s I Z 2 Z E H U J X S J p X b M a O F k q G L E C J 5 R R s w x I n 5 9 3 A W S B W Y u r 6 B T R g U F d x Z m z r b H U Z X P q X 6 / z t B u F w C G 7 3 z q t p W 8 C H 3 m X n c K a 6 z q i A z b z 7 c 6 T S a R T y e V y 4 e B W n n j o h B i 1 P D v L c F k 8 Q c q l m B u + Y 0 Z z U 2 w l V p r M K F Y o k D K f q V u d P X h 7 A v h c a y / J l q t e M 5 q B E + + d s g U w 6 J V 7 9 1 F M i + s f 4 m n c Z P / 9 f J I t 3 4 V M n 4 J + O 4 b u + K O U G / r M J C / 7 l P 5 V y I 9 + c r u L 4 U A 1 m g 0 S x O c z O E 6 6 c g c 3 C w u y D L Q 7 v C M 8 T z 7 M h t U i V G r C V h Q D x 9 E m q o M R L x H K a w V 3 C G w A 8 N V S E n 4 7 J Y 4 C p X r a 4 o 3 7 / p o B b 6 U U a 7 / x 3 N X G T 7 u c o V m 4 G M X D E K R b S L o S f x N G B F b r 3 L G b 8 B 5 C v N K 5 7 1 3 c g D 3 k W J t l 5 Z p P O i Y t n x 5 p q m N X B j u F u w M L E G m 8 n s H U y G h p h 0 N 2 i c 4 E W t M w V y b D Z 7 Q j 4 p K U Y K w l p A + r t 8 P o b 5 1 H I 5 Y U G / / a P f V i s n + L c P k 7 k 5 T J g y W Q K i U Q 9 q L G D M D F Y m N r B w j R / S V r W 3 o 6 3 P n V U 0 D z O L i 9 R I / K 9 n v + l 4 / j a T z W y N 3 5 u v w V / / V O H 4 A 1 L w s a P z / / f j c p I N Y 0 e f Y c b u Y F / t l r X 0 N R / 3 Q 4 d 3 p 7 n Q I C 0 P O e O T 0 u + g 0 4 8 v 7 h c Q r 5 6 B X a T l I H B U T d u 0 z Q 5 / r f W t U J g T N o q h h 2 c N C v 5 l d z P 0 a x C + G c j z r L Y A M 6 q Y 8 t V 3 a S Q v 5 X g E f P a r A 7 X V q N E 8 6 S 5 s C G e F F a o Y d R b M e a + D F 9 S j 6 r f i s O 2 1 q 2 Y d m 2 h e A 7 p i b b 9 T x n c u C c G C n T y x p w S h 7 6 f r R d y 2 Q q c l s T a r F N m e C d w 2 p F Y Q / W I X C A b I Q v o a r 3 F A C + C q 4 e J Z e e d r W 0 / K Y h 4 I o H X X 3 0 T h 8 5 2 0 W A 4 i k B m m j T U Y f H d Z n B E k C 2 Q y 7 U 1 H 2 d 8 7 n / / P H 7 2 f / k R 3 A + b s b + 7 s L E q d i d c u b N A f F 2 J D z 8 1 I k q R c Z i c 8 b v f 4 c S / + g t p 4 v L L P z i C 7 / h T K f 1 m 0 K X H l 3 + m s b T + 5 v 1 F 4 e x P T Q z B a p B o F 1 N B 1 o V j X Q b 8 4 j / u g 4 U G y J j F j t c W T S I A M e o s k U A o y c + Q J o B 3 C + 4 S + f t K R Y W E R 7 p H 9 r 9 5 L r C l Z D c 9 f K l 7 6 L M c E D m X v B v h A L W 7 Q l E T T O c f G n q t Z U x 1 s Z t R x O L b K b G V a J 5 e 1 h Q x B O 7 n M H q 4 D y u 3 A 5 j R S 0 k B u x Y o x g s T e S S J 8 j l G J c r H m u f i s m 6 T d u G G l J 1 d z n T Q t O W g J R d z S H S V M G h q n e h j s C Z j 6 y a v p 5 L h X V n C 4 N C j L 7 u I L 6 R g H 5 O u l 4 / N y 6 p H X a 3 c n 6 l M t 6 U h 2 D O B C 5 i + s 4 J D J 8 Y F h R u 2 b 8 4 Z / N p r 5 / G B F 3 a e l z o / X 8 P t h X V 8 / n W J b z M 9 k 2 n Z V v N H 7 X i K B K F U b 4 6 / + M Q g a n U 3 Y H h 4 c O N Y 3 0 Y + y a 9 + Y n P O I f 9 M X i H 8 P c e s + M c n b T C 5 B s i 3 l T p o 5 s I i F L 0 a f P / v S V b r t / 7 J i + L v e w V 2 F X i c 3 F j T i p S 0 V 0 k B 6 0 m B 6 V S c T A u i f J L w c X L t k 4 N 5 5 M p E I 2 n A 3 l z f e a 7 z m 4 V j A w / J P 0 3 D q u n H + X Q e x u Q I t B 4 / P L O k I C f 6 4 D L m s J Y 0 C r a 2 a 8 r H 4 E i N w d K I b H A G N J v u Z r A g 8 e P y s k Z o o H Z h Y m R i K Q w a p U H e D h 7 0 7 c L E 6 O n Z f Q W m F j Q Z h F R e u U m Y x J L t J m F i W E 1 O H D g 6 h p A / g r / / 0 u 0 N i i u D Q 8 n d I w V q x N b 6 g J 3 w 9 L g C + w e 2 L 9 k s U 7 G t 8 M K A D v u t X E B E j e / / 8 z V 8 + i t x I U w M F k p e J / U r 3 8 v R s s 3 t 1 q z q h n u d 4 n f T a 4 m N c / K u h z d I 0 7 5 f Y A b z 1 q J e h M R 5 u m W A K C D 7 T P G c C k O O R l / k S k q 8 s W A U g Y t I v r X Q 5 7 c a S 1 F S V D U l + a I O f M D V C 6 N j D R l / D 4 x O N e a L a y i Q s M U W g z g + U H w 0 C 8 U 4 Z U 7 C 3 N e a g c 6 N J o N z D z n p U M b L e z d T v 0 q x g k w 4 J y i c u a f V L + J f N g 8 C G e x D y X X 5 H g W V t B o q M 4 f 8 N 7 P F Z u r X D l 5 D x e B s 4 + U 5 P 0 7 s f w 4 u t 1 v s W P j q + b / E v i M j w n d i d L J g n e D 3 B 2 A h h c R Z 1 A y n U 0 o 8 l o W p k 8 V a e D u C s T M S r U x l S n j u 1 6 T C / 8 3 f l a k c B x 2 4 E i 0 / / 5 O 3 1 9 F l 1 e K D h 9 2 i R s R / + N o a D V Q l f v s H p / C X 1 6 L 4 j b + W U q 1 + 5 5 + 9 I B g B L w F h a y w H L r 5 V a K a P / 5 D A l r Z S K 2 A 9 e Z / o 6 i F k S 0 W x 0 0 c g W E D l g B n q Y h b d 6 p G t B Y r b t U k u N n D G n o W h q 3 V g N w u U Q F O L P D 9 Z 2 I j n M 2 J L C Z F 1 L i O 9 W o R 5 o C G g z O G b V 3 P K S C U T s F i 3 n 4 z s h G K 6 B K 1 5 8 4 Q j 5 5 w N N m n I T l h N 3 h F Z z c m C H 7 F I A p d e X Y H N a c D p l 6 T i + j K G b M f F Y N w N / u i / f Q H / 5 B 9 L k 8 d b 4 Q f q u 8 t 3 G 3 T 4 q 0 8 e 3 x C 4 f / m B I f y n r 0 n U j B N e D / S b 8 Y c / e Q g f + I 0 r i K S k Z f Q s U N c W k / j x + p 5 S s u D J x / j d H 9 m H p y d t W A r k 0 U c a 9 u 3 l z b T 7 M T a D B S q X z q G s S Y r l I 9 3 m K c z c y C I 8 V s Y L Z L U Y c 2 8 F t 6 Z 8 n W g X o 1 J r D Y E y 5 J C 6 Q J t 6 4 Y H b D I O 9 V f h Y m N h i F Z I k 8 S s Z 4 f B 1 A s 8 P 8 R o o + Z E q B h D M 7 k w N W J j + 9 s G c 2 C 5 T 3 t W B a 3 3 v J E y M A e s h o i r 9 Z D G V Y n f y D 3 / f o U 3 C J N B B m N r v W 0 Y 8 m c O 9 1 c b 8 U i c s 1 N O e 1 o i v N + P I s F U I C O 8 a z 5 / L Z Z u / 9 g s n x f v M D F h w Z G H q B K 6 7 r i J L P 9 5 r f C x M j w i 9 U Q + L r h t D 9 u N i F f O + o w 4 c 0 v e L I c 9 L P X g 1 e E e B 4 l A m z 4 q 3 g 0 O j 5 u 5 H C 1 3 P h 9 V 4 d b Y R A e R N l N v B O 9 j p i J 7 Y h k z i g v L B z c J c y L Y K A G u J f C k p h K s Z 7 O d x z Y L m s P i h l A U P 8 n 6 R B c 2 h 2 q E 2 v 2 8 n c H b 1 i O s 4 0 d l G F I p D 3 D L V 6 2 S b Z I H l Z R L e e E O 4 / m h t U m S J N 9 f v a 8 d o l w F j + g o + c k C q s P S l H + s X D 7 t P 2 n P 4 2 4 + 6 x G b Y H z s s R S d Y i P g h p x 0 1 Z 7 I z u D X / 9 F 8 / J 4 S O V / L y / N A m V v E Y O 2 L l l p T D V + A F s 3 p e G a w W B T G 5 b E C u l C b 5 0 D y C D 1 U t w 5 R L 4 O Q h v a A 3 j Y f 0 8 U Y H b U G A O / l S O y G z X h I b b q l o g P i r d + D C H q R s d a v E p 6 m o 0 E 9 W J L N W F C V z X V O k c e l 9 n k O R L S x b P x b Y 5 E o B p h 7 y p + g 5 b 3 v Z n l 2 9 F T g 0 n s / n Y D J J w R j 2 r Y Z J Q 3 U W o 5 0 h U 6 + 3 P n 0 S R u o U z r N j y 8 I p Q Z w a x M 3 H y 8 a 5 7 J a m f d 0 7 I e a L i 7 2 N m y E f s 9 m v k t / 7 3 X / + g u h 0 P i 4 X G e H F m 4 / x 6 O A 8 v + m 3 5 l H N G b D / A 6 0 B s i Q R C Y U y A o v W t T X l 4 9 B 3 T z 3 1 X W Q y K N U 4 f c y E x F K a n H F p x S N H v 3 g B F j 9 2 g j S 8 C R t P W s H z Q d d X G 7 4 O B y E M 3 Q r k 9 D E Y e 9 V w u N 0 w 9 + t E p n k t T w O N z s 9 b O f L + U t Y R g y R M d X C y a K J U Q n A x L 3 b J Y 1 i H d E K Y 0 u E M 2 j c f 3 g 6 r q 6 s b w i S j U z R t t 3 j r Z 4 7 h K z + 8 F 9 M P H o j X c g D H Q x a a w R k S X L f 8 q V d a N w / g r 1 3 x a v H l v 1 / G F y 7 6 R f a 5 b J l 4 e x u 2 P E w D G b y Z M l e J Z Z 8 q V 5 Q E i c P T j 4 X p n Y M j k 8 G e f S j Y e Q 1 Z Y 7 x z v 5 i 1 / F q S l W 0 t V L N v x O n u I 4 4 y e m 1 E m 5 b z s A 6 3 U g Z h o X Y Y a P t 6 y q h 4 w x g 6 2 F h W L + M q 0 Z A n h h o T x y x Q j K 0 i e z L V c 5 t G Y V R L y 6 H j O Z 4 o l q 5 B T u Q s J A t E J z f T z J 3 A E 8 8 a p U Q N 5 W g e o 1 j O 0 c C M 0 3 l a K 5 Z y r t t W p X w Z r H w 4 k 4 G T U v n 5 X / z F 3 + C 7 v u t j S G e y Y t K a r T 1 H A D / 0 G 1 c R S k n t 0 G x x Z M i W p x l c R p m T Y B n 8 m y A J D 8 9 b z Q S l u n a P 8 d 6 g X E p g I h o T 6 7 7 a w X 0 a y s 5 t b a H a s a + 7 J I S J w c K U r F f X e R Q 8 8 K s x o + n B 1 6 d 1 C B c b F J D 9 m i P 9 r V k Y L E i B Y K O 8 c S f 0 W w / D U B c m R r P l Y W H y J 1 V 1 v S H h 6 o p k A T k x d C d M h 9 S i G G e z M D G 0 a s M m Y W J s J 0 y M 9 X x m Y 2 U q C 8 9 E 9 7 i o v m Q 2 G U W h G B Y m x l d / 4 Q n 8 + f e O d R S m Z v z W s 4 N i / o k f r z 9 o 3 Z e 2 y 1 K h t n 4 s T O 8 1 1 B o b s Y D N J S A C m Y e 4 4 y N G o N i F D y V b K b m Y o Y y M r w h T 0 y Z g D B a U 3 Y A F c 1 9 3 U f g N 2 8 G 3 v o 7 e v s 4 T u p x I m i v H o V e 1 1 r N r R z G m g N Z R w 9 1 1 D Q 7 2 N R q D B 1 v z 7 3 L 0 U f M i 1 F K Z 9 3 R i a r s 7 m l Q u K z B P V o r T r t o n j 1 + N + v G i c 7 N W 4 2 L 8 l i G j W N z Y D K 4 7 t 9 W m d T J e n d b g u f E C T v 4 7 K Y m 2 1 6 H D v / n 4 G U H F D e Q / P q Z 3 7 w / O j H D 6 2 G a R k U u 9 7 d p C N Q s T o 1 J p W J h c L I 9 i t o Q T Q z s X c G F w o R c W p m S 5 j H i p i P I W V L G 7 u 1 v Q o U 7 g K J t J 0 1 m Y 5 A 3 + m P q U 6 y u D m 4 W J M R e R B i x b R 0 b b i m 6 k k 4 l d C x N D T Y N 4 b 1 d Z C B N T T + b c n J J 1 J x b q K E y M 8 S d G 8 P D W P J L J h s X 0 z 0 R 2 F C b G i 3 t L i H o b B R 5 5 m Q a z C M Z j Y X r / 8 P a S T p Q c 4 0 I 1 z Z D j R z s K F K 9 7 q f v N L b D 0 W 5 B c z a K Y L o o d O r R G o h j + r S t 4 N o P T / B l W t R p 2 j R b R Y m d B 5 J W 5 q a Q U K t 4 K P L f E 1 i Z B j r c M b T 2 6 z d R H 5 + o 8 O O V 1 X O 1 b Z M r g v Y X f K Z h 6 c i C H I 4 0 H r F s n z 3 K 5 q m d e f A r h c K P d 0 r 6 t C Y M c h O D H C 7 9 6 G Z 5 R N / 6 s v u F 3 P F P G Y k S 9 5 d L 7 x 3 j v s E D K O H f P g a X b q 1 L c g B 5 l M j D l K r G u + n e 2 B D v 3 v M i Q 0 Z z T x l r Q O m C E 1 t y g f U Z y / n f T o b z 4 r B m a 9 a 1 D 6 g m y F O 3 g Z Q A c B G D w 3 B J b K Z u + K g K I C b I 4 X D 9 Q B i 8 E y / h K I q + Q w Z / x G h 3 L D l n u f Q P S Y r 5 3 i / j K Z l + T 2 z G T T o u 6 2 h w i T 6 4 m E Q l J y w C 6 D u y O N v N W o T E f O c j P N X z I Y l U h o q W P 8 f 4 i Q n 4 7 F 9 l Z N I 5 i J X 5 d 9 C H v N q P e j Q / V j O a o H 9 F 8 8 j H q L 5 r A H X p h s d W 3 6 o S z 4 8 W W b I x C V A G d U 3 p 9 a 0 2 D A 7 0 l k b I U C Y X g 8 r Q u + G O 5 Z j b G w s O 1 4 T q B J 3 Z Z 8 D j x l S 2 Y g q u J t v H D c K E A d 7 1 E V j v W V r 3 o H 3 j 3 S 7 K l P Y l a J 8 N 5 b k s O d u R z e R H 8 + N H / H i H l J Q n 5 V g G J 5 h x J F p v l a w G M n p T o 5 D x Z J 7 Z Q j / H N g 1 p Z x L D + J r r c e 1 A F Z 1 H U d u 9 D M X g g X 1 / V i r r m W 9 H 8 9 Q f k D / B o 3 + H B C 9 B 4 E R d P s j J Y m O I r k j U 6 0 i 8 J 0 3 r q D n S G 1 g H P R V 3 4 E A x Z m K 7 R N b W D a / t x j X U G y 1 H K u z m j W r e t r 1 I / y b u E S i c d h 7 e T 5 F 3 N O Z M j F m 5 E 5 X h H c t 6 P a q q v s e 9 U M z 7 1 h V l 8 5 + 9 c x + 2 V F N 2 H l L z K D 2 4 D 1 y E p 2 n g / o M F a / L E w f b N R r m o x 1 H c Q K 9 e W h T C J f Y I f x U L J c N N g P d o W 5 p b B N d v U e o 1 I 1 d 8 N D v U W N 5 Z P M B X i Q A D n 7 X E I k s s 5 5 f w G s h R D K J W K c D g a 9 G Y n c E 2 L 5 n 1 S e T s b U 1 f r M o p 4 u Q S 7 u i 0 a U U e z F W k G T 4 + 9 g 6 R 3 A f b L u I A 9 H 7 c 5 4 M G + F B d O + X / + 6 C v 4 9 u 9 + G W Z n w 6 L J 8 0 6 / 8 P E x f O K p x t Y 2 M v b 3 m / H r P 3 Q M w b R q I 1 f x M b 5 5 4 N r 9 B 3 r m Y N d L L s I 7 6 g H 2 Q x 6 S V m w H S 2 Y u W h S R s 0 7 F A j u B / R k Z 6 Y o U n u u x T J H Q j m P I f g K D A y N I V q y I R a N i 4 P G a p n Z k 6 v 5 R M 7 j u Q T O U T d Y o 6 c 1 I Y f / a 9 l q 9 2 W e U 8 U 6 F i Q W U E 2 x 5 e X x 7 9 F B a i Q x 8 / A d f g m / R X 3 + 3 F b w x Q S f M B 7 N i E + r H w v S t A S c A X P N O Y u k G 7 x x C / 9 6 J h Z L B 8 y C d i l N G v F m s K G 3 k x 2 x H q R r Y 6 y m h n w Y F O 3 e q N s 3 N g 1 q 2 F J F w W K x J 6 g R 5 p w 8 Z 8 r y A j N h S E l q 9 F q Y e y X I 2 r 9 I t k W + i I R r V D A 4 Y 8 O Q y p 1 n t B n y d + X g B m U g O R r s J B p c G 4 d k Y P H s k q 8 o C V S w W U c w X Y X N s X o Y S i 8 Q E v f 3 / / s 0 i + r r t + D 6 y R u 1 7 3 z L + 4 1 e X h e J i Z E l 5 H T v g g M Y w 0 D E S + x j f P B w 3 + x D 1 V 9 6 d Q P H Y l y v a 8 E H k I c n z U l q b f i M 6 u F t w / i A f i e e o e A B y y b B M R U / U j U S N B i y v l O U i K L v B a k w J T W G N B l o N 3 V 0 9 L Q G J 5 m u V s V T I w Z E r i E I t p X I B N + 6 f R / e g t B 8 Q W 8 r t k I / n o W 9 b l l K M k H / U I W L O G 2 j L t c J l 8 L 0 y 2 F L x 5 m i M 9 u 1 s O i G x m I N l x N C S z b 9 7 t L f A Y 7 x b n B 0 L v z P K J 4 M Z E e f w c T S t u X t 4 X o q j a o 8 K L j H M d q p c K p E f p U F F I Q k T g w c 2 7 5 S x W 1 i U G X h I k H p 7 + 5 D O p I R 1 k 9 H J c g 5 r D S j p 9 W L e a z 0 2 K x z / T p S v I 8 q b B 3 T c H y V a v J l S 8 j 5 J 7 Z A t c P P 5 5 I K V 2 0 H v 0 J H y q b 9 4 j G 8 5 I h n r u x M o G b y U v B 3 R m Z 3 z 5 d r R q 1 7 F 4 s y M o F q 9 1 u q m e n 0 2 2 + 5 X 7 O p 1 S t L 4 0 m h T 6 e 2 w O x y i r h + n 9 T h 0 U k C F K a W M R D w O N w l U Q a u D Q l O A Z 0 C y T o U M W R C e I 9 g C W a J 4 n T b l N n X r M d X d y C 5 5 c P + + s E R c r 6 8 T S i W J 3 n L I / J V T C d h i n Y M + z S j W t y l 9 c a L Q Q n c f 4 1 u D + w H t e y N Q D 4 K b H e b 2 3 R l 2 g 7 0 j H j h H R 4 X G l i d i m y F T o 5 1 Q 5 j y 8 + k b E D A 6 Q l G t q V H T d k v 9 B g h K J E C e j F 3 6 f D 8 l E g g R O W m P k J j 8 r U y 9 c y A K l M w H J L S x j Z D Y B o 8 s A 7 e b k e b G T O K d j Z c J 5 3 L 1 z B / v 2 7 x f H u + N v p Y Z c S o 0 D C n o 9 1 0 + X r P D J 0 0 + j q C y S w N f E o 5 O o f P f v 3 M B z / 9 d 1 E f X j m A b 7 k I / x r c d 7 I l C d o F B r x P Y j u 4 U 8 a S w P n k 5 r l l i 7 T / s q m J 2 Z 3 r I k s 1 i r R I / 2 k D d P I n M Q Q q 1 W i U A D 1 9 N j v 6 q r q x u m e n V X G X G V F A L l b S b Z f + L t / d u R X M n B N b m 9 x V T r 1 U i V 4 x i y T Q h 6 X K q q c L R t 8 2 O O R n K 2 B 4 N 9 K P a v e t 0 2 X H 5 w D U 9 8 + o J 4 / M Z f S l V d S + U a T v 2 7 i + L h S z S y S 7 h 6 6 2 P 8 w 8 D 7 J l C V Y n H H r U O b w c m k P M m b D 2 9 9 S b N h L f b 2 q t A 9 P C U G X y e L F f T 7 N 6 w T J 6 l y N g V P p m 6 1 l I G F q l 3 4 T t u 7 U F A N k U L Y L 1 6 X 6 g m 2 M u L z K V i H t i 8 N x i C D A 7 v d L r 6 b W E m B b G T 9 k 1 Z U q k V U a i V B + U K h o L i v b / v I y / V P g V Q 8 R 7 5 d h r 5 T Q 5 E c V n 7 8 + b 8 5 h j 9 5 c R y X f + W 0 y H B n w X w s V t 9 6 v G 8 C x d n g M m z 6 n S 0 V + 0 u 8 L N 1 a 2 G x 5 u I b 2 Y l Q l a k U w r L z D O 4 3 W d h v G v o 5 G 0 6 C f b O U 4 m 4 L r b L N w P Q r G z I 3 w v M X S W s y k X J 8 v 2 w l M 4 X j e i Q X E P m x B L t A 5 C V i l 1 E p r a e j 7 / f 3 S Z l 6 X V k z 4 q / / t G b H e 6 W c / 1 o s A + X 9 f / M M v i M 8 Y g a v z d G w l s n G J j p 4 e 3 d n n e o z 3 H 6 p P / N g n X 6 k / f 8 f g g F R z w c u 0 P w v r o F H s v L G W U K G w z Y 7 x M t i X 4 A w M h U V L V i o D B V s O O v B 8 R I U B e x U O E o 6 + + g J H B g 8 + 2 U K J i V E C C 5 S 5 q R B n M 4 w k Z + E 0 b 0 x Q f 2 M H c O i e B V Y h G C T v X 9 S 4 h 5 q i C q 1 h d w f i 3 8 m / V x m V 9 R o Z O 1 v u c u w h + j 0 W p N N J 2 K w 2 s W v 6 Y P c Q V A u v 4 2 x v G v d 9 f p T U Q Q T K B v z E H y 3 g 8 n w a J y c 8 j 0 j / H t u 0 9 x r v a h 5 K x h g J 0 5 i 7 L L b e z y c L M H k a c 0 W P U l 2 H / Z y T Q 0 V B Y T h A F 1 l M w V U v + 7 w V Q q E Q n E 6 X 8 I v C w R A c T u e 2 6 4 n Y l y F Z 2 R W i C 3 E 4 x u y o k q D y M X m 3 Q Y P N Q M L x a A O R B T 8 e 5 x 3 P J a u X I z / Q Q N R 1 J / D v g v M R U l D A + B k 3 Q i W i h q k y + j y S 0 q h U K / g n v 3 s T 9 8 O S P / X b H 4 s i o / 8 A j B 1 K X H f G Y 4 F 6 r / G e U D 7 e P Y H B 2 Q X N w v S o 4 A V 5 v L u D v H M H C 1 N s N S s s R a f I 9 d r q K g m T U 2 R s z z 6 c 3 l G Y G C x M T d H y b W F 0 m V A j 5 2 t 5 O g v v / R i q K d U j C x O D r Z P d L o U C 0 + S P B d f S 8 C c 6 T y t w U O X N e B C X 4 y G U c m X 0 7 u n C + D M k i H T a b r 0 e u m S D C a i U K j y 1 v 5 G J b + 5 7 6 R G E 6 T H e D 7 x r C 8 U J q F z T m Q 8 S I 9 p h G z W L X S O 6 6 p u a v d P 6 b w d 7 S + j p s I W o D K Z R n N / n 3 G H 3 i 0 5 I 5 K T q t G T U t s W b q Q g O x w 2 Y N q f x l K M L D 1 M x O F N a l N b T s P Z Z o C E K V z S r 8 C A d h 4 t 8 t w n T 1 l G / m f t z y P a 6 Y T W b M Z D S Y P 7 + P H R G D 8 a O S x Y 4 m M 8 K Y S r k r B h u q 0 8 h z 5 e x Y H L V K d t I g 9 a m I m l Y X G a s x K 9 h P n y a r N a j C P y j K 4 f H 2 B 7 v W q B 4 O x r O P G c / K u s r i 5 J f z Z g J q c V 3 b q / v 0 n l p A l s T T m 3 K E 7 X R k z a W I S 6 Y B h + H z j W a R 5 / v Y n D k b 6 u d D B n X A 0 k c J W r F 2 f O c W K v h r S J 2 Q J a u 5 2 I y j E N G K z z 6 h q U u l H T Q q v P I Z r L Q G / Q i q p g L E u 3 r U i G d L 8 C s b 2 R a c L S z f U K 7 W a D K 5 J O q m 7 b a j C 0 m o e 4 x I F q 4 i 8 X w K Z G 1 w h E / 9 k l 3 x m O B e q / x r i k f L z 3 n p R K M c o e l 7 H s 8 Z R G Y e C d g f 4 c t n B o q F J t 4 2 u t z U r H N X K 6 x Q / m j g o V p u 0 3 h 8 v q C K P u l I E 3 B 9 f 9 2 A 6 N a L e p H s D D x 9 f r n A g g / T C A 1 F 0 K S 6 L D B a E C h I M 2 3 a e 0 k K J V a i z A x 2 o W J w f f K F p l 9 q m S w s V w + u k j H d s z h k t d M C k 0 t h I m x O 2 F 6 j P c D 7 9 6 H o v 6 X r Y + x p 7 M V 2 m 3 W e S e w 5 e P N 0 L S k n W X w P l U M 5 S 5 2 B d w O n C n P + 0 W x 4 L Y P 4 z w J B L 8 n F / V 8 V P D 1 9 k x 0 Q 0 U W 1 L 3 P u p E b q N P p h W D U l D U k l 3 e n E D h L n c G W r T l v I m 2 f x 0 z w N N m Z G u a C u 9 s B 5 D H e X 7 x r g W I / Z M h R l i w J b / E f b l 0 Z + 0 5 9 K B k 8 f K o 1 a U S n 2 r I j t D r d l h k T u w X 7 K y w w z T L D E 6 g v O r p F V s X M q r Q O q x k c n i + R N U 4 n U 1 J d C J b I L a B Q S 9 d X i q d Q r S 9 x j 5 L v x 1 b H P m Y S 6 U u d f i 4 v X Q n T d 5 n W y p P P S r V 0 p W k v C R n H 9 A k 8 p c s b 2 z 3 G t x 7 v W q C Y Z o T T U m f z m h y j 2 4 D k i m R B m q E l X v 9 O w B k O M o W x E K W K k L a O z U m F T 3 g S l w f n d g O 6 E 3 i D 5 O 2 w H G 8 s U Z 8 a d g v q J 4 O F q V A s w O / 3 w W y 1 i K g i r 7 a d m 5 0 h I d h 8 H f p 6 G W e T 1 Y x s M C 8 i c x 6 P Z 0 N A O H 2 p W N + G V w Z b s E g 4 i p m F d S h 4 D Q h Z Y p 7 U 5 t t 0 j N p E n Y p V H Y u R 1 C 5 i o v s x / k H g X Q s U Q 6 4 D x 7 U m G J Y B H e L L 0 g y + H G X e K a K 2 H X x N P l i m X B I l m x h s W b h I 5 N z c v H i 9 W / B u e n L t v k 5 I K X g + T V I K b E n 8 p D D k j P N U K g m N W r N R w I U / Z 6 G a m N x D Q h A S w t C M b L 3 m X i w a g W 3 I g k J 6 c 0 a D 2 l R F I d V a + c n t c W H v e D 9 c Z m l O z s w C R H 9 Z w W g M W t j 1 e a w m p s j n S i L Z I Z H 4 M b 4 1 e E 8 E q h l M 8 R Q 8 A k r S o Z 8 a l g b Q 0 8 N b l w r b C a x / X 5 v T i e D H k N E E z 1 4 X E k s N / 8 P g G n t k K 7 W V 4 3 4 x G c E R u w e Z W I O 6 9 t c 3 u 5 j 2 R s U C R M 4 V 7 H Q + N 1 k e z l 5 n 4 f O t r Y l J b u e Y X X y X P 2 P o L F p R G 7 4 Z K q 2 S 3 t c J S 8 g C G Y 1 E h K B 2 A q 8 z K 5 f y o s B M r 3 U W 2 e L j e a d / S H j P B Y r B Q m W f M I n d C Y 3 q C k a j K 6 L 4 f 8 v G b I 8 I n l / h X S W Y V d 2 I B W F w N y J v A 0 4 l C v l H E 9 h O B S 6 5 Z P K p e m F K 1 3 D r m g y 2 Q n s H e T k 7 V x w i + t X m V z H 4 / f 6 B A R H e 1 m U t i K Z a t 9 y X U a x 2 3 t N 2 7 o q U V e 5 p K 8 3 c j E w 0 R 5 b O D I f R D K 1 y d 9 H H x / j m 4 X 0 R K M Z V r 1 b s T s j W a v x U F 2 r 1 r V a a a / E 9 K r h A J m + 9 f 8 z R h V J b Q J G t A J c 0 5 l Q k m Z 4 9 C i 7 l k p t K J h c z Z R Q L R X E 8 f m S L U g C D s Z 1 F 5 H v m y d e e 3 h 4 k o 6 m W U s s M 1 3 D r / k 5 s l T i 4 4 u r h F K r t I 6 I W j 1 R u L F u M o V T b T B 8 f 4 1 u L 9 0 2 g 2 q v D Z i O S d T o 7 9 s 6 p H 2 M u r B Y L 8 q 5 k 4 6 J 6 E Y O t F k + Y W q 1 W 4 f C n 0 z v v D M J F W h g s G J c T Y T x l a K V O Q k D j W W j q a 6 F Y S L S K G u K x G O L x u L B C 2 4 E 3 i e P v G C z S d f H C w V J B m q c r x D Y L Y z K Z g k 7 b u T a f j N h i 4 7 5 0 a j N m g 6 f q r x 7 j H w r e N 4 F i N I f M M 6 H s R v S P t 5 p 5 N + D C l k d 1 P b A O m h C d T w i n v d n n M P O C w R 1 O w a l R n D s Y L x X w p G 1 z J a V Q M A C L V Z p A Z r r H w s G + E y + l 5 z V O 2 + U M x l c a K 3 y X F h Z F z i H / J l e Q q J 7 e 1 d r s b J U M O g M q X K p p G 3 A l J R k q p Q Y u k 7 R F 5 W P 8 w 8 H 7 K l A M O f J X G f E j Y X u A Y j k L a 2 j 7 f Z 9 2 A 6 a U b y Z D c I x a R d i 6 B S R b 7 d G 2 d s y 8 7 k V y J g a D o n W h I O / G y G W Y 3 e 4 u K Y D g f f R s D K V G m s R d 9 a 6 g a 8 i O g U E p I s g h / v Y 5 r Q 2 o l K Q g 9 E i u d v a v E i s 5 6 N s 2 j n O Z p B 3 h H + M f D t 5 3 g W I 6 d n 5 J h 0 q W J y q r 8 K c f o N / Z O Y L 1 q E j 6 7 Y K K J Z b a B i G d k y N l z e A B / o 1 A Y w A O H f P A M W G B T t U 6 w J c X F 0 R I X C 4 7 J t f x 2 y 0 4 E G P t N d P 5 g N 6 + f r I 8 j e U n g y R Y W 0 X v l h f n q a 2 q s A 4 Y p J L U 9 P t q u Q r v 7 T D C 0 x x y 3 7 x C O F 9 + H O H 7 h w J m S S 9 N 5 N 5 / g W J w w u d Q 9 x H x n E v W O s Y t e H r 0 3 f l S D D 0 s u J + K Q 2 t u j X a F s 0 T N n I 0 s 9 J n z i y I k / V L 3 U P 0 d o k 9 2 P d R a l R D I t X t x x J e l u u o D Q 4 3 v M N g X i i 0 k U S 7 u H O j g a r Q c i J E g c U 6 t s l U Q y o n O T b 5 n 7 1 4 s k T A z 7 E M 2 F H h b 0 I I O A U c v 0 O 8 R m x 8 w m l m h X v 3 o l a U e 4 7 0 F u y + n J 5 b w 5 P i 8 C F h 9 U w R K B h c 8 U c d d Q k t r l N K A e 7 f w h S w o 5 h r h + G B K C b e p j G D A h 2 S 9 B t 6 e p 0 d b C l 2 2 w z j q F I M 4 s Z x G i t d f s V l t g m O M a K W c e b o F 0 s H s x o 6 O T E G 5 / l 5 7 x C 7 h z U B p a Z 1 R Z g r I D 2 6 T o e G R + r t c I q w G p a k k g j u 8 8 p k 3 P 2 A 8 q N f 6 q 1 R L J F w 7 1 7 V 4 j P c H L D z H R 9 Z w c P g h y s j B r O i j d 4 H / F 2 h + 1 2 I W V 9 D h A A A A A E l F T k S u Q m C C < / I m a g e > < / T o u r > < / T o u r s > < C o l o r s / > < / V i s u a l i z a t i o n > 
</file>

<file path=customXml/item2.xml>��< ? x m l   v e r s i o n = " 1 . 0 "   e n c o d i n g = " u t f - 1 6 " ? > < V i s u a l i z a t i o n L S t a t e   x m l n s : x s d = " h t t p : / / w w w . w 3 . o r g / 2 0 0 1 / X M L S c h e m a "   x m l n s : x s i = " h t t p : / / w w w . w 3 . o r g / 2 0 0 1 / X M L S c h e m a - i n s t a n c e "   x m l n s = " h t t p : / / m i c r o s o f t . d a t a . v i s u a l i z a t i o n . C l i e n t . E x c e l . L S t a t e / 1 . 0 " > < c g > H 4 s I A A A A A A A E A O 1 d 2 2 7 b y J b 9 F c H A G c w 8 N E 1 W 8 d p j u 0 F R s k S b E j 2 U Z H X y x l i M T Y Q S M 7 r k 0 r 8 2 D / N J 8 w u z S g 4 p k 3 T j V A 5 c h S 6 g z w G 6 Y S f O c n u l q v Z l 7 b X / 7 3 / + 9 + K 3 b + u i 9 y X b 7 v J y c 3 l m a P p Z L 9 s 8 l K t 8 8 3 h 5 d t h / / M U 9 + + 3 q o o 8 P o 3 Q f l Z s g f X j K e v i i z e 7 X b 7 v V 5 d n T f v / 5 1 / P z r 1 + / a l + p V m 4 f z 4 m u G + e / T 6 I Z f u c 6 P a t / c / 7 P f / M v + W a 3 T z c P 2 d n V R b h 7 / s r 6 q 9 b 5 w 7 b c l R / 3 2 i r d p 9 q X f H d I i / y P d I 9 v X X v M S r o 6 Z 9 8 / v r L 3 6 f L s t 3 S 1 z j e D f L f f 5 g 9 7 c j l e T O f / l q 4 / / + e P z x 8 / f T n P v q W 7 4 6 f x d f d p c c h 6 T w + X Z / v t g X 0 L o 6 x M s l 1 Z H B j E r v V x r 9 h f n l G q G d T T X e r a Z 7 0 C P 8 F f P F s z d I d Q 1 3 H w o 8 R v 8 Z + / D 3 y 7 + E M I / t T r c r t O 9 / t s 5 a 9 W 2 2 y 3 u x o f N v t e U O K f 3 y / O O 7 9 6 8 e O 3 X e d Z s c I 3 w f 6 D N o + 9 b 7 v 8 1 0 1 e / P h e e + f / 9 B e a M M 9 / S v V F V / P f L 8 6 b n / p T g K v F J s c 3 3 5 v t 0 3 2 2 O 3 3 Z e e v 7 P G / 8 9 K 4 u m h / j P + T 8 + P P G v 8 M / o W y 0 8 A d + t L g b v j 1 v x N M s V 3 c 8 w w R L z 7 w 5 m m e 7 l m n q B i 9 v o 0 O 6 w l + Z z 5 k E 8 r p Y T b r + m g z 2 E / 9 9 P H t 7 + q i u 2 Y 5 u 6 Y 5 J K / p s j e I z O I y E l 7 7 + N v 2 j 3 E n g r g W k D H F J 6 L 8 9 d T h 5 h m 2 a r u X V 1 F m a S Q 2 H m J b 1 U 9 R t 8 1 Q W e S + h V K A v G A + T + H Y o 4 O K k h u Z 4 l m d b h l e d P E s z L N 2 0 b f 6 T F z x l 2 / J T J u P e 7 E C p Q N 9 g c e 9 H A o 6 e o z m 2 b d j E r R 8 9 V y O m b j q u x X 1 r D g 5 f 0 k L C u W v i q M D a b D 5 M o n A 6 e n v i c O h c a l N E m a D p G K 0 Y u q 5 5 r q X j 0 H G H m b N 9 t i 1 Y 6 C g + 1 O x A q c C f v 5 j N w + n b s 4 c X z 8 M F i T N W v 3 i 2 R i z H t j y P O 9 b 0 D 7 t 9 v p F A X Q t I P n G N t O E 5 y T I 0 E 3 / 7 T d f A j + s 5 W P c 0 S i n x H A c / 0 k 6 S Z b y W Z B 0 z P Y H p 1 Z / n S 3 / J 3 K r v T w f D R E x 8 5 x A D f 7 v t O k D w N N 0 x d F s 3 3 F f I e j U j 7 q e b V b a V E t 6 1 k O T / f f / 5 v H g w 9 K / / Q f T Z J J y P 3 / 6 6 o q b m E m J Q U p 8 2 Q y e a q V u 2 Z f L f V 4 M s / d i b r f P 9 k 4 Q 7 6 x U w F X h M 4 u B 2 6 U c C I j 1 K N I 8 a u k W N F 2 U p 0 3 J t 0 7 W 5 D 2 F S P n z 6 m h Y y g r 0 O l A r 0 L c N o F o u J F w z q G B Y i v u q 5 c 5 F i e Z 7 r m r w X 6 D I v d q W M c K E F p A J v / S S O b w U U p Y i j E W I 7 1 N Z f p F e G a R J K u W P 0 / r Y s P 8 m p S T W A V O D t P g z m s Z i a l I u i h m d 4 5 F R O d D Q d E Y t t 8 V N 3 j z Z D + b J Q J K 6 S 3 4 F S g b 6 + i H I U c R G Z E C R X d b D i o c i B D 6 n O / c 7 1 p R S i X q K o Q F c Q R y h m C A g v 0 T H z H M / G C 1 e 9 b r Z m o 4 J I d I e 7 / h u U B S o Z E i L L F p A K x O F 5 W 4 r g D Y V f w 3 W Q 2 L 2 I S j x E l G C O N y r B 6 / Z V B m t N H B V I C 8 Z h N E i G M w F h C f I 5 k y B 0 N E 0 c r 7 p 4 i O x O d 4 m J 9 K B T P n k 1 I w + e 8 u L Y r Z Z x 6 D p Y K l B 4 5 0 c x s v K 7 c D q P B V y b B L V 7 V 0 d K 9 y K 4 p L p p O t T l f u n u 0 q L s 3 e W b f S m B x V f A V K B x l I S T o Y h j q G t I v i E L I d U x 9 C y U 8 D 1 q e v w x 5 m i b r z M Z 6 U E L S A X i A l R S / L E v 4 u k j G v X Q n T Y N 5 N 9 1 / d m z H c v T X 6 s / v 3 6 B o p K S P q U y n r + g D a U C f d F Q R C 0 F n T N 0 W i D s q Y v R O H S O Y + l Q + v A + f V E m p Z L S g F G B s c B P h N S / q K V R 0 z a p R 6 v i p a E b G k V O 5 7 g G d y U l S L d y K m A t I B W Y m w X j a B g y k Y i A Q E X X X B R O X G p W l y X r V d u I X E z H w S n k C z e h H S 2 y H A L S r Y R I 5 R U w F V i c h F E k I l B B t x W N H u J U W g P P 1 S z b t i n E d b z 0 T f K i k B G m N H F U I G 3 s J 0 k o g D W I D B x b d 3 V K a t p w j d o Q H t j 8 X Y N x u t 3 m M n h r A a l A H L o 9 f T 8 Z C b k y T b R 3 c N 4 M s y 6 J e R p B x k 4 N / g Q d j Z g P 6 f Z R y o X Z x V K B w W Q 4 v B e S 2 e H C J J Z n 2 H a V m h s 6 1 U w P V R f L 4 s 7 N k y z 7 I i W 1 a w G p w N x s G c 7 E B C u m Z l H L Z R M r d W 0 M d U 7 L R T / B 4 6 5 G z 7 7 m O 0 m R S g t J B f J G i f 9 O T J 5 A N Q Q l l u t V a Q J G b 2 z d 0 y E v 5 6 5 I j 7 b p d z l p Q h t J B e r m i X 8 v I l j B + A a x T c 9 x T w 8 e 6 9 p B E O k Q 7 h R h v k 0 x U y U h P W g B q U D c b B 5 P h 4 K k R c 8 T b w h Y 6 h s T b B L H g R Y Z l y h n e r c v N 5 k k b d G s g 6 U C g 8 l i d i s g O S e I N B 3 X x f h G V c k 0 I X 1 w D S R 8 3 O Q l h 9 0 n C c e u A a M C Z e M Q 0 4 o j A b 0 f A r m 4 5 y F O e d n 7 M W z i s P Y P 7 5 E b 5 5 h V f J T R + G k j q c C d n w i q h l H N 8 i y 0 f Q g S g e f W g a v Z x L J d 2 + a O L / 2 t p E J Y C 0 g F 4 i b + I B Q T X W L A x t I N Q t x a 7 4 D W g Y G B Y Z u 1 g f j e u U m 6 y u W E l 2 0 k F b h b + s l A w B t n 4 M i h g o m K c x 2 h E A 2 N V h 0 3 K H d 0 u U y 3 K w m P X A N G B c 6 C x J + K G S u F j g + z i E w D 9 k O k g q 6 r Z b j E s 7 j L z s E 2 3 U g Z K m 3 g K E E b p o G F H D X X s y A K q 2 e 5 W a / H R F r n m v x z i Q F G g S U c t Q a M C p x F P h v y g a p B A H N M N 4 v 5 A t O u L 0 k P J W c K R w U 2 t s X 3 u E V p b w a l g Q z u O l A q 8 B e w + Z 7 h X I T r j A 4 t p k 5 w y q r Y h H X I I a C l m L r j D k 6 C L Q Z 8 s r 0 M 6 5 k O l A r 8 z c Y + + I u u Y y F R C v R 8 q I E R i y k a K k 0 R 8 U x Y 0 D D Z A 9 8 J n D 2 l Y L D 4 W E q J V V 5 D U 4 H H I R s b E f P 4 o c m D Z K 6 q p b A 5 S Y o y J g w y u N P y I R s a k f D 6 N X F U o O 0 m n O D 9 G 8 c j A Y Y K G N W i O v p 1 9 P T 8 I S 1 n 9 W h K u d + / m 3 z d G 5 e P M v w U O l A q E H g b T q f D d 2 9 / 8 C B 1 Y L O t j v G i 3 4 q o 0 4 A Z A D I I 3 r v z N t 9 s s u 8 S T l 4 L S A X m + p E / D Q Q U M l n f B 8 N Z E N N W b x 4 b 3 0 I p 7 C f 8 Z / o F / A F l l D F b Q C r w N h l O x Z R U U A s z H M t C L l 4 R B 7 m R a x N W V O E 9 c J N s I 6 e m 0 g J S g b i + / y 4 S E q O w 8 j N 0 K K Z e 9 8 i R 5 k G r A i 8 O 7 h C l n 3 4 v p M Q o L S A V i B v F 0 / d + J E J V h F f O M i w 4 O D C h + n O C 4 D A b H E x K 8 g / c j c r N H 2 k h R V b U g V K B v n E c i 6 h A w y 7 F J C w d f 0 G d 4 z r Q t L O E n S + 3 G 5 e l j A J 0 A 0 Y F y m 7 9 x f V E 0 J Q P l G A U Z n h 1 R g 5 P U R 0 t H 8 J v T H m b H j 6 u p Q z 5 t J F U 4 C 6 O B m N / 8 v Y Z A S Z G M M p q k G P R u e 4 e 4 N 2 j c E 3 h z u f i Y v W U r i V k B C 0 g F Z g L I l 9 A J g f 3 b N d A d / w Y j D y / c X C 6 8 R w T 6 R 2 3 c D Y o U h l p X A N G B c q i 8 H 6 I A k r s C 9 A R o X 1 A C X i j L B S p i T P g U I m 8 n P e F i / I v W S 9 O Z W i J O l A q E I i B 1 s F y K M I e D L E l D A G g 2 K v T O Q f V L 7 j f o J n H y x 6 G T F d f M y n u Y B 0 o J d i L p 8 F Y R A 0 F 8 g b d N T B K X g e X 8 B d F E d p w T O 6 n L i g 3 D 0 8 y i i g t I B W I g y u m E F t F A p U s T p x D 6 0 M H 8 2 U 0 8 d A u B 5 N 8 S c F w m 0 o x V G z i q M A a D L P x 2 N 0 P k 4 G I b j k q z m D O t a o q C p M 5 u H A x M m H L x 8 s d t l 3 0 7 r P t S k a / v I u l A o e D e B q J a B j A A c f D N D n 8 U 0 7 t c s Y f M j u k d 7 z 8 D c p N I a V h 0 A J S g b l o 0 e 9 D 7 C A g s 0 M B E 9 b n c C 0 9 U Q c z d D j R m h 7 / g F Z 0 + P A B W g c J q V 0 b S T 5 5 f 9 t n y 1 h N d B O P p 2 J k x 5 A Q Y J c G 3 L n q z A q 9 a h e d a p t w X 1 U 3 5 d N G j u y 4 j S T / 7 / v P 2 2 c P / d k c D U 5 B h V 8 d j T I 0 x k 5 p M W J 1 H V U o 7 s R q m O 7 2 6 H H K K P 5 2 o F S g L 1 h E / a E g 5 x n s j 6 M e u m V V B d j Q Y Y Z O D c I M T X j j h O B Q f M A + P S m e Q V 0 s F R i M / I k v Q p C F e W D M Z h D 4 1 F e n z 9 I s l B e J z p Y V 8 W V Y U b p O Z e i x m j g q s A Y d 5 B w p V n 8 o 4 u Z k 3 U 4 4 i 5 o e q V I s u O N h Q w q F X g T 5 M h 9 3 M F z e 9 / q Z l K u z i 6 U C h z A x i f x A Q C U f I 4 o m G 9 W A h K 4 6 e 5 j o h l 0 X O Z a I + f i D r U i R P s g o 5 r e R V O A u e j c V 4 W 2 I c W 4 b + / h O O 8 G Y l B y O e S w 5 5 h Y i R 9 8 3 M o w N G z A q c H b t T 6 e C T L Q t T N y T Y 2 f 6 u f + C t b M O N p r y b 5 2 9 T j c b K R 7 a L S A V e E u G 1 4 t R K K B 6 z x p n 2 F I K l 5 I X 6 R 3 e O M M m / M 4 X S f b x 8 J j L K N + 3 k V T g j r 1 x o T 8 R k 5 3 D y R B 7 x x C m I B 1 4 P n e s c 2 a j F M x / W b L H J 0 / X c j K E V 8 B U I B F t T y H G M 8 z J F w t a k J F X / N m a a 9 o e V n 9 w p w h D 0 C f D d 6 a J o w J r t 0 N B O 9 a J i f l t p i w 4 n j n W f U E f z c G w M H d W f p t J 2 b H e g F G B s t k c h p R v X 7 d H P k D h V o + L s a r b w 0 X U J X C v x 2 Q w b z 6 H D f N b G b l 4 E 0 c F 1 n D Q h g M R a R x b Y U U 8 L I a o Z t r Y O h 0 P G 4 K P M x t 8 a R z O Q L a S k c W 1 g F Q g b h T 5 s 1 k g p l W G v h h W O 7 N 9 A v U 9 C W d K V 3 e R F n A r D E Z F u t s 9 y G m W d b F U o P C 9 f + f P R S x O t T V 4 l l B s R q o F I p j V s D E v B e k B 7 5 X 5 P v 2 c 7 m X s T W 0 B q U B c E q N v M B e T F 6 B x Q G x o W U / 3 J i u I 2 T p 2 b n I f v a R E 3 2 A v J y 3 o Y q n A 4 J 2 f T A Q Z M G O L j o M d t 1 X 1 k j n 4 6 i Y W T M O 6 i / f s 3 a X b t R T 7 5 R a Q C s x B 9 h 9 G M K V 8 + 0 g T G z 4 c H f P A U I 1 X K R 0 0 5 H B Y 0 4 8 O 9 n w h y z h d 5 w V 8 I i U o R D p Q K t A 3 H z M v k w k 6 Q E I o R A 0 a 4 j r v J E f 2 8 A m 2 S J X f + m n + x N x M 1 u g A S W H x V T g V m J w u h o G Q c U W W J 9 j Q Q 9 I q + k T m Y O q m Q V D q h P w B / 8 M v 8 J 3 G 6 S F 7 k D K z 2 A J S g b 9 B C E + a q Y A F E p j F g c I I F q N 2 V Z k + i l y x Q o I Y / J 5 Q g x y G N B s Z 1 b E 2 k h L k o T 4 m 6 A I l b F b Y Z B K x q i x t o E 4 N d x r u s u Y A F T I p d 2 c L S A X i Z s E i S Q T U W y h c o A w s v y V M o F L X N u G 1 Y H g 6 / 9 D p 7 O G w 3 c o o u L S A V G C u n w y X s 7 m Q p E G H P y U k K r D M q 7 k 7 K p A o N Q z u p K G / z b 7 u 9 l L S h g 6 U E v z F s / 9 a C B j p Q N r g E Y q 9 u K d q C z p 5 M B X C O m P u a k u / 3 P 3 3 Q c Y 8 R w t I B e K u / X f w P h T A H K R i 7 H L E i p a 6 T o Y e n s M 2 l P E r p K / T 7 3 A + l E F d G 0 k F 7 u B j j z q 1 g F w d z x 2 W A K J f X j 1 3 W N m C t A H L q P m N u w Z s u 6 m U C L M J p A J x / n Q 0 j M K p g O o 0 7 k s I H z B E x Y h 6 D j G x O Y J g l w T h d 8 z z N 4 9 Z k W 9 k 1 K c 7 U C r Q N 4 4 F W a J j 9 p T l 4 v S F Y x 5 a Q + A S r x 2 3 y G 9 c f p V j 4 N U C U o G 5 S T w X N b q o w 5 M S S t r q 2 B 2 z c o P Z s b E F n X w F l U m 5 l z O 6 2 A J S g r k Q 4 w g C n j o M m F o m H G l o V U 7 B U 4 f N 0 4 7 L P s F J W 1 5 I 8 a P B F t U X O C q Q F s S w y / M H I g S a M D b U b S x 7 J 3 U d 0 9 Y s 2 D K z x Q R 8 t A U l 7 P L S l Q x 9 Z g d K B f I G / l J M E x b R J c b 0 s e + 2 S g y Y l N 2 z s L L F Y T 6 / f O w N 0 q 9 y W r A t I B W Y C 2 I x a y R Y 6 R m G e a x q c q p e U p S e + W d / g l L W F o m X O C q Q h l R u K u C i h J e v Y 6 H x a j p 1 z Z l Z a D N v 0 Z 8 Y z M e g q 4 x 7 M m r g q M D a 2 J 9 h 9 0 A k I D B B s / U 4 a n f q l + P J w 5 w d x s 6 5 q 5 b j d I e 9 A 4 W U d n k T S Q X u b r A 3 Q s g L h + k R L E 2 1 s B W p K j m z l b c m / u 8 Z 3 F H l D X Z G y H n h 2 k g q c H c d x e 9 E O A N Q z Q N x 1 D W r N 4 7 F J k j s P B f b N 3 l j k + u i / C 7 D F 6 C J o w J t s H N g j R 4 B 1 y U m R t C M o x D y 1 V 0 e g o Q A S j 8 s m u Y l z t + s W J 9 H w n 3 Z R l K B v E k 4 E O T H g f A f u j A 8 b l W M w l a 0 6 J i T B H v c j 9 0 k X 0 n y 4 2 g j q U D e Y L g M R e y 4 Q p t H 9 6 i L J R / 1 W 4 f h B C i k 0 S / n b t A N s m U u Z c F V C 0 g F 4 o I 4 e S c m w k R p m W K b o 8 k e t i q f c 0 y T 6 s d J u 5 + S g g X l 9 r u c Q L O N p A K F E 1 9 I m M l S O x M j r Y 5 b 1 y 7 Z c k A U n V 2 m 7 u O r o 0 x S O U F m E 0 c F 1 k Z + d D + c C R G C 4 d K k u C G J e 9 q w w / a 7 Y w g B q T o v c 6 O 0 + J L t 5 G j B u l g q M D j G y g 8 B o a Y J 7 3 O 0 5 L B m p w 4 1 I W 5 H B 4 H o z P 6 Q 7 9 y N s e 9 D Q p z Z g F G B s 2 U 4 v Y 2 E 6 M C Y H y V k R C 9 X F 2 N 4 B B m 5 R / m v y 2 W + + V R I k Y G 1 k V Q g L x n 6 I y E 7 P w w c O Q N H r r Y t Y m k 5 c j 0 W e H K 3 D J I s f Z S y 8 6 M F p A J z g Y + J L R G a Z 2 J B B k Y x Y H e a G s H A g e e 6 L q y L e C / L I M X E l h T R c x t J B e 6 W w 3 7 / 7 Z 8 5 7 N 7 E X Y n b s R a j Y P U 0 P g N T F e a 7 y P f K L b M P H y S 8 c g 0 Y F S j r w 9 s 0 i e / e n j X k B N g w o F u w N z 0 l d c j o M O P q c F d S + r A 2 3 Z a f J R D X R l K B u + t k e E w L R I S W L I 6 E m 6 L B b G i f U 3 L 4 h c E o 0 z s a a / O d u e t t d k w L Z I S X X S w V G A x i b C Y L x m I I x L 4 B i t p J x R + a r T p F 4 M n f b A 1 K b C Z 7 e J J B X w d K B f b g 6 g B r j p k A 8 S z r 2 x k 6 9 k u f + n Y u e g j I 9 X 7 C w c j f p z D m 2 E k R z 7 a h V K B v E k T D 6 V R Q l g A b Y b g X 2 Z U I E 7 O t 2 H 2 l w 1 g Y n + G 7 P S c P U b b Z S E k T O l A q 0 H f r J 1 M h g 8 n w n c L 6 C N S / X v Q R 0 E b A P D I b / e E j 7 z b d b q R M J L e A V C D u O p y N h d R V I O d j Z U u H d e q O M Q u T P l M 2 Q E I Y l 3 z M X e e 7 J y l l l R a Q C s w l 6 J p j 0 k d A s o C F O 1 A 2 Q I 1 Z n b m j E p N g M w K C U F 7 q E i x B w A i O h G y h j a Q C e c u x L 8 a N g / U Q 0 B 2 n p l u d O 4 i M c P T g W c v f Q 1 g + p Z K c O N p I S n C H U y f k y t R R d 7 Z t V n u u 0 g R b 0 1 1 i w N S B u y a 2 x J m T c m O 2 g F Q g b j C M R F i / w X u D w s / U t W v r P m w / s O F I B T s / 7 u t y k B V S n N + a O C q w x t J y A a 8 c L k p H R 8 E Z + s v q t M F 5 C u u L y d F e m C 8 + Y Z m y j C e u i a M C a / 3 h 7 y K 2 x I A 1 E 9 t S w d y J N G y T s z E c y Z 0 O 9 L N v U p b E N H F U I G 0 W o 9 1 z L 0 Z W h C F W t h o N Y W X F H D y n L M v S d Q d c 8 h 2 3 W Y m G z x c 5 i q I u l h I M + l N s + Y H F a R I G g j Y g 6 M i 8 M W / w o p F g 6 S Y 8 H b i 7 P z O U U e 7 S / T Z / k L I F 4 V U 4 F b j s J y E q m i L K 0 S a m x 9 n y 2 9 o N 4 C h n h 3 u t R 9 n g J N 9 h 7 G 9 z V D R l 1 K P b S C q Q N / b f C d C z 4 / m D Z Q P S O 7 d + / x y 2 H R f Z O r 9 p 0 T j 9 L k P L 3 o B R g b J p D B 2 7 g H I K w W n T I W t o b E D A l k K M j z A T H L 7 T N i 2 h Y p d Q T G n i q E D b N d J x A U e N W a b A q I h 1 6 a q A B U Z F u C E x J M k 9 r X W N b F z G W W v i q M B a A E 9 h t g j 0 7 c 8 b S + w c 2 4 Q A u i 6 j m B h t 1 b F d k t / E N H h K 1 2 w P q I Q T 1 4 F S g b 7 F v R 8 N B I Q m I I 9 g B N k 7 b n Z / l j q A T h d j J L A T 5 r 0 r F 1 / S Y i U j M G k B q U D c P J w v B B w 6 1 M A M t A c w I F m X n d F F Q O M O T S D u 2 3 K e 7 w 8 y T l w T R w X W 4 I F 5 N x Z j H I w + n Y W B S F g p V s 8 c 5 A 4 6 s d y f 8 J a a 7 b P P T 3 K M g z t Q K t A 3 2 q I Z h r x 8 X u 7 T g v v F + 5 g W u + z s 6 m K U l U m 2 K 4 v D P i 8 3 u 9 b H v W J / e Y Z Y x c S q A 4 x s 1 T N b a A M x x z f 4 s L 9 y a x r 4 U 7 E C d 5 3 C R H H l r z D d u t t d z V E W 2 1 2 c d z 5 / 8 e M 3 X O d Z s Q L 8 8 w + 8 9 2 2 X / 7 r J i 8 u z / f a Q n f X O / / V f u J r / f n H e p P F P / / S r x S b H 9 9 z D 0 q d 9 h u + 2 + r L z 1 j f Z 3 C t / d d H 8 G P 8 V 5 / d p c c j w 7 / D q I u x 9 u j z 7 L V 2 t 8 8 0 g Z 3 / i w 5 5 c L u 6 E z P i A K u z 9 x B a 7 O o M 7 N l f B F U V Z 8 x W u y G t c L T 7 L G f B p 4 l Q / 7 B / / / k v S h i U j t 0 K a c + y e d F B o Z s b O 1 V g k f N 0 w 7 s O / E g 2 r P z 5 J a c 6 1 g F Q g b h I E i y i K g z H 3 / X i 8 e F r X 4 Z 9 d j w a F j R Q l N X f s e k T f A L o w 3 i M 3 e Q g O R V E + P E l I C b p Y K j B 4 E w u R g D G X d Q u 7 m U y m l a 1 S A p f F l i 7 h D i 1 v S j k K s C a O C q z d D a G a F X D m 4 K C I w q S J I t c P 1 p h 5 A 9 q t u D D 5 J 3 z u M m h m J R y 4 J o 4 K t G G X F p s V m Y 4 E U G d B M G R i H 0 V t 0 X 1 s D 8 D k D d N 2 r 4 W T r 4 Y o / n a N n 2 O 5 e Z R A X x d L B Q q n f h C P B n j x R A h n E W e y C Q O W k V e 3 J q p g 2 K u F l 5 C 7 3 z p N H 8 r H F d 4 8 K e r Z 1 9 B U 4 H E c 3 9 2 G g p b 6 G N g t D 6 1 6 n d Z B W K T r C D u Z t w N f 4 2 B c f v 6 U S 9 n p 0 0 Z S g b u + G L E D F k p i 3 M B w z B d d c m T o D j u S v M T 1 5 e g c G j A q U H Y T T l B K W Y I 4 A W E L x l t R D o M F x 8 t Z H z g K I 3 m w u F X r N / m 6 t w R 7 M i K X L p Y K H N 5 O 4 9 8 F B C 5 U g x U A 6 p a 0 l v S h e e C h 3 G J 6 3 A L a 2 0 3 5 T U L I 0 o B R g b J k M Z 0 O R R w 5 R C o O 9 r f C E L + + L L E j B r e l 9 X r x 8 t V o M z l s N p m U A 9 d G U o G 7 f p w M h m K k D W x z D w a R K + p Y p m C a p m U g c O F + 6 M r t K p O h b e g 3 g Z R g b o G 5 u r m A q 5 L 5 P 7 u Y a j 0 Z 5 b s o T G P Z P J p B 3 M Q d M F e 3 l 3 B Z 9 p t A K h A 3 w X x P K O b I w X w D r d Y X O w d x g b L C C h z f e J m b Y L 4 n l 3 H k W k A q M D c O o w g B 5 j + I j X 9 G 4 U S g q 8 P f T b t j 6 7 H q L D a b d P 9 K 0 w 4 9 8 g F E R S I c i 1 C G J r q J o K S u i m H K x 7 W Y H M z h 7 t u N s 8 0 K q i I p n k V d L B V O 3 w Q + D i O E K 4 J 8 H F w D k S Z L B p 4 b C X C h c j A b a f A 3 E i b p P n 1 E H C H D y K G L p Q K D Y R I K O X 9 o n N s G U 6 W c Y k 3 0 G L A 5 2 X C Y X y Z f N S z c Q k M h I W J p 4 q h A G 3 v 2 B M S Z M O w 2 m D v Y y Y z 2 a L 4 B 9 y L u / G C c S x k j b 8 C o w F j g R + N 4 I S D G h O G N j R I z q m B 1 x x W L K n D 6 L L y A v C c t S I u n 8 i D j r L W R V O D u N p z 0 h b j Q 6 p q J v i u 8 + C r v B t j z O V h I D u 0 K L 3 O 3 + f q D F B f a F p A K v M 3 9 d 9 h d J + S e R M c V w e V p 4 S B 4 o 8 Q 2 K X / L d Z 5 + x + 4 6 C a 9 b C 0 g F 4 v 7 9 A + Z n P v 0 H N 3 N / i y + 7 0 k 5 5 4 s s k x m z I X E B / h 6 K B i r F H j 5 q 4 D o 8 5 A L M l s q m H L T E s s O S L I p M S s y F 7 G e 2 d N p I K R + 0 u x u Z 4 E X e k h Q w c 6 Z p b e 4 G x a j M 2 s u o Y Z e X W N N y V E D 3 L u C R b Q C o w N 4 9 Z a 3 U E J 1 M B U e W z S B 3 + X y 8 W f C J a g X U K l s J w B y f z c t 0 b w c p U R m D Z x V K B x P u j B c B 7 u I O J 6 B u w 7 V k e h G D V 9 c m K Y L Y J H 2 F + Z 7 B 7 D L K + x 0 C E j M 5 B F 0 s F C i f + / R A G D r f c 0 Q q 3 F B q p H S Y h 2 T L 5 i k D 2 / s G E A + p a / h 7 5 J P 2 S Y U r i k 4 R Q s w O l A n / X s Z + I W k N o G l g p U s 9 q I U k g z H 2 d v w R 9 X a Z b K V s I G z g q s D Y I J 5 N Q w J 2 J M 2 c R 5 H F 2 L Y V G T g 7 1 O n R G / J Z 8 g 3 y 9 z m X c m C 0 g F Y h b h s E 4 F O T s h k l k d H j Y D O t z x w B c I g J l 0 w i 8 y c I y f 3 j K p X i 7 t Z F U 4 A 4 n D g J o Q a V n y I p M 7 E W u 2 j 3 s q U O w Y u M o o r D J l + p N 8 j 3 k z 1 I K 0 B 0 o F f h b h j M B N g A Y J 4 d b m I F x u / r g Y e / I M d D k V z 4 v 8 5 0 M E 4 A G j A q U z f 0 E 3 s E C H j o 2 q W X C u w E n r L o u H c z Z w T D M + Q k T g H S L a W k Z L 9 2 8 h a Q C d + / Q 8 B E x 8 g P 7 B t 2 G r O g 0 L Y K H D t s p 0 A f i l j 2 / Q 7 t H x r R P E 0 c F 1 q 7 R E h e S y 7 l Y F U m r 5 w 1 R J Y I V d H 7 4 B 5 K v 0 Q 6 X k M Q 1 Y F Q g T K z s y y L s Z W M R 5 H N M a W s W R a P H 4 S 9 i R v l a 2 j K f L p Y K D I 7 i K P Q F 5 O C s N 4 5 l I g Q J X U U f 3 j g P z X G b 6 d f 5 g s p R W e S p j C S 8 B a Q C c T e + i L o X C y g N 7 I A x X x o H G 3 C 9 0 Z G H 8 9 J 2 k 0 o p e T V g V K B s 6 t 8 j p B T w w i G g x N Z x L K 5 + u f g M h t 3 Y p c W a C H y H b Z p + Q a A n 4 5 l r I 6 n A 3 V 0 y n I U D E e E J d g 5 S H c 0 e d O d + 3 J S Y K t e w d Q l z k P z i r z t 4 E + U r K V F K B 0 o F / o I 4 G m J t 3 d t H l 2 j X u Q R r B z E T U j 1 0 z H s d H 3 o O t 3 Q v K I s M a + s k h J h t J C W 4 O 6 7 7 F E C d q c G 4 9 H n o 8 Y f G g W A r D E E t z O I u W w b H b Z 8 y m G s C / c W I O w + Z W V g / 3 z x G 6 T 4 q N 0 G K c u D V / w P T J D Z U f D 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3 5 b e 8 2 c f - e 9 f b - 4 b c 3 - 8 9 f 0 - 8 0 e a 7 6 5 a 8 4 5 2 " > < T r a n s i t i o n > M o v e T o < / T r a n s i t i o n > < E f f e c t > S t a t i o n < / E f f e c t > < T h e m e > B i n g R o a d < / T h e m e > < T h e m e W i t h L a b e l > f a l s e < / T h e m e W i t h L a b e l > < F l a t M o d e E n a b l e d > f a l s e < / F l a t M o d e E n a b l e d > < D u r a t i o n > 1 0 0 0 0 0 0 0 0 < / D u r a t i o n > < T r a n s i t i o n D u r a t i o n > 3 0 0 0 0 0 0 0 < / T r a n s i t i o n D u r a t i o n > < S p e e d > 0 . 5 < / S p e e d > < F r a m e > < C a m e r a > < L a t i t u d e > 3 1 . 3 7 3 4 2 9 1 6 9 8 8 8 9 9 < / L a t i t u d e > < L o n g i t u d e > - 9 8 . 5 8 0 1 1 4 4 3 3 0 1 7 4 4 2 < / L o n g i t u d e > < R o t a t i o n > 0 < / R o t a t i o n > < P i v o t A n g l e > - 0 . 3 1 7 4 7 1 2 5 7 4 2 9 3 1 4 5 9 < / P i v o t A n g l e > < D i s t a n c e > 0 . 4 < / D i s t a n c e > < / C a m e r a > < I m a g e > i V B O R w 0 K G g o A A A A N S U h E U g A A A N Q A A A B 1 C A Y A A A A 2 n s 9 T A A A A A X N S R 0 I A r s 4 c 6 Q A A A A R n Q U 1 B A A C x j w v 8 Y Q U A A A A J c E h Z c w A A A m I A A A J i A W y J d J c A A I c W S U R B V H h e 7 f 1 n o K T Z V R 4 K P 5 V z r j o 5 h + 7 T O U 3 P d E 9 P T 1 Z A E i K L Y I O x T T B c X / s z m A t C S B 6 Q y N e X D 9 v 3 s 6 / g A 3 M x x u h K B h E E Q t K k n u m c 8 8 m h z j m V c 8 5 3 r f 3 W e y q c O q E n S P z o p 6 f m V H z D 3 n u t 9 a y 1 1 1 5 b 8 T 8 v p 2 t o Q 6 3 W e K v f V s G + 7 l L 9 V Q N V + k q 5 o o B W 3 f h u 8 + + 2 w / L i P N y e b h h N J o Q C f j i c L q y u L M F k s a K Q z 0 O p V N C x 6 P j l E j 1 X o q d v g N 7 P 0 f f N K J d K 0 O p 0 K B U q U O t U K C p i K C O L + b V R 9 O l 8 c L v d 9 b P s H n F / E p H 5 H C p 0 P p W u B m u P E f l k A Y O H + + r f a M X N v 3 m I o x + d q r + S 7 l u h U N R f 7 Q 6 P 9 u 1 H w 5 0 3 F 3 D o 2 b H 6 q + 0 x f X E a 4 8 c n E P N H R V s r q O 3 V W j V U a h W U a i X U a r V 4 r 6 Z U Q a N u v e q 3 b y 1 j 1 K a E p 7 8 b G o 2 2 / m 5 n L E f V m P f n U F X S 9 5 Q 6 W P V V H B 8 o g k 7 R E d V q d a N d + Z F I J P D m u U v I 6 Q b R 1 T d M 3 1 A i n M g i u H Q b h W w C 7 o H 9 s L j 7 o c s v Q 2 E e w Y C T r j U x h 4 O H D t H v p W N u h Z 3 6 L h I J w u F w U f u o 6 u 9 I K F U V u O 7 V I l 1 s 3 M Q m g W o X i p f 3 5 O v P I A Z 7 O p 2 C X m 9 A L B p G N p N B V 0 8 v D f w y V u M q H B y x o k I N w Z 3 A n f N u c e f G V R w 6 9 k T 9 F d 1 A B Y h m V e i y V H D / a 1 7 s + 0 A / M l g V n 5 k x J P 4 2 I x 3 J I B l J w G Q z I b m o h d a R g 7 X P g K Q v T 8 J T h m P A A o N V X / 9 2 A 1 U U S W F U s f R G B q N n 7 F B p W h s y n 8 l D b 9 r 8 u 0 f B e y F Q x U w J 2 W B e D B i d 2 Y R 8 u g D 7 i A H B Y A j x e 3 w f J e p P W R k q S E i 4 X 6 R 7 U S v 1 M H o q y B c y G D o 4 K N 7 b C T w 2 4 o E k E r 4 s U o E C 9 F Y z x p 5 0 o k Z n 4 j 7 f C d c u X 8 D g 2 B S U W j O y 0 R V U K h V o t F r 0 9 A 6 Q k p 1 F L p u F l l 6 P j E 1 i b u Y B l C o V z G Y L + g d H k E 4 l 8 c a D I q K R E K K B J d Q q Z d R o r G m N F n S P H C F l a 4 H D Z s B k F 5 0 o 6 4 O n q 1 u c k 8 9 R K h Z p r K a h o u P p D A a s e 5 d Z i j A 4 N I o H 9 2 7 R f V V x 4 P A J L M x N i + + M j e 8 R 5 2 7 G z M N 7 4 l p 6 + v q F s K v V G v G + N 6 5 G r q Q Q f x k t A t U u T F N d Z Q z Y y / V X n c G / y Z c V 0 D d Z q v c D b B F f n d V j 0 l 2 G i m S 1 c D e M r m e S 4 j M F a S t l z g U D N R Z j / a E f u V g V 4 6 f 7 E E y p Y N J V Y d J u f 3 1 5 R K C B E S o Y U E C U h m I a O j i h K O r h v Z S B Y S C H n t E e 8 d 3 1 6 T X 0 7 e 0 X z 2 U t m k v l h F b X G j Z r a j 7 z G i m c A T t p h D r e r U A V q F u y 3 i Q c o 9 b 6 O x L u / 7 0 P Z q s D C R p U I 0 c 9 s D j N 9 U 8 6 4 + 7 X Z 3 D w 5 T 3 1 V 9 u D z + m L l j H S J Q 2 e e 6 / O Y f h Y L 8 w O k 3 i 9 H b i d o u G Q Y C F 6 / c 7 K 6 M r F c z h 5 6 m z 9 V Q P h V A V z g b K 4 j n w m L u 7 V a d F i q l 8 L p 6 k q 2 j W f y 0 F H 5 3 h U 1 s C Q f 7 O + t o L e v s G N 1 7 k c C 7 t O C F O x W E D I 7 0 M m k 8 L e / Y f J g m v w 1 q I O Z b J Y G w L V L k y M Z u v U C c 2 / S S b i s N r s 9 V f v H l c v v Y 0 n n j p T f 0 U N m V H i 5 p q W N G s N E y R U 6 R t e 9 D 1 X g k 7 p w O q t I G w e J 1 x 9 z v q 3 G 7 i 1 p s G R / s 2 U t R 1 p r N S f g c S q h 0 i k n 3 U 6 T J A E p 0 L m 0 X s l i 0 R 8 F f 2 H u u D o l e 4 1 k 0 7 D a r e J 5 z L y 6 T z i 3 j Q S 0 S Q M y l 7 S r k G h G d 2 T O k R 9 E b I I w 6 h W q g j O B V B M 6 a H U F D H y R G d 6 2 Y 4 r y x q c H C 4 h 9 D A K z 9 T m + 7 3 3 m h c j Z w Y R p W 4 d c D Q G y F Z Y e D O J s W d b h X I n M C N h i 1 Q p V 0 i T E 0 3 c 5 c C V a R x b g Z 2 Q I S b E L M d g 7 C y s 5 S r g T y p h 0 V V g M 2 w + / 1 U S y C c 6 C O R u I N / P K l m y / o G h j d f T 9 2 8 L A Z K R y 2 b I / d C L + 2 H 6 N x / W S A L V S Z g O 9 R b R b a G r 3 g L N v 2 G N o K 9 b h / c L 8 Z w S V 4 m v 0 o n F 6 / 7 w P d I M F e j U d o y c 7 E Y o u Y J s L k U m n i w G c X 5 u A 1 9 s G F 3 2 E g Y d R m E l u I O U 9 I H k K 5 C Z o 2 P x + 4 L i g e i P I i y O b S H 6 m C k F i e q p h a W S 3 2 P M v b 2 K i T M D 4 v l W y C V z C N 6 p Q G H M o f + w E 8 v L K x g b G 6 1 / 2 t k 6 x X 1 J R O e r G D l t F Y O 0 G V U a P c t X E s i l s 4 J u 8 z X r j X r k s z n R H D U 2 3 / S f e 5 8 a j p 6 G U v M + W M X g v u 2 v d e b 1 M P Y 8 L / m d f N w H f j X 2 9 2 z P S h J E N W 0 m i f L 4 Z v 3 I + I i m P W U l n 1 a y X I H F I L p H u z D 9 q h 9 7 X y C r T j e 8 c I 4 E 9 6 x V t E V 1 z Y L R p 0 n a t 8 D y h T S 6 9 u u I G t a I E h J N r b d H L p G D g W j d b s D + d 5 G o n n E L g d w J s h C x W x M O B e D y d M F E P j w r B R 4 / 3 O 5 Z o n q L s w / g G d o P L e k I u 5 H G 3 p c u p b g d W z D u K m O U H p 2 w S f g 2 / b q B i D c G o 0 0 P 3 3 Q M f f u c 0 J s b p r 6 U L y G 6 m k L 3 R K u W L e a K m L m 8 A h t p f T V p H g 5 C l F I a V M n x y 9 k q i O a 0 6 C s S f 1 b m S Z h c c J w O 1 n / Z G U Z 0 o V Z W b 8 v x S Z S o z x X k j w X I J j H x 6 x X v x 4 o L w k G X E b l Z I R r V E I x O m D / n x / h Z i R r K W F h Y I I F q B A k 6 C Z Q M b l 8 W E O b + m W g G Z p c Z a h L s 3 Y A t R r V Y R Z k f 6 Q q u P 7 i F J 8 4 c I S V C b Z f P o V Q i u k z a 1 G j Q i / b I k M + y d C 2 A 4 e N d 0 G o 0 g j I X q b 3 Z A v G I Y Z + L f R p Z C T F m 1 5 K Y 7 O 9 s 0 b y X i l D Z Y r B 1 W 5 G J Z 5 A O 1 c j H 8 o j P l s 4 n M P K 0 D Y V C A T q d D s v X g h g + w Q 7 P Z s y d i 2 H i b E P g S t T f 8 5 c X Y e 2 y w G Q 0 I x q M k w L X o 0 S s p a a o Q a + 1 o a K I E e 0 u 0 L i q Y e o F y S f k t p w m 5 m R a r m D w i B v r C R X 6 a A x J n 5 E y m A 6 Q s i J J K G k x c I z 8 f 2 I N m V C B h j R Z Y L p v k 1 O H U N A P D f l L N o c D A a J 5 7 D u t 5 H s R y 5 N P r q p h y E E U N N z o n 0 0 C x Z 3 9 E l G 9 l K B A C g S i D i Q f p D F 1 m g a 1 I i c 0 O c N Y H Y a K b i Y c j s D t d o n 3 Z J B v D N / l C C b P N t 5 f P E 9 O o S m D c k 6 B o R N O M U h y p Q Q J h Z k 6 b G c K U K L h r l Z I 2 u b B 1 1 c x 8 H I V + Q f E x / c l h T B Q y 8 J U 6 6 J n 3 P E S D a n R I 0 K N n m e a 1 r 8 z p S K 7 Q r / U U o N W 6 F + R T R d M R N m Y / p E 7 i + X X S t j z Q u d B w E I w / 2 Y E E 3 V t 3 4 x o N A a n s z F A t h O o 9 x o r F 7 M Y O m W s v 2 o F K y + 2 1 J q 6 Z d k J / k A A P d 2 S s 9 + O + Y h a K O K 5 8 3 5 M P N 2 D e 1 9 d w Y E P N Q J F i 2 / H M H q m 1 S o F 5 i P o G i U / l R h F M + 5 9 Y x Y H X p o U z 5 P J J N b z L n R X Q y 3 W l 1 E h y 7 1 6 f x X D h x v n S Q Q T p M R N G / e 0 s u x F t 7 s L P v K M 7 U o 7 7 I Y G 6 4 r n 1 + C / V M a e 5 / q o 3 y W L y 7 5 u P / m 6 s 6 Q Y J + u K 8 d K t B T x 5 a B Q z Z H E N v Q 5 q t y A J I p 2 f x t b A M 0 O 4 v K I T 3 2 O o v v / H f / G V + n M 4 j F W c G S 0 I Y V L W 1 D C T / 2 C j g d 8 / T O a c n H U e V C V F B q Z q H w k T m 7 0 a m c H N n b V 2 w 4 f x 0 6 0 D z z G o h a 3 H D M e A a c O E a 1 T s O L b S m 3 W f D x a L p f 6 q A R Y U + b t 3 Z 6 N w q n T Q T 2 Z h r Q 5 A V 7 P S l V m k 7 4 h / E g r k O l m I I V g s 5 g 0 T 3 o w y i V C W r F I B c f q 9 T Q Q m j O g W S q N K 7 5 o U L I Q 1 e j 8 u 3 g / N J + E e k 6 5 t 8 V I A C X + S Z J c I Y 7 4 I n V E H 1 2 h n e q E h 7 S 9 r e M Y 3 U 6 A s f S p B o S w 9 D e o k I 7 I W h d W 9 u a 2 3 Q q J s R o e g K I o 0 s D 1 m S S / b e g 2 4 / 8 Y D 9 O / 3 w G D R Y / 6 C H / l M D p W c B o 4 h a e D l 8 3 l h I c 1 O o 7 D C o f k Y r N 2 N 4 E k 6 l o C j T x I + b j s + t o H Y z d y V R T j 7 G 0 K 5 f j u O c t I E x 3 B j Q K t V a q z e 8 9 H v J b + W 9 C z M F h M i F / N I r K 3 D M 9 L 4 v V 5 t J a Z T h t n W a A O z r o Z 0 O Y j A v R h d G / n q s S T 0 d A 0 V k g O T R U X 3 o c e a z Q O N x w W / w Y 2 1 R K s y a h G o o w N r 0 C q N K C o S 4 j W J A B b O J 6 E Z C q J A 7 6 2 E n b C b 8 v R 5 C t e X P e i z k O / B d K B p s L J k j 5 + W K N N 2 K J L Y s o C 2 o 5 M w M a o K 8 k n o F 7 E s O a o R J a x H M m S i l d A p D E K E 2 B v i 8 C 0 L V Z V a k S + J 5 z i K R D H U 1 C C d k C G 9 x Q L D Y I G i 5 q N 7 t o r r 4 p A z W 0 U W M j 3 s 4 j 2 v I Y f M 1 T y c o 0 Z S D G b Y + y y C x r I w d R J Y G Q 8 e P E C W / B 2 m T + F w G G v r P k R i M X G N G h p Y E b J g S 8 v L p I 1 T R I e 0 g o r 5 / A G y C E H h C / B 3 f H 4 / K R s / I p E I d H q d m M J Y X v E i E A w S n c s L p R G J R u F d W 0 O C t D o H P X g K Y 3 V 1 H S V D C o V 4 E b 6 H I b i H m g d k C q 7 h 7 a O A z e g k T G t E o 8 h F R a o Y h E 5 l E u 2 Q D G T Q v 0 8 a A 1 m f B m p L A R F f S A x m 9 i / X 7 q / D 3 m U j v z G B + K K G 6 J Y d K 3 d W Y e + 2 C S W 9 d i d O r o B 0 n c 3 t G p 4 t w j X S u F 6 t W Y H Q U g K Z J F s l P Z Y u J s l F y N A 9 O a D R S 3 3 O E c W H D 2 d g U w 1 D 5 8 o i / F A B Q 7 + S x o Z S 9 G / o X p m U f c M o z M 2 u I H K 7 g r G X B + E a t M J J 9 N X p o X 7 W q z G 7 4 I N 5 r w F 9 6 h z m 4 p 3 b b Y P y q Z Q 1 v D B R Q L m W R Y 6 c c 6 3 Q + n Z x g z l F g A Y b 8 b g m 6 A o 9 Y q A q i P b x I F 6 4 6 s X Y E 7 u b z 9 g K P v 8 a e n u k q F o 7 W N M w l s g y 9 D 6 l p W u T G r x W I 0 E j y l i p 5 c h q G p C j y z R q G m Z 9 Z n 4 B k 5 M T 9 V c S W P T S 8 N Z f S X 6 W i s S G K V + Z R E h G I V F C 8 H Z R U I r A b Y 5 s a Z H u T W H Y b h K + i J 4 0 8 D v B 1 q L 3 3 o P n W G T L z p G x 5 b c S s H m k K 8 g X i Q b 1 m q E 1 q V H L k h Y m H 4 s p Y I E s C v 8 t k a B q z R q Y e 4 1 i k p c x v Z z F 3 u H G A F y I q D D m a k w H Z O J Z e K / F h Z q q K p M 4 8 I I 0 A S 4 H K m T w u G o W l v W 5 d a i S A 6 R U Q i h V i R G Q 9 i 8 R x W C F U l V l Y e s y I L L C Q a c q 7 A 4 S V n 0 c D q J f a a 8 e y U S Q / D Y 9 K g U V M a g 4 B q b 6 M X 9 1 c e P c a b o f s 8 m A 9 f t h 9 O 1 3 I 1 s k 3 1 7 r w B t h Y k P k z 7 E / N W E w E x v T 0 j h e o 3 H c j 7 l L C 7 D u n x R z n s V q C Q + j c d j 8 B S K G A + i e q u A G P U / k W l 0 d x o Z A 8 T z S M 0 T 3 G C n F C i y 1 I T w 4 N 4 u p Z y Y Q r y y T g y r d v A F u q G p E 1 U i I G B z 1 i K 7 G S f N t D u E + K t o b W Y Y s T D F f D H l V C L 1 d e w Q t l S N v z V D Q 9 T S D u 7 q Z b j H Y e Q 8 v J s U k J f e 8 1 l p G 9 3 g P 1 h 4 G 6 B r K U O b s 8 J z J w a C y C U u l y t s x 8 6 Y X e r s T t k M 6 u O s R z c X z E Y w + v b l R d 8 L m O 3 x v w A O j v f m a B c q 7 5 k f o l g / H P 3 J M e n 3 H h 8 F D O 7 M J R i R C q q Z Q g 7 l c Q F a v g s V m F P R o N a 7 A g F 0 M I Q H u w 3 K h v G E h Z B S y B d G 3 8 j x d m C y t 2 9 V o u z R R P / 8 9 Y g S Z A v R G I y a e 7 d y u C 2 8 R s y H q W l V m S Y C U G 9 9 b u e X H 4 O F u l B V p G v Q W M S 6 5 b z O q V Y S X 6 R 2 z D p l M G u l g H u 4 + O z L 5 L H Q a H c x W I 9 I B Y h 5 r K o y c s S E R T s H q M g u F O X c u i M E z f a S g a y S 0 S T y 8 t g K 7 y o 7 J 5 / u Q J e 1 0 a X F z c G a D 8 j 0 / 3 h A m d c 2 E u D c L z 9 5 B Q Z u S + Q y s G r c Q J n b e F u 5 P I 7 5 A H k i G 3 i d z a N w i l J l S e A W V Y o v Q 8 G w 6 I 5 l K Q U / a o i P I C j I P 5 2 i V z e 2 s U z V G j X y 7 h p V g h 9 K q q x I v p o u m z i t X K q J h Z E T W w / C R J t T 2 Z 2 F x 0 X U P 5 d E 3 P A R 1 T x o 1 L W m x P i U s / c T t h 8 s w K r v I V p E m I 9 8 J 6 j I 8 4 0 Q J C 2 l 0 d T U c 4 0 o l K 7 I m D F a D G E i N B 2 n / V I 4 6 M o y w N 4 x U J E X C m 0 A y l E B 4 p o D A X B i e 0 f d u z k 7 G X Z + 6 Z a q j W Z g Y N q s Z q 7 4 s F I U 8 X Q M p g + O b G c V c S A 0 b O e 5 t c Q K i m e S f a u k z l x b V c I m o r g K + t B J a G t w m E i w Z L D S z 5 5 f g H m 5 V s K l w R r S N j g R q / m K A q F 4 O q b W a m J e z d B m F v x V b L m H q p W 7 E V 8 k n t Z G i X k s I P 4 s h 0 W E d Y i s F U r B E / c a 1 c I + Y 4 C U / S q m u o G v c S R a 2 i r k 3 Q n C M a o i t a B F b T U J l K 8 B l 6 o H Z b I L d R j R z u o i h Q 9 2 w 2 2 2 w 2 a 1 C u Z p c N E a t R J v N Z j y 4 v g w L W T M T K Q z 3 K P n l p R J 8 M y F U E w p E S L M f O z s E X 5 6 u I Z x A t E I K V 9 b 2 d Q g L 5 T L n c b S X H f G K G K x s n Q L x G r r t j S / H 1 m O I L B W p U U o k G h p M n O k c 7 W G w s 8 + 0 k Q e 7 u m Y g I d Q S p d o + 1 6 t U J q 1 G v k I n x M p L p N I c s P f Y k F U E 6 S r z M K F H H L c d C h p E t f o g e v V r b 2 D C c h L u / T T 4 i 0 Q N a Z S Y n W Z B 9 1 j I t 4 K e 6 C R r O S n S K a G U o b O u 6 t C 3 V 4 o W x h d T Q r k Y e i W B V W t V g i a 1 o 0 Q d w o 5 1 M 7 h V Z 9 / 0 Q 2 k k v 8 q o p s F E q m r w 0 X M Q m 7 E U J a t B A z u R r m L A p U A g B Q w 6 J A G / 5 t X i i S F p c v v u 3 y / A a H Q j G F 7 F y Y / v R z i l g M t C i o k u n a e z Z E E q 0 O D U a T b f j w x u z 0 w 4 h 0 V S q k c m W 8 f C w p s J j D 3 b O t m 9 c N k L Z Z k G q C m N 4 S N E 7 U j j l 4 M K O C c b P v M i 0 d H h M y b k 4 m S l y D f l l C / 2 B W P r c W T J 9 6 o k r U Q D i x g / 6 9 g U Y F m 5 G c D Q U e k 6 O G t F W d L j 5 p U b I p e P p y B U K h I y u s n 4 m h I 9 x 9 j b L i E S j s H j b t B Q P l c 2 k c N K O A D t u g 1 K u v 9 q h f M Y 0 8 D e E S i C q 0 h Y h 3 B i s C i + z + H y 5 V h b 3 7 J A v T w p + Q 0 Z 4 q t G 0 u g r 1 6 L o P e q G R i U N u o X z Y T E R V 6 u p i Q s n 0 M v p L v W G l w M B M t j C 8 W t z b Q B p x a r 4 n A W 0 A d a g r Y 1 R r s + 8 y / j 6 j A 4 v 7 5 E s J l u Z Z G k F x l I f y t Y Y / V q 6 G Z n u l Y o l 5 B J 5 + O e I o 4 8 T 7 8 6 U k a U G z Z l d G B 8 i h 5 i O m y T e b x 0 y i m v j Q E s R U t B l K 8 j C y t E / T r w 1 o R e h x A K c p h F k v K R U l C X Y h n e X X Z C I k 8 / S l k n R q t O o D W k k r 8 2 s i w y L W t o O l b 4 E U 7 e y x e d o B w v K 6 p 0 Q U s T l L d Y u U m B e T D w x J g Y a f 0 b / Q 4 Y G x 2 w x g x G 7 B e v l I t I h N 8 b c F c T I D + V c x U R m h S y O g / x n L V F l L d Q q t g Y 0 i K k / I v k A N D U a 2 E o X L P Y u p F L k R y s S m D w 1 L o I i j M x 6 B c Y + F S 4 t a b G / O w e r Q V I u i 9 e 8 G D 0 x K K 5 j l i w G J x 0 r F R r s f a n 1 f g K + o K B 9 K l J G H M F T a R R w H 1 W K A N D C V 3 M 4 + K G R + j c l r B B F N V S H U D J 6 0 T f Z O t f H Y I E I z J J L M N W N + w 9 m S S j t U C c K G D r Y m N x e f D u F 0 T M W M S 7 T W K U z W a m n J b Y Q T Y Q R n 8 2 T D z W A T K F C l J 7 G n U W H i r K G F c s 4 z j g K 0 N r L e H W B f G j q R B 7 J 3 N T N b o r i 6 7 c S t Z M k c X z z S z H i k Y 4 K F i 6 E M H Z a m p D z r 6 / D 1 C 9 N 8 u Z n D G R O 6 S L r i Y E s T v y v X a B Y m D K K d f E Z a 3 F T T b r 5 s i I v o m b m W m v g I Z 5 I C H P M Y B G W L 2 / x + h p c J y o I v m n A w N N 6 L N 9 b Q C V h h k n T g 0 x x F W M n R 0 S E j S H d m H g q I k 9 d F u L S S g M J R I Y s p Q m l q I I 0 X Q h d B 9 0 k K F E S K i k D g i 2 n m H N q A t N T Y X 2 I 4 i r o 1 y x U K 9 N L 0 G b d G D i 2 9 S D v h L W 1 N f T 3 t 9 5 v u 0 D t B i J t h w R P X B t p 2 u X b y x g + z F n X W + N K P I y T 9 o b l S 8 f S m L + w i i M f m c L q 5 Q I G n m S H v I b Y X B p G q 4 n O Q d Q q G o V n k o S M p / 7 r q I o W C M I M y T p z s M D / M E K K r A i T n v y J L C k 6 G s y R 3 C q M N T v R O j q u q o R 9 L 4 y K e 5 1 + e x G T p 4 c 3 + b I 8 3 V B M V r A 6 7 8 X U 6 T 3 U U z T W 6 u d g 3 P m 7 B R z 6 s D Q h X q V 7 v 3 l v E d a o H R P P O b H m D 6 G / R x q j j A r 1 q p L E g 1 P I E r P U 7 r M x H H 1 5 H w 0 6 o p n 1 M c J Y o n Y b q b d b G m s 0 3 i p C O T M 9 X r o e Q P c x D b x v J 6 G 3 a V E u l r E a C c N Z c y I 5 P o F B P R k e Y h O 6 p T D u m X q F R Z c h C 5 X q J / / V z 7 / i M U l R G r u B 5 J Z a N T y f R S o R R X Q l g y o 5 o o Y e 6 Z d q V 5 l 4 K p l A d U 4 M x N s + H X q I L s h I k 5 Z k F B V J a l i P m L M S t I 8 8 E Y a S n n F Y u h n c o Y a m Z E l 5 s L F z u v Y g i M K a B d 3 P 5 U l L E M f t M a B / e B S 2 Q S 0 8 I + 6 N D A I y Y u L m + J 5 i W Q V p l S U E V l L E k x 3 U S X 4 y 7 k k Y D F a y u K R Z y N 1 T K f Q k Q l J A Q h V 1 E f V i u l t G Y d o s D V o 9 8 W o l d W x N m i B m 4 X K 4 P Y g v K e j c r S Z + J + S J b 5 t M j f m p d y J M D H E d N C D l S d B s U v I D t 8 J F E q a n 6 s L E E 7 g L l 4 L k Z 9 j R u 1 d S C F b y F W d e C 5 G f Y I L B p Y O a f C K N h S g x + T M y n U r 5 0 q h m l F i 9 l U Y 2 X I T F b a b P 6 D r Y l + 2 1 I G 1 1 w j G k h H t A g 9 R 6 F f G q D 2 7 z A P T k K k y c l p Q I X z f 7 j Z 7 x z d f K N D 8 Z S C I T r I p r K 5 D P y n k q P D 3 C s P c a R a b K 6 p o f 4 V s V T B 3 v g n O E / X U F r B a p T f M l z g 1 U Y M l X E E m y m W I U p i 4 1 q u S T e b S 9 Q r A 5 a d l 7 b 5 W u g 9 R r M o b u M U k Q m Y E o a i o x H l K 1 N S j y R P Z d b v L / i P I r N e i e 9 B C F V m F 8 v 4 u o o Q a 3 I y Z M a U v I a h I Y J a U W Z m V c b f Q o 3 6 v q + / 7 Z J 1 8 Z r G d B 8 6 C 8 + 9 U l m H v U 5 L j 1 w T l g J b / F u j E v x b C o e p C u B G B Q O k i Y G g 4 w g + k U H 7 6 i I K o A l w h I y M L E f g 8 L V D u W v d 4 N 6 9 S M p a s h D L y o h H V E I S g X h 8 l Z M P g c 7 a j H I E Q a v Z W U Q o 2 + y a F W k 8 5 F 1 6 M g U c n T m c m X q 8 t C d p X 8 i b Q O B p 0 T K k s F 5 T T 9 x k + W d z R G z q s D 6 X l 6 n d Y g b 1 x H I V R G m S x 3 O U f + S T B b 7 9 D d g 4 W g 2 Y d 6 p w L V D r Y I W y 0 h W S C L r 7 9 D N j i S Q j p B i o V 8 T 9 e w Z Z O F C C 5 E 4 B l r t O f V F R p E 1 K e y H 6 W j A a o x K 0 l o a K D 1 c o 6 h Q v h O 7 M g n l / L Q F T I I 3 I 0 J 5 9 1 I f l u N B v / k 8 V 4 R i h f J x J f J 5 r A l y 5 O b s H e z j 7 i 8 s g K L h n z V a E E I F I + X N F m p C v n g G r K H L E x 3 v j 6 N W h Z w j + l h t J G w U U d P v 7 Z G 5 5 Q U s 5 q u i S / X Y d E I l p J Z q 2 D 5 W h y 6 h B P r s z 6 i u W V E F 8 k a H 3 H S M c y w W z 1 Q 0 5 B k i 8 s p R o V 8 C b W c D g p d H u E H Z b i G + L g K a E 2 k J N Y y S B f y 6 B 9 x Q q u o o d t K y p 8 N S F q J Q M x P F q s G f 6 V 1 M l / x 6 q 1 Y 7 f i A 5 L A u X C S q d 8 p D p n a R T K 2 U s 8 b W h i W Z w V S O 9 X U g G I C x m 7 h 7 j a N E r U O E B S e v I C 1 R a 5 j u j M J P f N y 4 y T p t B f Y l i o Y Q D G r u B C m S l 6 q v e + o U K m d E U m p y r j v n H 6 Z A D j F p P a Y T T O 8 4 l W j D B y M b x h S Q 8 / f 4 L w s s 0 w f 2 1 Z h n s z D y P J W y p s X a 3 Q A G d h l m l t H u H 7 5 X A s W Y e y t I 1 N z d 4 q D P Z x K k m Q 2 w 7 r D g j 3 P 2 5 t 9 a F b S M Q f K J + 3 7 S 7 D Q q j / R L C j a R 5 T k Y F T w d 5 j A L u Q J 8 1 0 s Y O d P 4 8 N z X r + L s y 4 3 1 a 8 2 Y P j + P s R M j R B M z i N F A D a 4 G 4 H Y O w 9 q r h 2 8 2 K B a N 6 n U 2 J F J e 6 M n 6 F M g 3 7 t 9 r R 9 7 n Q C y 0 C r 2 R 2 I U l R e c l 2 k V C N X G C / E W O p B C y s S z C 0 w r y + 9 W b w v U C J A M P 7 6 1 j 6 i D R 0 2 g O B i d T w 1 W h Z J f m 1 7 B n f B + N i Q C K X g t c g 4 2 J b w b T v i K J d z Y S Q c X s g T + p Q r q o w F F L H F q j B t e C x p Y F h q p f f + X n X u E 8 r N X X Z 2 B 9 Y g S z Q T W s J E S s k e b o f a e h K q g b B x Z Y F 1 x Y L m G s X 9 L 6 u r o z 1 w y J 1 j X M O w s X 0 7 9 O W R G c D c C h y m Y I T h + I w e H s E x F H j s b I A s 1 C 0 S 6 U H N 1 i q m r U N a z l 2 t o 6 r F b 5 G l g g i d K Q W D B H 5 3 s w k I B w p I + D E x y R Z J R I 7 F j g + P q Z 4 r G v x 4 m y L F J M Q 5 b f z m L 4 Z I O z d 0 K V I 6 B t e Y m s U f k h 4 7 0 U K O e Q C f N v x j a s 5 r 1 s A n t M V u h V m 5 l A O z g M n f a V 4 R m V L N T N N Q 1 6 r V W M u x v t q K M B a 2 r q N r b 9 S 7 c C i E y X i G 6 q Y N j D v m i D N Q y P 9 Y k g h H N Y s i T N C M + W i E J Z o K M D 2 o k u O g Z t Z J U s K F V z C H v X c f A D k 4 J O K 8 w 1 m E n G B 0 Z 6 s b D u x 9 C U G c V i E i N P d A t L y 4 t F s + s 6 L N 6 b R j F s R G D R L 6 y f c t A H j V p H f S c p E n Z d N q 6 B / r i 7 L F i + S M K 8 H o V 7 x C a s I Y + F F C k g n a 1 M z 1 S I z Z A / t 7 C M N F n q d K B M w q 7 F l T U D i r d X M X j A A 2 9 c h U l X G s s J H V a y B h g z K Q S q P G X S u F f V 0 9 / 7 q V c 8 3 g j 5 b n T R 4 1 Z k 7 3 s x 8 Z Q 0 P 8 H O v c n q J W v T K 0 7 I 1 M 9 l D 6 O m q C I a i c N i J B p A A 3 A 7 s B b Y C u w 7 N d O Q u J 8 M / s o S H H v U 1 F E p e o e 7 s C o G O o e y m 4 U p X V A g l F G h 3 5 E j Q V k T w s F C w d 8 p k J n m 8 G y e L A 4 L P Q s S W y J G l f 4 V 6 w L a D D 2 I / t U 7 g x u a G 5 y F i X 8 R n s l g a B f B i H Z h Y r Q P r N Z X 7 x 6 R x S x c o 0 Z c S s d w z G Q X 1 7 4 b r H h X M X 5 4 U C w N 4 X A y C x N P 1 D Z D v v S F G 0 t I L q q x t j S L v i e 1 6 B n p h s a g E X 3 E P c R f 4 0 w T h m v E h A f n p u E a c A p F r F S o x T U l 1 n N C A c j g + c F L N x 5 i c M C D 9 H o N y 9 O L S B C t G h m i Y y t M R O W U 6 H I 7 x P d i s 0 r 4 5 w N Q E c U y O Y w k s A b 0 7 e l B Z D W K y W c G U F b k q K e y N N I a C o / b P V W f u 5 J h H 9 A i v h 6 H b 8 F H V j K J 1 J I W q r w T 8 W k i m W t 6 Z D N J T L z g R t e w C w G t m f x B U u f 3 Y p h 4 1 i 3 8 0 B 6 H E p e 8 Z j w 7 V s A C G Z s w s S 5 X M Y O s q s E G V L / 7 u Z 9 9 Z Z l O s P e J P k T X 4 j D v G U A p R h z c r B N 8 m r U 7 N 0 h e E a N B m Y a u 5 q R 3 r F C b i t B W H B t O 8 u 5 R w 2 r q j h j o B R 0 v 4 m N r l 8 X s 1 + K w H 8 2 Q Q 6 k R Q l i h s z E t 4 8 9 4 c D e j Q v 2 u I K 3 A y b x s t V i Y + L u y w B m N R C + p U 1 h 7 b g 6 R t / p 9 M p o 7 g 8 F z U B w B 4 v c 5 U b h W J k u 3 y 6 x s G U z 3 2 v 2 W 9 1 q g w k t J 8 i f M G C C a 9 y j g B X x O l x N z b 3 t J Y 3 O K m e S D t q 3 2 x y K v Y 3 q q G 6 p B P 2 z D R M u o 3 2 S 2 I T M H V n r M S j g 9 j f v D M + z B 6 v Q 6 7 E 4 n v J F Z q E x Z R O f L 0 I 8 m R H / w I x i N 4 M D 4 H k G H g 9 4 1 H H 3 5 E D x O s i K 3 f X C S B Z O x d H W V B C O J A y + P i s n f Z g X l H L R I 8 1 O 6 t O i r 9 n H C w s R r o r j V u U 4 J w 0 m W M Z F I Y 8 / J U R J M P d 3 B I r q P K F G x U T + R X L j s v c K H d J m k c W I d 1 I l l H 9 E b Z M m I k I 3 3 c N 4 o M y N p L B y 2 k z N S l O I E D K V B U 4 P H Z B P Z D t 0 T H i Q L p A 3 u S z S I w S a U f S A e 2 I y i I s 6 X J 5 4 X y o 3 v 7 R a B 7 A w G L I d F Z g Q f p 0 D H y + Q S 2 P e B 3 j q t V N K 5 p I l b B g c k m l G g T u e H j q 5 b h u w P K W h U 8 P o p q d E V 4 n 1 2 b m U w l d s K n B j b D L a I b K E 4 S q h y Z + G 7 1 R p a 3 w 1 4 Q v H 9 R u G J z V R 6 N + D F c g y N W h q 8 3 G R N Y 1 X g 1 l d m M X q 2 w Q r Y i j e 3 I T 9 n q 6 6 h X m K w 5 W d n P 4 c Q B v f 1 k y U g 3 0 h F v g 5 9 Q 6 8 2 w f e 6 Z M W i I S L z P i P y B W m u 8 c B z + z F 3 d V 4 8 N 7 t 0 u P u 1 O S x f i g m K N n y i H w Y e y V t g + b q f R C l P i s 8 t / C I W 7 2 Z w Q r K f X I v 1 d T m 7 B h i c 6 B U J x d 4 g u T k u 6 X 5 K d 4 2 Y m J A y g 2 R h Y e v L 8 0 1 c u m D i W Q d C d 2 t I E T O a e T O E p 4 a l a 8 / G W / t Y S E a + Q F K W u g X f w z B 6 L B V M P u t B a F l a v S o L D 0 N X I 0 1 G w 4 w d e w 5 I G H R k B Y Q G 2 D 2 6 j X v F X 4 / b L Y I c v q t F 2 N S N F B h + j / R t S 8 c x + E b 4 s U I 8 d i k i z a D L e X s s S O I 5 / e X q S P x c P O i 1 o e a A l a 6 V H 4 a a l P d l q L k 3 t C x D W N w m w W P I v p W W 3 u f 0 I + d k D d m E p F R 2 i 0 J e a v T 3 E 5 t J 5 u 5 g J t + V 6 V 4 2 J d X l Y C h L B b G e a P o b Q c y f C 2 L y 6 c b 8 m a y c Z G r H Y G X H 5 Q I 2 m A G 1 E z 9 k P 6 Z / s g e p 2 3 H q l i r R 8 C K M 4 2 X 4 X j M g n a r i q Y O 9 G 6 l m D 1 / z A m k n H n 5 j T S w 8 3 f / S G H V S C s O n p O z 1 S l 2 Z d 0 L 3 s A P R 8 y 4 x L v n B A S i 2 V j J u 3 b m J 3 n 4 P + v p 6 w Y V 5 e M V w R r 0 G 3 / I c + V V 2 W P V d S F 3 t F 8 G V e F b S K C N O K b j V T p / z t X X k 1 o M Y P N 2 F 6 X O r o r b J c q m V G S j m V s K 1 5 M 0 w x s 4 4 s X Y / i P 7 9 k q 8 w e 3 6 d G l S K 1 P F k L Y M t S P N z R q X K R V M e j Q r d u X 0 X L o 8 b i R l g z z N u E V l K Z z I i H M s U k m k S c 2 d e y j E d U C E Y L 2 I v W Q m e i e e I l k 7 D 8 X 8 i h d R A 1 H r C n G v p P X Z E O Y O a n / P v 2 U L I z i m / 5 o 7 l 1 9 x U B U 2 Y B g c 5 n J W M s E Q W Z Z + Y z Z c + J 2 E g i l t R Z G G s S o N q 5 u 1 5 7 H 1 m g o 5 B w k v H k 6 k H v 2 b w N c u / F Z / T 3 2 w 2 I 0 q f N b 8 v 0 O E 3 / J y P J Y 5 H 3 + M l M R 0 / q 7 + W P 7 s Q D + F p R 9 f O v 2 v 7 j K / l 2 p f v w u E k P 4 r a S a v X Q t + d Q / d Y l 5 j j S p A / a 7 Y b o b f q y c f J Q G v R Q e U o o B o 0 Q 2 0 j P z T N Z Q N q 0 L l r y P u I D f Q Y x E B l y I y B E V 4 J Y y F L f b G 0 j N M f P i q u 5 e b X F q g N U l B V b G K Q H / v 2 S a R i a V g c p N T q T b R 0 a 5 n 8 l g r 0 S v L f a 0 q U N O v I x x X Q a + 1 0 X y q k 8 h k 4 u r S w T e V F r q X v Y g F D p 8 h v q / v K 7 H e n K + s w q X q E F Z X B f j a v b / N + o w b r W B m V m A b D T T m N w R T 5 b u T q d M L K h Q y K 5 Q I m z k p 5 i j d u x h B P 0 j F 6 G r 9 X 3 H n z V m 3 w g E S r V m 6 v Y 6 h e i + 4 u 3 f T B D / A s N Z m 5 + o Q t C x G b c x X p I W 3 d z D N m Z + Y w u a d 1 i U Q n 8 K T p v T f v Q 6 f o w e R z 7 d n E b G A J 1 N H N m e T t 2 e O 7 h R h 7 T e F k x g 0 v m e 7 B N b E o k S G S a A l S z h 5 T R K l h W M C k u Z A G l y 9 k e G l 0 b c u 5 H y 8 5 + Y O D 2 9 d v Y L T q v M 5 I 5 e l a y A H f D W Z e D W H P i 0 T V S Y k b S O G r l T u 3 V 5 Y 1 d S 6 N / V Z S o g / X 0 D / V m s n B y C E i C G + z c M h R V / k 9 O d c x H y D r p H L B a H C S 8 p u F p V 8 q I x C a j 0 J d 0 y G 4 k s H I K R s 0 d I G y y 3 3 7 K w s w n N x D r 8 m e x K O o h Q K w d d v Q M 9 b I C y z l i m L 5 O 8 8 / N S N T V O C + X 4 O T Q 5 z v I q W 3 + d / U E r O S 3 I Q q r x h Q q J G u r l M f k 7 I U / S q N q 9 V z J R q 7 L g w 8 w 5 P 2 1 B b + m o g e 7 o T p N 1 Y x d r o b y V A S r v 7 G 2 F 2 7 W k P / E w p 8 f U Y a F 0 q D r k F 1 d N Y G z d p z d o C 0 B 3 e O Q l A l y S I R h S I n v V m Y G G P j 2 9 d Z Y C y e J 2 p B N 7 D / 2 X 0 d h I m h E J k W c i c x 3 q k w J V e K y E Z y i M + S F i w 2 r v X Y 4 F Y E i X t Z G s A 8 2 c d R Q R Y e 2 e l m e K 9 H t q 3 F F w p J F P m 9 g C x M w d T O P p i i r j R 4 0 p X Y 0 p Z Y S 0 j f y 5 S L e F j I o p j 0 i A W I g Y W I e J / B 9 7 2 Y J O 2 d y F E / u w S l 4 / 6 Q f B O m d D 1 E j x v + D A s W 0 z s 9 y U D V H Y X C V E B 3 / 5 A Q J o Z n 3 A n H h A k q b R l q v Q 7 p v H R f D 7 / h x + G P j G H S U 0 Y y F s L Q k A m e v e Q D h T V i y i O T y Y r a E 3 P 3 F x G M h R E M B J D L 5 Y R C 5 v e 1 i h K O 9 W W R J x + + W q u 3 k T 2 G I l H W 9 d g c b t 2 6 S 8 f I o J w 0 o h A x I R g M Y 2 l h G c v n l D C P a + B 8 M g F V 1 U A W 0 i T q V L D 7 I F v y D Y t e B z / / x o w W x m 4 a O z R M d G S p s 9 m s Y F Q c B z C M x 5 G i v 8 / V V 2 u o f v y H / / k r N j o o w 2 g 2 C C F i W i U y d k m d c M Y v N x r 7 F B m F j 5 6 Z 6 b i t m p + p B a 8 k 5 e g a U 8 K K I i / 4 N q N U K C O 0 F I V 2 I g S T 1 i 2 q y L C j 2 I 6 c I o R y l Q x y W k o H M S m 3 d k S 3 Q i A c g p L o h c 5 O T N + m g 9 6 t J 6 e R h E o r p e w I X 6 u m F p k c e W W c r t F E A 6 a x 0 J D F i q c H q B X J i j r I r 5 I E K B V K 0 e A r i s b f C u v r J I R E K Z m m r q 6 u I Z G I i + f c L l x 3 Q 8 4 6 5 w G R T m f E e i B e C s 5 T B z 4 a M J z O 0 9 4 u J p 1 S W K v t g o u p Q A 7 2 A a O o 4 8 H 6 z 9 i h / i C P j 3 x J i d V S H L 1 6 E 9 b 8 V l E 3 g f 0 I z h i p m c s I h k L I 5 J L I F q 1 I R Q M I h R N i 6 f e a T 4 V k M E W D J g 2 T 0 Y A I t Y W X 7 k + s D t B q E P a l E V i j / q 2 y f 1 3 D y o p X r D T m 2 n V W q 1 V Q z N n p W U T p 2 F 1 O M + 5 f o P b 2 p E T + J l P y w S 6 z u G 9 f 1 o y u Q Q M C d D 3 F p R g 8 Q 3 Y U V q 0 Y O u C E i f w 9 b j u m q R w V z J V V u B / U Y d D O K 7 a l D I v 4 t B q e M T M s Z C V 7 e 8 i v o 2 P y a t 1 E i f y + V B b h B x m M v k w 9 S l 2 o L D l g 0 N a t H l n I W 1 + Z Q z 5 R E a u w B V 1 n 0 1 U H P + c F l K H 7 G Z F V o t V R H 1 F 7 G g x 6 1 F R 6 U d i m 4 C v B 5 N S I Y p e K m Z s 3 a i 6 6 A B Y c 9 m F Y O D h b m 9 e D s H T y A S W / S d L i s u 8 k 4 4 q X T O 9 g Q z X y h K g 8 E T z z R o D 4 Z p c Q z N s + N Q 7 3 d s 5 k E F f I / 6 d z C T + n V q L B 3 B q U 2 A 3 4 e u N E L x z 1 Z d 0 b l G 4 l B / O A n t Q A d T m 9 x 5 q Y a Z 2 k G K Q E X g 6 0 s F a m 5 h a 0 t p n q L L w Z w 9 i z r T P o 7 x S N r m q F 3 N a d w C l h i R x P E 2 w W F o 6 O K f d 1 I V L M 4 S T 5 U o W y A v E c 0 G V u t W 7 3 s y m M 6 Q w t k 7 6 z s / N i N f O N v 5 q B 9 u Q B O o 8 C h / t a z R w f T 6 2 q i U B Q r 6 1 C x 1 a g z 7 r 5 O h j p Y l i M H 6 N a 8 j F E F I 8 O d / X 2 P T z z 9 H H M v h E k d t I 6 n 8 f C P h t S Y U 9 X 4 3 q X Y y q o g u s I z 6 S g f 3 K K z k / U j G j e o V 6 O 4 N a / 1 A H z l 5 c x 8 i T 7 T N I q X J 5 H T V 9 f w d A T D h i t R t w 9 d w f D Z 2 1 i S Z F B 0 Z g m k T P Q p 1 8 N Y P S U Q 1 h C n b k R t O L F k Z w P K F f A C i w E h a 8 p I 3 A 3 D N e k A 7 c j a q g + + 6 u f f Y U X Z v H k H j f G w t V V + r J b r I C 0 9 3 C a e 0 2 k H z E 4 n U i 2 T h x t s x E 1 6 S c H V c b N O 7 f R 3 z 0 s b i j h y 8 A / H 8 T d 1 Q X 0 D w 1 g e Y 5 8 J w 3 P 5 Z h E a J L B 3 J f / L 4 7 J L U C t x Y N K T A b y 6 0 d A s V S k h q f f l X U i V 0 u g 3 v o a E z U s X U 8 1 p 6 X G K q C k T Y m P + L x S h E 8 n q C x R b + S U Q b L C / J 5 k n X i g B 7 1 e u I c 7 0 V Q J n e a b O m G b s Y A c D b 6 t 1 o P x t R p I v 8 g t 0 n y c T K S I E e L 0 / Q Y T Q n S M I i m K J F G m x P U i g o s h B G Z i S K S L m B p 0 U r u 3 X i M v s g v k H h L 9 K 6 J n q B v D T i 4 n U P + w D u 4 r 9 n u c J M z L i U U M 2 X n y u I E K K T + 5 a p V W Z R Q Z / o w b N 2 9 h c K A f 0 b U Y q l E j 0 S q i c Q m F m P h t B p / P Z S I q R 2 0 v j w v O f F l 9 s E q 0 z I T 0 4 j L 0 9 L s u W 1 Y o e q 5 3 G J i N I 7 C 4 B q 2 B L U 6 D h j v 7 7 V h 8 i 4 R a x + l e K o S v x b D 3 h W 5 R A e n + 7 C 3 o j M R 8 X D Q G F G W S 8 0 a G B x e P Y V + y R O 1 X i F j g v U 8 M w 1 u G f 8 E n 6 t 4 n V m o t y b 2 + W z m 6 D 2 m Q F S M K + O n + Z 5 N k 3 a i D V L / w 8 z / 3 C t M 7 e W l y a k 0 B e 7 8 O o e W 4 S I 4 t g q N d R e h r d h p k j R A h C 1 M 7 u M S U i G 8 R Z f P P B u E c p I G p U a K f O n y o z w 2 z i f g 0 O c 3 8 H U m Y p E H N q F G v M V + X J / 6 4 k t G j 4 N 7 D h + j u 6 k I l T 5 q E E 2 S b B g / T P Z 1 V B 4 1 Z Q V a Y O q + Y B t e s 5 y H K E 8 j s I 3 I R m r x S 8 i f E K t 0 6 5 s 6 v Y e 8 z 2 / u I T G s e R a B K F V J S p M T Y 8 n B y J 4 N z 1 7 g 2 H s N H / g 7 7 U Z w S F s 0 q x G B m y L 9 P 0 H t y y t r C l V X Y x j x k w e i Y R S 2 q Z Q 2 G H G o Y B 9 S Y t R e J i p V R y a V h 6 C b q o 9 B g l W g J r 8 h l 8 D V b d V 0 g N o u u H q Y 7 4 u 0 W 5 C o J E h K i N 9 R S G l 0 a o d Q S W a B u 6 k f p y 1 u V g P O t + 0 m I K k g t q R G 3 x D C 1 b x h 2 p x 1 K f U M B N 2 M t q k C B q O L y 5 R i N S l I L x J a c Q 0 Z R p y Q X U q P 3 o J l Y k 4 E G P 4 k B j U + t R g 3 H o B 0 P X l u i A V 9 B Z C k L 7 8 w s z L p + Y i O k V G n c u c d M o o x a W B f A y G A P Y n M l W O t + N I 9 B W a A Y i 5 d C 6 D / k I r o b h k 7 l o P 7 I 4 O A H R + G i c y g 9 J v K / / E T R E 7 B 6 r E i s F 4 W M z F y c R y I U x d 5 D X d R f F U y 4 a W w / u H y n 1 j v e G E B L F z I Y O W 3 a o C D s N + l q U s K o X B h l O 3 B R j Z U b A Y y d r E f S 6 D g i v a U + B S 8 L E k M I X 3 2 Y E N s Q g s T n 4 R w 6 L Z 3 r U Y I S v B C x R L T E U L f E z Q L V j P g S O a Q j j e w J n v N i o W 4 O h j D d Y y F Z P B f H + H P v v l a G D H m 8 n v n l S 8 g V K / j A Q R d + 8 w e l e b l C k S y s R o t 4 V i l m 6 V n Y 6 m O W n P k y z P p W 6 8 U G n A 4 B 7 1 t R T D z f u M Y K U e b X g q t 4 2 t U D A 1 l s 3 8 0 Q e o + S 9 a X v 3 8 h l c M z Q m m e 3 t r q O 7 j 4 X 0 d w g F C J z W y W E p x n N 9 F e G N 0 6 K k t i J f I 1 b Y f F 8 A q X u J I b t Q 9 A Q Z V R X z a i o M 6 I x F i / 5 U C 5 S X 9 t y S L j H W 0 p m 8 5 o r X r 5 T I 4 U w c m w I 0 9 / w Y e p l K Q I d X + C d V 6 j v + l u F e e V C D k O n W + e F O J j h r y f x r l + p o u t I B T P X H 8 J c 2 0 P + 6 R K s x i G U q m l k n B Y c 3 m v E / J v U 5 8 + S / 5 b n + u j S s Y L z I U R W s m S B b T D 3 l J A h / 0 1 h j l L H u N G / 3 4 J C L S m W 0 n C f K W 7 8 z X T N c z p N J 5 B C x j P n l z F 2 o l / i j Y 6 8 y J P i y d Z C N Q O d s t V c t y O 4 G E X G r 0 D / C S M 5 h V I 0 x E A X l U 8 U Y H D U K V S b Z W K w M D H k Q c 2 C y 3 6 N p r o 5 e L E V W I D y / h r 0 P X w w 1 u i d e 7 q S L 9 E V l F D W p Y R l S i s C W H 2 V L N h g D O 4 9 F h p O W i R n F C j R a B 0 8 2 M i Y 3 w 7 t l W G b w T 7 I X 9 1 I w a L L 4 8 O H p S U M Z b J Q C 0 v L 6 H Y 7 Y K s v X W G F o F Z 1 1 v a i o + h v u w W 5 f 3 k B h m I X U o e K S F e K m D B a 0 a V n 3 7 e h i G o Z P R S m R i W n 2 V i S + s V N g 1 e a k P e u r M E 5 r M T K 6 2 U M P c 9 9 I r E H r i 7 E i a M s f G 5 L P x H g B u X l n V b k j Q + W o + R 7 0 + l 4 J X A 7 l q 6 v w j l i g 5 U G a 2 a t D F O / m i x A G t G H Z B k H a m R t p P H E b s W D A K / 6 b f X f O K A l S g v U b 3 z h k h + e v l 5 Y B s l X 9 i b o e M Q 6 y H p G M 3 T d 8 Q g 0 p H R M L j 2 p 5 B j m y a / p p + / a H X b R c D P n v G I V g 8 m l x M S T 4 + J 4 e b K + e h K S m T f X 0 E U G Q E n 3 6 3 s Q w d 6 z o 2 I s R s 7 b M f K 0 F d 6 7 6 + g / 0 I c i 0 V L / 5 T T 0 X S W i e k Y M n Z L 8 r M h c C l 6 D S / h 5 i n B k q c b 1 H 5 q D D X d f n R Y 5 T 6 m 1 K v Y + 3 0 c d J J X q 2 g p z F 1 Z p 8 P V A Z 5 G 0 q F z R Z n 5 u H u M T 4 3 T z K d g H W y N k P C N f K d U E 7 8 3 S + T l 1 p N l K c J F N Z d P i r e 0 Q 8 k e Q W C 5 g + H g 3 5 q 8 v Q V f p h n W E j j 3 A 6 2 u k + h G s e y 3 V f i F 4 o X t R O I g T e 6 9 R 4 7 j K 6 J 3 y k M W I I 3 L d g L J z A c q E E 0 M n G 1 Z 7 J 8 w Q 1 d i z Z x I n P n V e v P 6 N H 9 i D 5 / Y 5 8 a t f n s e T Y y 5 8 5 o s P x f t X P 3 u a a N b O 9 8 R O M Z f d S q 2 o y Q o l h T N s I M q a i Z C C K 9 S I r l a h 1 U k 7 h a R T I a h O W 3 B A n t z l / 0 i g e D X s + o w P V o s H 0 W i A L G 4 N 2 h o x j I o G x U I W G k t B 0 N 4 q U e B S Q g u l x o R C I Q K j w S E Y h a m r g m 6 6 h 1 Q p Q O c n H 4 5 9 z C p R K R q 7 q 2 S d B u w N o X 3 g V 2 J f z 2 Y 2 s X 6 1 h l n l G g 5 b n W S d q g h 7 Y 6 J k w e S p M W r v J B Q J K / T 1 2 A A v D O 0 U d L n / + g z 2 P 9 / Y H W T 2 z Q A m n + 0 m Y U g h d l e J k j q K v q l B s i w + 8 p d 6 R T S a g 0 p b I X K L / L g B e 8 v i z F S Q q O w i / S 7 G 2 w G p 0 T 8 l z W c l a y v Q 5 3 u Q C e V J + C U X x H s 5 j x w J X v 9 e N x m Z J P R q C + J E D 1 0 O g 1 g / p g j 7 1 2 s 5 7 f q G Q G U V f i S u 9 a D 3 O B D 1 R a G r d k F h S Y p l x B z p a I a f T G E m p M D 4 q c 2 L x 1 J p s g B k n T j M y T l Z 2 V Q c C p I 3 n Y Z M I 5 n 8 U f p N N l 7 E / C U v F J o a 8 V 7 q 6 4 h V l K D S q q 0 w j i T R 2 9 + Y g e 4 E 7 1 0 / c h G y K O Y V P H H i K I 0 l 0 q r K d f F Z P l q B w 0 T 8 W 8 f L q q U a E U w h Z S r 4 4 B v L m H q J 6 V 7 j n n i d F O e r x Q M R O L p 6 N j T j T g i F Q r A Y z D j z 6 z f E 6 9 c / e R g / 8 V / n M e P j b G s F W R h p o G w n U P y d K i n 5 l Q s J 2 M d r o q J r c 1 3 1 Z o Q z 5 A u S l U v f T C B T X I P G p B Y 0 W U 9 / e V W t y W E i v 5 H 8 M / I z r q e j m N K 5 4 D 0 X R H B k E G f H J W s V i C m g D s X E v k v x U A 5 H v 2 2 f e F 9 G N l / D v d d m Y b c a M X K y R x T t 3 w p L k Q p G X J s V L p f h M k / q i T m k o c q 7 4 Z g q w m x v z H u W s m U x X 1 j h q O R E L / n t 6 9 A Y i H K S b K p V B r F I k W u Y e I b M M H Z r o N a r E F / M I r J a x N C T X G 5 Z g 5 n X A n D s M 5 P V i 2 L 0 e R v y N f L B C F v 1 n T J F / n K p A O + t A H r 2 u 7 A 2 H U I x m c P h F / f D T 4 p W V T N j + M n G l A 1 T w P 4 p O 1 k l 6 f W D 1 + a x 7 4 V x z F 8 M t 4 z 7 l e U Z 6 J x T U M Q j g Z q U C c E X I H X 8 + l s V 7 D 0 j O e L M Z f n C e c Y 6 u Z B D Y C 1 J g m K F 2 p Y k q 7 R 5 h l 0 G T 3 x x E I I D H l z B h m + w S o 4 4 V 5 J h S L U n B j e y M G S s X Y s R Z X Q I 3 y Y V z C D 8 k O i H J o L J 0 x K l y s W z W L k W J 4 1 X w n g 9 Z U Q u Q M 8 g 7 w P p u l A F X j O j X M 1 i / G k P a X T J i 1 9 7 G E Y 5 Y U E 0 O S O c 6 / F n P R v + X T O i c 0 k 4 J x q B k f X p d Z T T G m S i R R r 4 7 B O q a V A T l d X b U d Y k M E 6 U o U T + 4 / q a j 3 y 5 I n 7 o y 1 K A 4 7 N 7 U v j 0 j K Q N / / M J D X 7 q m k R r / u z j 3 W J q Q m c j P l 5 T k g X S k w C Q W N S v c z u w B X o 7 S d b k p h 9 G h Y U o y v D G A G q m e 4 w 3 F j R 4 e q S E h T e j G H u G L E W T X L A l Z C i I a s r D j 5 O g w 1 l S c v R R t 2 m v W E x X J i u 2 c j 8 O E 7 k + 7 v 1 K 2 M g x b 8 Z s U I X J e t i 7 T E K w R A 4 + y l r y l W J I k V V 1 O P q h d a Z h 6 7 G S o m j 9 b Y L G l G 1 M 8 l X Y w s o P T h V j c O o S V 4 V i J Z E L k J V 1 k Y U m X 2 / h Q o D G Z g U W c w 9 8 3 o c 4 8 r E 9 1 O + r 0 h A u k 3 t B 7 M Z s s C G Q W E Y 0 k C Y X h v y o q f 3 w G O u B C P r e y q U C B p 8 k R V t X c o l 1 M h x 2 H f R k P C K z c R J g N Q K z W Z T I G h 7 4 g E Q T V 3 x 5 D P V K 7 s v M u R X s O c s r I n L I r 6 t R 6 / V D E f H 7 a 1 m t N B M u Y + 1 S j n j m E L x v F z F 6 p h E J m T m 3 T g f o Q z J C W m 1 O Q 7 w / h 0 z e J 5 Z 6 o E q D Q 0 k U K x 2 E Y 8 S I N N E V L v f k u 1 F F / x N q 4 U f x Z C u D L U l a s S q s Y p Y n d O m C G D x B N / + W H w P P S K X H 5 I x z b m A u Q 1 U r a D F R T y 9 h 0 S F 9 Q 4 O C l 3 D Q d 2 h A i W b h D q l b I T m o k Q y l M H d t H n t O 7 4 G Z B v G t v 5 v D x L d Z Y V B 0 I b R E A k Z W k S c Z W S O q F U Y U U 0 r 6 r Y Z M e x J W u w e J / D w O P H 9 A H G s 7 y J T v 0 q + c x p l X L o r n f / u L R B n C k p C Y 1 X a 8 / J 9 u i + f X f / V p 8 V c G 3 + N u L e L t X B q H y F d i e B + s o X u 4 G z o T 1 1 N Q w K i R B n Y o r U K q Q L 6 N q 4 J X V 7 0 Y S 5 C l O d A 5 9 L 8 a n o P d I z v z k p A x D O h G s Z p C p a A g x W H C t N 8 M w 3 y E B L M x J h h 3 a D C N G c j / u J M n / y y G w x + W 0 t C 4 T R V Z A x 6 8 v Q C j 2 Y K h 0 1 I B S e 5 / Z g O c b x e a j c A z w c m t N V x f 1 W 2 U 6 J L B c 6 N r 0 w E M k Q / T j G J M i f X g A o Y m h r B 6 Y 4 0 s a o G u q 2 s j u 4 V 9 d D 6 P D J 8 3 j o G u w + B 6 L U X y o + f O h 7 H / x V 5 R Y N P s l J b 6 a K o W k Z y r N b b 6 7 p V K G b e + e g 9 j J 8 Z I w M I w H h w l v z I h C q H O v B r G n h f d m F 6 o Y L V C z O D t L 5 6 v a X o K 6 N 0 v a V E e l m v n a L j q i b v n P Z i k i 2 Q 8 f G M F U 8 9 t j v Z s B 9 a A s v T H l z K w D 5 M T S i / z i g g 4 i Z E z l 3 n 1 L P t O v F 1 N + J I G X W c b G d r s V 8 k 1 K b Z C + 0 B s 0 D p 6 n 8 4 v h k f 9 N Z 9 8 + X w G w 0 9 z h k T n y r O P i u a Q + R O / d J 7 l G V N 9 J v y 3 n z 6 C V + 9 H 4 D R r c K x e c o y v c m l p G Z l g F n v 3 H i I r v 9 V E d 2 c E 8 l k 8 T E T w b F c r M 2 D a s + e F r X 2 + F W 8 W Q 0 3 1 u x k 8 + c 6 D T 1 0 1 Y d 2 3 j q 5 + L q d l J e X h R 6 H I l t c E n V Y r 2 j e Z p r F A D l c P W S z O K n B 7 R p E m C 8 n N r j M a k c w u k V L V Y v J J y d f h 9 Q j z c 0 u w V x 2 w k e 8 8 9 3 Y A + 1 8 m x h F J I 3 i / D P d p G o x q a c F o L p 6 H w U Y a n 4 7 l X V 2 F s 2 t Q B H I c h g o u L e s w 6 S k h e S e E 3 o M W h M l q G O 1 6 U Z G J E 2 c 5 B K + 3 a s k 6 V L G 2 F B C C z O O K k w t k 8 B j T l E l R e 8 k Y D A + L n T K c S 2 s Y f 8 Z F S p o s i q q A 7 q c k s 8 0 C v v R W p k V h c C a N h d g S X + D b X 7 2 C b o e H j I 1 U 3 o w N P A 9 v X / w h F P 5 B 3 F W 6 o P j i h U R N U S S z v H w f x z 8 q a e H 1 a 1 V Y n m h Y L f 8 5 N Y a f Y e 7 L s X v p 7 0 4 Q 2 q F G 4 t k 0 2 P P R G v S 8 m T B B s l L r J C 5 d 1 O D E n V 1 Z u K c a / L o Z n D 8 m L x F o R 6 c y X d u B J w w H 9 v W T h g z Q u W V r 9 8 7 w Q / / p F h Z I O P 7 8 3 x x H r 0 O H j / 7 2 N f j j B Q w 7 N f j M 9 + 7 F P / / 8 X d H g d W Z F 3 z u G Y b d k C T L k O 3 z 1 Z h i f e 9 U r v n P 1 c 6 0 W q x 2 s O X 0 z p K k P D 9 A g b 6 V 1 c 2 9 E R W m t T s i Q f 8 Q F R z R G N Z J 5 B d Y T S k x 1 S 1 a M s 0 V y C C M S T M L V b S G d r i J R I E p L x w / E n S R I e t j 0 F R r U 0 j U v X F m m T m T / Q o E h Y i 6 8 m 6 S M 9 p 0 i r 9 6 6 h G N j z 0 B l K Q n F m i C W Y O + 2 o l B L Y f k u U c o c C c u T 4 4 i R 5 X A M c C S O l P b 0 D K b 2 b t 6 e 9 M 7 f z + D Q B 6 X 3 m U W w U J w e L x O b C U F L d N a j G 0 L c f A f R t 4 0 k u J t L q y W 5 2 q w z i r L f h o X F V Z z 8 Q O s 5 Z i 8 t w t B H P v e g C c a q N C Z k Q y A j E U p i 9 X Y I 9 i k j N A U 9 W d Y 0 x o 4 N I E / + V 5 r c t m m b 1 P 6 q T / z Y J 1 + B S g 3 n q A v r 5 6 Y R W y 7 A a v M g / K C A W D A I V 6 8 D B Z 8 N m s G o y N F j Q d h u W b s M t n Q 8 B 9 B c 8 Y c T T 3 N E / b i 4 B Y M n U / 3 3 w + g 9 Z o H B I 2 l 5 R p 2 8 b Y A X k I n J 3 r Y V m Q z O p Z L 5 d j M 4 o Z N z k a V l 8 R y e V e D 2 3 z 7 E x K l R o V k 5 m 4 M D E r x 8 f i t h 3 Q m / 9 u U F I S z f v l c B l 9 O O H 3 y 6 F x 8 Y r e H b D t D 5 t G a k 0 m n s 6 9 F h J i j R m B 9 / X p p O 4 M l Q b o P f / c o S 1 t I l 6 E n j / i N y c O V i L r y f l L x f s I x Y I C 6 W l U v + X m M g M 0 z U d l z q u T 0 r m 6 H X O E i T S 5 a Q c w L d 9 W 1 n G E y L x H o v g w N l Z V L k 8 n G 4 n P v M Y s j D b S O / x 1 S D y H m M p J A M p j H x T C 9 U x g K u z J c x 3 C N Z M F a a P V a y E i S s 1 v q E v 8 f d C 6 P e I v I m + X P v 1 T Q i J i v 5 Z R p o u 3 P o 6 R / C 0 r k 0 Y i E / P G O S c 8 / 5 f / L u K 7 z I l G k h U 7 H u / g F p L l P N A k / n o K b h h b G R h S x c e 3 q g s o W h 9 v e g q i k I / 0 r X R N n u z m R h U u X h u x 8 j f 1 W B v U 8 M i 3 t s D g 6 5 B s h n t 9 i x + l Y J O g c p 3 e s Z J K J B x O b Y d / Y h v U 7 j J F j G 1 A v 9 o l a J 0 U 7 c a Z T 8 c 3 0 C F o 8 F 8 U I G U a K L D G G h x D M C n 0 J b S s E T W y Y z r E U u W Y a y Z I X a X B B r 6 g e e p e a v 7 b x E g Z M + O Q j Q a R a 9 k t Z C Z Z Y G W E Y R Q P i 8 G Y 6 n G y a 6 G V a x F k m B o o K X O L M A x m k A W M Q 8 F Y M 5 u i x M L E D S 4 j Z N U / i d 7 4 g c X H r P U O v B w 9 c X s e + F 1 v m i P N i H K 4 q B 1 T x z v h t w Z G 5 x Y R H D X B + 9 L W 0 o X 6 z i z C 9 L f t S V z 5 4 S 1 y p n Q j S D K W A + k c f k 6 C G E V t b Q d c B N 1 P G C + K z Z z w o S 3 X P r y L e k w d l u o X h Q z 1 5 c I h + x N a P D f y c C + 6 A Z E d U s + i 0 H 6 + 9 K Y D L M i m s u p E A 5 N o 1 9 e 6 d Q r h Z E O N q o s V M 7 N u 6 H s 1 7 i v h S m n p U c c 8 b S 2 y Q g Q w 7 h 8 2 R L R M V I c B m 8 p e i Y Q 0 q A L i f I M t Y 3 P d / K i j I N 5 J 0 y 9 G r y 1 0 p p D B x 2 w F n f G 4 q X i / C U j V k x g M X z s Z Z t R M u l M g I L I T x U j M J K 4 + i w w y 7 W Z v F U Q d + e x i r v 2 d e j K B V J M Q x o 0 L + / 8 T 4 v e K x o 4 0 L Y e c w w C 7 r m 1 Y i M / a F Q B l V j A M O H p K A X W 9 j g c h j d o 6 1 l E j i L v a v L T T R Z i S s r k h A 3 z A K B B 2 0 X p 6 2 o B 6 A t D q J W N k L n z I n S t F y 4 J b 5 G N 3 8 u K n 1 5 G + j 0 v I 3 k Z m F i V I i 7 h + 4 n x G Q u C 0 D e J C 1 9 7 g x J i 2 h r Z u j o I T Z X I 0 3 A A s O P j H K N B G l N P G f L y R N 6 / J e t D / t H T G E k G l N C I V 3 A y M n N E 7 V 6 r h l B 5 3 l U Y W L w 4 J Y 3 D 2 v H 1 + + G Y d E p Y d Q q c P L T F 3 H q l S v i / e O f O i 8 e M k Z G h j F 1 Z C 9 O / u b r + M i f z o q a 4 j J u 3 7 u L x c U l / P K X H u I 7 f / 0 W P v v n n d u K B S o T 5 a I 2 E m S K m U m S 9 b P r N g k T g 4 W J f a h c j X x W e b 6 P f m f W u L G W v C e 9 r i P r 1 7 U I E 4 M z D 8 y r d 4 G c A X 6 f S f g 9 j G 5 L E b c f z C G 5 n E O + L I W w G U X y m 3 l R a D v 0 L o U I a k 2 9 1 I V 9 L w 0 K q n X 3 q 8 v i n h g L Q T f O L e g Q q z a O x Z g + t 4 T + v b 1 i t 8 2 T k z b k M j k U Y w r Y 3 X a x Q P L q l Q e Y v 7 5 I V i + F / R 8 c a h E m h k q j x f U 5 s s w k 7 3 J 5 h x O D J b i W 5 u H c W 9 p Y I 8 W L e R J E i R 0 d 1 k z V D N 1 i H Z Q s T I w W g W J 4 0 w b M 2 G n Q Z s I Y f K 4 M R V Z y d g u 6 k N h l f f y s E y s X c 7 j 7 2 g M s 3 l j G 9 N s r C H s b Q h Z L R q m r N h 1 2 A 8 z n 7 X S c T C g r d q b Y c + R w x + + r a l r q h M Y g a a D e + Y R o k K v u S J 0 k r B A J B x 9 L z s V j H 0 H 2 k 6 J + o l F N e / y 2 o r P w 7 w b N V X W a 8 b H j X X j 9 M 6 f w B j 2 a Y d I q x W M r q G l A / c 2 / H B M P f d y K 0 p I B f 3 s r S o O z h i 9 f C w p h f D A j C R Y v u W B w U E S p M I r J U c b F J a K Z r w Y x f q a z j 8 j J v A z W y o e 6 t B t z T G q V d C + D 1 i P i L + P + a 7 P o O d Q a 9 Z K x 9 / R e 4 l 5 5 U T E p + i B E 1 L a E B 6 t l o m R 0 T G o X S 9 P u i P u f n c T i F T 8 i m U b / M X g w 9 / R K l o D Z B m / 7 e f B D w 0 i F U 1 j 4 W g a 6 + X U 8 M 5 r H s T O j u P P a f f G 9 p R u r M L s a f c k K d S 2 z I G r + G Z 0 G Z I M F o o A a 1 F I O o m m t j I p 9 Z w Z P U D 8 z q Y F e 0 Y V k l t u j h u h 6 D A p t B S a 7 C S a r U Q j m j R W 7 K F 7 U a T r j j m / z e 5 I P V Q d n + e Z Z 0 y h I Z 4 d D 8 E y o R R 4 T 1 3 1 j D V 5 R c A l m D f z k H + w / 6 I K j 1 w 7 3 k E 3 M V c 2 f 9 y O 2 l B d m v l j N I L 6 e h v 9 B G s G 5 O L L p p H B I Z X A 5 K E X F g M S S G u G F F L q H u 4 S P x L i 9 O I J u R 5 w s W A W a G m 9 D 2 t q Z Q r P W s 9 9 1 5 B Q o 6 5 R P 8 g c a 5 y j U 8 w L Z 3 9 N V n W Q V S 6 L 8 V D v Y L W c t 9 E 7 9 K K 7 N 0 O 7 D s X L 9 0 m U / A s k i x r q M + N 6 j R v w w F 6 T U 6 P F f v u E V y b E / S d q 4 G S 5 1 F k + P G X F 4 z I P X Z r O I F 9 U 4 + U Q v 1 D 1 6 / O G b 0 t J y G f / 4 F C + J o d 8 4 X b h + 8 y b + 9 Z 8 s 4 r / O 5 v B n F 8 h a F w z 4 j b + 4 j i 8 t x u A y a 3 D + r h d 7 e o w I h O J 4 8 b f u 4 P O v r u K n P z C C 2 Y U F O D l z n K y s 1 U r 3 U C 9 j w O k z 8 r T c w 3 N z Y g N q J w c N t g G n / B S i Z Q y O 0 C C k s e k 2 E 0 2 P F 2 C q B 2 B k h O i + e i c s J P z 1 N w j s n 8 W W 4 r D 0 S v U j Z J + M 6 / d 1 j z v h H n S I A q z p O L G a L N F 9 a w 0 x G u A c a e P v 8 p S H 9 / 4 6 t L F e p G M l B O a C 1 M 8 W D B / r Q T l O v l 9 m H Z F p X t Z T J I u d Q j o d E d W B 5 U 0 V p h e I Z l p t u H P p L o x G + t 0 R K c D F R T Q 5 6 3 z E o 0 Y x b E O M 6 w m S f D S D S 4 m 1 o 8 W H a k Y t F s a Z K R X x 8 A K 6 z m b B i / 5 i K U m 6 p 3 1 P Y s R V E Z s U N 4 N 5 K W 9 p 2 Q 6 + 8 P X p A H I B L U q K K C r E U 2 s l 8 t F y M T h d Q 2 Q J l U I A W k E d X a / n w O B B S u 2 M v C I h L F e n D G + m e V m x T J v 8 F V I A T A G 5 N v f a 7 S T 2 n 9 5 f / 9 Z m N H y u z o m g 2 6 H T d f x X E o D / S L S F c a 3 u B / E Y + j + + s o T / 9 v a 6 u I 9 r b V E 9 m Q a y 3 9 T 8 / P p i E j / 2 + 0 S t C P / z x / s R n o t i 6 v A U z F 2 N w f q x / / 0 a 1 m M F k Q H + s x + d x G / 9 1 U z 9 E w k X f / k U t D R A m o 8 r g 7 c r j c U S e P p p y Z L 6 k z T Q / O u o x t 2 w j h d g c W 2 f v y m D 8 + 5 S K x k U L G S x e r r h J W s 0 c K K 7 J V r G V V j 5 w R P 9 j O h C k n w b X t G r Q n g 6 C v f e r R O R e T I 9 t a h H e D 0 E p T 4 H c 7 c K a k 4 4 0 I W h t 2 l g V X K w o Y J y V A 2 d p 0 Y + W 0 S w q T v 3 y L 8 6 1 L D U H B g r E 8 u N B 6 R d F o 1 0 L V w e j r N S e C t W m 6 1 V s f J 5 F 8 / H x b G Y 3 j 2 1 Z 0 a E 1 / 0 J H e 4 H d r B Q z V A Y S N v c u Q N r r 5 o 0 j Q 7 6 q h u p U h A G t R 2 j T g s e B t U Y c T Y 4 M Q t N J 1 + C I b S g 2 y w s n W f Y K Z Z G d 4 9 b k M v m M H j c T Z 1 t I v r R 2 G a G r U 2 z M D F 4 E D K y y s Z S c z 5 u M / j 3 I l x P / + d w P H t V g Q t 6 7 H 1 m a y F h Y e K a A 2 y l 2 J r t N O / V D L 7 n d m F i 9 N n 1 6 I q X c N r k w + E T 0 m 7 m f K W n J u 3 4 4 F g V 3 3 n E A r P F u r F 0 g y 3 W H 5 9 b w 7 5 u H b 7 r y T 5 M 2 g r 4 4 D 4 T R o k a 8 z z W i L m A 7 6 b f H J 4 a R d 9 Y L 7 L R P B a u c n R M s h w / e L o P U 4 k k f u n H j u D I s A k H Y i n 8 8 r 8 4 g n N E w z g R 9 0 e f G 9 g I d L B Q 2 s k y y f B 4 P O j t 6 s G V v 7 m D 2 G o K v q W H 0 C t N G H 7 S 0 R I t 2 w m 8 n i 4 X K S O a D 0 N d 1 s I z 0 I e U L y P q x s e W E 0 i s E m M g u p f 2 G W G 2 6 Z B c T c M 2 a E R y P Q P / o o 9 8 n y 5 o z U o s L a + I d V r t 4 I F 9 / W t X w K 7 5 1 P O D 8 J V t d N 0 k / I Y s r A o p V M 7 j I b G W h N G l g 3 9 5 F V 2 j b n R 3 m 7 H 4 F v l A Q z p B L 5 n y 8 R w Y Z 6 n w g 5 c t s T C x x d L r 6 T t t a 9 t Y I U S W 0 0 j 7 q z h 6 S E k G I S k i x z p t F m v R z Z Z 7 8 2 h o A h c m G d g n V e b 0 Z S X + 6 j I M i 2 X W z 4 2 3 z m h z n b N H B V s z b V O O G H N 6 t h D m p r r o D M 6 C a M f q w t b B E T l C l S e O G x / s a I A F e B J Y X 3 U h X e P Q u Q 1 6 b M 5 J 3 A 4 8 L d A J d p M a v 3 M v h N 9 Z a h 0 Y f B d j o 8 P 4 o T 9 c x 9 O v X M T z n 7 u M F 3 / t C l E s h R C q e z 5 p U v s 3 v x 7 H v / 3 z I P 7 N H z 8 U m 5 6 9 c H w M x / a N 4 L f / e l F Y m Y / + w X 2 Y P A r x n B / Z Q g U / c y 2 B Z 3 7 l k s j 8 / t c 3 E n j q l c v 4 g 3 9 x X K Q V v f z r U k C E 8 d 2 / J 9 F H X k L C v / 3 O X 7 u M 2 Q t L e O o 7 j s B w e C + M F R s 8 o 4 1 o 2 q P A u c c M W 9 6 B Q p K s t q k A 2 4 g e 5 g E N u g 8 5 0 X + i B 6 4 p i 9 j 9 Q m E q i n Q j T k P T j x T R f 8 x J y i + P l D + N e L Q 1 + M C U b v r C N A K 3 F D j z Q 0 / A Y J D 8 s m E H F x c L 0 J h p X C s L V F o X R 4 y o J Z c U k D H 6 j B W z b 3 m p / c m q 7 T D l w 0 a B E 4 u b o V b q M P y U B d V y B b 5 L B a H w L 8 2 1 7 l 0 l Y 2 u B y u d I u q d w 9 + / n E X z L B K t O H m x c T L K 8 k Q c m w 9 g 2 b 9 I M 1 u Q c d l + 6 t S J C z e I 9 0 g I D + 3 u x e K 3 h H 8 h + D O e R M X i e S q B J o O Q K N g O D X U L 4 O B D R D r n R 1 u 4 F 0 e t p D T E 3 o 0 p 3 r 6 X v W k i A t d X d W y Y Z 7 X N F u 4 V e Q 5 4 g 3 V I y V 0 Y 8 U x J 0 l p t T b t E E v c 9 4 S B q e w Y L C j 2 b w R t o y m o 0 k t 7 U M D o 3 z 8 R P k 2 F w i 2 i e D V 6 e + X H f h V j J l 7 H t e S h U i P x x 7 X h h B Y l 4 O t D S O t V v 0 H v E g 1 c Q i 2 q G t b 9 Y m g 5 O R u d 8 t P S Z q T z u G R 0 f F T v 8 M T g t b u r V K / h J Z 5 i e k 9 y a e 8 8 A 3 H R L t x S s S m u v o M / r 6 B 7 A y t 0 q s p D U q O f k M W b X L C u T 8 O w e g u K Q a 5 4 d u Q F k R 8 2 D R 2 T g 0 S i t W 3 t g c r Z S x t Q + V z 8 L i v Y 6 9 Z 8 f I + s Q R u q 4 C F 7 U 0 D B T B h W Z C i 1 F k 8 x W S 5 g x 0 Z j t O v 7 g P V g d p Z B o o M X 8 S y R V O c N R C R Z p K b 6 / B N e A S p v T h m 4 v Q q V z I 5 u J i 3 o E n K g 9 9 Q F p k J 0 N O H + K l F 5 b a w C Y L x Y O m R M I m 7 z w n b 5 w l T k 7 P u F o P z y 1 0 W n D W D K Z 7 q h p P 8 C p E X t + j Y m 5 u H h M T r R 0 n g + e X G B w W Z 7 T e g Y R / / x d 3 k S v V 8 E v f d w g z 8 0 v i v T 3 j I 6 K C E l f t k X / 7 0 q 9 K w v S N T z 0 l P v N 4 G p Y 0 O J M W C / Z C k S C i W Q 2 e f H I M f / e l K / j c A + m M n 9 p n h s e S g N 1 q R y Q Z I U E c I S s 5 s u n 6 Z P C 6 r D v f m B U J t 7 y k B R X e F Y P a i P o g k U r B b D S K x Z A J c v A d N h v y h b y Y i O b V 0 l x D g i s A O R 0 O 9 J A f 1 Y 5 M I o N M L I u u k c 1 K k B F f y M D Q o 8 F c 0 o R 9 n o K o Q b H 3 x R 7 R T 2 w V m M 6 z E l 2 8 t o 6 w a x A n R 6 S B z b 7 N y 3 s k h s T U 8 N 6 r S 2 L f q 9 6 J z d c w 9 2 Y U N r p l d j 1 2 i 4 W 3 o h g 5 2 g N l f f 7 0 G 3 S + r V T N l g J l e X g L Q 4 e 6 k E g k o O r T Y 6 l S x A G d G c s x I w b t J C Q F c u R q K q y u L W B o a p A a 2 o z A Y k h k T V t 4 F + 2 2 p R 4 y e P 6 J B U b G 7 K U V 2 H q p 0 0 d a 6 Z b k 2 w y J v z y X Z C J t J I M F i j u Y w Z 9 z c Z U S E Q D 2 w 3 g t D F s t j v n d + s o 0 j n y k V V i b w b + V w R O 7 O t K W j 4 K Z m R n s 2 d O a x v L 3 t 8 P 4 5 J 9 J Q Y E 3 P / 0 U n v 2 s J A z t w Q b 5 + Z X P n s b J T z c m c v / 2 Z g i f + n 9 m x W s Z / P 4 v f X E J X 7 k h Z d F / 4 V 8 d x S f + w 0 3 x / O x e B 8 5 N x 0 T Q 4 U 9 / Z A D f 8 w e N e 2 J c + e z T u L i k x a H + E k I p J T z m 6 k Y 2 A 4 O f N Q s 7 t + 3 c 1 Q U x O c o + B q c h M X 2 S 0 p R C p K a 4 J u N m H 6 c Z X O X J 7 S Y q T Q r R X K 9 1 y J g 9 5 8 f 4 6 a 6 N b W g 6 o Z R U Q 2 M t Y / l C F s O n W 1 k D 5 9 U p 6 R + P B a 6 5 b j z q g N 1 Q F c t Z e K 8 y r q j 2 8 M I M J k 6 O w X s x K 6 h e O 2 5 / Z Q l T L / V h 9 T L R d X 0 M / Q d 6 x d K k T u A g B S u T e R L C 3 q e 7 4 K N r W 4 l t b + G 2 v L P e U y P o H X V i 6 u g o J r t 6 8 Y H e Y f Q 5 X c h U 7 B h w 2 e H u M 8 P Y p Y K 7 x 4 0 / / L 0 / h n f G K 5 x A e 7 d t a 2 G i b m k W J r Z C E 6 d J I x P n l c G p Q A z W S O x E M s X j q F 0 z 7 t y R o l 4 y e M t P W Y i 4 s f k v w 0 j C v X o p v 4 m e S m h + j y d 2 t w 8 N d 8 I o 0 Z N 2 X F 1 s l D b + 7 F / M 1 Z 8 B R a 7 x 1 Q F y b Q Y Z 9 8 l J b w e z u K n e R o C g y E t H 6 0 h H J K 3 J C w j X s 4 1 7 + p 1 6 l a a T n z 6 P X / + f F / H S 5 8 7 j t / / y T o s w M f j s X N F I v j x W V P 1 T f a L A C 6 N Q k o p J s l / K l r + T M F U 4 b N s E h d 6 J W I y j a F L N D h l l Z Q y Z + O b 7 a 0 a V 3 I n w S g T J W g i 3 1 l u j a D w W 5 J X D X H M 9 d W s N O r V U K I i F a f a C V 2 x p w 3 5 Q t S e M d D Q t v t s M r k 3 B p c D G z t r E l r K 8 S / 7 S d R + x m T x m X 4 9 g / o 0 o V m 5 L Y 9 B E 1 p h Z l d F o F W l b e z y t 9 9 k J W 1 o o w 9 o S z r z Q O r v M e J 3 4 9 f P 1 o n 5 y y J j / 3 l 2 8 i L f + + i 4 + 8 U P f L X Z 1 a I 9 + C W H q c C Y W K q 4 Z v n Q x g s E P S V 9 g y 8 S 7 E B K B E B y b K 9 R w L Q J 5 l 3 U O B s j + C 6 c O c b b D V m A K s H p n H U N H d 0 6 Z k q 3 i b t F p h 3 c G h 2 + 5 k q x M p / g 1 L 2 + X r R K H z E / 8 U s N a 8 e c n P 9 P q I 3 3 p x / v x o 3 / s R 5 p o d b 9 T j 7 / 8 2 e P I k G + 1 f G k N C k M N / + g v J W v 1 + 9 8 9 g P W H M R w 9 4 c Y P / A 8 v U c g q + o 0 q f P m T T + J E 3 f I Z O A J H E s P 7 P V 1 o 8 q W 2 A h d w D F w t k h L I Q q V Q 0 3 1 K + Z 2 k D Y k G c o 3 B j J i f s n X Z y d q Q U C e T p H x b o 7 I X L l 3 B 6 a d O 1 l 9 J u P N 3 c 1 C N 9 G D / l J k U Z + t + u o x 0 J I 3 I f A r 5 l E p s c B 0 j y + M w d R y e A h w 0 u / e N J e h 0 Z D U t N U y c 6 q c x 0 l D m y x f X Y B s w w z 7 Q U A J s g X l 7 0 K G D r f O A 7 V i 8 T p Q 4 5 x L 1 V c 5 / 7 R L O f O j U R n X Y 7 a D 4 4 s V k 6 x W z O i R o V x f x 7 I u b U 3 W 2 A m 8 2 U A g r U Q h p c W X 6 C j 7 2 b R + G i 8 w + n U J 8 v p 1 A 8 Z q m 6 3 9 9 B y c + f k T Q C p 4 8 Z o v B t R / m 3 v A J L a J W 6 w X x S x W W 4 O i z o h S 2 k Q + W w e T z D Z 7 M w h P x R u E a J I F m l U V g 6 8 Q b N A + e 2 r k x W K A 4 o N E p 0 N E O 7 h h W J D w J / m R 9 4 M p z T j L k 9 V H / 6 s M j + N G z f R s C 9 T 8 + 0 o s f + I q 0 G 8 Q f P z s A g 9 G G 7 / 2 7 1 n S f 8 5 8 8 j p f / / S 1 k i x V y h J X 4 v d P d S F g q Y l e L I Z d + I w w u 4 + 9 / e g r / 9 W Y S / / 2 8 J G g s q C z U v D P g e j i F 1 4 k F W E w W P K 0 q Q a + W / E U T + b 5 c 2 o D n A x O 5 B d F m z A y q 1 A K 9 j i l o J r k 0 G + j 8 V a K U r Z Z U R j F K f e M o Y + 3 + m h R y r p h Q z R p J s E M o V B I o Z U p 0 T K J x 5 M w 7 X L 2 o T h p g L 8 c R X s x A U T J t K F 6 m l r x F k d q Z h M q h x M D A g N h e h 5 N g t w L 3 w Z 2 / n 8 P h D 0 l T E + 2 4 f O U q J l 1 7 4 O D t Q 5 s u f / G t F N H B 1 m D G V u A s / / W Z I B 3 D h s u + n a P A m w W q C c 9 0 J z Y W B b Y j R D / z W G V h o U G b u C W e M 2 U o + Y 1 I + U q 4 e O M i v u e H v g N O D / s m 5 P d s I V B M A x f e 5 j S i K n r O k t a n D u W 6 4 g v n 4 l g k B / y l K Y n i s I A V s 2 W o V N R B P K n H G R p v B 2 A w k a N c i 2 N o f 5 8 Q o P U H Q e T S 1 L k 1 N S x d X F s 7 g I M v T 2 3 J l Z v B Q s U C L Z c T 3 g r c m Y x i u S Z C 4 A x Z o G R B k v H b T / V i 1 O n E e u o B / p t X i / / y E 8 f r n z Q Q C A T F 3 9 9 / U 5 o 8 / 2 f H P H S v B Q S i Q Y w c G E O X x 7 U h k J / + z n G i k 4 2 8 P p 7 O + s 8 v 7 M P + U z p c / M o c 9 j / d h + / 9 / C x G u k 3 4 t R 8 4 h q v z 6 / h c / f t f / r m z 5 A M 3 K L R 8 T B Z A G f F E E j a N G 8 H A G v K 2 H l G v b y u E H i T g 3 m c R g s g o V f L Q q P R Y W F y E x e y C p 2 l 1 L y f U 1 k w h c g s c M P R y b 0 q U T D A S a s + H b 8 1 i 3 9 k 9 u H 9 / G v v 3 7 0 W x Q l R c t b V A c f 9 z j q a Z f P Z O u L c U x 4 E R O w L 3 s u g + 0 P D H f A + D 6 J 2 S l A p T X d m l u + f X o M 9 a o X H I d Q g b F D 2 e q i K U 1 2 I 5 1 n m e t R n b C t T Z 3 q Q o P L E V f E k V e u k C V u L X 6 u 8 0 k C v Z S L s k k L 5 p Q c 6 S x q G D B z Z N / M p p Q w z W 9 v 5 4 A r m Z P M z 6 A R R r Y V i P J j c m 7 T j r g V O J p m / 4 c e z Y U f H e b s F r a G b P L 2 P q u T F x H h Z 6 O a j R D o 4 Y a o h E 6 p q q / L S D 5 4 w U J N 7 t V Y p Y s J q T W 3 9 y i B x m l w 0 / / 9 0 H R Y 6 e D P 4 9 g + e f d g P 5 + y 9 + 7 h I K N A J + 4 H Q f r s 6 F 8 T B Q x P c 8 2 Y 1 P f c f 4 h m D 8 z Y + O o n e y t 0 V Q / O E 4 P v 6 7 9 9 F N y v H 3 f v w J 9 N g a X S 5 / 7 + 1 / 9 x Q M W u l + u E j l w e H j m L + 6 h L F n u h s 1 G 0 n Z c E S 0 O d A Q X Y 6 T r 5 L A 0 L F 6 P 1 X S 0 K n M W F n 2 Y n B o Y K O d E y H q 2 0 Q R P R O S 9 W f l y U s z e O 6 R I f s 7 Z q e Z L G a e K L 0 e X F F p O 2 H 2 z Q a g 7 r H C 0 1 T s s h n h Z A n u e r 3 + + H I O 9 m F J q O I 5 J f L e E H r 2 S H 3 s S x K z K i t a E h W a M T N P X m S V d 4 m p v 7 E N t h Q o j 7 m C P Y b U R v m v d v C P O H z I k E O W q 4 k b w n Q z + q y H a B B p E a e L U f W b k Y 7 5 x E 5 0 Y + N j G 5 N u s k B x a V s L z 5 P V V N A r i Z f X M 9 U z 1 Q B M S o n S J S q L 4 q 8 i 4 x I 1 s 5 v B 2 m 0 r A W H w n M L C 6 g 1 M D J 0 Q 3 + W H 7 P v x c 8 7 F Y z + G 7 4 m F h C e p + X 0 + T z Q a p e s k m 6 n X i e e 8 H u b Z X 5 O s 8 V / / r x P o 7 e n C Z 7 4 4 h 7 + 5 I V k Y B m / F + w v f 2 Y / v q U + i s u W S r V b z c 1 4 q 3 y x U F e q x 5 o g f I 5 U v 4 7 n P X h b P m 6 3 I 3 9 w M 4 d P 1 a O B X P / k M P v T r b 4 n n 8 n e + 8 M Z D p M M J 7 D 1 + F m d G W y c q G R / 8 j a v k o 5 T w + i 8 9 C Z O u V T F w G N x u t U F R N G D m 0 j w S O i W O P d l H C r E q A h S c f y c H B 3 g p u t Z B V D v r h c s 4 K A Z n t 7 m M c C R K V n U r i r R 5 y H F B F y 7 b z S h y 0 U + t B g k a V r y Y V w b / q r m X Z 9 / y Y f K Z r Z n E u X s p n D 3 Q o H b x h S z s Y 4 1 U q k w 8 C 5 N 9 + / l H z m 3 1 X g / D 5 + o T F n M n 1 I 3 d Z n B N g l x 4 c 0 f I k I W J w c / Z Y X s Y O C 1 e D 9 i O C 2 F i l E l j s w J R W f o x u W c P f L 4 A 1 t a 8 G 9 w 5 X 4 2 J i q a l W k Z o r e Z l H 7 I w y T A o u 8 Q 6 m 2 Y s L S 2 J g v z y I x g M i l W 8 P M / C n 0 1 P z + D N N 9 / G + b + e x / S F G f F 7 z h D n Y A L / 5 Y L y / J z / c u F + f m 6 1 W G A j Y e L m c x F V c 9 g s 0 O u 0 6 O v t E Y V n Z L w x m x O 9 f H 1 J m o B m I 3 T p l S f x n / 6 X J z H a N L + z X T c 8 9 Z k L w k p w k O K u t x G V e q a e y S A L E y N P b c n v 8 W P Q q S d f S I E D v T p R S 4 L P + / Y v H q t / E / j E c 1 P 4 8 I F h / K + / / / q G F W p G O F U U A h x K F k X R z S s L C V I w 0 k A 3 W p 3 4 2 x s x s h R x 7 H 1 h A E 8 8 1 Q P f H W r X h I Y U T 1 U I U 6 K 6 i O h 8 Q g g T g 4 W J w W H 5 a 3 f m 4 e R 6 e H V w s r S 0 k 4 t E s T p B r W n Q c V 7 8 R / q s R Z g Y 7 e 0 4 c G T 7 j A 4 W p l K p E R G 1 j x m F U M Z W E o j O U l v X L f 9 2 0 K t r I i u F o 4 m 7 w b a U T 7 Y 8 n f D 2 g g 6 5 + h q Y Z v B v 2 H z K F 1 C l i + Z V l O 3 w e r 1 I 1 d b Q 1 9 e N + C 0 j H E e z 1 G C 8 g 7 x V F B / s B M 4 l N K v d Z I 0 a e u B v / / b v 8 G 3 f 9 m E x u 2 6 v 8 9 7 2 s 0 V n 0 n C N e P A / v v x F f P / 3 f b T + 7 q O h R L 5 S p l i j c 0 j n l g f p p 1 + 0 4 p m J H n i G t 3 d Y V 1 a k + a G h o S G R v U D j E l a j G h / + T c l S c P j 8 M l m s h 3 P S B O 8 P / 9 G 6 o B j H y a H + / R + T 1 j O x Q M n + W r O 1 Y s j X w + 8 z 7 T x d / 5 6 M 9 u 8 / m J X O M z U x I t X C o O c / 9 v w A f v o D Q 0 h W V 2 j g 1 5 C K k v 9 E P q g M 3 0 w I p q E u E X p n g S p N u 8 h / a r A F L j i p r i S Q S K Y x M M B l u b m t + L t L 0 G Z 6 R P W i B h r D j l c b 8 3 Q L f 0 9 M 4 O Y H Y V C X h Z X i d q r H l 0 R 7 y M x 5 7 n w A E 0 9 v n r h t R 4 w U h 6 P F b W k d H Y G Z O L r 3 2 B G Z i 0 N n I I F T F 2 F y G 0 W A h h G a i 8 L g 1 E J v N + P 1 u T Y J 7 4 B t B e q 4 K g D n + O b B 7 Y 2 p M B 3 a H C 5 u R r M w 5 q M l 6 J 2 b v 8 + 0 a n 5 h D v f O z 0 D p r K J c K Y p V o z Z j F w 2 8 A e F z y R a F n / O O g C a y E B q N V l g S p m o P H z z E o c O H 6 k e U + D F P 9 r U j E 8 w h V U 0 g e D O P w x / u n I e 1 H T 5 E A 5 + 1 u V G j x N d + 9 h g + + H / c E C H q N 3 / x K D 7 4 2 3 d E N I 7 z 7 i 6 8 s n N Y W h 7 8 P / 3 y E C 7 O x 0 V G O X f z 5 c 8 + L e a N G J / + r n G c H q i h p 6 d n 4 / t c 1 y 8 Y l I I W H / m P C + L v H / z E Q R w d t m 5 8 5 x u / e B K 3 l l P 4 m T + p F 9 f 8 l V M i w b O d E u f I R z U o J C U g / / Y n X h z E v 3 h p k I Z 6 j Y R q C e d v 9 e H g a B q 2 H F n v H i B b C y L 8 l g 1 D Z 5 z I K h Z R 8 z t h 7 7 P h v l + N / T 1 l 8 v X I s l S k J e 8 c T u c z p q t + q B U G G J U N h c M 7 + J t 1 j T 7 y k Q v e e 4 K D T t K O K L x R W s R b w 8 i w Z P V m a a w 5 j W W x q Q C D q x b x G q 7 2 u g + d M L / o x f h o c 4 i 8 9 T e c R s f 1 C x n N Y y d T j s C k d g m a 5 7 s Z R s D T i 2 S + o c i 3 w r b f U D d t F 9 8 M 8 x Y F 3 7 d C K d f Z 2 e O G n x i f x H f 8 8 E f x 7 R / 9 d n z X x 7 8 H 3 / e d P 4 Q P f v B l T E 1 N Y W J i Q m j 0 r q 4 u O I l 6 9 f c P I F / I w Z e 5 g 6 X o V c w F L 2 L P 1 F 4 E 0 o 3 b m A 5 s j s Q s x 6 8 h r L 0 v B u f I 0 w 6 8 9 o X N Q Z S d w M L E + N h + A 6 p a P f 7 u k 6 d F Y R X e E 6 v I a p R w b E A n B q c 8 Q P / H B R + + f r e x v L / 5 M 0 a P T Y e f e m k I H z 1 g x r 9 9 2 b W h i R l j X W b o b X 3 S + r Q m 8 D 3 w o x 2 f P + s g V q D A S 7 9 2 B f / 2 v 0 / j T 3 6 0 D 3 / 8 o z S Q y J q f + C W J V s 7 W c w M Z 6 p p J W B k W H h k / 8 E I Z w S y n J N V g U 4 5 i c j g F R c U E Z V l L v t F D G o o q e M 5 k R D A q e M 6 M c k a 6 7 z 5 b F f e p 3 X n b m 1 Q x J H x T F r 5 U b R W 8 0 4 V B I f l b P K 3 B M O t q C G c a 1 D 5 X k p Q E T x 6 z Q F m U A 2 I J i A y T t r I h T H w M e e t Y R q G W I O W w d a L 0 8 G C f 8 I + 3 A g v T w q W A 2 I e r W R G z M D G S O Q X 0 V g W O N R W g 2 Q 7 b W q i D l T B 6 9 m 0 O S b L p f X V 2 a / P n I u p 1 b K D h f y W X s 7 D W I y z v F u F Q E F m t V B x z y E Z q j d A c + m T w 5 t Y W 6 j Q Z u W g e Z W M K W r W R B p 0 J s V g M 3 s s x s Y T C 1 F 1 D 9 7 h n Y 6 C 3 U y P G 4 o U I R k 9 v j v r x G b h b m W 5 q q k n R L s / / R q P u X v M x 2 S d o n s z d C v J v / u S n D 2 N f v 9 T 2 J R o P 7 b U 4 0 2 n J 3 / o / X + M l G l X 8 i x M O / O u / W s X 9 N e n 9 t z 7 z F A 1 w R c s 6 q O e m n P i d H 5 4 S z 5 k d J G s S 7 f s n v x N G K F X G l / 6 3 E S y G e + g 3 V e z t C S B N F P f 6 b T U + e N y F b K A I a 7 / U h y y I j O Q 1 F w a e s C J E w m H Q 8 M R x D V f v X s P T R 6 R + Y b D A c m S Q w S t f u f S 2 h E b / L N 1 c g c v V g 2 r / u h A o q 3 J I 9 K l K I Q W b 1 h J q 9 N u 4 h g Q x p g H q B z o c 7 7 7 I w p W s L S M f 0 c L l 8 I h w P 9 f t U N M D t a p g M / y 9 b C Y L j 6 e 5 / 1 q V 1 H b g c u I G U p q c S v X G o k V c z 3 b Y V q B O G Z I w D 2 6 2 U m 8 t a E l z b m 3 c n p / I i w G e L / G 2 K z W U s m S i 6 5 W O 3 g 1 4 e 5 T l 6 A 2 M e p 7 A S u L a h k C 1 4 7 5 f Q x S k o V G 4 N r X J 0 6 o A O G K n V m t E 1 I 4 7 5 o n P S D 7 H f / / u A Q 4 v Q q e 1 o 6 Q I o 5 i q 4 e D L m y c O / + n n 7 8 B t 1 u K 3 f 6 g 1 V / D r V + f E v Z 8 9 O o 5 n f v k i D Q Q 1 v v g z U s b A w q K U k M p L O J r B y z L u r 6 f x / a d 6 8 Y v 1 P M B m g W K U q + R h N p X t k t G u C I i F g o v z y u + f J w p 6 + e 4 C / j 9 f l K K Q z c I s B K O m h E 0 l X U + 6 6 k O h U s L t 5 U k 8 P 5 4 X g 6 d I 0 s x T B J V C B T V T m p R G G S Z l j / h t a d E B 9 7 g k I B e X q x h 3 z 5 M 1 U M K p J 9 r I G o T A f z k w w F k l x X g R R U 1 J h M X d L i c i k R j 2 7 B n D 4 t s Z O J 4 M i b V O A o V R 2 A y 8 / a e 0 Y D W 4 G k V q t Y i B Y 2 S F i f 7 H c q t w G A a E z 8 X g k g f y v l Q M O f + Q w U U q e d 7 y B l 0 f 5 + X t 7 S q A N 7 2 W p 0 9 k J A I p W I k V c L C M L R p / x t / J Z f O w W M 3 k s 6 3 D 2 z U m f L r t s K 1 A H S 7 5 0 H W g E U k J k 9 M Z S K m E y d 8 O T w 6 R N q v T w u m g R p j N M T L r j h E b 4 i s p O M c a f h k v 5 + B i J 8 3 I k i A a m 2 b I Q 0 T p e J A m s t e g J E 3 I Y E v j M o z S + z t P 1 k a m U 3 D t t d R f N X D 9 x k 3 s I 8 r I a U w c F e T G G h 9 r H e w y c k m i m r d I S I 1 Z O E c t e P H f S 6 H z d m u z 3 S 7 i D H m g s 6 / F P h d D f u + Z v Q 7 8 h x 9 p r T H e D F 7 3 x D D W w 9 x R s o w v / 2 o j X C 4 f 5 w 9 / + j n 8 0 / / f G + I 5 C x T P g T 3 5 m d Z w P I / 3 H Z S t A A t E h J S P 0 + Z A W u k V K 2 M Z Z b q W T E 0 t 9 g n j 7 / A A 5 G A U T 8 S G a R B 6 O u x H v H b X j / 6 D M l 2 l 4 5 J A u V w O h M l y u c l y F W M 1 5 G z L K G T H 0 G W u Y p E U 0 C g p n 8 U b K x g + M i i i f 7 y j S 0 1 D C l I j J T K n 8 2 E E r / L 2 n x Y U V D 5 U 0 y a s E Z V + 9 n D j / L x p m m 8 p i b G j X f U A m V L c O 0 c 5 y z U V t E q p e h b v D G L l b W l I k I q V L L k S 0 x i w H h X r A c M 3 1 D A f i O G q t / M u K z K k H t 0 C R n d r w i j v W 3 S g S f N v h c t N V W D 2 d p V w c r g I 1 4 Q D y Z J 6 Q 5 i S S x k S E N I W H X o 1 V 2 y 8 V y L N z K F Y B 9 F I H e 8 e U Z e z Q p m 4 f F p a 9 L g T q s 7 O 9 P T Y 0 S N i u c G d u / d F 3 t 1 W w s Q w W A 0 Y O 2 v F 2 A m i J l o t + Q F K o j k K J M M p R N Y a f l J + J o Y I b 6 9 S B w 9 y f v z d r a 3 X C B l I s N g l m O o 1 i U l c + T c M + f m f k j 8 m r 4 v K F y v U R l X 4 o k l 8 / u P D m 4 T 6 Y G 9 x 4 z 2 O C j L 1 + 9 N / 2 o f / 8 y W V E C Q O s w d J S Q V I + D v h x l q D T b C w 8 F Q B Z 4 g b i 1 I + p D d x A w l / X A g T p w d N v y G l U T H l 4 + 7 k c t a L 0 c 2 + b C r S S I J m 2 p V J S z 6 d s 0 e K F C Z j k i / k M u X x k B R x X 5 8 0 x 1 R L 2 T F 7 P o W 5 c x F 4 r 4 Z R S C p I u X v x 4 F U v D F o b x p 6 x o u 8 J B U a P 9 a H 3 V B W H J q X j J H h 7 e o K d j q + f t I l q X J y 4 v X I l j v B C F N l g H s m V E O b P + + C 9 k k E k R R Y 6 W 0 Q y k E Y 8 z 1 M 7 v C l D F f l o l R R I F a E 7 n R e U N m N b g a q Q a W b r I I O H + U 4 m j 7 G V 5 t u I o F C H W k d M s G 2 R C s S C K + O + r 9 E x v Z 4 R G r y N 6 O G g t T H v 0 g l y q r 3 H 0 5 l u s l b l g M f w 0 A A e P m y t w 7 A d e F n 6 m 5 8 5 h b d f O S 1 2 y W j e Z n / o h A 2 q d B T F f B l L F x u 7 y O f W M 2 J w 8 k D n h 2 y d G L 9 F t P E z 3 z W B D x 9 p D b 1 z O 8 m w G F q V w g 3 S u D / 8 n 2 / j J / 5 y W e x J y 3 j 9 5 w + K Y 3 M I v p l F / O Z f L W A 6 Y U S l f 4 / o m 1 x x F n r T P B 4 E 1 E L A G P J f B j v g 8 k v 2 1 e T K T t m I 1 P Y D 1 i N C a B i c a z f 1 f B 9 m z 0 m D l y P A r P y 6 2 / b 4 Z b g 4 p 6 4 J v X 3 d Y h M K O U T t G H T Q G F M h V w t h i h Q x b 5 G 6 8 C Z Z l m e t 8 P d 2 Y + K s C 3 u f H c J q z o 5 q S I / c 5 D j d q 9 S 3 r 8 0 Z x O O 6 t 4 f u T z I E u o 2 9 Y V k P O 8 V c Z 6 q 2 A v c p Y i w T Z l K 0 Z H l H j e A S 4 7 w i t 6 d / i t p F B 0 e f D Z G r I M t l Q o 0 4 t N 1 j Q 9 + p G n x K F 1 6 Y 3 F 6 o d p y H 4 t y 4 9 G o B l q F G h + 4 m 6 3 a 7 O S w G n 7 R d 7 r b L 3 Z L n I F b 9 8 6 g a y L k 1 D M O s 3 X 7 u 5 1 H w 8 O F D E V m U 8 X 3 / 4 S a W w z k 8 M W r D x T l J M N o t w X Z g Y T B 1 2 J E 9 v B y D 7 2 E U 4 6 d 7 x U b K D N k a b U f 5 + P 4 5 r M s D m B 8 Z o l x n 6 6 t 4 t 7 q u / + t v Z 0 g B l v D / v 5 D Y E J g v / N w + q B + q y W e R L K a q a k c 6 6 x K V X 5 s h t / e 6 z y 8 m t B m B O z F 0 H 3 K g l K P B z p v + N m H u n J 8 G f A 8 e + N P o t k d g U f T B e z M K A 5 G K l K 8 C I / m S 0 J a R X C + h / 7 A T w f t S Y v M M W b c 9 z / U i t p 5 A 0 l e G a 5 8 d t w I m H O 7 O w m x Q 4 u / u K f H C 3 g r e W j S K N L c D P U W 8 N m s Q / m S B x g s r i G Z l w L K p 5 G A G P Z / w l E R u H i O U y 0 C r C 5 E v p 4 Z G U x Z R T K 7 j X q 7 k S Y E 3 p l G 2 6 r d s K U p t 7 k Y 1 E M S d y t Y r F 7 a 1 U A w O T 7 I w l e v L s t 8 r R I p S F L B 5 s l q z T S I k d y 5 D o S u K Y M R 7 K U z c I W y p 4 v G G R Z k P Z E W B E 1 m Y H h X N P m A z 3 M M O H P r Q u B A m X n n K K 1 h l s A X b C j z 5 y v 4 S C 9 O b 8 7 o N Y e J 5 o 6 3 w k 9 + 2 B x 8 + d U Q U e J G R z b m R i j U 2 J O M d Q X g / 3 3 b I L C O T b l w f F 1 F h F M K b v z / 4 h E T H N f M V l J M 9 I n l 5 5 M l u d E 9 0 Y / R 0 F w b I f x n Y 3 4 e o w Y q r C Q + W + 0 b E X s F a j R l B n w 8 Z o w O z l g F c 8 5 k E j b y y Z s I 3 S H A 0 W p 0 Q J g Z b 3 a / P G M S Y Y W F i t D c Z M y i e D 2 P l P B 3 U 4 s q K Z F 0 z x T j y h S w K p Q h W I 2 5 c W O L P R o j e T u H 8 U m O 5 u 0 6 d R 7 4 s r W l b v C 5 R W Y a R f D Z 2 P U L G X o w n W 3 e r a c a O F q o Z u U A F h m 4 V 3 a h + 0 4 2 0 o / 2 3 H M z o t m y m A W W 6 c Z 6 / 2 A 0 4 l K q s V Y g i b B 8 U e a f 4 v / / k C / i R f / Q J 8 f y n / u A + b q 0 k 8 M s f d W P A p h E D b G p y d x P C s n Z / V O R T B f A e x W b H 5 q k K 2 Y r J 1 k h + z Q E K O V j R H O h o 1 r S c H 8 h p R V c + d 5 q u S 0 F O e m K j M u p W 4 I H J 2 l 6 s P d M b M H 9 9 A Y b q M I L x u 0 S L D K Q Q D F A p 9 I g G Q i I Z 1 + Y x Q y P v p N 0 E 3 p z A r S t g 7 U Y C Z Z M f m U g B 4 f 4 z 9 U / Z 3 + I A A O d W E l U k l y B G V v i 9 B P f b m Z G s q O O x n l m k 9 o 1 R e + 3 B a r x 1 i Q 5 3 F 1 e h b c f i 3 D R G J / Y K I d e r y 3 g Y 0 m F f V 3 n L S P e 2 A s V 4 c T I v H E y u w S d H c x g 7 0 T 5 Z o M L k g 7 l J s t 8 L i P P z E 1 l 9 7 h L N 1 8 1 g v 5 C 1 T T v + / C + + g u / 6 z o / U X 3 3 r s H D F i 9 E n G p n a D K 9 X S r Q d H J Q W 8 s 3 N L 5 G W J l o z O r S R Z s Q C x f N O D P m n 8 g b Z j K t 1 g e J p A v Z b t h P 8 a 3 / 9 A M 5 B P R J r Z b K o Y y I K 1 r 4 + i f M 9 O Y m 6 H R z t 4 8 B M n 6 3 x G b c 5 B y 3 Y c q T v + M h a a F A r Z + E b m h D X 8 e S w F 5 e X t 7 a 2 7 x b P j W e R K g Q R S F u w F t 8 8 p y h D H r f N c 5 v T D 6 + j e 2 Q Y N r 0 L k W y O B N 9 A 1 1 7 G 6 4 u b F d + O 6 u C 1 O T 3 G 6 g U t u Y M 5 X M q Q T + w 2 b m 5 Q B o d 0 O V q 3 k z A 1 U 7 6 d w A s R e R H b o 6 J 5 Y D I 6 C R M j n c 3 A l 9 p d 5 P D 9 x N j J Q X H N S + c b y b I s S L I w s X X 6 x B + s i 3 w / F q a D v V o 8 O 2 F E s a o S k 8 f 8 4 L Q o h i x M + 3 q 0 G + 1 Q R F X U 6 5 Y r U D G 4 O i 0 f i z M 7 V m 7 4 c e J j + 9 C z f w z F y Q E h T E t R F d 5 e l O g T D z Z + 3 k m Y G C w 4 7 O + x o H D 9 R g a 3 O e c A M r 0 c O d U N 0 x E P F I d G S G H n 0 G U u Y S X W 2 + J T t 3 X Z u 8 a 5 B S N u r o 0 g L b b j 2 R p X v R L F l W q 1 S + 2 z d + o 4 F k I 9 Q j H H c i s I Z 2 Z E H U J X S J p X b M a O F k q G L E C J 5 R R s w x I n 5 9 3 A W S B W Y u r 6 B T R g U F d x Z m z r b H U Z X P q X 6 / z t B u F w C G 7 3 z q t p W 8 C H 3 m X n c K a 6 z q i A z b z 7 c 6 T S a R T y e V y 4 e B W n n j o h B i 1 P D v L c F k 8 Q c q l m B u + Y 0 Z z U 2 w l V p r M K F Y o k D K f q V u d P X h 7 A v h c a y / J l q t e M 5 q B E + + d s g U w 6 J V 7 9 1 F M i + s f 4 m n c Z P / 9 f J I t 3 4 V M n 4 J + O 4 b u + K O U G / r M J C / 7 l P 5 V y I 9 + c r u L 4 U A 1 m g 0 S x O c z O E 6 6 c g c 3 C w u y D L Q 7 v C M 8 T z 7 M h t U i V G r C V h Q D x 9 E m q o M R L x H K a w V 3 C G w A 8 N V S E n 4 7 J Y 4 C p X r a 4 o 3 7 / p o B b 6 U U a 7 / x 3 N X G T 7 u c o V m 4 G M X D E K R b S L o S f x N G B F b r 3 L G b 8 B 5 C v N K 5 7 1 3 c g D 3 k W J t l 5 Z p P O i Y t n x 5 p q m N X B j u F u w M L E G m 8 n s H U y G h p h 0 N 2 i c 4 E W t M w V y b D Z 7 Q j 4 p K U Y K w l p A + r t 8 P o b 5 1 H I 5 Y U G / / a P f V i s n + L c P k 7 k 5 T J g y W Q K i U Q 9 q L G D M D F Y m N r B w j R / S V r W 3 o 6 3 P n V U 0 D z O L i 9 R I / K 9 n v + l 4 / j a T z W y N 3 5 u v w V / / V O H 4 A 1 L w s a P z / / f j c p I N Y 0 e f Y c b u Y F / t l r X 0 N R / 3 Q 4 d 3 p 7 n Q I C 0 P O e O T 0 u + g 0 4 8 v 7 h c Q r 5 6 B X a T l I H B U T d u 0 z Q 5 / r f W t U J g T N o q h h 2 c N C v 5 l d z P 0 a x C + G c j z r L Y A M 6 q Y 8 t V 3 a S Q v 5 X g E f P a r A 7 X V q N E 8 6 S 5 s C G e F F a o Y d R b M e a + D F 9 S j 6 r f i s O 2 1 q 2 Y d m 2 h e A 7 p i b b 9 T x n c u C c G C n T y x p w S h 7 6 f r R d y 2 Q q c l s T a r F N m e C d w 2 p F Y Q / W I X C A b I Q v o a r 3 F A C + C q 4 e J Z e e d r W 0 / K Y h 4 I o H X X 3 0 T h 8 5 2 0 W A 4 i k B m m j T U Y f H d Z n B E k C 2 Q y 7 U 1 H 2 d 8 7 n / / P H 7 2 f / k R 3 A + b s b + 7 s L E q d i d c u b N A f F 2 J D z 8 1 I k q R c Z i c 8 b v f 4 c S / + g t p 4 v L L P z i C 7 / h T K f 1 m 0 K X H l 3 + m s b T + 5 v 1 F 4 e x P T Q z B a p B o F 1 N B 1 o V j X Q b 8 4 j / u g 4 U G y J j F j t c W T S I A M e o s k U A o y c + Q J o B 3 C + 4 S + f t K R Y W E R 7 p H 9 r 9 5 L r C l Z D c 9 f K l 7 6 L M c E D m X v B v h A L W 7 Q l E T T O c f G n q t Z U x 1 s Z t R x O L b K b G V a J 5 e 1 h Q x B O 7 n M H q 4 D y u 3 A 5 j R S 0 k B u x Y o x g s T e S S J 8 j l G J c r H m u f i s m 6 T d u G G l J 1 d z n T Q t O W g J R d z S H S V M G h q n e h j s C Z j 6 y a v p 5 L h X V n C 4 N C j L 7 u I L 6 R g H 5 O u l 4 / N y 6 p H X a 3 c n 6 l M t 6 U h 2 D O B C 5 i + s 4 J D J 8 Y F h R u 2 b 8 4 Z / N p r 5 / G B F 3 a e l z o / X 8 P t h X V 8 / n W J b z M 9 k 2 n Z V v N H 7 X i K B K F U b 4 6 / + M Q g a n U 3 Y H h 4 c O N Y 3 0 Y + y a 9 + Y n P O I f 9 M X i H 8 P c e s + M c n b T C 5 B s i 3 l T p o 5 s I i F L 0 a f P / v S V b r t / 7 J i + L v e w V 2 F X i c 3 F j T i p S 0 V 0 k B 6 0 m B 6 V S c T A u i f J L w c X L t k 4 N 5 5 M p E I 2 n A 3 l z f e a 7 z m 4 V j A w / J P 0 3 D q u n H + X Q e x u Q I t B 4 / P L O k I C f 6 4 D L m s J Y 0 C r a 2 a 8 r H 4 E i N w d K I b H A G N J v u Z r A g 8 e P y s k Z o o H Z h Y m R i K Q w a p U H e D h 7 0 7 c L E 6 O n Z f Q W m F j Q Z h F R e u U m Y x J L t J m F i W E 1 O H D g 6 h p A / g r / / 0 u 0 N i i u D Q 8 n d I w V q x N b 6 g J 3 w 9 L g C + w e 2 L 9 k s U 7 G t 8 M K A D v u t X E B E j e / / 8 z V 8 + i t x I U w M F k p e J / U r 3 8 v R s s 3 t 1 q z q h n u d 4 n f T a 4 m N c / K u h z d I 0 7 5 f Y A b z 1 q J e h M R 5 u m W A K C D 7 T P G c C k O O R l / k S k q 8 s W A U g Y t I v r X Q 5 7 c a S 1 F S V D U l + a I O f M D V C 6 N j D R l / D 4 x O N e a L a y i Q s M U W g z g + U H w 0 C 8 U 4 Z U 7 C 3 N e a g c 6 N J o N z D z n p U M b L e z d T v 0 q x g k w 4 J y i c u a f V L + J f N g 8 C G e x D y X X 5 H g W V t B o q M 4 f 8 N 7 P F Z u r X D l 5 D x e B s 4 + U 5 P 0 7 s f w 4 u t 1 v s W P j q + b / E v i M j w n d i d L J g n e D 3 B 2 A h h c R Z 1 A y n U 0 o 8 l o W p k 8 V a e D u C s T M S r U x l S n j u 1 6 T C / 8 3 f l a k c B x 2 4 E i 0 / / 5 O 3 1 9 F l 1 e K D h 9 2 i R s R / + N o a D V Q l f v s H p / C X 1 6 L 4 j b + W U q 1 + 5 5 + 9 I B g B L w F h a y w H L r 5 V a K a P / 5 D A l r Z S K 2 A 9 e Z / o 6 i F k S 0 W x 0 0 c g W E D l g B n q Y h b d 6 p G t B Y r b t U k u N n D G n o W h q 3 V g N w u U Q F O L P D 9 Z 2 I j n M 2 J L C Z F 1 L i O 9 W o R 5 o C G g z O G b V 3 P K S C U T s F i 3 n 4 z s h G K 6 B K 1 5 8 4 Q j 5 5 w N N m n I T l h N 3 h F Z z c m C H 7 F I A p d e X Y H N a c D p l 6 T i + j K G b M f F Y N w N / u i / f Q H / 5 B 9 L k 8 d b 4 Q f q u 8 t 3 G 3 T 4 q 0 8 e 3 x C 4 f / m B I f y n r 0 n U j B N e D / S b 8 Y c / e Q g f + I 0 r i K S k Z f Q s U N c W k / j x + p 5 S s u D J x / j d H 9 m H p y d t W A r k 0 U c a 9 u 3 l z b T 7 M T a D B S q X z q G s S Y r l I 9 3 m K c z c y C I 8 V s Y L Z L U Y c 2 8 F t 6 Z 8 n W g X o 1 J r D Y E y 5 J C 6 Q J t 6 4 Y H b D I O 9 V f h Y m N h i F Z I k 8 S s Z 4 f B 1 A s 8 P 8 R o o + Z E q B h D M 7 k w N W J j + 9 s G c 2 C 5 T 3 t W B a 3 3 v J E y M A e s h o i r 9 Z D G V Y n f y D 3 / f o U 3 C J N B B m N r v W 0 Y 8 m c O 9 1 c b 8 U i c s 1 N O e 1 o i v N + P I s F U I C O 8 a z 5 / L Z Z u / 9 g s n x f v M D F h w Z G H q B K 6 7 r i J L P 9 5 r f C x M j w i 9 U Q + L r h t D 9 u N i F f O + o w 4 c 0 v e L I c 9 L P X g 1 e E e B 4 l A m z 4 q 3 g 0 O j 5 u 5 H C 1 3 P h 9 V 4 d b Y R A e R N l N v B O 9 j p i J 7 Y h k z i g v L B z c J c y L Y K A G u J f C k p h K s Z 7 O d x z Y L m s P i h l A U P 8 n 6 R B c 2 h 2 q E 2 v 2 8 n c H b 1 i O s 4 0 d l G F I p D 3 D L V 6 2 S b Z I H l Z R L e e E O 4 / m h t U m S J N 9 f v a 8 d o l w F j + g o + c k C q s P S l H + s X D 7 t P 2 n P 4 2 4 + 6 x G b Y H z s s R S d Y i P g h p x 0 1 Z 7 I z u D X / 9 F 8 / J 4 S O V / L y / N A m V v E Y O 2 L l l p T D V + A F s 3 p e G a w W B T G 5 b E C u l C b 5 0 D y C D 1 U t w 5 R L 4 O Q h v a A 3 j Y f 0 8 U Y H b U G A O / l S O y G z X h I b b q l o g P i r d + D C H q R s d a v E p 6 m o 0 E 9 W J L N W F C V z X V O k c e l 9 n k O R L S x b P x b Y 5 E o B p h 7 y p + g 5 b 3 v Z n l 2 9 F T g 0 n s / n Y D J J w R j 2 r Y Z J Q 3 U W o 5 0 h U 6 + 3 P n 0 S R u o U z r N j y 8 I p Q Z w a x M 3 H y 8 a 5 7 J a m f d 0 7 I e a L i 7 2 N m y E f s 9 m v k t / 7 3 X / + g u h 0 P i 4 X G e H F m 4 / x 6 O A 8 v + m 3 5 l H N G b D / A 6 0 B s i Q R C Y U y A o v W t T X l 4 9 B 3 T z 3 1 X W Q y K N U 4 f c y E x F K a n H F p x S N H v 3 g B F j 9 2 g j S 8 C R t P W s H z Q d d X G 7 4 O B y E M 3 Q r k 9 D E Y e 9 V w u N 0 w 9 + t E p n k t T w O N z s 9 b O f L + U t Y R g y R M d X C y a K J U Q n A x L 3 b J Y 1 i H d E K Y 0 u E M 2 j c f 3 g 6 r q 6 s b w i S j U z R t t 3 j r Z 4 7 h K z + 8 F 9 M P H o j X c g D H Q x a a w R k S X L f 8 q V d a N w / g r 1 3 x a v H l v 1 / G F y 7 6 R f a 5 b J l 4 e x u 2 P E w D G b y Z M l e J Z Z 8 q V 5 Q E i c P T j 4 X p n Y M j k 8 G e f S j Y e Q 1 Z Y 7 x z v 5 i 1 / F q S l W 0 t V L N v x O n u I 4 4 y e m 1 E m 5 b z s A 6 3 U g Z h o X Y Y a P t 6 y q h 4 w x g 6 2 F h W L + M q 0 Z A n h h o T x y x Q j K 0 i e z L V c 5 t G Y V R L y 6 H j O Z 4 o l q 5 B T u Q s J A t E J z f T z J 3 A E 8 8 a p U Q N 5 W g e o 1 j O 0 c C M 0 3 l a K 5 Z y r t t W p X w Z r H w 4 k 4 G T U v n 5 X / z F 3 + C 7 v u t j S G e y Y t K a r T 1 H A D / 0 G 1 c R S k n t 0 G x x Z M i W p x l c R p m T Y B n 8 m y A J D 8 9 b z Q S l u n a P 8 d 6 g X E p g I h o T 6 7 7 a w X 0 a y s 5 t b a H a s a + 7 J I S J w c K U r F f X e R Q 8 8 K s x o + n B 1 6 d 1 C B c b F J D 9 m i P 9 r V k Y L E i B Y K O 8 c S f 0 W w / D U B c m R r P l Y W H y J 1 V 1 v S H h 6 o p k A T k x d C d M h 9 S i G G e z M D G 0 a s M m Y W J s J 0 y M 9 X x m Y 2 U q C 8 9 E 9 7 i o v m Q 2 G U W h G B Y m x l d / 4 Q n 8 + f e O d R S m Z v z W s 4 N i / o k f r z 9 o 3 Z e 2 y 1 K h t n 4 s T O 8 1 1 B o b s Y D N J S A C m Y e 4 4 y N G o N i F D y V b K b m Y o Y y M r w h T 0 y Z g D B a U 3 Y A F c 1 9 3 U f g N 2 8 G 3 v o 7 e v s 4 T u p x I m i v H o V e 1 1 r N r R z G m g N Z R w 9 1 1 D Q 7 2 N R q D B 1 v z 7 3 L 0 U f M i 1 F K Z 9 3 R i a r s 7 m l Q u K z B P V o r T r t o n j 1 + N + v G i c 7 N W 4 2 L 8 l i G j W N z Y D K 4 7 t 9 W m d T J e n d b g u f E C T v 4 7 K Y m 2 1 6 H D v / n 4 G U H F D e Q / P q Z 3 7 w / O j H D 6 2 G a R k U u 9 7 d p C N Q s T o 1 J p W J h c L I 9 i t o Q T Q z s X c G F w o R c W p m S 5 j H i p i P I W V L G 7 u 1 v Q o U 7 g K J t J 0 1 m Y 5 A 3 + m P q U 6 y u D m 4 W J M R e R B i x b R 0 b b i m 6 k k 4 l d C x N D T Y N 4 b 1 d Z C B N T T + b c n J J 1 J x b q K E y M 8 S d G 8 P D W P J L J h s X 0 z 0 R 2 F C b G i 3 t L i H o b B R 5 5 m Q a z C M Z j Y X r / 8 P a S T p Q c 4 0 I 1 z Z D j R z s K F K 9 7 q f v N L b D 0 W 5 B c z a K Y L o o d O r R G o h j + r S t 4 N o P T / B l W t R p 2 j R b R Y m d B 5 J W 5 q a Q U K t 4 K P L f E 1 i Z B j r c M b T 2 6 z d R H 5 + o 8 O O V 1 X O 1 b Z M r g v Y X f K Z h 6 c i C H I 4 0 H r F s n z 3 K 5 q m d e f A r h c K P d 0 r 6 t C Y M c h O D H C 7 9 6 G Z 5 R N / 6 s v u F 3 P F P G Y k S 9 5 d L 7 x 3 j v s E D K O H f P g a X b q 1 L c g B 5 l M j D l K r G u + n e 2 B D v 3 v M i Q 0 Z z T x l r Q O m C E 1 t y g f U Z y / n f T o b z 4 r B m a 9 a 1 D 6 g m y F O 3 g Z Q A c B G D w 3 B J b K Z u + K g K I C b I 4 X D 9 Q B i 8 E y / h K I q + Q w Z / x G h 3 L D l n u f Q P S Y r 5 3 i / j K Z l + T 2 z G T T o u 6 2 h w i T 6 4 m E Q l J y w C 6 D u y O N v N W o T E f O c j P N X z I Y l U h o q W P 8 f 4 i Q n 4 7 F 9 l Z N I 5 i J X 5 d 9 C H v N q P e j Q / V j O a o H 9 F 8 8 j H q L 5 r A H X p h s d W 3 6 o S z 4 8 W W b I x C V A G d U 3 p 9 a 0 2 D A 7 0 l k b I U C Y X g 8 r Q u + G O 5 Z j b G w s O 1 4 T q B J 3 Z Z 8 D j x l S 2 Y g q u J t v H D c K E A d 7 1 E V j v W V r 3 o H 3 j 3 S 7 K l P Y l a J 8 N 5 b k s O d u R z e R H 8 + N H / H i H l J Q n 5 V g G J 5 h x J F p v l a w G M n p T o 5 D x Z J 7 Z Q j / H N g 1 p Z x L D + J r r c e 1 A F Z 1 H U d u 9 D M X g g X 1 / V i r r m W 9 H 8 9 Q f k D / B o 3 + H B C 9 B 4 E R d P s j J Y m O I r k j U 6 0 i 8 J 0 3 r q D n S G 1 g H P R V 3 4 E A x Z m K 7 R N b W D a / t x j X U G y 1 H K u z m j W r e t r 1 I / y b u E S i c d h 7 e T 5 F 3 N O Z M j F m 5 E 5 X h H c t 6 P a q q v s e 9 U M z 7 1 h V l 8 5 + 9 c x + 2 V F N 2 H l L z K D 2 4 D 1 y E p 2 n g / o M F a / L E w f b N R r m o x 1 H c Q K 9 e W h T C J f Y I f x U L J c N N g P d o W 5 p b B N d v U e o 1 I 1 d 8 N D v U W N 5 Z P M B X i Q A D n 7 X E I k s s 5 5 f w G s h R D K J W K c D g a 9 G Y n c E 2 L 5 n 1 S e T s b U 1 f r M o p 4 u Q S 7 u i 0 a U U e z F W k G T 4 + 9 g 6 R 3 A f b L u I A 9 H 7 c 5 4 M G + F B d O + X / + 6 C v 4 9 u 9 + G W Z n w 6 L J 8 0 6 / 8 P E x f O K p x t Y 2 M v b 3 m / H r P 3 Q M w b R q I 1 f x M b 5 5 4 N r 9 B 3 r m Y N d L L s I 7 6 g H 2 Q x 6 S V m w H S 2 Y u W h S R s 0 7 F A j u B / R k Z 6 Y o U n u u x T J H Q j m P I f g K D A y N I V q y I R a N i 4 P G a p n Z k 6 v 5 R M 7 j u Q T O U T d Y o 6 c 1 I Y f / a 9 l q 9 2 W e U 8 U 6 F i Q W U E 2 x 5 e X x 7 9 F B a i Q x 8 / A d f g m / R X 3 + 3 F b w x Q S f M B 7 N i E + r H w v S t A S c A X P N O Y u k G 7 x x C / 9 6 J h Z L B 8 y C d i l N G v F m s K G 3 k x 2 x H q R r Y 6 y m h n w Y F O 3 e q N s 3 N g 1 q 2 F J F w W K x J 6 g R 5 p w 8 Z 8 r y A j N h S E l q 9 F q Y e y X I 2 r 9 I t k W + i I R r V D A 4 Y 8 O Q y p 1 n t B n y d + X g B m U g O R r s J B p c G 4 d k Y P H s k q 8 o C V S w W U c w X Y X N s X o Y S i 8 Q E v f 3 / / s 0 i + r r t + D 6 y R u 1 7 3 z L + 4 1 e X h e J i Z E l 5 H T v g g M Y w 0 D E S + x j f P B w 3 + x D 1 V 9 6 d Q P H Y l y v a 8 E H k I c n z U l q b f i M 6 u F t w / i A f i e e o e A B y y b B M R U / U j U S N B i y v l O U i K L v B a k w J T W G N B l o N 3 V 0 9 L Q G J 5 m u V s V T I w Z E r i E I t p X I B N + 6 f R / e g t B 8 Q W 8 r t k I / n o W 9 b l l K M k H / U I W L O G 2 j L t c J l 8 L 0 y 2 F L x 5 m i M 9 u 1 s O i G x m I N l x N C S z b 9 7 t L f A Y 7 x b n B 0 L v z P K J 4 M Z E e f w c T S t u X t 4 X o q j a o 8 K L j H M d q p c K p E f p U F F I Q k T g w c 2 7 5 S x W 1 i U G X h I k H p 7 + 5 D O p I R 1 k 9 H J c g 5 r D S j p 9 W L e a z 0 2 K x z / T p S v I 8 q b B 3 T c H y V a v J l S 8 j 5 J 7 Z A t c P P 5 5 I K V 2 0 H v 0 J H y q b 9 4 j G 8 5 I h n r u x M o G b y U v B 3 R m Z 3 z 5 d r R q 1 7 F 4 s y M o F q 9 1 u q m e n 0 2 2 + 5 X 7 O p 1 S t L 4 0 m h T 6 e 2 w O x y i r h + n 9 T h 0 U k C F K a W M R D w O N w l U Q a u D Q l O A Z 0 C y T o U M W R C e I 9 g C W a J 4 n T b l N n X r M d X d y C 5 5 c P + + s E R c r 6 8 T S i W J 3 n L I / J V T C d h i n Y M + z S j W t y l 9 c a L Q Q n c f 4 1 u D + w H t e y N Q D 4 K b H e b 2 3 R l 2 g 7 0 j H j h H R 4 X G l i d i m y F T o 5 1 Q 5 j y 8 + k b E D A 6 Q l G t q V H T d k v 9 B g h K J E C e j F 3 6 f D 8 l E g g R O W m P k J j 8 r U y 9 c y A K l M w H J L S x j Z D Y B o 8 s A 7 e b k e b G T O K d j Z c J 5 3 L 1 z B / v 2 7 x f H u + N v p Y Z c S o 0 D C n o 9 1 0 + X r P D J 0 0 + j q C y S w N f E o 5 O o f P f v 3 M B z / 9 d 1 E f X j m A b 7 k I / x r c d 7 I l C d o F B r x P Y j u 4 U 8 a S w P n k 5 r l l i 7 T / s q m J 2 Z 3 r I k s 1 i r R I / 2 k D d P I n M Q Q q 1 W i U A D 1 9 N j v 6 q r q x u m e n V X G X G V F A L l b S b Z f + L t / d u R X M n B N b m 9 x V T r 1 U i V 4 x i y T Q h 6 X K q q c L R t 8 2 O O R n K 2 B 4 N 9 K P a v e t 0 2 X H 5 w D U 9 8 + o J 4 / M Z f S l V d S + U a T v 2 7 i + L h S z S y S 7 h 6 6 2 P 8 w 8 D 7 J l C V Y n H H r U O b w c m k P M m b D 2 9 9 S b N h L f b 2 q t A 9 P C U G X y e L F f T 7 N 6 w T J 6 l y N g V P p m 6 1 l I G F q l 3 4 T t u 7 U F A N k U L Y L 1 6 X 6 g m 2 M u L z K V i H t i 8 N x i C D A 7 v d L r 6 b W E m B b G T 9 k 1 Z U q k V U a i V B + U K h o L i v b / v I y / V P g V Q 8 R 7 5 d h r 5 T Q 5 E c V n 7 8 + b 8 5 h j 9 5 c R y X f + W 0 y H B n w X w s V t 9 6 v G 8 C x d n g M m z 6 n S 0 V + 0 u 8 L N 1 a 2 G x 5 u I b 2 Y l Q l a k U w r L z D O 4 3 W d h v G v o 5 G 0 6 C f b O U 4 m 4 L r b L N w P Q r G z I 3 w v M X S W s y k X J 8 v 2 w l M 4 X j e i Q X E P m x B L t A 5 C V i l 1 E p r a e j 7 / f 3 S Z l 6 X V k z 4 q / / t G b H e 6 W c / 1 o s A + X 9 f / M M v i M 8 Y g a v z d G w l s n G J j p 4 e 3 d n n e o z 3 H 6 p P / N g n X 6 k / f 8 f g g F R z w c u 0 P w v r o F H s v L G W U K G w z Y 7 x M t i X 4 A w M h U V L V i o D B V s O O v B 8 R I U B e x U O E o 6 + + g J H B g 8 + 2 U K J i V E C C 5 S 5 q R B n M 4 w k Z + E 0 b 0 x Q f 2 M H c O i e B V Y h G C T v X 9 S 4 h 5 q i C q 1 h d w f i 3 8 m / V x m V 9 R o Z O 1 v u c u w h + j 0 W p N N J 2 K w 2 s W v 6 Y P c Q V A u v 4 2 x v G v d 9 f p T U Q Q T K B v z E H y 3 g 8 n w a J y c 8 j 0 j / H t u 0 9 x r v a h 5 K x h g J 0 5 i 7 L L b e z y c L M H k a c 0 W P U l 2 H / Z y T Q 0 V B Y T h A F 1 l M w V U v + 7 w V Q q E Q n E 6 X 8 I v C w R A c T u e 2 6 4 n Y l y F Z 2 R W i C 3 E 4 x u y o k q D y M X m 3 Q Y P N Q M L x a A O R B T 8 e 5 x 3 P J a u X I z / Q Q N R 1 J / D v g v M R U l D A + B k 3 Q i W i h q k y + j y S 0 q h U K / g n v 3 s T 9 8 O S P / X b H 4 s i o / 8 A j B 1 K X H f G Y 4 F 6 r / G e U D 7 e P Y H B 2 Q X N w v S o 4 A V 5 v L u D v H M H C 1 N s N S s s R a f I 9 d r q K g m T U 2 R s z z 6 c 3 l G Y G C x M T d H y b W F 0 m V A j 5 2 t 5 O g v v / R i q K d U j C x O D r Z P d L o U C 0 + S P B d f S 8 C c 6 T y t w U O X N e B C X 4 y G U c m X 0 7 u n C + D M k i H T a b r 0 e u m S D C a i U K j y 1 v 5 G J b + 5 7 6 R G E 6 T H e D 7 x r C 8 U J q F z T m Q 8 S I 9 p h G z W L X S O 6 6 p u a v d P 6 b w d 7 S + j p s I W o D K Z R n N / n 3 G H 3 i 0 5 I 5 K T q t G T U t s W b q Q g O x w 2 Y N q f x l K M L D 1 M x O F N a l N b T s P Z Z o C E K V z S r 8 C A d h 4 t 8 t w n T 1 l G / m f t z y P a 6 Y T W b M Z D S Y P 7 + P H R G D 8 a O S x Y 4 m M 8 K Y S r k r B h u q 0 8 h z 5 e x Y H L V K d t I g 9 a m I m l Y X G a s x K 9 h P n y a r N a j C P y j K 4 f H 2 B 7 v W q B 4 O x r O P G c / K u s r i 5 J f z Z g J q c V 3 b q / v 0 n l p A l s T T m 3 K E 7 X R k z a W I S 6 Y B h + H z j W a R 5 / v Y n D k b 6 u d D B n X A 0 k c J W r F 2 f O c W K v h r S J 2 Q J a u 5 2 I y j E N G K z z 6 h q U u l H T Q q v P I Z r L Q G / Q i q p g L E u 3 r U i G d L 8 C s b 2 R a c L S z f U K 7 W a D K 5 J O q m 7 b a j C 0 m o e 4 x I F q 4 i 8 X w K Z G 1 w h E / 9 k l 3 x m O B e q / x r i k f L z 3 n p R K M c o e l 7 H s 8 Z R G Y e C d g f 4 c t n B o q F J t 4 2 u t z U r H N X K 6 x Q / m j g o V p u 0 3 h 8 v q C K P u l I E 3 B 9 f 9 2 A 6 N a L e p H s D D x 9 f r n A g g / T C A 1 F 0 K S 6 L D B a E C h I M 2 3 a e 0 k K J V a i z A x 2 o W J w f f K F p l 9 q m S w s V w + u k j H d s z h k t d M C k 0 t h I m x O 2 F 6 j P c D 7 9 6 H o v 6 X r Y + x p 7 M V 2 m 3 W e S e w 5 e P N 0 L S k n W X w P l U M 5 S 5 2 B d w O n C n P + 0 W x 4 L Y P 4 z w J B L 8 n F / V 8 V P D 1 9 k x 0 Q 0 U W 1 L 3 P u p E b q N P p h W D U l D U k l 3 e n E D h L n c G W r T l v I m 2 f x 0 z w N N m Z G u a C u 9 s B 5 D H e X 7 x r g W I / Z M h R l i w J b / E f b l 0 Z + 0 5 9 K B k 8 f K o 1 a U S n 2 r I j t D r d l h k T u w X 7 K y w w z T L D E 6 g v O r p F V s X M q r Q O q x k c n i + R N U 4 n U 1 J d C J b I L a B Q S 9 d X i q d Q r S 9 x j 5 L v x 1 b H P m Y S 6 U u d f i 4 v X Q n T d 5 n W y p P P S r V 0 p W k v C R n H 9 A k 8 p c s b 2 z 3 G t x 7 v W q C Y Z o T T U m f z m h y j 2 4 D k i m R B m q E l X v 9 O w B k O M o W x E K W K k L a O z U m F T 3 g S l w f n d g O 6 E 3 i D 5 O 2 w H G 8 s U Z 8 a d g v q J 4 O F q V A s w O / 3 w W y 1 i K g i r 7 a d m 5 0 h I d h 8 H f p 6 G W e T 1 Y x s M C 8 i c x 6 P Z 0 N A O H 2 p W N + G V w Z b s E g 4 i p m F d S h 4 D Q h Z Y p 7 U 5 t t 0 j N p E n Y p V H Y u R 1 C 5 i o v s x / k H g X Q s U Q 6 4 D x 7 U m G J Y B H e L L 0 g y + H G X e K a K 2 H X x N P l i m X B I l m x h s W b h I 5 N z c v H i 9 W / B u e n L t v k 5 I K X g + T V I K b E n 8 p D D k j P N U K g m N W r N R w I U / Z 6 G a m N x D Q h A S w t C M b L 3 m X i w a g W 3 I g k J 6 c 0 a D 2 l R F I d V a + c n t c W H v e D 9 c Z m l O z s w C R H 9 Z w W g M W t j 1 e a w m p s j n S i L Z I Z H 4 M b 4 1 e E 8 E q h l M 8 R Q 8 A k r S o Z 8 a l g b Q 0 8 N b l w r b C a x / X 5 v T i e D H k N E E z 1 4 X E k s N / 8 P g G n t k K 7 W V 4 3 4 x G c E R u w e Z W I O 6 9 t c 3 u 5 j 2 R s U C R M 4 V 7 H Q + N 1 k e z l 5 n 4 f O t r Y l J b u e Y X X y X P 2 P o L F p R G 7 4 Z K q 2 S 3 t c J S 8 g C G Y 1 E h K B 2 A q 8 z K 5 f y o s B M r 3 U W 2 e L j e a d / S H j P B Y r B Q m W f M I n d C Y 3 q C k a j K 6 L 4 f 8 v G b I 8 I n l / h X S W Y V d 2 I B W F w N y J v A 0 4 l C v l H E 9 h O B S 6 5 Z P K p e m F K 1 3 D r m g y 2 Q n s H e T k 7 V x w i + t X m V z H 4 / f 6 B A R H e 1 m U t i K Z a t 9 y X U a x 2 3 t N 2 7 o q U V e 5 p K 8 3 c j E w 0 R 5 b O D I f R D K 1 y d 9 H H x / j m 4 X 0 R K M Z V r 1 b s T s j W a v x U F 2 r 1 r V a a a / E 9 K r h A J m + 9 f 8 z R h V J b Q J G t A J c 0 5 l Q k m Z 4 9 C i 7 l k p t K J h c z Z R Q L R X E 8 f m S L U g C D s Z 1 F 5 H v m y d e e 3 h 4 k o 6 m W U s s M 1 3 D r / k 5 s l T i 4 4 u r h F K r t I 6 I W j 1 R u L F u M o V T b T B 8 f 4 1 u L 9 0 2 g 2 q v D Z i O S d T o 7 9 s 6 p H 2 M u r B Y L 8 q 5 k 4 6 J 6 E Y O t F k + Y W q 1 W 4 f C n 0 z v v D M J F W h g s G J c T Y T x l a K V O Q k D j W W j q a 6 F Y S L S K G u K x G O L x u L B C 2 4 E 3 i e P v G C z S d f H C w V J B m q c r x D Y L Y z K Z g k 7 b u T a f j N h i 4 7 5 0 a j N m g 6 f q r x 7 j H w r e N 4 F i N I f M M 6 H s R v S P t 5 p 5 N + D C l k d 1 P b A O m h C d T w i n v d n n M P O C w R 1 O w a l R n D s Y L x X w p G 1 z J a V Q M A C L V Z p A Z r r H w s G + E y + l 5 z V O 2 + U M x l c a K 3 y X F h Z F z i H / J l e Q q J 7 e 1 d r s b J U M O g M q X K p p G 3 A l J R k q p Q Y u k 7 R F 5 W P 8 w 8 H 7 K l A M O f J X G f E j Y X u A Y j k L a 2 j 7 f Z 9 2 A 6 a U b y Z D c I x a R d i 6 B S R b 7 d G 2 d s y 8 7 k V y J g a D o n W h I O / G y G W Y 3 e 4 u K Y D g f f R s D K V G m s R d 9 a 6 g a 8 i O g U E p I s g h / v Y 5 r Q 2 o l K Q g 9 E i u d v a v E i s 5 6 N s 2 j n O Z p B 3 h H + M f D t 5 3 g W I 6 d n 5 J h 0 q W J y q r 8 K c f o N / Z O Y L 1 q E j 6 7 Y K K J Z b a B i G d k y N l z e A B / o 1 A Y w A O H f P A M W G B T t U 6 w J c X F 0 R I X C 4 7 J t f x 2 y 0 4 E G P t N d P 5 g N 6 + f r I 8 j e U n g y R Y W 0 X v l h f n q a 2 q s A 4 Y p J L U 9 P t q u Q r v 7 T D C 0 x x y 3 7 x C O F 9 + H O H 7 h w J m S S 9 N 5 N 5 / g W J w w u d Q 9 x H x n E v W O s Y t e H r 0 3 f l S D D 0 s u J + K Q 2 t u j X a F s 0 T N n I 0 s 9 J n z i y I k / V L 3 U P 0 d o k 9 2 P d R a l R D I t X t x x J e l u u o D Q 4 3 v M N g X i i 0 k U S 7 u H O j g a r Q c i J E g c U 6 t s l U Q y o n O T b 5 n 7 1 4 s k T A z 7 E M 2 F H h b 0 I I O A U c v 0 O 8 R m x 8 w m l m h X v 3 o l a U e 4 7 0 F u y + n J 5 b w 5 P i 8 C F h 9 U w R K B h c 8 U c d d Q k t r l N K A e 7 f w h S w o 5 h r h + G B K C b e p j G D A h 2 S 9 B t 6 e p 0 d b C l 2 2 w z j q F I M 4 s Z x G i t d f s V l t g m O M a K W c e b o F 0 s H s x o 6 O T E G 5 / l 5 7 x C 7 h z U B p a Z 1 R Z g r I D 2 6 T o e G R + r t c I q w G p a k k g j u 8 8 p k 3 P 2 A 8 q N f 6 q 1 R L J F w 7 1 7 V 4 j P c H L D z H R 9 Z w c P g h y s j B r O i j d 4 H / F 2 h + 1 2 I W V 9 D h 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 G u i d = " 5 4 8 0 2 9 f 3 - 1 c a 8 - 4 3 b 9 - b 5 d 0 - c d 6 f f 9 6 d 7 8 7 4 "   R e v = " 2 "   R e v G u i d = " 1 f 7 3 e 0 e 3 - 3 d 0 b - 4 f e 2 - 9 4 c f - 6 e 3 d e 3 7 3 8 e c 8 " 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  N a m e = " S t a t e "   V i s i b l e = " t r u e "   D a t a T y p e = " S t r i n g "   M o d e l Q u e r y N a m e = " ' R a n g e ' [ S t a t e ] " & g t ; & l t ; T a b l e 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a e a 0 8 b 3 - 2 d 3 a - 4 5 c 9 - a 3 6 9 - 6 7 4 2 d 1 5 1 1 e 5 6 " > < T r a n s i t i o n > M o v e T o < / T r a n s i t i o n > < E f f e c t > S t a t i o n < / E f f e c t > < T h e m e > B i n g R o a d < / T h e m e > < T h e m e W i t h L a b e l > f a l s e < / T h e m e W i t h L a b e l > < F l a t M o d e E n a b l e d > f a l s e < / F l a t M o d e E n a b l e d > < D u r a t i o n > 1 0 0 0 0 0 0 0 0 < / D u r a t i o n > < T r a n s i t i o n D u r a t i o n > 3 0 0 0 0 0 0 0 < / T r a n s i t i o n D u r a t i o n > < S p e e d > 0 . 5 < / S p e e d > < F r a m e > < C a m e r a > < L a t i t u d e > 3 1 . 3 1 8 4 9 3 8 1 2 0 5 2 8 1 1 < / L a t i t u d e > < L o n g i t u d e > - 9 8 . 5 9 4 5 1 2 6 5 8 3 8 9 3 3 4 < / L o n g i t u d e > < R o t a t i o n > 0 < / R o t a t i o n > < P i v o t A n g l e > - 0 . 3 1 7 4 7 1 2 5 7 4 2 9 3 1 4 5 9 < / P i v o t A n g l e > < D i s t a n c e > 0 . 4 < / D i s t a n c e > < / C a m e r a > < I m a g e > i V B O R w 0 K G g o A A A A N S U h E U g A A A N Q A A A B 1 C A Y A A A A 2 n s 9 T A A A A A X N S R 0 I A r s 4 c 6 Q A A A A R n Q U 1 B A A C x j w v 8 Y Q U A A A A J c E h Z c w A A A m I A A A J i A W y J d J c A A I X 4 S U R B V H h e 7 b 0 H m G R Z V h 7 4 h / c + I r 1 3 5 X 1 X d 1 V 1 d V f 3 d A 8 D s w x o A O F W a H E j N C C h X b Q s C w g Y j B Y j C e R Y R j A g V o A w A m a Z Q T D M t C / X 5 X 1 V e h + R 4 b 2 3 e 8 5 9 8 T J M R m Z l t Z n R 9 2 3 9 3 V E Z P t 6 7 7 5 j / n H v u u Y q / v J q u o Q 2 1 W u M p p 7 G K 4 w P F + q M G + B 3 l C q B R S Y 8 Z z Z 9 r R j 6 f h 1 a r R S q Z Q L V S Q T g c h E K h w M j Y J F a W 5 s X f U G A D N o c T 5 V I Z G o 0 G S p U S a j X 9 V S r r 3 9 K K 0 E o Y z g E n S q o E S k i h l B 0 B C h E 4 H I 7 6 O z q j U q p A 1 X T Q s Y 0 E Y v M V a M 1 K V F R p V N L 0 m z U d H S c w 9 q K 9 / q 5 W P H h z F g d e n q o / o v O u V q H Y 5 j i 3 g 6 L + 9 8 P A v U v T O H R 6 7 6 5 + 5 N F b i z C Y r M i n s + K c + c r y + C i V 9 G G 6 R n w d a E C g N + u g c 2 v h 6 j L z 0 w K L 3 j C w V k H f E Q v 0 B q P 0 5 D Z I 5 J S 4 t R C H Q k V j q z b D o i n i U D + N O 3 1 / p 7 E r l U o o F g t Q K V V Q k z w E / B u 4 + 3 A O S 8 E q P C N H o d H q k M + l s T 5 9 k e 4 b 0 T v + D L Q G M 7 S V K N x u N 3 p s 9 J 2 5 A A Y H + p H L Z a F S q a H V 6 c R 3 s + w 1 o / 1 x O 5 I k t x a z Z c t x Z k t K L E Z U C K T U 9 W f o u 9 o V q l 0 p z o 2 m U C w U h E J s + N Z R q Z T R 3 d O P Q i F P B 6 m C i X 6 I P z M d M m D I F I b F Y q 1 / 8 v 3 j 2 r s X c P L U 2 f o j Y C V G F 5 r + D j g q C C w G 4 R w z o I C Y e M 2 M I f G 3 G f M X v a g W 6 B P q K k w O D b q m H N D o N O J 4 a 9 W a J C w d U E Y G R S Q R X U + i 5 L N i 9 N n e + i s S 4 h t x 2 H s 7 K 9 t u s Q t Z f y w S K 2 k y P n p U a 2 X E K j W k A 3 F M H v E I h b j 6 1 / e h q W n R N W Y l R a m h U q 6 K z / B 5 1 + i u 0 W p C 1 6 Q N S z f W M P E c G a N d I F N U w K S t I R p O Y v r a E r q M Q x g n o 8 P j u Z 3 h a 8 b d W 9 e w / 9 B x O n k y X u U C 3 c r i e Y P R J I w t y x T D 6 X J j c W 5 G y B Y r g c v d J R T s 4 j w Z w G Q W w d W H d G 1 m h F H v 3 / M c L K 5 + G I 1 m j P d o 0 G e j 8 y v E Y b H a x H f J q J A h Z / B x Z l I p l M s l W O 0 O e N d W 6 H d z G B 6 d w P L C H L L Z N P b u P 0 I G w i D e L 2 N 2 + j 7 U K g 1 G x i f o / Q U Y 6 g Y k l V c i S s Z i P q w R j 1 s U q l 2 Z 9 n e X 6 A C l A 9 k O 7 Z / 5 M P H a r B 5 G u q B u Y w W 1 6 Q 3 0 v Z i r v 0 I n k n F B U V I g 4 o 2 i F D W h 9 7 A e B p s B 4 b Q S D v K y 2 + j O J s r I k 3 J G Y E I / K n Q / h y D 0 c E F N z 6 z c X k E 5 Z c b Y C w 5 S B C U e v v M Q e 5 8 n D 0 B I k n D F f D G o S 2 5 U y c R X t A k M H x 6 E S t 3 6 g 0 U a x m m / B o f 7 S + L x + 1 G o A p 1 n O Z 5 F O Q 3 Y R l s v / L W L 6 9 D G i i h q 0 j h y b i + 0 e m 3 9 l c 6 4 9 5 V Z H P p o w 9 v u B N J F 3 J i N 4 u Q e p 3 i 8 9 m A N g w c G x f 3 d g D 2 F k p R J p 9 f X n 9 k e 9 2 5 f x 6 G j z 9 Q f N c D H s B a t 4 O 5 y E Q X y Y D p S u H 3 9 W v Q 6 1 E I 2 e F y L x a J g Q u 1 K s R v I 3 i r g 9 8 H t 6 R Z O g 8 E s R H b N N b J I r J T Z b I a U 3 g q z 1 Y r X S T a V C v p 9 W a E 6 K c a r U 5 L F 2 A 7 N n 4 n H o r A T Z f u g c O P q J Z x 4 9 k z 9 k Q R W K P p R o R w T 0 T Q y y g X s O b k X K 5 d S 6 D 6 u g b 7 D h b q 0 p M W Z 0 a 2 U t R l V G q w 0 V u m 7 x f + k R E Z U l T m y o D U Y q r 2 b 1 i 0 d y a C S q 8 I 9 4 k A 2 l y M q W y B r H c H w y B A i 0 S h Z r q K w g H q 9 j i y m E Z l M B g t 3 V 6 E m r 3 j i 1 C H o j B L l Y M g K V S X P M X 8 + C s 8 e F R x 9 O 9 N V x m x Q j a m u M p I b a V h 7 z f V n G 1 i + m E b 3 s 2 T Z l W V 4 Z 3 w Y 2 r + z w C 9 f y G D k r K n + a H c I 0 7 m 6 n d K 1 L h f L U G s b l G c n l E p F Z G l M b O Q Z H o c y e a 8 i e S y j a e s 5 y m C P y U J s k J x D C 2 7 f u I K j J 5 6 r P 3 o y y E o V j 8 c E 4 5 K V i p W s u 6 d P 3 G e w h 1 X S a y w / a r U a S 1 G V p F C d l O m 5 o Q I s + q 3 P y 2 j + D N N A 5 q j v B a W M A h p T 4 7 s K 6 S p 0 F M 8 I y W 5 C h Q z E W / M 6 1 O h c V c T p P f 5 b 2 H d m H 5 b e 9 W H 8 T D 8 p B N G 7 W q W F D 6 t r Z o q v M r A q B s V J b 0 d L i I n T z 1 E c R N 6 H / 1 o E f S Q K R d / J j x l m D N L r C i z f 8 G H k R G N Q O 2 H l l o 9 + q 4 b + Q 7 3 i N 1 m I j K a G 0 D a O s B U r t 4 L 0 r w I 9 e 4 g 2 0 3 n w q e R T e c R 9 R E G z W m i t W W Z L A k z b Q M L E 4 8 Q 0 z r 8 Q x L G P H S H P q K b 3 c O y j Q G A p i O 7 R L u k D 2 2 D 5 I i n U 8 9 K x 8 R j z 7 X H 6 U S Y D o 6 4 L G c M / G 0 E h A Q y f d I n H h W y R j I c W i + 8 k K Q 6 V Q o C l i 0 m M P m 9 F K B S G k m i S s 5 + 8 P c d p H c D H p L Y n o D O R d 6 2 o Y O k 2 U A y n x w J d 6 4 G p P i j 0 R W j p + 2 W w L B Z T N B A 0 5 j p z 4 7 h S y S R R v / c W g s h y F A 2 H y H h m h G f t 6 R s Q R k G j 1 Y t x 4 r g w G A p C Y e o F D T e 6 L S R / f 3 G F j 6 Q V U 5 4 y h h w S v y V G i n w l S w d N r l p N 2 l g r Q V X T 0 7 M V E r 8 O p q E J q z e j G D r u R K l Q I m E J Y O L U g C Q A N A A b 0 z G 4 h k 3 Q G E k A 6 G B Z W G X c e 3 M Z R r W N 3 k e e h Y 7 U 1 K U Q x x F Z z t N 7 N f T L F K u Z B p H L J D H 4 0 f q H O k J B i k A e h k 6 F L c j j k C I v p Q T F h U T 7 G I H s I / I 0 D U U I 3 M x j 4 v j 2 9 K h K o + y f C a N v f 6 s Q p 1 N p m C 0 N S 9 t Z j D 5 4 P H w 0 j c H e A S g 1 C i S J o v C F 1 l K A b y b l r t C x J l N J + B b 9 6 B v r g Y G 8 O 9 O n R D K F E l l e p j g q o g J O 8 k T s L X L Z L K y O L i T S B X Q 7 G p 6 2 G Y 8 u L E F T s Z G w q 5 F N J 6 H U V T F 1 R o p t F y 5 G M P 6 8 p H C M V D h N c a 2 x Y x w 7 / c Y G 9 n 6 k N W 6 d v 7 q I i W f H x P 1 c M o / o W g K K i o H u F + H q t 0 B J c X L U n 0 I 1 r 8 P o W e u m Q n h D M Z S X a 6 T s T q x S D D 5 E 8 b c M N r I b 0 w F k 4 3 l M n h k V z 8 3 f C s H u V K E Q 0 y A w X s R g n C g k M Y / u Q Q + x s D i N J X A n 0 o 2 q Q k v 6 U M O k u 4 w H R O V l J d q i U P y m F 8 Y K J F x r 4 r G y 7 M A M 0 Y L D 5 2 w U W U T J X k s x A G f V n I a q o D q u u v u X U a B j j s 0 m 0 b O v Y R 2 C y x H Y u y x 0 c S o U E E v c t l I l 5 e Q j 3 A U y C h 8 R M c k z L L w V R d e 5 N M p L V q j H k u S J 9 N D W L K Q K G h J W 6 Q L V e E D p 9 p B O 1 l R Y w P D w 1 q R F O 7 I I E N 3 T U S y V F A q u o i j K A A / F U y F 6 1 o b 5 N y O Y e r n 1 Q s v Y m A m i X K h i 8 H B P / Z k G m P q Z d u G h P g z c e 3 s B h 8 6 N 1 x + 1 g g 1 b h Y I 7 t W 5 3 7 C K T z c N k 7 B z / P P S r s b + n j I 0 5 P 3 o n e z D / d g y 2 k S o 8 w 5 I S L V 2 O Y P S 0 d J 8 p N N O o K n n W V C g F W 3 e r F 5 l + 0 4 u 9 L 0 t G L Z 5 I o K Z 1 w K o m W W l O K R N S E e I W d 0 P Y 9 7 K k D I w K y R f T a I 1 e k q v l p R U M D w 3 h V j K C w z Y 3 m k P b a H 4 V + R U d + v Z 0 1 5 8 B b n m 1 O N Z f R G g 1 B s + Q A 7 F S A T P v e n H 6 x X H c / 7 s F m I Z 7 U Q 2 R f q T C 0 B p U q O 3 b g 4 1 k 4 7 h a z M O o s y y U K Y M N c d H N t T 4 Y F S Y c P 0 f B W U 0 H U 0 3 6 Y U t t S C g T w + X c y o d D 0 8 E W Z W J 0 j b i E m 5 a V i V E j n t + O D b + / f q 8 V J j o W G c s W I 5 K + g l A m c 6 U P 2 q p N K I K s T A x / g v g s W a D 9 P S U M D p J n 7 I A s / M I r 8 Y 1 d Z 4 V U i b 2 u i b y a P D Q Z + E D 2 m R 5 p i b 5 J g r f x I I T Z N / w o 5 U t C K B m 9 e 7 o 6 K h N D o 9 6 d 0 W g G B 9 8 f B F i Z l h 6 s Y + m 6 t / 5 M A w t X 1 n Y d / z A U 9 f N v x z 2 v p E w M V q b p 1 z Y w / o J d K B O z k 7 m 3 I i T p G i R J e d i L e 7 0 + Q Q s 5 N c / K 5 L v e m v g a O N r I o N q I s j l I 1 l i Z H r 0 9 X 3 9 W g n 8 m S i y v N f F Q j B J 1 v h m o P w L 6 B 4 g i E s u x 3 V M T L c 3 U n 5 X g 1 A 8 R N W 2 9 N q x M / s Q s s u s 6 Z B M 5 C h f U 6 D r s w M K y D / t f H a X Y m o x D d y + i k 4 f g 6 9 / f o k y M F o U a d K R Y r o Q X Y o r F N n r 1 a o 7 s 9 Q p S i l W s J b P i f X w / k p U + e n e j c U B s c Z j L D x z Y y t v j + V a 7 X K I I R U 3 2 v x 2 9 P Z 2 F M k m / K U B B V H 8 i B G u / R D t K i j S d J P k U 5 b q 4 M c J Z F X q t 0 g W u F K V E Q S d U 6 t 5 W g o J i p 0 G R 1 a u S C r F 6 c Z a P o Y f k g c P K M G b P L 6 D 3 g A d T H + k R V r A 5 Z t s O a q L K T 4 p t w o v 3 h N E D A 4 i r 4 r j 3 N y v I N A m V h s / r C X 7 H q F c j l Z F k Q M Z i W I V D / W V k y 8 S N C O w d u g 8 Y R H z E 8 d / i p S j G n r e j U C D K 6 C F q R h S P D R z H W I z I W o y + c x 0 L 5 N H Y O K 3 d 8 y M x T y F F 3 V D x + K b T a X G / X B B / N u E Z s 5 G n 0 2 L u j R D u / + 0 q f U c E e r c S I y d 7 4 J v 3 Y v H W I l b v r O L B 5 T k U y g l E Z i g G v r u G y / E Q G S y W 8 A o S a 4 0 v 9 W b T W J 7 N Y S N t Q / h w H l c q S W y U 8 x i z O a D 0 m O G d D a J m S e H l 0 c y 2 B q + F 8 n F W r 1 I r I K s I U L y r o v i j X 5 w Y D R d y i n D 9 X X W k 7 c T F r S h W K B A k C 7 B w I Y z x s + 7 6 i + 8 N / u A G e r o 6 U y p O R j A e v b 6 E s V c k r 6 j D 1 r k g 1 n m b X v K e j D U f B b I D 7 R 6 K E w 6 c i J B O 3 V w b p I t f E E k I n V k K 6 r P R I r L h C s p + O w 1 e A Y q y H q l 0 C O 7 x U W Q 3 o i I J M / y c g w L n z v F E M 3 g M m x X v A 9 S V x 4 J T v B y j M h Z D d B y z R D / t Z E j o I L I k 8 P 1 7 B 1 A j r 5 H Y i M H U q 0 c 5 T 4 a o x A a A z K l G S Q q g R q l Y g L l X J 8 5 j 9 t I a 9 p 1 r z F v 5 k x S s W x v j z d M W + W Q B R r t e / K 6 9 R 5 o P C q + F 4 R p w b Y 4 D z + V w z N a M h X d i Z H x 0 F B b k o C G G X K z G i M J V K Y S o w q 4 e R D K z i m y s j O E T 3 c R 4 P C I Z s 3 6 t C L W x i K 6 9 R j o + M h J 1 + v r w y 1 7 s / z q J N h b p l N g R r 7 y b x v A p M w L p G X S b 9 5 A R K C N V K c C q 0 s F Q j 7 G T 4 R S s b g s y 8 Q z y G i t c J s l 7 5 o m m P v r y D F y O E Q y d M u D 8 Q o 6 O r x E T y m h V q E k p T c 4 e y E J C N n t 5 E Z O n x h D I L V B w L n k i Y 6 2 H / F Y j w 5 I M 8 w X S Q / U e r H A 7 2 G o o O 1 h 8 S Z l q 2 C A L Y Z 6 i i 4 V u E e + w R 2 k W T 7 Y a K p H + a o C H o 9 l D l Y m C r N 4 J Q l E y k P F g w S q h 5 3 l p C P j 3 + a p E L j r g f i E u 4 i a O o 1 R 0 b + Y t L 1 0 4 M 8 a e t W 3 + 4 v z b Y U y c e 4 w R 4 e 9 s O 6 e t Z / j B I J p V w G n c v J w C c v a S c W 9 m C c p A F g d e P C C U I 7 R M s e j o V q H o B K 4 I W I 6 o 8 R E a / + R 6 F k s K K 4 6 Q Z 0 o X F D D r W n 8 z 7 o + T I m 0 1 d p l Y V i Q i G A u L i x g f G x P H E f X F E F 8 t i e T T + v 0 N D B 7 s h 9 6 i h a 1 r a 4 b O d 4 P 4 g 2 Y D 0 T W S O 7 c W k / V J 6 S J R y C p d + 5 I p R I 5 g g M 5 Z A T / R N N N I G U s z R H 2 n B o U S L 1 4 O C w d R V p N k F N X Q 2 0 n m 0 i a K r U x Q O h M U 7 + a g d 2 p g M B g Q n o 1 h 7 x l p I j c Z T y K 2 W I F J Z 0 T / K S 4 w s O P 8 f C M u l r G p U K + Q M v G F Z m X S 1 q x I L B f h H v a I 5 9 J l i l X U F n 4 7 v x X X 3 r 5 G w t y N q b M D H b M 0 M i T F H E J B k Y C u 1 j p z 3 Y 4 C U T O d t v M k Z F V R Q T a Z g 9 F s J O + h r M c 8 p N x 0 D C z s M k J p B b p 4 0 r e u Q O 2 e g a s C b P t 5 w o 8 D a 3 b 4 J f q 0 Q 9 B P O d k i g 7 0 z e y x W K A Y b k Y 3 b C Y w c H R a P G Z w l m n u T g v D D V q S D W Y o R i E 7 R z 6 m J h q h V B q i U O i S i E Z H C l v X K a C E 6 o y X B c h o e m 9 J + U l x d U e P Z 4 U Z c K n u n X E k B g 0 Y S + p n p E L R h P X K F M P a / 0 g j m G e Q I E C M q H 8 s p M O l p j W u a U S 3 V k P L l E C Q b O 9 Z r F C n j Z k y / u Y 6 9 L 7 e y g u B y k G I q D 9 L R N M L T N Z L l D R g 1 X U S f L Z t J k c X z c Y x R 7 L V 0 w 4 v R E / 1 Y v B i H Y w x w 9 N p J A Z d I A U c x T / G Y x l z D 0 A n J 2 x V y R f j u 5 N B 3 i r w Q S a U / s A C d g a 6 q d Q A 5 8 p R F Q x B 2 T e O a L V 9 K Y e Q M y 7 K E + f k F j I 2 P C 1 l R E T O 5 e X c e l o Q J k y 9 I T C m 0 G k a c d M E 8 p s P D 5 Q B e O b u f D D E Z I 2 8 M j / J 9 p M S t J y 8 U y m L I 4 5 k B i U t m K F B n J V i j 4 G 6 w K X m 3 e i O G T D o G S 5 c O S V + Z L k b j I N u R V f h J W C l 2 4 S i p 5 h H 3 O d T f C T v N Z Y V 8 A V j J W q W X C 9 B M J s V z B r j p 2 z v V j 7 H g K F C k g b 5 3 e x X m i o K s j w E l 4 s L D x 3 p R t c R E j L Q T j O g S i i Q r L o P p R W n d D N e Q S 9 x P r m S F J d P Z O h s B G Z 2 o D V + C R D C J w I O i N B l N g j F 0 a u f x e R y W w 0 q E 1 l M w x S I w W G n c b S Y o y H O k f E m U h 0 e w t 6 e K W D G P I A m U 0 9 k H n 3 e G D G I v F A Y j 9 O p W D 7 N b Z D d K 8 F Y L m O g 3 1 0 2 t h M W L H D e 1 Z n 4 f f H m F P D x E G l 3 E V / k 8 C s E K b E O N 8 2 b K N / Q 8 j w c p X A K b 3 k x 4 M a K S 8 W U K Q 8 x O q F x E v Q d b P S t f 7 1 K G P I h b i s t Z 4 a O R M M x E 2 z g g 1 T v p G p C B i S 9 r 0 H 9 S L b x U M B B F X 3 d D 8 T n 7 G C H v m i q k o M 0 Y U N Q m U d t w o 6 R O Y / D Z I e T X E 6 h 4 H G K + i X F t V Y t k o Z W Z C Y W S q d 5 b 8 x q c G y 8 Q t Y q g 0 t 2 N g X r Z k W / G D + d e N d R V C w L 3 E u g / 3 L C s z Z S C w V 6 J 3 a 2 5 N o A 8 4 i g p U k J B Z a Q V a y J m a Q a 7 a p 4 4 k / H a r I 7 i O U n B I x t x a P q S y K 3 o k C 3 F 4 J o w k n K S E J B C 8 U A v X t 6 A o k p W v 6 I k y 2 R A m T x d q Z S D 7 k g v + q 0 F M d H J O p b y U W D b H x W T t k U 6 L v Z O n L 3 j x A j / b U Y j 0 8 c V F D 5 B / V K 5 M H S 5 b u K M N Z g 8 J A R t V n k 7 J B I J 2 G y t 3 n m 7 j / L 5 F D I F L F + N C c G J x G e h I A Z g c Z h h 7 n b C 6 t A J L x d c C h N N i s J h m U A s s Q Q F e Z + D L + 0 T F r s d K 5 k E h k 0 2 Y W b I o W I 1 o k D 8 + h 1 0 u f a h W M w R N V P C N m Y S p T o c P x X z J c Q 2 U o h 5 a d x 1 G l i G H E R z 1 A i t x F H N a q A m F q G 3 l M l D 9 C I y n 6 T r Y c U c v R a p O v H M I J d 4 1 e A j a t 4 z 6 c H y t V W U i B I O n + i C 9 w Y p 3 r l W G s j 1 e V x 5 o j V r s H I p A 1 1 X G v Y p a X K 9 E j Z R L N N K + X j K 5 e 6 X 7 8 N + d A x j f Q 0 v 0 4 y U t w B L v w 7 X 7 h E 7 U u X R 4 + q G v b s x / r 4 b F f S d k J R A N p g s E / y b 6 8 v r U J d 1 6 J 2 Q s t k z C x m U y L O 6 X H 2 Y 1 u h w h s a q Y s j g X S / H 1 S T 1 N N w c Z r T E x 1 + 4 l q y x E v H F l G w 7 W 4 o o x l + U J m S L 5 L M q G t L U M l n 6 a A / K e i 4 d 2 b 4 w l B X K W O t F T h E Q B 8 l o V i h O b h h q r X F H v p C H X i d R K z o M I T S M t W s 5 2 J 4 N I X y J o q U z e k R j 6 0 j d d 8 L Y X U Q 3 n X R L b E S 6 L 4 d x o Z Q S e v M K L I o B G j R S Y F K O U p a 8 r 7 c I x 6 R k E e X B Z G U p g M x h G z j h o Y V 0 Q X l k u M 5 v + Y 0 0 9 n 5 k d 4 W k M q L R G H m E 1 q m F r W L / 5 A g s B t A 9 1 p g / a Q c f c 7 R Y g E s r j 2 s N 8 x e C U A + F M D p 8 k O J I H 4 2 h S y R V S q R I 2 T A Z F X q P T k 9 M I J a B h p y D t Y 8 p t o K u I m c 9 y e j R i A R p b P n 4 3 W Z 6 N l 9 E Y D a M Z C w B q 2 4 M s 6 E r 8 K g G Y T D p Y R l U i O N j Y V t 4 J 0 L y 1 D l W S w b T I r b i a Y c S e Q 0 2 l j K W L y Y x 8 r w V Y a K J + X w G K 7 M h 9 K o G B C 2 M k z d i e X W Y Z O V Y Q z L S D a v L T 8 d H v / l a F o d f m c L i 1 Q 2 M P 9 e Y c o m u R 8 U q B U a z Q s V S Q S Q e K d F 1 s g p d 2 Y X V q x m o 1 X o E j R E Y y Z O q D 4 8 Q g w L 0 q h o s 8 S x W d G b 4 m 1 L m s l I p K 6 R i P N g M f o r n C U r K C J Y u 0 s 9 d T 8 C g s p K V p D c S f a j 2 b p A y W Y X S c N z h T T S + k M H e h 6 0 7 K 5 N e K A 1 7 K i n T I q N d m R i y M j F k Z e I 5 n k q p i s y s E e 4 z K T G 5 a i A L P f 6 C C 7 1 T U k m P D D 7 8 c E Y p r A V D b 1 k m z 8 a p V u n L 0 t h A z c i P i f a Q V e U K 9 Q r F C f l F H a p + C 5 R B 6 W J r g 0 P Q + M m z E r X g A l k W s m w 4 K y 4 Q e 0 S z e X s B 3 g 4 G E a 9 9 8 D D a O K t V P + E O u J l O w s k Z s y I F 5 d d 8 Z J z S m D z b L Z S J 0 b P P Q 9 4 9 I u 5 r 9 G r Y B i y w D V q h 9 5 C y T J n o M V F G V q Z y F b l Y A Y H b F J i v k A e p 5 a C N p I R 1 Z m a i G S S l q W l Q L O V h M t F 3 D K m g 0 m q Q j Z Y 3 h Y x f 6 w Q u Q y o l S 8 g F J U q c J 6 P F S 3 F k S j 5 y h i v l q 8 g W a 8 g T e 3 r + p Y M Y P W t D P p O H n R R J V i Z G L d u H f h c p v J f V 3 o 6 M S 4 V S T I m x Z 4 n m k 2 u e v b C G u f M + J A O t a f 9 4 q C i M D w y k z G Q k j A q i + x q V i L M G T m p I m r U Y P E Q y R 2 x t M a y G l R h E V p / E Y D 6 O L n q / D P l a q P 7 + D / z k Z 8 Z c j Q B 0 4 W I Y r j E L P E S t 3 K O 8 B o T i E Y V k w X k A t W T R F 5 Y W 4 X K 4 Y d O r h L D J 4 N e 0 5 A 8 4 C W E A W T 9 6 L N N B V j Z + v R 3 R W E x k V N o x c 3 k e 3 S + U Y H A p i X 7 1 i O R B h d R K Q 9 / f D r 5 u v K y A L z K D E / 0 1 R R l G r e R l e C k G H 7 3 V Z Y f B q U c + U I X V 7 i a O b k b e v I 6 a K Y t i l D 7 s T k B H 9 A P m H P J k l Z R d G Z L c P F R F E 5 K r Z C U z N R K 0 1 n j o c e C B l o s r G Y 3 R e n / g O C 6 + k Y D J v j W O v J m M Y m + F J 6 I p i i W 6 5 u g n Q e d 5 u 6 Y f T 6 V S i K / H 0 T 0 u G Z M b a 0 T n 6 D C L x E T k B A b p E h 2 7 A l o D h f s 9 O u j t W v F 9 / D c T y i E e S C D r T 2 D q + R F Y e z X C h 4 3 s 6 4 d j 0 E i / a S X q G B O x T z m n E f E 3 K w J P 7 L N M M b j K R l 3 U i r D A 0 W s T 8 i K U q k Y x j M K K R C g B / 7 0 y q p E q B p 8 x C 0 F n J Z 0 / T z E U y W g z a o o 0 / I + i K K 6 r E F + p w E A 6 z O v b u J o i s 2 z C y G k 7 X M M W i h c t q J r S I k v M i J F x c N m I e S m T i N x T C J l n C G N A w 5 B O l K F z k a c u V G A x k x H W q O G 0 6 B F Z S 8 O j z W O j 0 h r 7 K p u z 3 e s P A u h 5 r g v r d y K C P z M q t U Y A b y I q x 9 g 3 c h R 5 R a S j c B T J w r D a N U O m g Z 3 g 7 L A g k A P M n h M 6 k R x g 8 M m z e + b k h j j L N n A W q 9 a U b e E J W Y 9 5 j I 6 P / 2 O F 7 K a L z V k 8 p f B 0 t e 6 I s E o y J W U 4 n D 3 k + n l i 1 w i j 2 g M D 8 W X O I v J 7 C t o Q b C M W G t j W W K s d n E J u h 2 Y X N Y T v B V w s q r f q s H x L m s y W 8 Y D i o u N W J y m a a c e S I j a o Z k 9 j U v 7 E Y E m k x d f i T Z 6 / W s F q v J G Y a Y Z / M Y F M s o i x Z 6 S g X q 1 V k T A r U e B 1 K n U 4 e h 3 o 3 9 u P q X N d S A e J p o 9 2 i a x w u V Q R E 8 x l n w J p i u m K m R L m 3 l 1 C Y C 6 C c l R H S p D D g 7 k l 2 L p I w c o U O p D x C C 1 F M U + h y D z R R 7 V a C 9 / D D f E b 7 E H n L i 1 j 9 V Y Y A w d 6 6 L f 4 1 o U 9 L w 2 i b 4 q 8 1 p 4 + 9 J 1 U 4 f 7 b K + L 9 6 X i C p F N S G v 6 r 1 a o p q J G q S F y T r X J b q i k x s c c K s 4 7 l i D z 9 q h 9 2 Y x U X V g z o 2 m O H x q C C h i h g M 5 T 8 B K 8 8 X L q 9 g v 4 D 3 X g U U M P s l L Q u R 9 Z K d t t S H F T D t f U k P Q c s T Y e F J 2 o H e w R T r V H t w M l p / i x n / N r B B Z v t 4 O x X q u Y l l z 7 I e R j x n E w B d C K m a R X a Y F I p L C p X d 7 P i c Y I h G A z V X 5 W Q Z b o I j 1 B K L r N l x U k T 5 2 6 e 3 J U s F n 8 3 1 4 f o 6 K i 5 + F c 6 Z v a K 8 5 f W K e b Y O c 3 d P h / z Y c P i t J C n a A j w p X g Q B 7 R b v X 0 n 8 P K S U o 4 M S v 2 Q O W X + z F A R h / s a B l R D 1 n b I 3 o h / E 6 E 4 1 q 4 U s X J 7 j e K S H n Q 9 U x V j y t e Y M f V y F x Y v + B A O k 8 F q o 6 M a V c O S q 8 n T r A d 8 G H 2 2 D y V P G P 5 E A J O n R q H v s y B a t i F F M d 2 B y V F B 1 f a + M I 5 C O Y r + / d 2 i 4 q K q y M L Q X U L P 3 m 7 M X 1 k R v z N 5 Z g S 9 J 9 V 0 H A 0 D 2 Y 6 D 5 4 b x 6 O 0 F B L y S I u o L F F f T V b e Q h + f j 5 5 i Z P d t G a B b h t T i m z y / A / 8 B H d F O B 1 R t B e p 8 e n u 4 + m J k J 1 U q 4 7 D X i U V I r l L 0 Z i j + / n K h Z Z + + i r 2 s M Z X U Y 6 o o b l u G c m F S b D a n R 2 7 V I 3 k W a 7 8 k p Q k J g x Q e r G u g U l o 4 U b L d o T 5 U v X w / C d Z L n w 9 h K S t k e v k n L K V p R J C O g U d M A K r j q g Q t 5 F X Q s J v J O T q y t r W F g s F / U 4 Z n R R x e 9 1 Y p 3 A t O N r Z S 0 S h S E q E p Q A Z v H s W l c 3 g / e / z e 0 4 u 7 f L s D 0 o o d U X 4 F h i m F 2 C x Z E P p 8 g T + 6 O t K a 4 m 5 E m y h R 4 U I L C E Y d r n 4 o o j R T E M 1 i Z G C w D c n k W L 5 f h x M L c 1 S W k D B X s P + Q U j O H h 6 w v Y / 4 p c p E t 8 o V J C k q i g y 6 x E 8 A 5 R w l Q E C T I I R 7 9 x o v 6 e B p Y v c A V 8 A Z M v t c b f G 3 M b 6 J 3 s r R + H k o 6 r c 8 1 m M 1 Y u 8 8 q J K v q f 0 W P h x j x y + Q y F L u O o W t d Q i h o x 8 o J N T M m s x 1 U i b o p 6 E 6 R M B h S I r n L d Y b n K 0 z A 1 s T a P x a E r H U H A 1 E i 4 K F 8 Y K 6 L q t s F z s I q h I 0 S N + i s I L k i e h 5 d x M M 0 r K / I U A 3 m F M r H z 4 0 L V m r I E 3 3 J b O d I u U C h n s J 6 6 Q w N E 9 k H t I z q 4 J i g h n 6 j 7 p L Q Q k B M b b D V 4 x p s V o h 2 c X d F q e N K S B V Q h l I G 9 j n x R + / v 7 6 V l J I X e j T A w 5 o y e D L x J 7 L Y 4 J b W 4 H l m 9 s L S 5 9 H N q t 9 I c B x Z A a 4 y b r E y k T g 1 P W j P h S w y O t R J X C U 8 n g c i z v 3 S T G X 3 T A c 0 h S J m k 6 o R X y H C N 7 f L 7 P 4 z 5 x c h T m l B Z z C x H m D D D o 3 Y j l l s W 4 8 j X J K w M w q 6 V j 0 H Q H M f K 8 R S j T 6 r s N W s 3 W f + V y R h R R t y s T g 5 U p v B I V 9 3 n Z z X Z Y X F q u 3 w O G T x u R z y e g I a q 3 9 / R e a P v U 8 J x O w m z p w 9 h z f c h l J R Y y Y K + I C W v P g A 0 5 l R 5 B X w q z F 9 a J E U j z o D x 3 x 5 d 3 p K 9 B k R l K X q 7 h 0 e T F a l L m t z q r k T h t R a T M x R t o i I p I C A F n M E V i K s Q n M D S y / e T u d q g q y h i w H M G G P y A m f f k b 4 y s 5 c a I 8 d 8 V Z Q E E b 6 9 a G 7 I H 4 K 2 M t p k K P t U F z G L J n 4 e r y U l M x L F t S q T x J A l u e 7 V C A V N w p g z / H c 1 V M O 3 P K I F m o h u D t F r L Q f p g o 9 W 1 N S u w G s r K r S V h k D D s b r Q L 4 d f + 9 A v a 8 L B k 0 p k Q 8 n s 3 X g w 0 e X y s 5 Z u b q E r 6 e b M z Y + 0 2 e H o I x z v S 5 i G w 2 h s S 0 G m l f B b N 3 Q 1 C X h 6 H T S w k e R 4 8 D D 9 6 Q K s l V 9 h h 8 1 6 u Y f c c v k h r D p 0 1 i U n 4 7 x J Z Y F h T i 2 r K y s o d s R 3 d 3 F + I U O z H Y k A + d c M J H 1 C 9 T C 2 B 0 T 7 e o D I o v p 6 E j u s x N i Q o U 6 j S D q 9 0 n j / X T m V s R V D k p X g v h S L 2 V Q T 7 W K h d i + A x W P Q K Z G f I 4 c X S Z q j j w 6 g i W r r b G I Q x N T b J E H O B z k o G 9 Q z a z c 6 D e D o N K E v 6 h g Q E 6 Q P r d t 0 0 Y H N o j n m N w U k B F w 8 P f 3 Q x e H M Z l M d y o p V i k i 0 b K w z c y Y 4 3 7 h M X F x c 3 H 0 q 0 G a 3 V A 3 N R V v v A K c V + O j 6 R V T 0 4 S m N b k C G c K G R x 7 8 c U a P t a F p V t S Y L t b c J X E h w 0 F n f 9 7 A V d v c B k Q r 3 K W s X R 9 H Q + + s o x b X 5 j F y t 0 V O E c U S A W l S u 9 S T I 3 k R q b l u r D i s K I 1 n p P + y v N 6 r F T p Y A 6 V o p S h K 7 k N m H s U w N S e I b H u j g Y Z + U y B 4 r I C X S c t Q k s R 9 O 3 p R d 8 z S i g V K j j 7 J c a h V L Q a V Q a v e + I M Y t e I A 7 F b W p J J 6 T w 4 S 8 h U n 8 H G P 5 4 O w E T x o t 0 u y R 2 n 4 S u 2 E H I h o n 6 K I p K L C g S u 6 L D 3 x W F S J H q d j k k c W w c U y z H Y 0 z 4 M H f N g j p z A i D a K + 8 r W + T X F F 6 / F a 3 0 + L 8 b P e k Q a 1 t 4 r / f D y p T R G z k j x E V M y B i c X 0 g o O 5 C m u a Z q s l R e M 7 R a 3 7 9 y B K q c j Q X V R Y M o r Q k t k Q V I o F H N i N p 8 9 o k n n R F 9 P P + K J D F a 8 Q X K / N T r R i l h Z O t D X h 3 A k A n 8 g y F c N V o t Z K G g g F I J v w 4 + + X g 8 c d g d C F B x H Y 0 l Y z G a 4 P W 5 R t R C O + 6 B V m O B y O S g 4 1 m F j w 0 e U N g O r z Q G 7 0 Y M Q f U e 5 X B b l O z o D C V G Q a C j J i d 1 s I j p U R T K T F R 5 w a G g Q E T q G R C I J m 8 0 q V r b 6 f B v C K / F 9 f o + f H o + O j 1 J M t y 7 G Z 2 p q E q u r a 2 L B o Z U + 4 3 I Q l V x Z F W n k q Y k J r P u I A q f S M F q c G O h 2 Y H Z + Q a w 0 H h 8 d x Q p 9 j i f A L X Q c H o 8 H S 8 s r 5 F 1 U q H S 7 o Y s m k M v l x E J P k 8 l A v + c V v z c 5 M Y 7 V d S 8 y 6 Q w c D h v c L i d R s E U S U C V G h o e w f i W L Q m 0 D A / v I 2 B A F M j u b 4 m G W q V a b R t c l i Z K X 4 o l 8 A S Z i M l w t k K P j d f S 6 S X Y i U I 1 F B Q 2 X W I H 0 4 V y S r i k d y 9 q N K A m t l K z i M i S d z o o k i Z o h m k P v A a P I S s q Z Z Q b T v Z k 3 A t D b S b m 0 Z Z T i R o q z Y h S W u F B V V r C Q t R A V 1 O H g 2 A a p U h 7 r b 1 a x 7 + U R B H K P Y D S Y R I Y 2 m Y n R e J g F b R f f S e 9 k Z W M j u v a 6 A p V a D u O n + k T G V I Z U A d F Z o Z Y v J E Q d H 6 / 1 Y s R j e X j v J L H R 1 9 A F x c 0 v 3 6 y N n Z D o F Z + 8 o b 4 A M B F I i P o 5 t j K 8 n I M X 3 7 E S c d q Z 1 w w 1 z 2 j 7 S B D 6 S M g f h 6 W b q z A q h l E x b K B v b + d 1 T 5 z 9 Z t c t B 7 6 y 5 9 k N 5 E A 7 9 D A O r V 0 N j U k L g 0 M a L G 6 1 5 U 2 R Y F l J w a q N y W Y u p O W J 3 i J F A B Z B W T i 1 H h Q W j w 2 H R G M k 8 L x L c x l L M + T f f h w e / w 4 J P A f U 1 j i p I 6 b f 8 G H v R 7 h I k 5 e u K G A z t t L h T o i X C r B p u E u P A v f f f I S D L + + r v 8 J W u A K t m i e 2 C z Q O Y b r W O v L g E l X m G J q v f y M p w f G p d H 2 Y C h Y W D c g m i y j m i 9 D z 3 B X P + 5 m N W J 6 d w e S z E 2 J d k 5 m M m 3 8 x g L z f A t c x i m c q K n j M F S y e T 6 B q i G L i m U b B L m f 5 O K W u t 7 T O / Z U q C t G g x U 5 U T F p Z X o P 3 f A 1 7 X 2 i E I N w w R 6 H L E Z d K k 7 R K 1 7 B Q y s D 7 b h k V 5 y r 6 D r h J r T R Y e x O Y f H n 7 U K B I v 8 W Z 8 K V 6 f a K X P G z / v s Y E / w r R v 2 H y W K K B E E H 1 T z / 1 w 5 + x d t U n s 0 i 4 e I 6 A l 2 K w 1 q 7 d X Y O t x 0 Y / a x a B P 4 O F T N Z 4 G R Y L L 2 0 v b 8 Y u 7 e A B X r 3 r x 9 D R Q R i 7 K x 3 L 8 h n s C b P l q G h 2 a V Q 7 n 0 i Z G M l 0 C n q i M t y w w z 5 k g t q o I e W K w O Q x k r A r Y d P p B c f W 1 u o W i 4 6 X r R s / J 6 d O W Z k 5 T S / H B z J m 3 9 h A / 6 H t B 5 5 X o V p 3 0 R B k t w r F c 5 / p Q o 2 E e + d P R F a S c I 9 Y x d I N x w 7 K 5 E u q Y d F V c T s V h 6 G q w x 2 v E f 3 W I i J z R X R N S M e d q 8 S x n l A h W U r B q W f L b h V K x Z 6 J r z / H 0 7 I c M H g a g x 8 z o 2 D 6 Z 3 d 0 k b y Y 4 a R A 3 k p / d e T l V f o a U i s q G l W K 0 e n a W k l W N m a i G D 9 N n p U c U o a U j O s I F T b y / K Q 3 C 1 c C c A / S 7 + b y e H B h D g a 3 V o Q V C r K 0 H P 8 s r 6 x h Y d m L a j 6 G V C 4 u k g t s G N L 5 J E K R J H n 5 R V h M N B 7 M H m I 5 F N J K Y h F p z F 5 Z Q t y f g P M E n X M k C 0 X R h G I W s A 5 o U S 5 S P E T f w Q 1 Y W I 5 Z k Z n G 8 v 1 K u Y i Z j R J q + S D K a o q p y 2 n E 4 n H B d q L R O C q 6 A q K B G H p 7 7 Q h n V F D 4 V 9 Z q 3 B V U B n s m j Y E 0 9 5 4 f n l E H n H 2 8 v C G D o i J J g l Y S c 0 z N E 7 e V K j l Q J Q W w G w H 0 9 H a 3 e D N G c D E M W 6 8 V k c o S e k 1 7 R K p 8 u 4 Y p G b J + M e K o T E n 6 j A f q z + 4 e 3 F y k k q G L o 1 J A Z 9 Y K h W H q E F u k g Z w g r s 8 K S g N X V G Q F 1 2 a B k a o o J P A g i u 5 G 9 D 5 5 C Q j D O 7 1 B 1 t Y E q 2 d 7 h Y n T I H M z U L 4 l k z x X R w J O l I 5 r + b h f H 1 M P P m + t R o 0 E v Z 4 n C 2 o 0 6 A W F 5 Y o B n r s 5 s L / h K W R k S w q R U Z K r Q N o R X o n D 3 G / G e k y H U V d Z z J u Y S X G a w Q Q m m V f h Q T G I M 1 Y X w m k u 2 6 l g b m Y W + Y U a n J M m Y T i 1 W g 1 4 Q S E 3 N u X j 5 9 j j / L x K t C Q b 9 9 R g M Z D A c O M c A k 9 Y 8 3 t 4 z P m v u K b k p U X L N X r M t H N s d F i M / 6 U 3 F 3 D q p V G U s i X M X f J i P 8 X o D K m v R B W B N I X 7 u h q S B Q W 0 F D n E b w X R v d + A y C x X 4 Z M x F O 9 u B b / X q q U z q 7 8 4 + 5 Y P U y / 1 C Y P P y s 1 g L 7 Y Y I j 8 0 s 0 L H a 0 T P C 0 V U F Q X 4 5 3 N E h 6 W 4 P U N x 0 c r F E H Q q h w h 7 t g O 3 Z x t 5 X j L E p W J Z K D J j m W L L A W M B B Y r z b q x p o Q i F l m u 5 S F k S F j q + w F K j 6 F K m M X I M x W i O n R i h j B I e k 3 Q B O c Z Q K K v I K Y I i t T 7 7 Z h h T d X c 6 H 1 F g w t W J m 3 L o W H + + q e L 8 S b 0 T g 4 8 3 E 8 r D 3 C X R V l k p q i k t U m E K K I f p e T q f r J h P k + a 7 W I m k v J S K S I v k t j m o b o 4 D V i 9 l M X T m v W X T 2 r G d v 1 n 3 e j H Q 3 6 C X n d C + O p b B K 2 S d v Q 5 c T 0 V x w E z e g 8 Z g O a L C q J m o U l O / h F u Z J I 6 R 5 W 4 G C z 3 H g n d f u w v V o e P o s 1 T I y 2 2 9 R u l C l T y g B o O O C u 5 6 1 W J h o Q z 2 5 n K C J 1 U I w 6 C 1 Q q 2 Q D C 6 v c S v E 8 7 h F F O / c q U k s X U p h t G k t E o N X 0 2 p I i b i l g r s u R 0 S S 6 L s U S N x I Q r m f F D 3 u J + q X Q 1 m l w / g B K V T g 5 E L 7 W r y 5 t 6 K Y f M n J Q 0 A G h A x 9 P o 2 N e 3 l M 1 g t z 7 3 1 p G S N f L 3 2 G q y T k R F R w i S e i K b 6 K k E z U S A F N S g w c q E 8 P 0 H f F g 6 1 U 3 z c T a G n s M v v m C l I T k 4 j l K N 7 T K I 2 i u l i A r n Y 2 I H m r l X v r Q p n E N 9 b R r E w b K e n A Z G V i F P J 5 M b j c 0 M U / H y Y e b c L c e S l b G I 5 l E c 8 U 6 N s a 7 + f 7 r E x C s M X P S L / F B Z J P C r a M f L y 8 l K M d S k s R t l E T 4 i t Z Z I N V Z A K S l Z W t G R M Z D m I L 5 K 1 Y m a S 5 F k n 0 2 c J W d F I R 6 X Z g K 7 s b b K d M j P 5 d x K C s T L 6 2 g u T 4 q u R N T t p c M J B 3 M a r p b O j v / P U l r F 4 u E F U N 4 / p f P t i i T I y + v h 7 E C u s i m 2 b P + m H S d E 7 z m 3 V K 0 X 5 r L X m X v N R i / V k J s j I x L D r 3 p j L d v X t f L B j l b l e G T I a E L k A 0 T q p 8 a Q Y b e p 4 s 5 d S 0 j O D s B g I X f c h X N 5 C n U C G x V M X w 4 W G h T O e J e i / f W h F F v y s X E 5 z k 3 Q Q r 0 9 z b G 3 j 4 2 g r C d 7 3 w 3 c p i l O K e P N H W u Z W 7 0 O 9 v y B W X y M n g V c u c F E H B T D F g G c W Y E T e + e F v k F A q 5 A u 5 9 Z b r + T g m J l S q d l z Q H m / V X 0 X V q F A d 6 S j j W z 2 3 o C B Z 3 w 2 r I / a a L 9 Q s n N z L R 1 1 r T g 7 2 W r U L E 5 S w b G x t Q Z M z Q 6 N l d G 9 B z 2 C D W 1 p y a M M D e 1 H 9 B V i z Z P b M 3 4 Q C T Y x i u T n h S z M z N i b 9 c h c 1 o p m w y b K N m G L p V 0 H U 3 j p 3 P T 1 9 z k p 3 l K m R J o a W 6 P w l r 7 + Y w e q J 1 / V Y 7 m G s / C R Y C W Z z 4 6 U v 4 1 n 9 7 q / 4 M E E 2 T z 2 y a / 4 j S 4 d z f U F N s 0 B o X c W t s b i / N S Q t G J p l H g I z b f T / X S k g Y Y + q 3 3 w L z M R p l T R I 9 L x / C v b x k N B f q P b g Z T L n 0 V Z d Y r u 5 w G Q U d Z U i G r k L / l h H M S u P K 6 L N O o M 9 p x v X V B u X f D o c O S Z Q 9 H y O r P X 4 U w y f p N x x 2 R B Z a r y 2 z i n h 8 D b e + M I 0 7 f 7 N I h j h I Q X 8 v t D o D d B Y 1 d I 4 i H O 6 G 5 3 7 h I 7 0 Y O j S I U q y G 4 e d t I o S Y f t 2 H 2 1 + c w 8 r l H N G x C g Y O E 3 1 7 r g 9 T H / F g n e h j L B F F / 3 A X t O v t 7 d S k 6 7 1 y b x X x e Q 3 G z r J 3 y 5 M Q R e l Y R 0 W C j u d n T S + 9 g P u v L Z N i S W N h s J j R N e I W x r a q z I v k C C c u X K Y u q P 7 h t / 6 D z 7 j 7 G 8 q S 8 J b h G N T B 4 t G J u Y O s w i e C e I k U t W Z b O o H b E K d j e b j 6 6 4 1 U 9 F q x 3 s V o l 2 v M + C S k E 5 G V S Y C k g Q N c E e h W i a s q m a 9 L 7 9 s N e J K w G F R C 5 6 p L m v C u W 8 E B s P C A 9 Z c 5 W 6 l S 6 O u 1 f B J 4 X m r 9 v h d h i v 9 G T z 9 + m T p X b n d q A y 2 D z 4 J / T j 6 i T / y b m 0 R r a r A S J f v O 0 x K 1 K B U y M B s a 4 8 v t h b v I a G n V S s w E 1 Z t 0 i M E 9 v O W Y K r l e w d A e g 1 h K U K R Y b a W Y h 6 9 Y w D G b U 2 o 8 k l W h Z 1 A L Z U 6 P d K U E V c Q v F i x 6 4 y p Y 9 T X k a l E o z B S 9 r o e g c u Z E g o H j S r b g h V q C Y i O K o R T S 9 W d f z g s y W a n n Q 2 r k S n Q O 2 5 w 2 e 0 1 W l q g 3 j y N H z a h l i G Q N 6 5 D a S C P t z 2 F t z o u 8 z 4 y S P g Q P K U y 1 u w t T h + 2 b d a T O Y T 3 y 6 Q I G D / T B 3 F P D 7 N s B u E b o e + g 7 a x k d a h W i 6 H T O 3 A q Z K 8 9 7 9 r g Q X U 1 S H N W D 5 p z A e n Q V J T J M P f 2 D i K 8 T / 1 h P o + L r E 3 N q K l c O i d W s K C L e 0 N J 5 u V Q I z C a x 9 8 U x G I a 4 K 5 d k n A v z q + g / 6 E Y + l 0 O K 2 E 0 p W 6 V j M e L R W 0 t w D d i w N u M l 2 m 3 H G o 2 p Y v q d + Z r p I M U M 9 V W 0 P N H G D S 9 8 0 0 F R m C j V Z p n o Y m U p O N 0 + j k g E 0 g j N F K C 1 F 1 G 2 F j A 2 M k I n T 5 S K 4 q L Y c h o O G g y G 5 J k 4 c m k I f K 1 + l 7 2 T D K Y S 5 m r n 1 H o n F M k y p c g Y V J R Z u I e d m 0 s E t o A u S G q l A O u Q F u V a C a H A O u I P d d D p L D D t i c D U p c X K W 1 m x I w U v W 9 g N u A s r d 1 n t B F 4 z 9 k 2 / d l 7 c / / 0 f O o T D Q x I b W F 6 W J o l H 6 t U m W a L L x g 5 K y Q K U T + c R 4 Q X H 3 f R 6 / b R Y Y B f v c K r f g d m B V T z v a p Q E 8 b j L y G 5 U Y e x t H N v d X B r a p A N 7 u y U v z K 3 f 8 q o g V t 8 o w T p G g t L v R k k j e Z F 4 U i r r c V i J E h E N L p M Q x 7 I 1 e J N a H O y h w L x e a b 0 c V W H E u T X D O P 3 O C g z D x F Q G B 5 E P 1 2 D o U m L h Y o C u d w n u n h 6 6 B q S k 9 b m B J Y 7 7 m p Y R C d D X p 2 P p z f m x u Q s b c P M c 4 7 g a 5 V K J l E o h 1 n K t x 8 l j 0 3 g O H e p H U R U j m c 0 i s l T G y O g I e f K K S H L F s k Q T 8 y Q f E S v 6 p l r X t Q X J K 7 r G P F i 6 v o o C M Y U D H x k X Z V T e t 6 v Y c 2 4 I o c U I P G M u U d t q 8 w L u A w U s X Q 1 i 6 L i L G I A O F a K J e r s K b y / o o Q i s r t e K Z q m P h I z p 1 z e w 9 5 V e r F 0 r o O u A Y r O H 2 n Z Y O B / F + A t b C y x D w T A 8 X W 5 k g m W o j J V N y 8 F 7 N M 2 e X 4 f B 4 I R n n w o V B / H R s A N 5 b R B 6 q 4 Y 8 o Z Z u e q I j 2 2 f V Z L B A z F y g w T z S D Z P N Q P Z 1 D c H b R O O K g + g 9 o U Z e w 3 N K 9 J g E T 1 s 1 C S p Y K V T g v b t B M Z 8 C o 6 e 6 o a 5 T n Y d v z 0 F Z N s N I V G P o 2 e 0 z P u 3 Y 2 P C j t 7 c H Z z 7 z L g q l K n 7 5 O 6 b w 4 l 4 n n v / 5 d + v v k P D 2 T x 2 H x d T Z p B d I Q H Q a j V i 6 s n z T R 9 7 F T Y q a R 9 d B N m L S N e D X H v p V 2 O M p Y / n O O t y W P U i n o k h V 6 O J O 0 T i H y 2 I J P S / M 5 P b B J o M b C m I Z h T S v P t V B o a 6 i q k 2 Q g K l Q T h n I q / J 0 R x E a E g q / P o 8 D e + 2 Y W c y i F k u Q j z Z j 4 B m D M C o 8 / 8 T e q T l e a s Y M M Y M 9 X Q 0 l l u G 9 k k e 0 q 4 A D H g / 9 b g 6 r V 1 N w T X J z S x t C u X n o Q 4 O w D E k y w W S k m C 5 S f J u H 1 q q C u U v y V I / e W M e + j z S K X n m 3 E 1 7 l O 7 C / T z A f b t D S f c q D y P U E h s 8 a y f x 7 6 Z w q w r N 2 g q H U h 9 l 3 v N j 7 0 u B m U m P u 8 h I Z B x v R B F K O a l 4 s Y m W w U o V u k b G k c x 8 6 J h m s l c t p 1 L Q p 9 I 0 O Q E t G J D I X R z S Y h 8 F W w 8 D B X l K o t b V a 0 R T Y V C j O 6 H l f U 5 N C S U G y 9 2 4 C 6 W i G N J 2 8 z s k e 4 o 8 S d e M s i / d m E W p b E r 1 T W 2 k R z y U V y y U Y D Q a x n N g y V E b K T 4 N F F 8 g x R B 7 P K N X y V X N K J K v r 0 J r V q O X U i N 6 y o m o I Q 5 1 3 o 6 q P Y O S o d F z t / o a F y 0 e K U 9 W F 4 R y 3 i 7 4 N T B H l Z p c M 3 9 s V 9 J 1 T k R X n C 0 K D x 1 e t T g U X r 3 k x c r J L C I o M j h u Y 2 p T I G 5 e J + x t c M k 3 d G Y / u T a N K M c w / f E s K u v / D y x Z 8 b g G 4 s 5 o S P 8 c / y / j 1 7 5 z E m U k b s r E c o j 5 e k y W N Y z E r N R Z V q Y j K l J T Y / 5 H W b k T t k D 3 Q / V k y Q M k M 3 A c p P t X T x R Q 0 q 1 W w 7 y X C O G h 1 4 + 6 X 5 q A 7 t h d 7 e y Q v k C 7 Q e a 6 l K E 4 w Y m l m H v t f b J R / + V I P x N 9 K f i + K s 1 F h A F 0 T G t F X r x O W Y s s Y d W x t D b A + 7 c U s N 0 J R G m B U 9 2 P w F F d o t 1 5 J 7 q 5 V L R X F w r z m r X n C 0 3 F 6 v g q D 0 0 I K r x a 1 p e Y B D c p x k p E Y G c N c Q S w 3 8 l 9 T I J 5 b x 8 j k G B S 9 P G W z f d 1 f s V h G Z L m K y c l x 4 f V 5 V X h s X g 2 l J Y r B g w O 4 + P a 7 G N I f R 2 p v C v 0 p r V h s u v G g j L 6 9 v B Z O u o g L N x Y w f m I c i R C x A 2 e j N 3 s 8 v 0 b x K R 2 D b 3 6 5 V n G 2 V o 3 7 3 z Z g 8 k X J Q n M G S 5 6 w 5 Y G N P N Q g E Q 9 h 7 H n H l j 2 Q Z D B N m X / X i 8 n T A 8 i l c p t K y H 2 0 V T z R Q G D F 1 d W c K C p o 4 A Q N l L D 0 d 2 m M f s w s K A Y L e z K Y R H x B A / s 4 u V W L D i t X 4 6 Q b Z Y y f 6 d l s X 5 U h b m t q W v W b U 7 L b z y B 8 o 4 J C V E 9 e q Y j B o w 6 k I m Q Y I j a s L t 1 D T + 8 k s r k k L G 4 S Y k 1 e 8 G i O G b n F G F e I 5 A J l W A Y l b 8 J Z 0 O B 9 n j / T I J K Y F / s / 6 c g w L F x f F g G y y q S E h Q L V n / 6 z O d x Z j u F n v m U K P / y f H 4 r P / s U P 9 u G X v p J E I J L F b 3 3 D C L 7 5 v 0 l Z s u u / c E r Q U l n A m s f 5 c W C l u Z e K 4 Y D J L v o u c D W 4 j H a F W i c B V G u z W H t z h Y z k V M c d V V K p D K x W i Y q y Y r N Q c h p Z o 2 A v I R 0 f 2 S 9 c m 6 u h L + 7 H x P M N e s m 4 t a 7 B s Q G J Q q 7 e X U c p b o F 9 j L y E S Y X p a y S A U 3 v g f e C H e 1 w P U 4 9 J J H E 4 g c V y M n 1 z V s x T Q m M F F + m E w 5 w V V g p m w 2 L h W 1 9 H N l P E 5 L 5 x 1 O j S 5 / U 5 p M n j J n 0 Z K C p a a M t 6 h B V r R A V d U O q K s L t M K B E l d f U a o N T U K F b l R j 1 k t M N 5 2 N w 9 q B a d Y r + w V C Q p W j w c + F g j 4 c S r e 3 U W a S 5 R R n A 5 h G J c s 9 k e u l A o U 3 j A a 6 + Y i h d g q J c t B e 5 G Y D y U h S L s 9 9 b K R A O Y d 8 q I X f b A e T q M + b / O 4 u j / 1 L B c q + / m M U R W h h H 2 h p F a I 0 8 k V q n W Y L G 5 o e u O i V W a j J k L C 0 g l y A L q 7 K L Y t p A q i o N l 8 M H w k n i O 2 0 o K 3 t y M B 5 G E i 4 I p 3 + U y e s 9 w A N z Y B U M G F 3 P K f F o G X x Q R j / H / 9 f S 1 n O H b f E x C 2 5 z g W L i 1 i t F j f S T Q n a k s V 3 a U i R a u 3 F 4 n j q 6 i e E r a 9 W E 7 i G O g 3 + D M H e P z P 3 q Q D E m U n g c G y B u b d Z J x 4 p H 6 9 G 9 e w 7 1 w B V / 5 Z 8 d g s D e C 5 / Y t Y r Z D g d 5 3 L x 7 E C a c U B 3 C R 6 M X X 1 3 D 8 5 T H y d k R t y Z r z Y s t k X i m U o N 9 e x b V E D P 1 E p f q m W h V B R q K 6 A p 2 K 1 7 a Z 6 t e i g W w u i 2 K p A I e p D 2 a V Z 8 t + U p z p u r V S h c X n o / t E l Y 8 5 R J U N G w j e E C 2 3 V k X E m 4 P K k i N P X M a e F 4 b F 9 e K y J Z 7 r i y 8 n Y B u W S t x y Z H A N Z H D L N G 7 r M S k u Y w / O X Z 6 6 x z 2 o 0 Q t K j X R t i 1 F S k l y I F M e J 0 C M y u u E C J s 9 5 i K Z J m 1 y 0 I x H N Q a H a j 3 5 b R a T c 7 3 h D O D b U T Y Z / D V P P D 5 H 5 3 a C z 7 w P v 7 M H F 4 u 1 Y X / W i u M L n X U X / a a c o C 2 P n 9 O j N d Y y 9 a M O V B X I O J L O K m 3 9 z r 8 Z l 6 d Y j v J u A V l S U r 1 8 k n 0 H B X L G c x L 6 X p a B 5 4 U J o x 5 n k x y E b J W 5 O Q a T J Y y B 1 q i K j 8 N K w c h 5 F W i A W m a U T V l f g H G s o D B c x S u u h J C v Z C V y g 6 n I 1 U R G W 4 r r V F 0 r E / z c l K G b f C I l 0 a n O 9 4 A e F 3 6 H B / e x r U m L l x r 8 8 s 6 l g v / + P D y F B w v T M q F U I D C N E l M Y + a I L G J F H O x 3 k o f v 0 y 0 b c z D q L X b V 5 o + W I W I 8 9 v k z C i 8 2 e a p K 5 v T 0 T y K Q R B Z P M U 0 l z M O g X d A x R 0 s 6 D H 6 o k I t U o N s 8 l C Y 0 h x U 0 W K a w 1 q G 6 7 + 1 T W M j Z 5 F r H B f K I 7 V Z R O l Z N G s U i x 9 Y P D 1 n V 9 L w p k h m r j H h L u v P c L h V / e J y 3 j / t X n y X B D s h e P k d C A D v U 0 H t V 6 9 W e s n g + P j + Y g G C v J u v B 6 K l 7 v z v A + 3 i k t x w i i 6 A X 0 v S W + t F 0 v e e 5 g 6 c I C U h r w S O Q e u z 2 S G w 0 w n T s d S J C + X c 9 o R W 0 z C l K / Q 9 5 G C 0 t j w / J j j B B l + G x f U 9 W P l G o U Z F A r I 4 I w w V w Z x h v v O G 0 u Y o r C H E 2 2 c D + B S I 7 e p g o f v P k B J O 4 y Q 2 Q 3 l o m M I s w 4 7 E r d d i D w o 0 S F w i p S 4 u N u L g Y 9 I V R L c g L D 7 h Y K 4 L + 9 p u x t w 9 b U M I / F N t l B V s j I c p 3 B v P k 5 g c w l Q 6 L w Z j j F d X Z k a w s / k Q 5 6 b 4 n K m T u D K 7 h b U l Y n B n q l Z m d i T V L X S J O 1 2 A f a T 4 N T P v S u U 5 n O k S I x U T h J a h 1 G F f L E h 9 N / 7 2 X v 4 Z / / l E e 6 t S U s h G J 6 9 d v w R G a n j 9 H m + Z b O t 3 X j a w d d E d 4 E r p b e i r P E L T 9 E J w W n y l F o p r g i l V U j k J Y X m N W R i / V m 5 G 7 k E X R / 0 C E Z g t z r E b T W 6 D 9 O r I 0 g l X T B z j w 1 S J l 4 d P H x o F H 7 f L I a O T m B w 3 + B m X a a 1 q d y J r 6 / F o B D 7 R P E B H / 7 o P q z c p P i S D t H 5 7 B T 6 n t N g 7 W I Z 2 X h O 2 A Y 5 D v H 6 W n d e 4 d 0 5 e J G r 1 i W N D W c E t b 0 a 3 K 4 6 M U i K V I g Y Y d L b h Y B 3 j 9 o x Q 8 r B R p i r I N h Y s j L x / s J 6 v R W u v V a U H i U w M q V H 1 3 N 1 x k D H t u c j 3 X B b R x F 8 R 9 o k g p U p l 2 r E Y R r 6 J l a m x e s r c P W Q U a H w p U J 0 e O b S H N S B O N L r B b H 8 i J W J s W k S 5 5 w O O L r t W L q x K p Y i Z x Y N 8 L 9 p R P R e D e H I k o h / G O 0 N W H Z C e + r a M W x B d K F R O 8 c I L y R I W T k o l Q + l s 2 D w P J G U c m 8 F J z / a Q W R D K K F 8 4 + p x x q M 3 F 7 D 3 r L Q 3 r l Q N w f W D v H Z m 6 / f u B q X 6 7 O o z 9 R T 0 j 3 1 8 B H / x q X 5 8 7 n / u g V 7 L e / u q h D f 4 g Z c G 8 K M v O d D n T B O d a V y s J m M s L D N 7 2 2 K x h C t X r 4 t s Y T P K J H m H v l 5 q A d Y O 3 o j s / l d a t 3 o R o K E 0 m q 3 I a i Q j w l X d z r Y C 2 p q C B F C j p f H 1 Y z 1 5 D 8 m U t J Z p / + A 6 D g z 5 0 F W v u H n 4 2 p I Q t u 4 x N 8 U d Q 2 S t p V i w V J U M H S f V W E R k v c 7 l y D g 3 7 S W V T 3 K 6 X Y k + K 5 e n K T D 4 v J r i m h T m r q 4 h 4 p O O j 2 s b m y F f v + G D Q 6 J f O o N T 9 S + O S 2 v w x H q m s g l K a x H a V D / 2 v N y N 2 b c b R p x x + U o E N X 0 e q x f y G D l j g 5 0 M u 6 0 t 1 8 R Z T / s J N 0 K k H M v 0 / m U K C T j T 7 X 0 Y w J 2 / n R U V 5 o V 0 B Q P 7 p R D E Z D F C 0 6 2 G j R y A o Z + c A y m 3 D N F T o n 5 f g B e O j + f n 6 A S I D t D B 6 x V d c O / R I L N m R N 4 4 i 7 G 9 + x + 7 p 1 A 6 k 4 b J x E W N m / q 6 i d h S G Q Z X R X T s q S q q 8 F 4 p w / Z c 5 z 2 h e C F g M z i D p 6 4 Z x K p f Y X 1 4 j k F Z T 3 L Q w P O k o 9 y M h e 0 U g 1 e L c j x m r P V h g w a m b 3 / 7 3 F a N 3 r 9 G 3 9 d a 9 L t b 3 L 1 3 D 5 M T k 1 v 6 7 3 G / w 2 d / 5 r K 4 / 7 u f O o i 9 f S Z B 9 3 7 x 8 w t Y C G b F n B R D X t U b n E 7 B 0 k U 8 P J r A 1 / 2 h l G W 7 8 U u n y Y p K R m k l n U C / i e v k t m b y G L 7 p M P r 2 t l b D h y m 2 c O 2 1 k N D n o V W 1 S R G B m + z c W / X g e D / v 6 K 9 G I D O H b t N k / d U G p t 9 c R e 9 B O 2 x N x c H r D 3 2 I r B P V f G 4 U F c M 6 n E R 5 G H e 8 a l Q C N 3 D 8 + B H M X V j B 5 F n p + Q d f W c P o O W l h Y d 0 h b W J j f g N G q x G L N 7 z w u C c w c F K 6 D k y 3 A s k K 3 A Y 7 v J f D G H + x c X 7 s R T K J L E w 9 L q K K e S g D R a K X F h H / z r 1 L x u A l K e 7 1 X q s g k w 1 g 8 k U p C y q D 1 8 n p H N z T X j L I H D 9 F M 1 o R G + U e V m A e y c D i k i y e n I l t X 0 Y S D I X J Y 3 V h L a H a L A n b I v G c t A h u J K G s W E h r i a Z V E 3 D 1 O 0 U y w j K u w o P X y V t x m 9 Y d s J 0 y M R y j a l h s X W R d J G q Q K L X W S e 0 E V j B j z U W D w E O 9 i t X Q I / G X b w y 5 g Q x z Y a Y w B n T R X 2 4 h J t X 5 q c l j b A V X m P M K 3 i d X J s a h g w e 3 K B O D G 8 + z t + L b D / z O f T z / 8 1 f E 8 5 + / H s D d 1 U Y d m U a j E b d P / M k 0 X v r 3 l / B f V + M k 4 F r s s 1 S Q W E 2 K R Z R / / 9 / d x i d / + Q F e p O / g B Y m d k P Q 2 P H W C h o G n O k L B k D j v T s r E 0 N W s O D q Q w s y M V F I j K 1 O m 1 E r r t R p z i z I x e B 7 o y N d N I B + I Q h 8 f x l x I h U w 5 g k N 9 Z a R V R M N y + k 1 l Y u w 5 1 4 N 8 g Q x d m 1 g w Q 9 D V 6 P v J F R 7 7 h v 1 C m e a I 2 s 5 f W o O i q K c 4 3 o r b X i 1 M A y R z T a Z / 4 3 Y O 7 g G u B i G j b w 8 I x Q i S U S l F l H B 3 O / F g v S i W 0 m e K 6 5 g 6 1 9 e i T A y n w 4 q H R G k X 1 6 U D 4 h C A q 1 E i 1 2 P o P a H A 8 n X J 0 / F c V H A l K O 3 3 2 4 Y Z 8 o p X V r U t 9 Z V b p J 7 L / x O j z 6 A 2 r i a K Y C d + L l G U j M J P t M S C w 9 8 w I Z Z 2 z L 8 d x e x b I c y 9 E 8 D 8 O 3 F w U 0 I + 4 X A 4 j E K m R G 7 S L 6 x F J w S W V x B 8 E E Y i m M D e U w d I l B s X S + 6 v x 1 y 4 e U 6 p E 2 z 1 M h W G 4 O 3 y o k T 6 L I M H g 2 M P D k 0 D s 1 F 4 h l o t u A x + 3 3 v F 3 F w H q l U H V 0 E M 0 + 3 F C S M + f k C y d n / 8 f X 3 i 1 g 6 L X i X K i Y Z c B n z u h 5 / B H / 2 f L 8 D Y Z Y D v f g 4 r I c l Q 5 I k G f s t v r + P K 7 Y d E D Y t Y X l 7 d 9 H D s t d 6 9 e l v 0 Q 7 i 3 o U N y Q Y 9 9 T V u B c v y Y y W Q x 7 c v g 5 k 1 6 n 1 i e T 0 Z G o R M 1 f c 0 w a e p p e L q e C 3 S d h 0 8 1 K q 3 b 0 T 3 l o e M E e g t 5 m N Q u 3 F z T 4 O S e b s Q D r d R e r d U g f d + N W V K 8 Z j C j s P e 0 x s G T Z / s w c Y Z i b K L U 5 b t h 7 N E E 0 T P W L W r 9 G E s X U h h 8 t o k v E 9 K 6 B H k 5 O 5 H 9 J A K k A M r p C C K h N R T y r b G p b H w Z J w a L C G U n M D v D P C a J + Y t e W A e l 8 T z 0 s U k s X g k g F h t B c D b Z s f K m v f c E o 4 X y n R w q i h 0 F G K q 5 + 3 j h 6 0 f g f R C A 6 w g n E W Q h q O H 8 o g 5 n x 4 p 0 O R p I R V J I R d M i 5 9 8 9 2 i 2 C Z N 6 C Z v V u A G Z d L 9 S u J B x 9 N u i N k t u M z q f h m 4 8 i l 0 / h m U 8 e 2 D z R Z J Z r 6 6 o w G f L Q V X k B W 6 t l Z M i K x p 5 S 3 p d K 3 k C A w R 6 M h 4 g T H o y i 1 w g / B e c H X u m 0 4 b S 0 + R q v g x I S 1 H J W j w c v b 2 / f c r R I g n D 6 5 6 Q q C c 7 2 y e C 4 i K s p G D e b n m d w Y o L B z z f f 5 0 z X M 3 X q O O A g o c y U 8 S v / Y D + e H Z e E n J f g f / a t I P 7 0 a l B 4 x X / 7 3 Q f x T / / w n n h N x u X P n B I L F U / 8 C + l 7 + H t Z w R Y X l z A 0 N C A W 8 / H i S A 4 J f X G K c + x 0 p 1 z G w o W I m I 9 s x L f b I / Q o C t u Q B f c X F n F o 3 x j K F H P I q 6 V l P H h 9 g a 5 B Q 8 l l p E J p a P V a M a 0 i T 0 E 0 g 6 s / N m 4 X E Y / 5 6 T 1 0 h T R c 6 q V C O a 8 Q K X C z g e J h d Q E V T Q p O W w + c Z M B 4 I n j 6 z T V S d o p 1 u k z I h O n 1 t J 5 k p g a 1 m Z T f Y U C W Q p N a 1 k L P k T o V E j j e J h 9 8 L E s X Y + R Z 0 w g O T 5 L M F z Z X U Z f o e 9 5 e 3 O r 5 W 0 Z K V i Z G Z f I g 5 t 9 d R j l h h K H m J M 2 P i v Z f 6 6 m 7 G L A V 8 P p s K 5 + 0 u C z o m + w V y s R g j e Y 2 w f t e H M X g c 3 r 0 j H u Q 8 K d F u 7 D 7 f 7 e G 4 G o G D k 8 / d E S X u C G K D t L E m d V I v J i U S V 0 1 d F S m o k K q m u a T b d 7 k j V O l n L T g e I j n F O Q Y K j y d Q Y K e 7 a x M T B M p f i B 1 5 P k L a T n 1 k 6 G / f 6 u 3 W Y t s n a 1 / M j X t j C / 8 7 y f x t z 9 x H M d c T m I E k g f g f h Y / + g 1 S Z Y W I 2 6 Z a L T f j v 9 8 O 4 W f / Q v K k 8 o Z 2 L L T j 4 2 N i Y e D M 7 J y o j c u k E h h y V j H 7 5 i I W L o Z E B m w 3 y s T w 7 C M v U 9 R B r 6 k J C s v b y Y j d E A m c i I r M J T B 1 e g h L 1 / w i w R W Y D Y m 5 p M R y B s l I E q E 5 i W Z y a + 5 2 8 I Y G 3 G b M 3 T U C m 3 k c Y 8 d G M f n c h P D A I x 8 1 o P t s F q O n P N B 1 6 c S E O 8 N 3 s 4 R D X z + G 3 k m P 2 J F w + G i f q C Y f e K m C 0 W f 6 0 T X u x M j h I f q c A x N n u 4 U y t W d a e Y z 4 M x Z T N 1 4 c z Y l a P T b 8 T F M 1 2 6 y k 3 p K U a E b 3 0 k N o 7 R U M P e e A q m p C k I J W o 9 Y B h 2 4 I M y E 1 9 n o a v P 2 J Z v r p W H j S d X 3 G h 9 6 p v s 2 0 K R + s v L 1 M e 0 J C h u y d E h Q j N F O + d k j 0 j 6 u U / c S h O 0 9 o M v g 3 u a s R z 8 t w 3 P X B i D 5 w / Y 1 b 9 F X k X V 4 + L h 7 L 3 8 p U 6 9 V f u Y U c W b h 3 y X O o 6 + U e z c W y 7 Y W z 8 u O h o S G x B S t / w v t u G r 8 8 s 4 p + p x 6 f + Z Y J X P m S H 8 m h H v B 0 z 9 U v r Z C g u J G O S x U w o 6 P D m 3 N i n / v U Q R w f a T V U M 5 e W x H 5 M Y j t O M m Z j B 3 s 6 9 k x / H L i S / P a j O x j u m 8 D k / j 2 k P H O k k A o 4 y Z u q i d L W 6 N h n L 4 T o m h M L I W N o 6 W 1 c v x I p l 4 a U e b u G P + H V C G I L Z B B I V r g y 5 P 6 G B p O 9 Q b p u q U 2 q z 0 j y J h E 0 7 v N X 1 3 H 8 m 6 Q V 0 N y q m b v L M h N h o 7 v T / G M u n Y P B 3 O p 5 l i 7 E Y R 4 o I x n I Y + Q 5 j 8 g 4 r w b 6 s Z H Y K n + b G s C W p R 3 l Y h V 7 n p s S H i R X Z s u h g F X V I y 5 o s z J J q N V 5 + e 7 R P e J B c C G 4 W c X A J 8 q c 2 t q 2 f 1 S n t U 1 2 p 0 U o X 6 f k B 8 d N D J 6 D i L T v D d w E / l 1 r t Z + M B X 1 T l X m 8 L P a 7 Q 4 l 7 E W y D H 3 o 9 h x 9 6 b a u n 4 v Z d G R p X p n L P / u x l Q e / C q S K + 5 X e 8 4 s a p + G / / P Z + 4 / 8 r / d U 1 8 5 l s / 5 x W 3 H / q 9 B 4 I y c t H t 2 A t W 3 F h K 4 g s 3 g q L C 4 N P n F / E T f 3 S J a F s N n 7 7 g x d f / 6 z t i C f q 3 0 e d Y m d w m S U h / 8 H f u i 7 / / 8 S s r m 3 N g g 6 R A n u f H U T 0 0 j P 5 9 D q z c l t p w P S k s v W Y 8 e / g s w n E / C t U 4 + k 5 4 0 H P E L f Z / Y k + n 0 q m g 1 x t g H 7 R u K h M b N L G B O R n u 6 F y S Y t L W B Y x 3 v z w N 3 z V 6 b T W N y Z d d y K S l i e c J d 1 k Y X n m J h Y y N T F j E z G a i e j J Y m Z Y v Z W C s 9 J G M 7 b y 2 T V Y m Z k C b U J X h G X F j / L k B r J 4 v Q F / 2 d F Q m x q Y 0 5 k t t w k S 8 c m B 4 P 3 y z A a y d L w s L x j 8 S X U v g 5 n + / i 4 X r j W y f 5 J 1 U Q l i a w U F l a C W M 9 f s h P H x d m i B + 9 N a q + B w r i d q g Q 8 6 v E x O w L a i f T E r Z S K f z B C 2 / j 5 V O r K 4 l 5 W X l 4 w x d O 1 j R G D f / 5 j a e O 7 u 1 T 4 O M r F A 2 V k l u 3 N k o k t 0 t 4 g l p z q Y d H E P t h D / / w X 7 8 0 i c a C R K X u T W D 5 K g v X T 8 8 S A E D g Y e D b x 8 / 6 s G o S 4 P v O i n R 4 1 c m D T g z a h F r p k 5 Y K n j B R f Y 6 L 3 k w x p m m a v f / 8 F K j 3 u / h V 7 z A a i N p w D t i 8 G r g / T 0 l O F 0 O V I u S M C Y K n a c z d o L O X c P Q Z G d 2 w U g k W g 0 c X 0 9 R T M A h g s M K j 8 e J e + R 9 G A + J e k 6 c G o L l p B e j 9 Q 3 R D 3 9 8 H K v k n b l f B K e 6 m V 2 Q D d n E n o k R Y j 5 x O N r 2 + B 0 5 Y x L J N O 4 5 u B t U m u Y 3 F T U 9 A v d T S K 0 W o b U W s T a z t Z m m j G 0 p X z G X R v H a 3 2 H 4 2 C A C 4 Q B C y x G y n i S s l i o F a Q W U K T h m N 6 5 V a R H L x P H S 1 E c p s O R 2 v V x Q 5 C A B V c H Q n 0 H 3 c E 9 L r F O p V R F Z j s I 3 E y b X r h V L D E b J 2 n Z C C U k o 6 W R U 9 W X V n c A J C O 7 M I z W m J K W j Z + Q E x e L 5 p L D k 2 0 F O h D A M c N J x b 4 0 / n h Q 8 m H 9 L M Y t R q 8 J L + 5 3 C o w y 7 D f i T f 3 J E e k M d X 7 k X w b i t B I t B j b m Y G o F g E G f 3 O E m g 3 C I W i m Z K m P V l E c + V 0 K 2 W 0 u y B k g U O k w b H R 6 1 4 / U G E W I U S t d k Y V n J F H D r O G 9 B p 8 E / / 6 K H w v H n y z o z P n j H D f m g A / d 0 O p B J 0 D c k G D v Z 2 z n Y y e O P u d 7 5 8 A X u O 7 k M + R + N P 3 8 k b x v F y k G w h B 5 f L h H y W R p n e Z 7 d a R d 8 I U Y q j 0 9 J x 8 0 p f I B Q I i t i S K 1 2 4 b l O u S o l 4 e b t S k 9 h n u B N y s T z S w Q x 0 w x 7 U k j E E 5 i O Y O j N G / o s 9 p v R d v C N L i Y Z j l m K y w 3 T O j I t L O j w / K r E j 3 t X j 9 r W 7 G O o d F o s T 2 y F 2 m q c Y j 7 d g b U 9 + t E N e 5 7 Z 6 J U 0 U u A L X H p t o m n O J f m 8 7 b K t Q 5 v m H O P V 1 h x B a 9 c I 1 Y s P D R B w H H A 6 8 M 6 / D m b E 8 y t k i y q k y p h d m 0 U f c v W + w d e K s M + o / x e a 2 j j J d + N V 3 K a h 8 Q b L G M j i x w C t n u V i z n f e y d 5 K 9 o Z S h G x D v Y V 8 j T + R y 6 n y J F G o 7 Z W U 0 K x T 3 n 6 P w t v 5 o d 3 j 4 8 B H 2 t 3 U q m t 3 I 4 L v + 4 x 1 x / + L P n d p c E 9 W e v Z P v X / v F 0 z h Z z + L x 8 7 y S 9 z m i g s 2 4 8 g u n c W F R h 3 / + + 2 + J x 3 / 8 I 0 f w X b 8 p / c b z U 3 Z c n I 3 T 2 N P 7 K C Z 7 t p 5 d / F i X E r p u I 3 7 k G w / j j l e H V / c U c G t d L T a j b t 8 l h D e p d h g a z 6 3 P e J G r q j C 5 r w e p Y g h m r a S A s t F 6 X N m W X O j L 4 9 v c 7 O b e l x e w 9 0 X y S P r t 2 U A h T E z H X R E 9 z r m F Q j P y i I p j 4 P n F l d s b 6 N 7 X T Y r c S v k f v b 6 O f a 8 M 4 M 7 f z O P I x 7 d u P H D n t f s 4 8 u p B i s m i i C 8 R m z N U 0 D V p F l m / T v C u + 5 B f J P P 8 r B s m T R V v L X Q 2 B j K 2 B i B 1 q A 5 a U F W k 4 R k j b 0 P 0 7 K D D S c P C 2 0 M q o K H H X L Z e 0 p V w 7 P R h k c 3 5 7 d / 8 X U Q j E r / d D m x h m p W J a R 8 v m S h r g 6 K t L r 8 u C z n / F i 8 j 6 E T p m s G K x J B j K c 7 u y f N Q A 8 8 a M H 9 5 B Z H 1 n Y + L 8 a T K x O A J 7 H a E u K q e v P S 4 R w s d e Z C f / J g L v / z N O x c V 8 / s Z d 1 Z S C C Y a c S g / P 0 H f o 1 E p 8 O J 4 A R Y S H n 6 8 d r X R / P 7 b B 4 a h p 9 e H i C a + d W 0 W P 7 T P i n / k S e A f 7 h / C F + 6 l 8 b F f v o S / P H 9 d K P A P f v a d L c r E a F Y m R s 9 4 N 8 U z 0 s S m T m 1 G L E u / R 2 9 h W t x J m d K l 1 g r 1 M s W k N 2 / d F v e b l + Z 4 x s 3 w z f m J E t e f 6 I B a p U x C / w j m o R z q 7 f U 3 w Q Z W T z S f M X y 0 F 7 7 r j Q n y u S s L Y t f N w W M S t T 3 0 9 e N Y v r G 1 d f b g / j 5 R + e A e c m L i n B O j z 3 q g t 2 i x e G t Z 7 O a x / t C P Z f o e n k d l 9 A / w p L A K N n 0 V 1 9 a 2 9 0 w y t v V Q C q J 8 r x z Z a k m Y M n D b J 0 Y 2 S 4 G e U Q r O F s L X k H q k x 9 2 l 2 / j m b / o m 2 O q 9 p G U I D 9 L h l + S E w 9 r l P O y n p Z o 7 5 s Z 8 4 T i N z R Z u / e E 6 0 Y w C J p 6 R 5 j C 4 B 5 6 d 9 / m l 7 y s o Y u R b G v F B J y x d j G P 0 + V Z O 3 Q m s z K z A n R I d O + E U e R R O B l z / p d a 5 p W a w y n T y U O / 8 8 y M w 2 g x 4 5 m c b 8 Q 7 j O n m u T / / n h 7 i 2 K M V p V 3 7 m J G Y v r h L N G k H 3 M c W m J + I 0 O M e 2 w x 4 D f v T r h v F j f y R V n j T / x o + d N e P X L 0 i F u X / 7 / R P o H m 9 d E M q L 9 X w z P r H c n I 2 j u d e K W s w K u 6 M X / u A 9 W I 5 O o b q y g l p Z D 2 V F J 1 Y E K 4 g K M g 2 T 4 + d 0 Y V W s c / L 0 d 2 P o 8 A B u 3 X q A 4 8 d b a w 9 n 3 / Q j N j 6 I 5 4 a k S h d O H v B W N z L W H q w h 7 V O h Z I r i 8 J m D S O S V Q p B 3 w q P X / M j k N 3 D s 6 w + 3 h B a M b D o H d c E I b V v 7 u g d f W c G B j z a q O L a D 9 / 4 G U t E C N J 4 q x v e N b X a H 3 Q m K P 3 8 3 2 V G h 2 J M w T W C h 3 Q 1 4 j o q R u W e F P + Z F s h r H u Z f P w m q W B H k 7 h W J w s u H 6 F 2 + K I k j P G K 9 p 8 Z J g S 4 W I 3 B O v 6 7 B S X L j I k j Q R V 8 h n o L Q m k S X D 2 L X X B L P N T D F e G J U c X e S i H t l y g C 4 q K S V 9 L 2 8 k Z 9 I O E H 0 w t / T O 7 g R u N 8 X z W b x k h C P B x 4 G r F X g x m p y S l i d x Q 8 k i r B Q b y Z O 4 P / L R I f z P z / X g z C 9 d F Y 8 / / 4 1 H 8 Y / f u o c J t x r / 7 v u P C 0 H 6 9 j / 3 C q W U H f g f v N S P n 7 / m w 3 x G e u L S T 5 3 A 2 V + + I Q L w b z j i w d / e a f U K / R Y N f v 4 7 9 2 x m 8 a 5 9 5 j n h / V c j S o p 9 M / j 7 / 1 7 q s M S K N n 9 9 g V 5 T Q q s x 4 q f / L o z Z W A K X f q F h D L g F 2 N F 9 p 4 j u x a A 3 k F c i a 7 A d m 8 9 4 y z D 1 t 4 4 V b z R Q y z i w F L u L b u 0 o S o W 8 W J y p V h s Q T 6 3 A Y R u m e F u H W G E G W h o n q 4 W 8 B D G e O A X 9 v H h R Z G n p / 0 J F A V 2 9 b 8 V 2 W L i 2 j P G T n T c S 5 z k t k 9 q E a p k n m R u U j i s t R s + 2 h h j b g Y 2 V d y 4 o d o Z / c / 7 9 K B T h a M 0 H N w X K n c A X n n c r Y D r M f c P X E 5 J C y e B d 4 x + 8 H s J g f z / G n h m C U W f e q l B s X f l K k b I s X I g j m 4 t C Y y 1 j 7 P g w 8 o k S I j M 1 x E Y 8 O D 4 o l T D J 8 V I z u H c a l 9 0 Y b a 1 p T H b r P I v O H T 6 z q R x i 6 y k M H H x 8 0 x e J c n I 2 c e f 0 K g 8 0 K z n P m c w u L O O P r y X x 4 5 8 8 g K / c j + A X P z + / q R i M 7 z 3 k x n c 8 S 4 a l f o i 8 v c p 2 C P A G C A T 5 P c 2 P u W K C 0 + 1 7 + k y Y 8 U m Z p p / 4 q A v H B n T 4 0 r s K 7 D t i g m s 9 g v 0 v j + D M L 9 4 Q r 1 / 9 x T N Y j S r x b b 9 x Q T z + u 5 8 8 C 0 / T Z s u y F 7 v 4 c 8 9 t r t U K B o P 0 n k E 8 u r S A v u c H Y W + j h M 1 I r u R R M a f g c E l U L F u K w a h x Y G 5 + H h P j 4 3 S J G 5 q 4 d I F i 2 r N S T C v 1 T g 8 R O e f Y l d c m U S x 9 2 4 / h Y 7 2 Y m Z 7 B n r 1 7 y E M p y E N t / 9 v c W r l U K M I z 3 J l S P 3 g 4 j Q P 7 9 4 q F s M a e i j A w j H y x B r 1 W O i 6 u w + M u T j t h x l e D y 6 Y S N Y W P w 4 7 c R s k 7 b G 0 D H q e 1 h F p 0 M + V N 1 F S K V u u f K P f g 4 M f c G B 2 d x I N p P 9 b X 1 0 R m q P n G X 8 K n x T 3 V x 8 8 6 M P y q C v t O 7 0 U 8 6 R O z 2 6 4 z U V F v x e / J V Y O k J C X 4 v K 1 z J N w 7 r V 2 Z G D w B y A s m F f S X m x g u e i k C J c z P L 2 x O l L L g 8 E 7 k f D G Z R v K u G L w z o 6 p o E R O M r D B M Y 2 T l 4 R v j k 7 9 x C 6 c / c w W v P 5 B m 9 S f G R t D f 7 c S 5 X 7 y C X / j L h j K d o r D s e 5 6 z 4 X u / s R 9 O u u h O t 0 c o B n / + O a J s r 5 H y t Y N f b 1 Y 4 v v 8 9 / 3 l V v P 8 L n x 7 F n 3 5 / H / 7 w 0 4 f x 2 e + S j M O v f i W C q Y k R / P 4 j L 3 7 i T 2 b R v 8 c u W r n J 4 D n z M X d V f O 4 v f r B f V H s 3 4 9 M v O P B t x y w U 7 z X o U p m M U X C J W I J V j b X z s 0 i R Y D N 4 r y w 5 x p W R y 6 S h E G l 2 6 X u N G o m R 5 I l G N i t T a D U M 9 / 6 G u L E i s X F k Z W L 4 Z v y w d E v H 3 V U / f 2 L 5 B P 5 e 6 b Y S 5 W N s P E 7 4 s q R M n D B p P N d 8 G x j i C p I a L I M 1 U S 0 u g 5 V p r e 7 h d 1 K m p Y g k / 1 V / k n 7 7 8 Y y F s a 1 C s Z t 3 T m 6 f I W P q w T 9 y 3 0 / B t 9 q G f t t h u h D P 1 l 8 F D v f 0 Y c h + A h l F A c 8 S B 7 e 5 B z E 7 O 0 c C 3 O h / J 2 P 9 T g L J 2 j I p j n R R u z 1 j Y l 7 C p m o 0 K y n V 5 N y / N M 8 i 3 7 j P X o g U I x w K I R I O 0 9 8 w k o k E 0 q m U a E S f J S X h m i 1 X l 0 a 8 n 7 d 4 G R 3 h Z d j 0 O 1 1 d 6 P K 4 x X 2 7 z S Z 6 e f M G 1 w a 1 V S r R I c 3 g v 8 k s L 8 W W b r y h 2 2 o 4 J y Z g z 9 / n V c f A W w 8 i + K 3 X V s W Y 8 A r t Q 3 0 6 Q a 3 e p V P 9 g y s J 6 P Q G k b n j W y x T w k r 9 8 8 u h n F i c y F m + j / / a D Z E u Z 4 / B N / Z 0 P / V n s / j e / 3 R P T P z y + 7 n T K 1 d L c G b 0 x P 7 G 2 H j j S v T a t B h x q k U b 7 a V o D X / 5 q X 7 8 9 A u 9 + D / + 1 I t f + c I i J s d H R M U E 9 + J j y L 9 z a v 8 A f u r b D o n r L c N C 3 5 P v J t K 9 b 0 D U 3 v m v + x H P 0 Y k V u / F w d Z D o f E O p t D o 9 7 L 0 O J O s N O Y s V J X L 5 P M b G W h v N c G G y x W n G X E h W v t Z b 1 B s X f f T 5 v r R q t y b m m p p h 0 b V m M 5 T K z p k 5 G Z V S Y 2 L d Y C N l p Z / y 3 Z M S G Y N E m 1 e u b i 1 z a g b 3 i u e W z r p q T t z f D X a k f K 9 O b Z 3 p l 7 F d g P b i W J R O 1 L h Z R M j U i 7 0 F b w u i J T 7 M F n 9 p a R k O u x 0 6 Z 5 4 u p A o r 7 2 T Q / 4 K k T G q F C S b l V k q U K K / A p h 5 G L L c G h 6 F B x 7 h T b U 8 P L 0 u W B p + 9 C d / k + / x 7 X J H t v R / C G s V Z r 3 7 n S f H a k y K a U c J Z b z b J q f H v r K f G J 7 q N e G G v A 3 9 8 w Y u 9 v X r 8 3 q e l U i P G 9 / z H G 1 i P l f D m z 5 z a p F Y 3 f u k M H q 0 n E C Q D 8 A w p x c / + x R z e e i j t q 3 T 1 F x o p 9 L E u I x a D W f H 8 v / m W L h o 7 B c 4 c G d / 8 H l b Y p a U V 8 T q X K H G 1 B F e j 8 z x V M 5 r f 3 w z 5 + f / 8 j w 7 h U 7 9 7 X y j p p 1 4 e x K d f l c b W l 5 6 H v d I v E i a M Z C g N s 9 u M V G 0 J N u U o E t U l q D b 6 Y O 5 v e E O e o 2 H F 2 1 i 8 g y M H 9 4 o 6 Q Q a / 1 4 o R Y S T 5 y k j / t m L 5 5 j p G j k t 0 n i 8 f X z f u d r Q d + N o + f p q G P C V R Q p 4 j a 0 D 6 D M t l 2 l t A k T y p u d c g 1 u d t h 0 y 8 g M W c G Y F U w 4 t v h 2 0 9 1 O O w X f a l W D W J / g I y h D J l K H i v B 5 c 8 y J O T E y I L O H M r g G D E T 8 G x T Q y Q W d m P M n m i f L V 1 e 0 4 G K 1 O x k h X B d D P u 3 7 u / O b C c g f Q R D e U 0 P 9 8 4 v h G l P v S b X T 3 E 0 1 1 J + G a f f P a f 8 d o 9 n x B C v k 0 1 1 a B 9 w q H G p 1 4 a x B d / / C R + / R 9 K i w Z l / M E / O S G U i c E C z T e h I H + 7 h h / 7 i y D + w W / d F a 8 x W I i 4 W l w G K x P D R k H 7 r 7 + V x P / x V 0 x N x V M C S + T d f u z / j a K k l y g T r 7 f i U i W u 0 u D l 9 / K x W v R K U V 3 R / F m G f D x H h p n e S i + + M y 1 N L + Q q U R o 3 L Z Z S W h S j 0 j E Z 3 S p M v z E P X U V a u K d T 2 F C h W I T B 4 y 5 A D 9 3 6 n D C e q b I 0 z j w V 0 p w 1 l b 6 t c Z 6 M 6 b e 8 Q p k S 1 W V x q y k q I u E j I y 0 a A b V i 6 f L O 3 k V G M N B a m T F f b 0 X N c m k d M i A e K G 0 q U 4 b G N E T G r U A f 4 d U S / n v E e J Y i C M 9 G 0 G P Z O d s o Y 0 c P d d q c h K l v a y B G y v 3 Y j M e Z k Y J o G c x I r u V g H e z s n n n r l K g 3 B Y O 4 6 J J H 4 V i F 7 2 / 4 N u A j D 8 S l S n o D n X w i B r V K C 7 v D D I + b v B h J J / d i P 3 K k t Q q h E z J + 4 v Q 0 K G + 8 f R H P H D q E n s E n m 3 f 6 R 5 9 7 g O t L U g r 7 r / 7 e U V g n A X 8 4 K J Z F / H M S b K Z v r A 8 7 p c 4 5 o Z A p V H C u n u 3 T k B t / 9 Y B r M 2 P 3 e z 9 8 D t / / f 7 8 t 7 j v N G r z 2 k 5 I 3 l b 0 J p 9 K 5 z w J D f u 7 f f s 8 + v E g e U n 7 M 3 8 n a w x P E D F a a l Z s h D B 5 1 b 3 6 W w V 5 D V 3 V A r 7 Z v f v Y L / / w 4 B p z S d U 1 X v b g 2 5 8 H R Q R 2 0 i Q J M v V r x G S X F m N G 7 W v Q c 0 y H p z U D r 7 i M q J o U I j D z R P W H Q N H S u N R + R e D 3 d t D D w 1 p l 8 S P Q + V m 5 F U 4 b q 0 V f 8 2 P f R R s K I u z D l Q g b 0 1 G M p L x l J s 6 Y E m 1 H 6 E Z 4 + 4 E 5 F u 8 G q P 4 2 h n u Y K m M Y Y t I O H T G 5 N l y i t w 6 Y Z E O s D v d c o b t 8 z u K s 4 a k e F 2 l P x Y 3 B f 5 / k b n j G u l / J 1 R D N d T C z n Y B v Z n u + W S I F 4 s n g 3 W F 1 Z p o C n E c w P 2 U 6 I 2 E W + o H d 9 G h z u a 5 0 R X I l L G a 8 h + 3 E a T g W + 9 H e v 4 a O v f k S U l c h g y i N X f r e D l f t z f 7 a A V f K Q U x S L / Y N X 9 4 n a R / 5 d E x m N b / 4 3 N 7 E R z 5 M 3 U S G S k Q b l + i + d x j N N 6 4 8 Y s u C e m r D B p a v g + J g d n z w 1 h G h U 8 g z c c E Z + z 8 9 8 c h y f f K Z b r F H 6 h l + 5 I h T k j X 9 x a v M 8 P / G v r i K Q L O O 3 v v 8 g T o x a s X A h g L c q J f z m l 6 X 4 R v 5 N h v y d X A L 1 + f / t m L h f q m W R r Q V g U H h w 6 l 9 I n v I / f u p 5 o r V L G L Y 7 Y d B Y h Q J d u 2 X A 2 U k 7 s u o A n M Z h E r q S + J y + 5 k Z y x g D X f k l 8 2 E v x e I T j G / B Y X V B r y E v V p J U B T B E Z 2 U R u k 0 J K 2 i U h t p G E l p y + x k J h g c I i n s s X y H P U p z k C S S W 6 r Z K H W L 4 R x s i J R u k U e z S G T T k C X r X L 8 5 d 8 v a S b d O 3 i 6 Q L c L d X z r d d 5 5 u I i 9 j z f u V U c x 6 6 l b B 7 + o g W L 0 V Y 6 3 Q k 7 K t S w M k F B / F Z u y Q f 6 + t z 2 H o p 3 I 3 i m n u p m Z I I 5 m O p 7 N n U C 7 1 u q 2 g U f Z n B i Y D V x U 7 h s V i Y W 7 P Z K e V 4 1 e r y + 8 p L B 7 a e 4 2 j m c W Y H b N C w G + b f / 0 3 / B d 3 7 b t y B P M U 4 u U c W 3 f F 4 q m v z S / z o l E h U y u E N t M V f a b G L / O M j C y w L d f J / R / r g T 5 P f 8 0 Q 8 f x r 7 + x 9 c W y u / n e a f p Q A 4 / + c e P 8 I k T H v z O W 1 K l w 4 W f f Q 7 f 9 h v X s R 4 v i 8 Y x l 3 5 O o q A M V p h S q Y D 0 h g F u t w s V Y w g P V i f h t v I m c S r 0 O g O 4 v z h I 1 7 K C + H w O 3 Q c k 4 5 o k D 1 I j 8 S 3 O 9 s I x p R f i q V C U S P m L W I u u Y 9 z T 6 O X Y j I 2 Z M H r 3 y G P L v Q M V I k m y c G M F T p c d y i G J x r F y M L h h D W 8 C x z R t w l 3 C w 6 9 s w L K P t U S q U k n k A 7 D Y 9 W L 3 F F 5 6 w g k k 9 o 5 0 t S m G 5 x i L d y k h O a z S Y 7 U K 2 U I N J q L A n b x U e C 0 K 9 + D W K S L e L d 7 t c S E Z T + F 6 y E O G Y u f U + Y 5 u o c f Q W c h 5 L d R O 6 L V W h N A y I h T M s z J x 3 + r t 8 C T K t B S 5 g W 5 L o 5 F I p 2 U n x 5 q U i S G n T F m Z G B x z / e A / + h 4 s r C 2 h e 9 K J k W c a C u S f C S E T z V E g m h U b I C T 8 W U R o s L m K o B k s y L I w M 8 J 0 n n z K r C y y w n B V O d 9 k 8 P P f f q o X 3 / f b 9 / D G g 4 a X 5 X Z k / F 1 y Q o I h s o x N 4 J 0 d d g Q Z m C / e C s F l 0 + O V g 1 3 C 4 / L t P 5 D H + s K P S 9 n X 5 t Z m D J 3 C D r t 2 R C Q 1 O L N m U Q z i w N A c u m x R 7 H U b h W c 5 M 6 5 C K p m G f c g o F E k k G J T S O F a 1 J f j v B k R q X q n Q k B D r Y V C N I R 5 P i F 4 Y v H s j U 0 D u t 8 c 3 z r Z y H S b f S i V S c G V R y I k q 7 4 F q K C G m L B j e e h E / N 0 F h q G b D R J U V m D j n x u B A H 9 T 2 B H l z O 5 w 9 e u j 0 a n H j x A M r H y v O 4 v S 6 a G C 5 d i c A 3 z X u 3 a 7 G V 6 5 y 4 5 4 y H U 9 B x G e 8 y T f / T S T z 4 h j V F h V 8 a w F x b J E w x V H 0 P u 5 i 2 9 X t E Z P 3 + W g V Z t 4 S 5 T H Y U a H 8 g d Y s H 6 d n G d z e d y e s x K T t I h m u e m Z M W 1 + i k F h q L X 2 P x L Z m E h / 5 W w + c t 3 N J F Z S 4 P 3 0 d G p 0 K o e w C X T z i 9 I X O 6 3 b a 1 b O U b h U k h o o s 2 c T E q E j l c 8 W 0 r A i H z + 6 D y W k Q C + x s 3 R S r j d o x f G Q Q Z o r b G K x c 8 + c b y z Y K 2 a I U 8 y W C C K 9 K A s D K x e D 1 S P / u f B Y v / u J V / O y f S 4 1 Q / u z d D V G z p 2 + a 9 y l x U E o 4 O G j e V M b v r h e / f t 9 / u i e U 7 c f + y w 1 R k c H 3 u X O S j F 8 9 W h O N Y D i h I X / 3 t a U C X t 1 j I s O i x z / 7 W O c S G 9 4 V R K 9 w Q K 1 o M A 2 l Q i 2 U y F h r f I a v o 9 h i 1 a I V i i T T N 2 X c g e 4 x C w a O d m P l r k Q z i 2 U 1 H P S + + Z R H x D 9 c p c 7 b / L C y 8 o 0 Y s 0 g S 8 Y 1 X 9 T L V 5 e / v O k S e S j m E / I y J j s m J f h s p K x k n D 3 l N g R p F Y S R y r D B Z o l 8 u n V T 0 a q P j i V 6 z k f A 3 D C h P 9 F c 8 O k y d G c Y Q H d v w K e m 6 D f b 1 Y + 1 K G t H V G H j 3 e A P F 5 P 6 0 D j Y r e T g 6 R r v d B g u F 1 W s 3 o 3 C 5 n W J 7 p K x 6 V S h 8 t p C g e D E P Q 2 L r l E 8 7 d l Q o Y z 0 F y 8 0 o c k S t u K 3 v b s C B 3 H Y w k N D I 4 M l d l 0 M v B q 8 Z P e T h Z L D V 3 9 N V p s C 3 i r 0 T R 1 G u 9 w d k V 8 4 p 9 9 0 g k + s c 7 P E G y m P j Y 1 i c W d 6 M Y x 4 H F 9 G C i R d s + O s f G R E 3 3 h W D a Y a n z y 0 m G b k J f d l P l k 6 a l c T 5 m R j S + b L o x 8 0 w U G z B o d o z Y 4 0 5 v n d + 5 j l 8 8 Y d H 8 K + / t b H c Q B 6 S m Q 3 p c 7 y s X n 7 u o S + 9 O W f 1 E 7 c V Y l 6 N w d / N M d a Y W 4 l f / O 6 j u L W W F 4 s Y O f M n G 4 z p N 7 x C S L g l 8 X Z T H 8 1 d 4 t h Y 8 D g x u J 8 4 g 6 s h S m F p 7 D k D N 3 x 4 S C y 2 Z L b A W 3 k e 7 C 1 1 b m C C 1 v C B V / A y D P X l H K Y + N f K 1 q N i z a o n i F U H f 6 D y V x r R Y f s 5 I + h O 4 + d Y M Q o k C H r 4 V w f B z p K w m q 9 i U m + 0 S K / 4 B 8 i o M D g 1 k a A 1 6 T J 5 z w m 8 c R F 4 p L W I c c r Y K n u 9 W h S I w A + b e C l H s l E c x p k Q 6 l M H 6 l S x s v R q Y o g U R z u y E H W O o Z 7 Q x 2 I b 0 I o X Y 3 F t g N 0 W C O 8 1 h 7 Q T e x Y 8 3 a Z b R X I z L K J X y 2 M h K f e u G r M f Z h I r 7 n d D c H v h x e O v t 8 z h 3 7 o U O 7 F p K W D C 2 S 1 p 0 w i x 5 1 S k y B B / 7 l e u I Z o r 4 p V c G M U q c v u 9 Q Y 1 M x G U z 5 W O j t R g 3 e + O m T + P W / k s 7 v x 7 7 5 A P 7 i i g + X p 4 M 4 N u p C O J G C L 1 7 C x 0 4 M 4 N x e 5 y Z F f P 1 f n G 3 Z U p M R o 3 N / 5 V 9 K 5 U b f c 7 Y P f 3 B B 8 u Y 3 / u U p s Z V Q z / M V s b B v J d S L f d 1 b J y 3 F A j 4 t K U g q J X b 5 Z w T u R d F 9 S I o z 4 q t J o o E N o 3 D r 7 + 7 j 2 M c O I p a r 0 b F I 4 9 S 8 b x Q r M e 8 7 J u 7 T f 3 o T 9 z + v Y G V x D a M T D Y / I N Z k J i r m t b h P F 3 g p 4 9 m p h t p t I 5 g w k U 1 L 3 p 3 B a I W T i p l c P m 7 5 C B l w p 5 M b O S z E s t z F o 3 0 c / o q A x l b Y I Y q x R D G m 1 N r p b Z T N Z u I 3 j F L 8 X S d 6 2 F j A s X o p g 7 I z k I b m 0 j f d H u 7 3 u x D 5 T G F e j W + d J Z e y o U B + Z 5 I l X y Z L w z m / 2 Y W l g P y y F Y s 8 m p 9 r b k c g p Y S O h K d M g h X K z 6 L U 8 + S 7 x O 4 E 9 l N H I e y Z J y Z N v / w + 3 M U / x U z N k O r Y b r M Z U Y l / a T m C r v 3 Y 9 h c E T 3 J i x h O f / r x v C + 8 g K 1 Q n y K u B g W o M B u / S 9 N 6 / e g 9 l l w d R 4 5 + J Q G X 9 y e Q O / 9 t d S 6 d V f / + Q E c j e q c L 8 g C S c r 1 X q 0 F 1 P u V q V i Z s C 2 i k u z e N E j I + 0 r w 8 x e J F 6 A v m m j A 0 b U x 5 U O d p E k 8 g d u o 7 D g g Y 4 z c 1 k H + o 5 r R B k Y Y + 1 K H r q D P q j K w 0 j P J 5 B L Z a F n p S u Y o J 7 0 Y D r Y + F 6 2 X 0 y H O R v L x 8 O Y 6 p o h Y 9 U 5 6 d G M f l s Z 4 6 7 S p r d 9 F E 6 h z 9 m I W 1 X l M S y E K f b S P M S k e 6 y F 7 f B Q s / / g 3 T X k P c 2 4 V n X A d o S u A x m l d W 5 j 0 N m 4 7 q h Q 7 U q R i x K P d O o / E I W K l Y p w t G V M + E A 6 H 6 Y E p p 3 R w C r 6 B 3 Y u X H 1 S 8 P f q V B X y U h f w k Z d f F M 9 x y l v U G z b h S R T q r k + N w 3 2 7 K 1 f h f a T W v R u o r p T w i e / s b C j k B M g b P 3 W S 4 g 8 t X v j 5 i + I x r 7 n i N m H b g S m Z P 5 K G s h A W F S U G i g 2 W b q 6 g 6 6 g W V U V x M 8 H Q D t m A c X J B n g + S k Q + R h / E 0 r h Q z G M 6 G b t x O w j K i g b X H I V o m M z i e T D 8 I Y e R Z y d q / f r O A G u 9 W X 8 e Q d x W Z 7 n l U L S + S d 1 M L J a o T g v c N T p Z 0 m 8 t i a X 8 k u w G F N o t 0 h u N f B d Z j p 4 R n k / H K p N Q 1 K 1 O M I p 7 3 Y t B 2 D I m M H z Z T a 0 E 1 n 0 / i 4 S q W b F s X L z J 2 V C g n u V A 5 / b w Y U c N d T M D a a x I x z x s 7 p M 0 Z j 1 O o E r l 7 T b 2 N 8 m 7 B G U O H v g T e V / X D w I X L N 3 D 2 9 A l x n w e l R p 5 k d X V t s / v Q V w O z 5 3 2 Y P L t 1 9 b O s U G / 9 9 L O w G t U 4 / R l p t 8 S 9 f W Z M U 0 z F + M g B F / 7 1 d 2 + 1 3 v J n X y d l 5 N K k 5 n 6 G 2 4 E L Y n k v K S 4 Y 9 t 5 M Q G c g Q c r l c O h 5 q Y R o J 7 A d C q S V g t 3 w 3 r / L 5 K 2 N 6 l m k V 6 t Q R L u x U F f Q W i K K V 5 4 x k C w Z i K a V 4 a b 3 3 l r f O S 3 9 X s D K / c J o D v O x W a J 3 W c w G O h v G M y N + Y k i t 8 6 6 L 1 3 3 o O 9 K / m U 1 O k o G y 6 m p 4 d D M J r 3 k r 9 d t R o R i s 5 V z 1 I F c p l w t l s T k Z 0 7 N L y 1 v n q G S c H s 6 D N 3 1 / 5 F d j X 0 8 H S y 1 z i i c A 8 3 A W 8 i d V q H i p B H u d S + + E / / q n n 8 d 3 f 8 c n 6 4 + + t l i + l M b g s 4 a O g u 8 l p s B 1 e 8 F k U W Q P I 2 n J 6 P 3 A u Q H 8 7 t t S n M A 1 g z y 8 s j I x m v f 4 Z a / C i t E e o 8 r g 5 j q u I T c S R H t s p I Q c r 7 D X e q V u K L f 7 H I N X I D B 1 Z 4 l h 4 e P j q F Q V J E u S D D 0 M a J A k x s m 5 C N 6 8 4 I F f C 4 O G 6 F 9 p + w 6 1 7 x c v T e T w z g I n w H a W O d k R z I W j R A W l e P H R O 3 4 k h n n R a x n d t r s U x z 6 H 0 6 Q T 7 y x o R T F w M 1 o f d Q B n T p r X g a R 9 U m A p 7 0 T O w f A Q W Z d 2 X K 4 r W 0 d l Y j y h M j E K e d 5 Z b 0 f 9 7 4 j d K B P j 6 O H 9 F E g 3 M k N P g n g s v u O x c R 1 i t d Y 5 p u q E w V P M B B S I b b T W N X K C h H e R / / v / / j Z + 5 P c f C m W S M 3 g / 8 n W N c h y u B Y z W F Y 3 x N z 9 + Y l O Z / j q w j h M / I 7 U w k 5 W C 7 / P t s 6 + v Y e G d C O w D H k G / 7 6 0 S I 1 A q x U Q 9 n x 3 T Y 8 Z s S I N A a q v 4 s K J x B y W e s G U v 9 y g o B T G y M j H 2 d 5 e Q L y t F N j e V V + K F s R z F L R Y x G S v j M U 7 w i f H W v O G x y s T g c C a R U 1 A M 5 q L z 5 W V G Z e x 7 s Q e j p S C e H V Y i m h 2 C W c / 0 s I b R 1 N Y 0 + m M V i s G p U B n 2 U S N i 9 Z o 2 T l r w M u V A e q u p 2 r K j d w d w Z u Z J w B N x q n o F 8 5 M g n 2 z 0 a d g J E + O j s E K i d + u J R u H q d u A W A H f u 3 M N X X n t T V G 5 8 / v N f x B / + 1 / + G P / j j P 8 f y q h d f e v s W c X Y p 1 a x V G V s C 3 0 5 I c 1 U m o U j e h z N 4 z x G t k 3 e A k M F p 8 H Y 0 6 3 G v V S 0 C a l a 4 V 3 / 5 G i a 7 9 f j r H x p F 2 R / G 4 s 0 l X P v y M o w 3 G 0 a O 0 + j r 9 6 V F j A y u K x x / 0 S V o 0 q y / g t N T O q S J j f C 2 n 5 w y 5 t I u T j z s 7 y 6 g 2 1 I V A s h K x r E a 3 3 9 3 R b c Z Y w / Y q / C Y q i L I b w c r M p E N M s h l T A e 0 Y n K / T F 5 M B o c V X y t w 7 w j 2 q P x f M C 3 N H 9 q 6 L S T r f r h N y 7 D o 7 i J R X I N y d A 0 T q s b Y M R 5 L + W T w R X p p Q n K H v D W j o t 5 Y h A e P 3 a Q 8 i J u g q / z y Z E F Q x k 5 g z 8 e v b b c l f z u Y 6 r E H e F K 6 x x U a 8 q S y D L 5 Y b A H 9 S V X L n B f j j T f e w q l T J x G v r K D P s r / + b G f 8 1 z / 9 A r 7 r 2 z 9 B z n a r Y e C W W l y 4 + / / + 7 X l 8 8 u M v I l X S 7 T q F z w p 1 q r 5 8 n j 3 P 8 g 0 f R k 5 I c 1 T N F I 6 L W b + J v B V j 2 K T G r 5 w Z F E 3 5 t U Y V v v m / P R L P f 9 P x L n z m W y d w k x T i h 3 / n H R T p 2 u n p Y k 6 4 q j h n N u J 7 v + 8 I 3 p n X I 0 v x 0 c t 0 f T n L 6 U 2 q x V I F X o r B 1 S n b j b l G l c O A 8 w H G H Q f F m J 5 f 1 G L U f R k r k a M o l E 1 i 7 p C Z z K H e E p a i a j G N w d 6 p V C n R 8 2 r c I u Y j Z m P o u k a y T 3 Z d v 1 q Y 7 L q M Q d t h Y Q x 5 y Q d L y 0 b q F j R q G 2 q r d v T t d 4 u x j d a P f 9 c K x e i U a N i i S A R 2 3 S 9 N F D Y F t x P W 4 0 q 4 T D X i z r v 7 e b 6 w v L K 3 k / D u h L S 3 B H N / K + X j u e H 6 a m 9 x j L w f L S 9 H k b + a d x D Z S N + H 1 S 5 R p G G 7 l K h o B q f Z e S k K N 9 n f C U v e O B 6 t B P E z f x M m A V T i 3 Z 8 / J d Y u M e Q l 5 9 u B 0 7 p j r i L + 8 M 9 9 + I 3 b U j U C V 5 z L m w d w e z H u W 8 G T v I M u P f 7 q x x p r s Z r B v + e L F c R U A H s z o 0 4 l a v w Y s + 9 4 s d o z T l S y g o v T X n z s y O A T M 4 f t 0 C 4 v c a J S z G i 6 z B U x / q W K A h e W d D C T 0 t n 0 J a S K 7 A X L W I 3 t j q J / N c D y y 0 z s + p o G g + V 1 c O 9 + N j Z u U x 5 3 3 1 z C s V e m s H Q l j A W H t J Z r G / / R G T N B D Q q p V v o 0 2 T Z / w T h T b z r I A h q n A W x H 4 F 4 Y V W 2 y o z L J N X H t W F x Y e m J l Y h T S 0 n w L 4 7 U Z H U J p 5 a Y y M X j A m p W J U T X E k c 8 X E Y 8 m k E m 3 z k X J e P P t S 5 s T n j t h u M + O I 3 v 6 x T n J c 0 m 8 d k n e L 4 r B 3 Y 2 e / 4 U r Q j G a M U 5 j y w W e h U R j D R c v w Z B j J m 4 v 9 v e O W M k w q f A / H d u m r 4 J f L X 6 L K S C n 2 P l z n / v H 3 S K h w f H X 1 I v 9 m M j N 4 K f + 8 G 3 8 9 + v z H 5 g y M d j Y s l e 6 u q r F T f J G X P 3 A X v r i k l 4 0 p + S a U G Y p T C m 9 S W 6 X V i N W U M K 5 8 d b y t K 8 l + J K s J 1 f R Z X k X J e c G u F E r V 4 F k K J a 1 m p y Y T 8 X g O F z A 3 v o u l k + k U F y g q W k r E B x 2 0 k W v 3 5 f B l u e N W R 3 e m t P B 3 m E h o n 7 M A 1 u o 8 0 / z p l e d 9 I Y r f t 8 L z O 6 G 0 B / s K 7 U 0 K G E w 7 W v / P e 6 L 0 N X j g s V m x s p C G h t + v 1 i n J Y M 9 m N q c F a U t k W x r j 4 V 2 s M L 2 O U 0 4 N 2 H A l C k h a G s 7 r s z H k S t U N i s y 2 v H R A / t w 9 e e f x c 9 9 b G A z e S D j p 7 / t A J 4 Z d + C z r 6 2 1 P C / j Q K e k U M W D r / / V 6 / g o x V i M e c P j J 0 r f K 2 6 u a w U D 4 B X P T C G v U o z F 4 E W I Y Y q 9 m f r L 4 G m R W E 6 F G + v 5 j j L w t c J i e F i 0 c 9 B p p E Z D Q 4 4 y b k Y y W B s v Y J X o q 9 3 Q j 8 L 9 s C j n e i K F Y s R W t l o P e R K P w Q N x e U k r N L t 5 s J p h U B R h G z Y i v p T d 4 v E 6 e S e G 1 G f g y Z G J N 5 o h t q + 6 Z A P R H k M x u F P q g P W w W P G 7 / 0 g X 0 s p l / P 4 f / q n Y A 5 e p 3 l r i D o 6 e l H o E p o u t 7 b w 6 g c f k N 7 7 v G P 7 T j z y P O 3 c f b H q Y x 6 F S q o j a w P 5 n j f Q l K q h 5 H q I D 7 q 0 1 z p H B 8 1 P N i i f / F l e b / 5 P / 5 x H M 9 a 6 7 j N f r l P 3 X / p e P i N u H C Z a H 5 s v b 6 V L P h n R I F 1 z b y s H X A s W y N F 4 e w w R 5 q 1 s I Z e e w 1 + T H w b w e 3 R l J p g y H 8 k S t d 4 i h D n Q X 8 S C w d Z L t u C 4 I 5 3 B r 3 M C C y X R w E 0 2 j w U H p m d H G 0 o 3 E S p q U q a l A l m g Q V 2 x z i Q f P i x T J n W r b O v M w Z t a u w G D l K n Y l N L x M Q G O D T d c o J t 0 O 7 J 7 5 2 5 r r A x n T A T W 5 6 W 1 S + m 3 g B Y o c k P p 9 U e F h + o d a 6 R X 3 u L D q G p N 8 7 G i 2 K / v 7 k z / 7 P L 7 z 2 3 e e 6 / r V L y 7 h T 9 + V 1 j O x M s i K w Z s C v P b j B / H q v 7 o n k g s M f v 1 X v 7 i I z 1 8 L k N W v i f 4 W r F B X F 6 R M r K x M 8 n f I 8 R P P I / J x X q l 7 j K f Y G R w P 8 r X n s M O X e k D U 9 A A W r 4 a R H L H g A M W v 7 F R 8 K 2 u d P R R P 4 q 7 E O w e G 3 L a 2 H Y P 1 2 j K B N t P S v q s H 6 U M L u O j W Y N U L Z e J 6 w U q k L J S s H c r 6 z 4 p C x Y o 0 D x A v e M k T b v U w D H m + h M 9 F m V T g 7 0 J e 8 Z g n J 5 m C 7 F a Z G I P W o y g V y + g b d G 9 R J o Z F 1 / q c r E w c g D e D U 7 G / d q d b C P d v v 7 H 9 5 m 5 p b n j Y A c N O C u D J U / O 8 U D O m N z K Y 7 D W J G O n 8 d E w o 0 w + d t e O 3 v q N R N v N n P 3 o U f / D p w / h v 9 J f B 8 c t T Z X o y 5 O t s i p V p 9 o 0 g x p 5 1 4 2 i X D q u 5 G M W A d 6 F 1 l 5 4 s y z f q L F G g 3 F m A N 7 N 9 2 / h q 0 Y W W w S 9 v Y 7 0 Z c o V 4 e 7 3 Y 3 P Q 9 a F 0 U r 2 m 3 K h u v 3 G 0 G J x 9 e m e K + c N J j R U G P 2 0 T N j t S T C H y I T 8 L R u U c f W y a u 9 V p P S u u U h m z H x X O 7 B a 8 / Y o 4 t e 4 q P H X b j l 7 9 j S m T g e D 6 G x 8 R E 3 k M G N y E Z P b 1 z i 2 k Z 8 n f u 7 z f j o V c q Q 5 L x p Z 8 8 K 8 p m u G I h n F F h I a w S a 8 u e 4 s n A H i q y l k B 4 3 Y 9 s q I q j n 9 g n Z G g u v E p x X z 9 y t j D O W b t 3 H 0 O 5 j W W 4 V L z K s Q S / f 0 M E 5 r z F C W / 5 w b f t F E m G / P J O 1 Q Q M e a 6 G l Y l T 5 T z / V C z m U d Q n J G W i j 5 f X L T C H J m G O T M J T O I q U n z x b q Y z Y f B q p 1 Q L O D W X E y f I v F a r 0 H b o 8 D u q M K N a L j Z n u 7 R a s T A z 2 C q p 6 4 0 + L r t G 2 b L d g Z W J 8 Y s y G f W 4 d n h + T e h z w 4 s M X f v E K / Z W y f r w V D i v I t / 6 1 N I / U D D 6 f l c t S 1 j J L i s i 7 y f / O G 4 0 l C X / 4 w 4 c F x Z N p H u P m m h r X V n V 4 e 0 G H 2 1 7 N U 2 V 6 j + B E W 3 A + h z w Z x m P f J C k T Q 4 E x H O 2 r 4 L T J g p u J 0 P Y K x Z N 8 r J V c t M h p 8 G R B B b t D i 3 K y j O 7 u H r j d b m h 1 W l F a L 5 q d P E b A p u s x V j L d m o S Q w Z 6 J y 1 a 2 g L 5 X q 9 W j t 2 d I e C J 7 c i 8 G 9 w w j 7 Z l D 2 j W H m i M B S 4 8 Z K o 0 a j g k z L E M 6 q P V q E Y B n A z Q A X i n t r d K q y M P R 7 y w m N x t + 7 A b p b F o k J 2 T w B J / T 0 F j W / i S I k w L 8 / A 8 c w O / 9 4 E H k V q 6 L 5 7 g H O k P N 6 U B C I N m 5 V Q A X Z f J K 6 E / + 9 S 2 h c L / x N 8 u i C e Z v v b 6 K P / 2 n U t c n 2 V N x H M p K 9 f p P n 5 W 6 I B F Y I J 7 i v Y M N 0 o a 7 B 8 o 2 y s 8 7 K f r T y 3 T 9 d B j T 8 V Z K 2 0 B u E 8 a r Z Y 1 E G T j o 4 j 2 K j G 6 D K K w s F z p I / w 7 e h 5 f P M x U r r u S x U d g 6 Q c z r T D o V W 8 q e w K m X 6 t S s Q y Y S k g b 3 5 z 4 G M l Z i 0 h f w R 7 g h i a n b 0 B K P c Y L C O W a F v a 0 D a S f w q b B 3 s p D l a c a g T Y p B 2 t F p h W o z H q X i s N d r 6 X Q W H f H w A b E u i i v A W f h 5 k p Y x Q u O r I e X i R p f N Y M o 2 4 m g c 9 1 9 c a 9 S R T f a 0 L l j k p A 5 T 8 B v r v K v 6 j p f l K Z 4 A a d c a L A n l l u U l Q z Z p Q 3 S 7 v n / n G E q j r O H c h O R R O I j d 0 7 S v L h f J m p t 6 9 l 1 f 0 y K e 3 b 0 V P D O R h b F u + e X u N + 2 I R i J w u j r P P + X L K f D e R b m i V N m 8 H R I r n K K X j l P O v i U z O V h N 2 3 d h Y v A E s 0 1 b E L 0 P d g M + g p 3 O v n 2 5 S j a d x Z d e f w d f / 9 E X Y T S 2 K k 9 w M Y a u s c 7 x 0 z s 3 5 6 G 3 e Z C Y T e G j 3 z C A l 3 7 p K t J k 3 H i p u N 2 k x W / + w G k a j y q C 6 S g S u S f f 8 + o p t s f R / i L C 1 2 e x 9 1 z r W i h u C X D P 1 4 2 T Q 7 m d Y 6 h S U 7 F i s z I x c m 1 d g L g a + V B b P 7 z t Y K c 4 S V Y m R i d l Y n A N G c d R n a B X W 0 j o F 1 r 6 H z R D L j p Q q x W Y p 0 C c r b S c f W N l k m M J O R v Y D r H u q i 2 b t h N E Y m E b 3 I y F t q z 9 M p q N + P h L H 8 H v / Z c / r z 8 j g b 3 W d s r E e P H 4 B J 4 d t 2 H 4 m R H M v R N E M s e N Q W v o s e v w C 9 / 1 v D S J S v T 5 q T J 9 8 O B V F / 7 + r Q t A e b c R T t Z x O L B 7 i W m D 5 4 B T N O 1 g S p V a L y J 4 P 4 r a 4 u O 7 w j D 6 b a 3 S t x h r n Z i U w Z u q 7 b T T u s c 0 I e o G O 6 E e k q C m K R H P 5 S y d 9 F i G v 0 4 7 2 9 P 6 M j L p V E v s 9 D h w G N k J c 0 t h H H d 0 L g v S 2 7 T 4 1 o 9 + D M F g Y 3 I 4 M L u 1 D b W M T 3 3 u w W b Z 0 r / 6 q z u Y f L F L V G k z / P E C T g 3 l y Q h y x c H u j / s p n g x c E b 9 4 K U w x K S e H G r L n N t W T V + L f H c B c n G M n R n O P a S 7 n t / a Z x D y S Z U C L r o N O u P c 4 N g V 5 J z z 0 t 7 o V 0 0 7 9 z h 7 z f R y 7 8 D Y n X L b S C W a K R T g Z 0 A 5 D v Z T I U c 8 q 5 t v C K q P p v V V m t G O 0 v 7 O 3 Y U + U S i X R O 9 6 N t 9 + 8 I D Y 0 Y C Q 3 O i d t G D e W E i L N z j e + z / i D V x s J k q / M 6 r Y 1 E E / x w W H Z M 4 B Q 2 o S V m 3 4 p Q K U b z 4 8 G M 3 O 7 8 1 B c M M l Z u u b 9 W Z 2 m r Z 6 B s 2 u y g O 6 E 9 i C 5 W 6 9 H f K X R 6 4 6 b G s p o 7 s c t I 5 i W D p t j I p 6 4 H X Z W N v v / N U N W M q N b a q q x F l P h 0 q I U T w 0 4 j Y g 1 x X x 0 6 B 8 K C t G t l J W n D v j G 2 6 l y 4 u P v f c s 3 4 v / + 7 B + I 7 W 7 + 9 2 v S B P R u s H T d i 7 0 v D e E X v n U S 3 3 1 2 D H R K T / F V A I c T T K 0 X L K N 4 e O M + S r U C 2 X 0 F y u W 9 7 3 3 5 x k Z S J T r E t m N l N o s 5 t L W 0 b d c g A j M V n n y V w d s 2 8 p O 8 U I 8 T c y z q T K M y 6 Q x M 5 t Y s F q e A 5 f r B 7 Y 5 D R i y n F D V W 5 n g G 1 u H W R E S R v I R 2 m z i J B f 1 J K N 9 2 S H m L s P Q 3 k j c i Q 1 Q l v l 1 f i s K e i p V r P p j f 3 D 2 + e R 5 p J 8 x e X M b U 8 y O C e H A R K r c O e 4 q v L k 4 M z S N 6 0 4 q x 0 x a 6 j t x b / Q l w a U k r K O B b 8 / p t h d i s K M F t b n u N t a f t V i O V k b 5 L o p N K t Q q V t D w n I y l T K D e P W H p D C F w z m o t x + T h C H V Y M M / V h i s p L 9 P s o Z l N 2 q H r n d s c d d F 0 g 4 H 9 v 2 9 6 0 I 5 / O Y j 2 u E l a N p w b K p Y q g d / J 0 g J z 4 c B g 6 K y / P L f G N l 1 8 w Z M q X L V T g 3 N c r q t Q v L O p 3 R b W f 4 o M F L / v Z S L j g m S C R p s f c e f e J P F Q z e A F h p 4 R A M U P C o t d s d v p 8 H P i g T g 5 J k 5 k 5 s t w G p Q r h z B J 5 q Q K K l Q w y y T x G P S e E 5 + I e 0 7 s F p 7 1 5 K c i 2 o E M P h b L w t M 3 3 y J A 9 x / v 1 U r l 8 D Q Y 9 K 2 5 N N F c 0 m o y b y t Q M X h 6 y + G A R B o 0 d g / s b h b b y Z C 0 X x v L i R P l x M / 7 s f 3 t R 1 A 0 + 9 V B f f b i M F Z E x H n d f R b / 1 8 H v P 8 l 2 o x y L N Y K q m N W l w c V 7 9 2 J a 1 M p o L S G V P 5 D a N o s e y V 6 x B 6 b U e Q L o i C S E 3 c u 8 E t v 7 t S 0 X a 9 m V D N p J D K V 9 C d D 5 J N I y o K 8 k 0 K 1 O o u E 0 S o I P Q P y k y w Y x Q J g Y r K F e W b I e V p S V M H p 7 E y n q j b z m D e + 7 x 7 X x 9 h W 0 n 8 G z 9 U 2 X 6 2 o C X 7 v P a r t y 9 X v H 4 P X s o B t O t A z 1 b 0 9 r J t S y s g 8 Z G w e w u w F 1 x X q 5 P I s v g O O b O h g 7 H B 6 Q U X C I R h 8 3 W e b 8 q z v Y 1 b 8 i 8 G F F h x F 6 S v M x j e t B x v Z + u b Z 7 o + q 1 L O H T o M L Q q U 0 e P 0 o 7 k K i / 5 p 7 G o U X x n o k F O l q A y K W C t b / b F x 8 F e S N Q E d v B 6 g Y A f b p c H J 3 9 O q u k 7 N m L F 7 3 7 q o L i / H e L z G d g n T G L f W r l K Z P d 4 / w b j K R r g T r V 5 x Z X 3 7 q E Y n B B Y j U l x T 7 O H Y G V q S t H v C r y 0 4 Z 1 F H e J l S U E z G W n i e H 9 P I x 7 L Z j s v R 2 c 0 K x N j 2 F H Z 9 G h c c c H r m b a D r E y J V F o 0 g f Q n Z + E e 1 t D 5 P c J a U 8 P 5 7 V A p V W E d 0 s E + b I Z 9 x A S T R 0 / G g J 5 r 2 j m P l X K 7 q g v 2 X n a 7 Q y x h k f G o 3 p h / R 9 T f z s r E V S 1 P 8 b U D 7 7 J 4 2 H X o / S k U Y 5 a s I w f d 7 R O b 8 b Z t a 3 Y D L o 6 1 k n D z 3 j 0 G g x G 3 N w w t C w P N 5 t a 6 u p 2 Q T M R g M B p w i 7 4 D O h d 8 P m n X C U a k A z 1 i R T I b 6 L 0 k 1 I V K U j z H F Q g s 7 I 9 D f E V 6 f z O 0 Z u k 3 6 j 8 p f p t / w + f d m h Z n r y U r G 3 s m i 5 r 7 K u z c / E V A K R k b 7 i o k b 6 j 9 F F 8 7 v L V o f f 8 K x Z A r y Z u h r L c Z e x K c G 8 s K w e O 9 e 0 I Z F U 4 M t F Z e 8 0 T o b s E 7 O z C 4 J M p J j q J m G R G K u k F x T X j 1 g R D u 9 b U 1 8 Z d b f j G Y G v K + U V U y / S z k v H k X 7 + m 7 X b U G b 6 1 T T q j g G t 9 K Q 6 1 9 F g T u S 7 u 7 M 3 X l z N 7 a O v d l l 7 r j t I O X l K T T K f z 2 9 + / D L 3 z n S f y T w z v 3 0 O C O s Z / 4 f x 7 i R 3 7 / k e i P F 9 z F D u V P 8 e G C j e c H o l C d U F M 8 m c V k t q O m 2 C J R V 4 R E b q u A 9 P T 0 C u G U P c 1 2 4 H V a D k f r X B i v K u Y i 1 N 4 u E / b s 5 f U s C g w M D q J Y K i J H V L I 5 z v K q G 5 s R 6 F V W B I J b U + h c c a 9 S k 9 L x O q d t b E f 3 Q S d C 8 3 H x X s 5 Q j o y M C k V 9 F N C I T e R 4 9 T D X 3 T H 2 9 x J F t N q w v L S E Z 4 a B K w + u b K b M P / 5 r 0 h 7 B z U j k y s g Q 1 b w 8 F 0 O c v m P n E X m K r x Y + N I V i 8 P 5 C u w X 3 P m O o S d A 5 Y 8 V 7 K 7 W j W l M i m C i J j Y R T y W R H O s Y 0 j f v l y f M 7 2 4 H T 8 A z 2 h q a 2 B j B T a u n x g P U o 3 O Z R 9 H T 3 0 m + 3 n k s u k W u J e T q B v Z 9 z 1 I J a q Y a N 5 U b 8 t 6 + 7 J J b F 8 O 4 W 8 o L K Q l m K G b u 7 u 2 E i x R + c k L J G j H D T d q q y k n 3 H c 4 3 X T f U K l t 1 m V i U 8 V c E P A x + a Q l k H z N v u o d M J 3 G C e o d y o d S x f 4 t R 4 M K 1 C r 1 M P r U Y F i 9 W K U H B r M S 7 3 P 5 e V h S E v r H v Q t s 1 o M 9 q P s o v i t 5 B i m J R S 8 l o b G z 4 x C S w j 4 y 3 C 6 H h 8 n Q 9 7 v V g 0 C o 1 R g 9 4 R I z K + z t S R w U t R G A Z S p t X l F T z z T G N Z v 6 p a x t / 8 0 X n c e W O m / g x w Z s o u N q r m q g q e 6 D 7 S V x J t u p 7 i a 4 v 3 l T Z v R n N Z k r R T n Q L v r E t J B J 6 8 b W 9 Y 0 g 6 u x T v a V x R L 3 g t h i q O 6 G x S M G y F y d 1 F 5 V z 0 G N 3 R P Z b I Y c D f K i Z g O c j Z P o 9 2 h 2 P Y J w F 6 J F a l c K k O t a R T 7 p X 0 F m P t 2 3 + B k c W E e o 2 P j S A d y s P Q 8 X h H Z 8 / K 5 h u I q j P X w B D O Q L + S x t L S K 1 Y d p 6 K e 6 Y d / I o G u P B d l l P S b O S Q W 4 r 8 0 + a d O V 3 R u 8 p 9 g d P h C T x j 2 s Z f B y D m 6 G q S W r L C v Z 4 5 S J w Y W s 7 A Q u r R q E M s X m G h X i r E y M Z g p p M 9 S E M u V z D U V m F v M 4 q v c k e C s s Z e S a 5 6 F C D 2 J P p E y M k d E x o S S s T E H 6 / O N i Q D 4 H o 6 a K b O g O y p U y Y r E I 8 n E l J s f G M N 7 n h j a Y Q 1 a f x u q 9 M H 7 t 2 v V N G t i r C 9 F 4 / I / T d f X / j / h A p M 9 V X w u S W i u I 5 R z N A v g k O L + o w 6 G e I u b D a j g m L V i b S e 5 I 9 V k w m d 7 5 / X 4 x 7 8 O Z t G a 6 1 w l z 9 e 1 V d o P T N a n v X y l b o V s Z k f k Y P A d 2 1 4 m o G a w g c u f Z L v p 8 c i O N t Q e d d 7 C X w X 3 c T V U 7 1 m 6 H Y L P a Y f W o o N G p 0 T X s x J l X J n D m x e M 4 9 Y 2 H Y O x u Z A 2 V 6 n v Q 6 X Z e i f w U H y 4 + E I X i B X y 8 j J 2 p 0 f s B V z v w V i L y Z H H e 6 d y R l S S T S Z E 9 6 / J 0 s X a J 7 f o f p 8 y T X e X N 9 V 2 P Q z 6 f w n n / G h 0 D K a 5 e j Y j N g 2 B K K T q 6 M q 3 N x 7 Y p W + q A D Z + P 6 G g N 5 2 M B 6 M x a u P s d 8 M 2 2 d p 3 N l E v 4 c s i L A H k Z p p q j R w Y x e q K 3 x U g U Y 6 1 j z K 3 D V E o F j o 7 Q c a k m h S I + x d c O 7 z u G 4 v Z Y 3 C i d x Z i D 7 r x d B 5 e x K m b v u V r h S c q P 2 i F T x k i x A J d 2 q x L w f l F P U j D b D N 4 0 o L 3 P e T v m 4 x H 0 l x 2 Y T 4 Z R 7 d K Q 9 V F i n 8 Z E M V Q e 9 t H W z K A 3 n 4 G v k M N J m 7 T B c z O 8 m R R W C g U c 0 5 t h M O p R z p c R W P B B b 7 M g m i 7 A 2 6 O C j j z s a V e 3 K C P i 7 X 2 a K + r Z E z N l 5 J K l 5 F o e 1 s H G m E Y X E i h 3 O R D N z 6 H P M o i r q 7 u f / N 7 R W j 3 F e 8 L 7 U i j e P Y O 9 y o i z j D E X c f 2 l J B y j W 2 f 4 u X j w n Y U n D Z i l y z 3 m L m G 0 b f 8 o 3 t T r 1 H A B a 2 u r G B x s 7 N r 3 p O B + E t t t p 7 O R z a D X a E I 2 k 0 G i b E F v 2 7 L 9 n X A t F h Q H v x 9 m R G N J W B U 2 m H o 0 U G g U I u b j 9 V 1 c X W F v a 2 m 9 H V i h 4 r E Y r D Y b c s E i z L 0 S r S u Q M n L f j f X 8 f R R K Z q z H n 3 R n / K c K 9 U G A q 3 n k X U v e F z 9 g g e Q v W 4 5 K F G 2 7 D N Z 7 U S Y G i / p C W I M b a 1 p k K D i X 8 e y Q R L V s J G D v B 6 x M X D o l g 1 P z f C 5 3 N z T o 4 d W 0 5 Q p 5 F N M T K R P j p K M L J + 1 d M N m N p F I G 2 E Y M S J H H Y Q + j N 3 C d X 4 W 8 j B n x x e 1 r E 5 v B N N a / E R B / i / k G z Q y H / V j O z m M j v g d u 8 + 6 U 8 y k + e D R v A f S + C b e a B I U F k W / q e t P G Z u x Q k 7 o r c B v h Z I E C d J V a r L B l y P O p X O + 3 m 1 q 7 n T D l 4 Q 2 + 1 G J J M 3 8 v e 1 u u j S t Q P M P z S M H E + 4 s L V W q J n n G 2 7 u G D B + S x o u I x V 2 e w o k W m d y 6 n 4 v N b m J v D v g P 7 R H J D n g / j 6 o t Y R Y O V y B F k S 3 b c X m 9 U d z z F 1 w 7 v W 6 F Y E H m r 0 D f m J M G J z C T E x Z Y h N 8 x 8 T K 5 g W / D K W x V v y k N o X 6 6 e L W s Q C r b u c b o b N B 2 e A O / 3 Y 2 1 a 0 c u H q i U F Z n g s F O y T p 2 r G w v y c V A N I N y 5 2 5 e w i e 5 1 O K B B 1 Z F Q T S Y x 1 H 4 D H 7 R G K w d U Z X G n h 2 m t F 6 K G k Z M 3 g r C A r U z a b w 9 D Y 5 O Y x 2 4 a s y E S y S I e K s L p 4 h 4 4 a H W v b C T 3 F 1 w w f S E q I l 8 Q z e F c 6 1 x 6 b C L p l y A m q M e f 2 V Q K P w 4 n B R u l N k j x H 4 K 4 k g D Y K J T x d X a J 2 7 0 n w m I o h T C d j q H E / L g J n 2 F Z W G z t l s B K 5 X F J b M P Z g f f 3 9 9 U p x x R b F Y + j r T S y t N i v 0 b k 7 c 8 K 6 E r Q d g n 2 h N J L B y y u 9 h y s k d d f m Y e c M B V s J s M I + g W t p M m X + X Y 9 S n + B 8 D H 4 h C y e C Y i p s B c q l N 1 i 8 p 1 Y E e S d g 7 7 R S / W 1 x e 1 o k b w 6 h U o f u w E 8 l 1 a e K X r f 3 b S 0 8 + 9 8 J 7 u 2 6 H H r 0 R 2 U B D O U Z H R 3 B 3 P i w U h j 2 H z b 4 1 d u P + 7 q V S E Y m o 1 F d P V q 5 i T o p 5 V p e W x V 9 T n x r h 2 Z i 4 L 4 M r O x J L j a 1 L u X y K w e f W P K 3 G G V X e C V C t 1 W L I d h D L k W N w m b b f F u c p v v r 4 Q B W K w b 0 c u J K 6 V O Q l 5 2 V 0 1 V P T v P v 3 b j e o 7 g Q u x e E U v F K h x K V 0 D O V C g 6 K 9 u q f c 0 T v s h L P 1 f Y D b c T U R g l 2 r g 2 W w k Y 5 n Z 3 F 4 g t w L 3 d H p d W J p S S f o D Q b o T Q a s r a 6 I 9 6 Y C B b i m J O U b n 5 w U f x k m z 1 Y D Y B s 1 I O F N Y 3 Z m W n i h 7 X p Z K I N J 6 P p M o h z r c N 8 G I p m n s d P / S P j A F Y q x F l d D 3 2 e F R q 9 G Z q O E Z 3 Q h a H I 5 P F 8 X 4 k 4 7 F O 4 W O R K k M 2 Y H n O M N L 8 H 0 i O M Y j t 0 q 9 Y q E 9 4 J b s S C e t T W 6 v G b C D a / B E L u M E N h I R C J h c b 8 d P L k 8 O D S M 8 H Q M R r d a 0 D f p 1 j g u n X W r d + T 3 P F q 4 j 6 k 9 e 0 W y Z T t o b C o Y D Q o 4 j D U U q 6 3 H 9 x R f e 3 w o C s X g M i K G q V c D + 7 B l c x c M n q z l 7 V b e K y 7 X d 9 1 7 M 9 Z a a c 6 T v J F o h K y 7 C u l U a 9 / 1 x y F d L i J H i n j M 0 e g 2 x C i l a i L p E I / F E Q q G s L g q l T h x A W 4 + v 7 M w u y f t w s v I s d D q 8 q p Q G g Z X W j S D n 2 e D s H d w 5 3 k k n o 8 y O S X v x g m L u 9 4 n n X d 6 i g 8 b H 5 p C M b h T q w x F S d u S r H g / Y O p 3 y u p C J p h F L p 4 X u / J x 0 M 9 7 V n G n W V 7 j 9 L g C V P n V R 6 k Y T C o N D O r W l D + X U U X S G y L p Y H f Y 4 e n y Y H S w m 6 V a v D 4 0 P C L + b g d V f W 8 e u Y Z v m O K w W F h K p u S T 7 Z 5 P J d Z w 6 Y y t D T 3 b k V 5 r 0 F S O r 7 T q 3 c 1 j P c V X D x + q Q s 2 E N J v p 3 l K Z Y q p c G Y n l r F i 7 8 3 5 x c c G M a X 0 W h X R R 7 H z Q j u b U f S e w 3 3 h 0 c w 1 T Z v u m F 5 H B H m N t f Q X j h 8 a R C T W q 2 f l 9 n N l 7 X A F u f D k l f o C V O l + S v C W X S E V i E k 3 U m x u l Q z K W F h e h a m 8 Q 2 g R e b m 8 e b K W K E + 5 H 4 j y e 4 n 8 c f K g K x e D 5 K Z 6 r q u j T C C k e o O j Z g C H R O S H w p I h G T b A P W J H 2 t q b N O a i P x V o z a Q x W s V v R A L 4 c 8 W I 6 l k a X 1 Y J C o J H c Y A T 8 U q f a 0 d F x 8 b i Q a l o e s g s w H Z R 3 u W c a V 1 I 0 d v E Y G 5 8 Q y q p q 2 k t X B p d Q c U 9 D 3 h g 5 t d F Y g l F I F l F M F c k Q p b c o P m / Y v b P Z e I q v N j 5 0 h W J c X d X C 5 p T i k 1 w p D j U J l J y g e D 9 Q F B 2 Y T 8 V J S F u p J D d u 5 6 1 w m v H o 8 j q S x T y O O b v x d a 5 + 7 H W Y 4 Z q w w 9 i j Q v B B Y 2 J V Q 5 6 E 6 Z c M 5 5 g d 0 c X t t 5 h p B n v F p L 8 h + F z V 4 D I O i / s M o V i k A Z 0 8 H K f O W d n 0 F h 0 s v S Z k / H m E Z i O I Q w + N W S u y h Y / a 9 g a u 1 j 4 Y C v 0 U 7 w + c v X 5 1 M i d u X x W F Y r C l 5 Q 2 p e s z 7 o X d v X 5 T 6 p F g r F l E p t F L I T K l h y f 3 5 A n z T Q e w 7 P Q C b d i v V Y t S G P I j M J Z C P F + G b 4 e q D V r B S p f y P z 6 h l g y X Y + 6 W a O k 7 j t y + l Y M 9 X C L Z 6 R B m s b M 1 l V F q d k R R b J z a 9 K 9 f o R m x w X 3 f 5 P T S 0 f I o P E y 9 P x n F w e B o V S A 7 i q 6 Z Q j A H b U S T n J Q q 1 3 c 6 B T 4 p K Z A j z 7 s K m M P L K X 1 7 Z y 1 m / 1 V Q M P X o d + v a 2 Z u / a 4 a H Y x T V p g 9 6 u R c 9 E j + h 8 m 4 2 0 e l B u t L I T 8 q E a T D 3 S 3 F U m L c V N M t W T k V r J Q + V q V S g p w 0 e 0 L k c G p 0 k B M + R 5 H W M S d e Q m l n J T p i F 7 R f S O u L 6 W I e U 6 L D 3 5 F F 9 1 m H U V n J x 4 h H S N Q h i F G y r o c G 9 D i / 8 P P s 0 K 1 s + W x Q 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 G u i d = " d 4 5 2 4 6 4 4 - 6 9 9 3 - 4 b 5 d - a 3 d 6 - 1 4 a 7 8 b 4 0 f 2 f 7 "   R e v = " 2 "   R e v G u i d = " c 3 1 9 f a 3 0 - 2 5 1 0 - 4 0 9 2 - a 8 6 b - 4 9 8 9 b 7 a 3 e b 2 1 " 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  N a m e = " S t a t e "   V i s i b l e = " t r u e "   D a t a T y p e = " S t r i n g "   M o d e l Q u e r y N a m e = " ' R a n g e ' [ S t a t e ] " & g t ; & l t ; T a b l e 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4 4 b 6 8 1 7 3 - f b 0 7 - 4 2 e 5 - 8 a 6 1 - d f 8 9 8 7 3 3 a 1 9 3 " > < T r a n s i t i o n > M o v e T o < / T r a n s i t i o n > < E f f e c t > S t a t i o n < / E f f e c t > < T h e m e > B i n g R o a d < / T h e m e > < T h e m e W i t h L a b e l > f a l s e < / T h e m e W i t h L a b e l > < F l a t M o d e E n a b l e d > f a l s e < / F l a t M o d e E n a b l e d > < D u r a t i o n > 1 0 0 0 0 0 0 0 0 < / D u r a t i o n > < T r a n s i t i o n D u r a t i o n > 3 0 0 0 0 0 0 0 < / T r a n s i t i o n D u r a t i o n > < S p e e d > 0 . 5 < / S p e e d > < F r a m e > < C a m e r a > < L a t i t u d e > 3 1 . 3 7 3 4 2 9 1 6 9 8 8 8 9 9 < / L a t i t u d e > < L o n g i t u d e > - 9 8 . 5 8 0 1 1 4 4 3 3 0 1 7 4 4 2 < / L o n g i t u d e > < R o t a t i o n > 0 < / R o t a t i o n > < P i v o t A n g l e > - 0 . 3 1 7 4 7 1 2 5 7 4 2 9 3 1 4 5 9 < / P i v o t A n g l e > < D i s t a n c e > 0 . 4 < / D i s t a n c e > < / C a m e r a > < I m a g e > i V B O R w 0 K G g o A A A A N S U h E U g A A A N Q A A A B 1 C A Y A A A A 2 n s 9 T A A A A A X N S R 0 I A r s 4 c 6 Q A A A A R n Q U 1 B A A C x j w v 8 Y Q U A A A A J c E h Z c w A A A m I A A A J i A W y J d J c A A I e W S U R B V H h e 7 f 1 n g G R X c h 6 I f u m 9 z y z v T X e 1 9 w 1 0 N x o Y m P E k N a J f v q U o k Z z d l c R H U a I M 7 R C j k e g k c Z f U k 7 h L J + 1 S h m Y k L s X h G M 7 A N t A G 7 X 1 5 l 1 W V 3 n v / I s 7 N W 2 k q y z S A G c 6 P / h q J S n v N O S c i v o g T J 4 7 i v 7 + X r q E N t V r j r W 5 z B U f 6 S v V X O 6 P 5 d 5 1 Q q V R Q L p f g 3 1 j H w N A w E r E Y S q U i n G 4 P I u E g k o k 4 F A o l x i b 2 Y 2 7 6 I Q r 5 H H o H h l A p V x D 0 r 0 O j 1 W J 0 f D / S 6 S R s V j f U O h W K i h j K y G J h f R R 9 O h / c b n f 9 b H t H 3 J 9 E Z C F H 5 y l B p a v B 2 m N E P l n A 4 N G + + j d a c e c v p 3 H 8 0 1 P 1 V 9 J 9 K x S K + q u 9 4 c m + / W S 4 / / Y i j j w / V n + 1 M 2 a u z m D 8 5 A R i / i i U S i U U S g X U W j V U a h W U a i X U a r V 4 r 6 Z U Q a N u v e p 3 7 6 5 g 1 K a E p 7 8 b G o 2 2 / m 5 n r E T V W P D n U F X S 9 5 Q 6 W P V V n B w o g k 7 R E d V q d b N d + Z F I J P D 2 p W v I 6 Q b R 1 T d M 3 1 A i n M g i u H w P h W w C 7 o G D s L j 7 o c u v Q G E e w Y C T r j U x j 8 N H j t D v p W N u h 9 3 6 L h I J w u F w U f u o 6 u 9 I K F U V u O X V I l 1 s 3 M Q W g W o W C r W y h h f G C 6 h V K 9 S o S q R T S R K I M g w G I 9 b W V q D T 6 m A y W 7 C y N A + b 3 Y m h 4 V H 4 N t a E k H i 6 e u h C l S g U 8 z D o j d A b D O K 3 S u o c v r C 9 D E B u V O 5 k B l 9 V q a K A i n 6 m p O t 6 9 H U v D n y 0 H x m s i c / N G B J / m 5 G O Z J C M J G C y m Z B c 0 k L r y M H a Z 0 D S l y f h K c M x Y I H B q q 9 / u 4 E q i q j W q l h + K 4 P R C 3 a o N K 0 N m c / k o T d t / d 2 T Y P e 7 3 x 3 F T A n Z Y F 4 M G J 3 Z h H y 6 A P u I A c F g C P G H f B 8 l 6 k 9 Z G V L b k X D I g 0 K t 1 M P o q S B f y G D o 8 K B 4 b z f w 2 I g H k k j 4 s k g F C t B b z R g 7 6 6 S + q Q r B 2 w 0 3 3 7 u C w b E p K L V m Z K O r Q s G y k u z p H a A x N I d c N g s t v R 4 Z m 8 T 8 7 G M o V S q Y a X z 1 D 4 6 I s f f W 4 y K i k R C i g W X U K m U a l 1 V o j R Z 0 j x y D 0 W S B w 2 b A Z B e d K O u j 8 d c t z s n n K B W L y G b S U N H x d D Q O N 7 w r L E U Y H B r F 4 4 d 3 6 b 6 q O H T 0 F B b n Z 8 R 3 x s b 3 i X M 3 Y 5 Y U P F 9 L T 1 + / G J d q t U a 8 7 4 2 r k S s p x F 9 G i 0 C 1 W 5 g + U x a T n j L U G u n H n Y S g + T e p Z A I W q 6 3 + 6 o N j 3 b s s G p P x 9 o I O Z d I I w 8 4 y y D C h 8 C C M r u e S 4 j M S U S h z L h J 0 g 3 i 9 M e 1 H L l b F + L k + B F M q m H R V m L S t 9 9 a O P C L Q w A g V D C g g S k M x D R 2 c U B T 1 8 F 7 L w D C Q Q 8 9 o j / j u x s w 6 + v b 3 i + e y F s 2 l c k K r a w 1 b N T W f e T 2 u w o C 9 I r 1 B + K A C V S j T u P E m 4 R i 1 1 t + R 8 O i v f D B b H U j Q o B o 5 7 o H F a a 5 / 0 h k P v j G L w 6 / s q 7 / a G X x O X 7 S M k S 5 p 8 D x 8 f R 7 D J 3 p h d p j E 6 5 3 A 7 R Q N h 2 C y W K H X 7 6 6 M r l + 9 h D P P X q y / a i C c q m A + U B b X k c / E x b 0 6 L V p M 9 W v h N F V F u + Z z O e j o H H t R 2 u 2 Q f 7 O x v o r e v s H N 1 7 k c C 7 t O C F O x W E D I 7 0 M m k 8 L + g 0 f J 2 G j w z p I 0 P j c F q l 2 Y G G e G i r C R a d 4 O z b + 5 d f 0 y T p 4 5 X 3 / 1 w T H 7 + D 7 2 H T g i n p f o E g J J F W a C G m E 1 x 9 1 l p G 9 7 0 f d C C T q l A 2 t 3 g 7 B 5 n H D 1 O c X 3 m 3 F 3 X Y N j / b t T 1 j R W 6 8 9 A Y t V D J N L P O h 0 m S I J T K V X g v Z 5 F I r 6 G / i N d c P T a x f u Z d B p W e 6 s S y a f z i H v T S E S T M C h 7 S b s G h W Z 0 T + o Q 9 U X I I g y j W q k i O B 9 A M a W H U l P E y O n O 9 L I d 1 1 c 0 O D N c Q m g 6 C s / U 1 v t 9 + I Y X I x c G E a V u H X B 0 V o L N W H w 7 i b H n W 4 V y N z D T Y I v E V F y p I p q 4 x 4 E r 0 z i 2 A r s h k 0 4 J d m I w d h b W M o 0 J f 1 I J i 6 4 C m 2 H r + W + Q Q J 7 u I J B 7 g X w / a 2 T J + s n l k F / P P L o n B E h G L p u B V q c X 9 8 P 0 b y G s k Q S q k z B N u k t k D R o a t R 3 N v 2 m m Z h 8 W c q R l Z I v D Y E t z z 0 e W s n 7 e / v B D 0 g w V 6 N R 2 j J z p R i i 5 i m w u R S a e L A b R S m 4 D X 2 w Y X f Y S B h 1 G Y S X 4 G p X 0 g e Q r 0 P X S s f h 9 Q f F A 9 E c R F s e 2 E H 3 M l I J E 9 d T C U s n v M e b f X c P E h Q H x f D v k k j k E 7 x N N N u b Q f 9 S J l Z V V j I 2 N 1 j / t b J 3 i v i S i C 1 W M n L O K Q d q M K o 2 e l e s J 5 N J Z 0 u 4 G c c 1 6 o x 7 5 b E 4 0 R 6 3 K / w P c B 9 R w 9 E i C z v A + X s P g g Z 2 v d f b N M P Z 9 R P I 7 + b i P / W o c 7 C F T t A M S R D V t J o m 1 + O b 8 y P i I p j 1 j J Z 9 W s l y B p S C 6 R 7 s w 8 7 o f + 1 8 k q 0 4 3 v H i J B P e i V b R F d d 2 C 0 f M k 7 d t g 5 U o a X Q d 1 R A 1 r R A m J p t b b I 5 e g M U G 0 b i 9 g X 7 1 I V M + 4 j U D u B l m I s p k M w q E A X J 4 u m E z m z b H O 7 Z 4 l q r c 0 9 x i e o Y P Q k o 6 w G 2 n s / b d r K W 7 H F h z s L q H P 1 l m Y t g j f l l 8 3 E P H G Y L T p 4 Z u J o e + A E 3 p z w 9 S X 8 i V E 1 1 L o n m j V s s V c E b P v r Z J P Z o O a N E + 5 V E I p p U G V H L 8 c X V M 0 p 0 V f k f i z M k / C 5 I L j X L D + y 8 4 w o g u 1 s n p H j k + i R H 2 u I H 8 s Q D a J i V + v e D 9 W X B Q O u o z I n Q r R q I Z g d M L C J T / G L 0 r U U M b i 4 i I J V C N I 0 E m g Z H D 7 s o A w 9 8 9 E M z C 7 z E S 5 t 7 / 2 Z r D F q B a r K P M j X c G t x 3 d x + s I x U i L U d v k c + b Z l o U 2 N B r 1 o j w z 5 L M s 3 A x g + 2 Q U t 0 X p W Y E V q b 7 Z A P G L Y 5 2 K f R l Z C j L n 1 J C b 7 O 1 s 0 7 7 U i V L Y Y b N 1 W Z O I Z p E M 1 8 r E 8 4 r P l y w m M n L e h U C h A p 9 N h 5 W Y Q w 6 f Y 4 d m K + U s x T F x s C F y J + n v h v S V Y u y w w G c 2 I B u P k k + t R y t D A V t S g 1 9 p Q U c S I d h d o X N U w 9 a L k E 3 J b z i T i M K 1 U M H j M j Y 2 E a n N c 8 z D 2 z Q R I W Z E k l L Q Y O G G l N q 8 i E y r Q k C Y L T P d t c u o Q C v q h I X / J 5 n A g Q D S P f a f V f C 9 i e f L J V T U M O Y i C h h v 9 s 0 W g u L N f 3 p d H S l A g B Q J R B 5 K P 0 5 g 6 R 4 N a k R O a n G G s D k N F N x M O R + B 2 u 8 R 7 M s g 3 h u + 9 C C Y v N t 5 f u k x O o S m D c k 6 B o V N O M U h y p Q Q J h Z k 6 b H c K U K L h r l Z I 2 u b x N 9 Y w 8 E o V + c f E x w 8 k h T B Q y 8 J U 6 6 J n 3 P E S D a n R I 0 K N n m e a 1 r 8 7 p S K 7 Q r / U U o N W 6 F + R T R d M R N m Y / p E 7 i 5 U 3 S t j 3 Y u d B w E K w 8 H Y E E 3 V t 3 4 x o N A a n s z F A d h K o D x u r V 7 M Y e t Z Y f 9 U K V l 5 s q T V 1 y 7 I b / I E A e r o l Z 7 8 d C x E 1 x l 1 l z F / 2 Y + J 8 D x 5 + b R W H P t 4 I F C 2 9 G 8 P o h V a r F F i I o G u U / F R i F M 1 4 + N o c D r 0 8 K Z 4 n k 0 l s 5 F 3 o r o Z a r C + j Q p Z 7 7 d E a h o 8 2 z p M I J k i J m z b v a X X F i 2 5 3 F 3 z k G d u V d t g N D R c m n l + H / 1 o Z + 1 7 o o 3 6 X L C 7 7 u v 3 k 6 8 6 R Y p y s K 8 Z r d x d x 9 s g o Z s n i G n o d 1 G 5 B E k Q 6 P 4 2 t g e e G 8 N 6 q T n y P o f q B z / 7 c q / X n c B i r u D B a E M K k r K l h J v / B R g O / f 5 j M O T n r P K h K i g x M 1 T 4 S J j Z 7 N T K D W z t r / b Y P 4 + d a B 5 5 j U A t b j x m O A d O m C d e o 2 H F s p T c b P h 8 s F k v 9 V Q M s K P J 3 H 8 x F 4 V T p o J / M w l o d g K 5 m p S u z S N 8 R / y Q U y H W y E E O w W M y b J r w Z Z R K h L F m l A u L 0 e 5 s I T B j R L Z R G l d 4 1 K V g I a / R + X L w f W k j C P S Z d 2 9 K 1 A B L + J M k u E c Z 8 E T q j D q 7 R z v R C Q 9 q / m R J / K w X K 0 q c S F M r S 0 6 B O M i L r U V j d W 9 t 6 O y T K Z n Q I i q J I A 9 t j l v S y r d e A R 2 8 9 R v 9 B D w w W P R a u + J H P 5 F D J a e A Y k g Z e P p 8 X F t L s N A o r H F q I w d r d C J 6 k Y w k 4 + i T h 4 7 b j Y x u I 3 c x f X 4 K z v y G U G / f i K C d N c A w 3 B r R a p c b a Q x / 9 X v J r S c / C b D E h c j W P x P o G P C O N 3 + v V V m I 6 Z Z h t j T Y w 6 2 p I l 4 M I P I z R t Z G v H k t C T 9 d Q I T k w W V R 0 H 3 q s 2 z z Q e F z w G 9 x Y T 7 Q q o x a B O j 6 w D q 3 S i K I i I V 6 T C G D x c h K a o S A K 9 N 5 q 2 A m 7 K U + f p 3 B r x Y M + C / k e T A e a B i t L 9 v g 5 i T L t h C K J L Q t o O z o J E 6 O q I J + E f h H L k q M a U c J 6 L E M m W g m d w i B E i L 0 h D t + y U F W p F f m S e I 6 j S B R D j l K 2 I 0 N 6 i w W G w Q J F z U f 3 b B X X x S F n t o o s Z H r Y x X t e Q w 6 Z G 3 k 4 R 4 2 k G M y w 9 1 k E j W V h 6 i S w M h 4 / f o w s + T t M n 8 L h M N Y 3 f I j E Y u I a N T S w I m T B l l d W S B u n i A 5 p B R X z + Q N k E Y L C F + D v + P x + U j Z + R C I R 6 P Q 6 F G h Q r q x 6 E Q g G i c 7 l h d K I R K P w r q 8 j Q V q d g x 4 V 4 v t r a x s o G V I o x I v w T Y f g H m o e k C m 4 h n e O A j a j k z C t E 4 0 i F x W p Y h A 6 l U m 0 Q z K Q Q f 8 B a Q x k y e 9 V W w q I + E J i M L N / u f 5 o A / Y u G / m N C c S X N E S 3 7 F i 9 v w Z 7 t 0 0 o 6 f X 7 c X I F p O t s b t f w X B G u k c b 1 a s 0 K h J Y T y C T Z K u m x f D V J L k K G 7 s k B j V 7 q c 4 4 o T k / P w q Y a h s 6 V R X h a A U O / k s a G U v R v 6 G G Z l H 3 D K M z P r S J y r 4 K x V w b h G r T C S f T V 6 a F + 1 q s x t + i D e b 8 B f e o c 5 u O d 2 2 2 T 8 q m U N b w 4 U U C 5 l k W O n H O t 0 P p 2 c Y M 5 R Y A G G / G 4 J u g K P W K g K o j 2 8 S B e v O H F 2 O m 9 z W d s B 5 9 / H b 0 9 U l S t H a x p G M t k G X q f 0 d K 1 S Q 1 e q 5 G g E W W s 1 H J k N Q 3 I 0 W U a N Q 2 z P r u w i M n J i f o r C S x 6 a X j r r y Q / S 0 V i w 5 S v T C I k o 5 A o I X i v K C h F 4 B 5 H t r R I 9 6 Y w b D c J X 0 R P G v j 9 Y H v R + / D B c y y y Z e f I 2 M o 7 C d g 8 0 h X k i 0 S D e s 3 Q m t S o Z U k L k 4 / F F L B A F o X / l k h Q t W Y N z L 1 G M c n L m F n J Y v 9 w Y w A u R l Q Y c z X 8 7 U w 8 C + / N u F B T V W U S h 1 6 U J s D l Q I U M H l f N w r I x v w F V c o C U S g i l K j E C 0 v 4 l o h i s U K q q L G x d B k R W O e h U h d 1 B w q q P w 0 H 0 K + 3 V I 5 k I k t + m R 6 W g I g Y V x 8 B U P x Z u L G 2 e O 0 3 3 Y z Y Z s P E o j L 6 D b m S L 5 N t r H X g r T G y I / D n 2 p y Y M Z m J j W h r H 6 z S O + z F / b R H W g 5 P o s h D 5 r 5 Y w H Y 3 D 5 i 8 Q M R x A 9 1 Q F t + l 5 I t f q 6 j A 2 B U q v r u E 5 o n u M l G I V l t o Q H l + a w 9 R z E 4 h X V s h B l W 7 e A D d U N a J q J E Q M j n p E 1 + K k + b a G c J 8 U 7 Y 0 s Q x a m m C + G v C q E 3 q 5 9 g p b K k b d m K O h 6 m s F d 3 U y 3 G O y 8 h 5 e S Y p K S e 1 5 r L a N 7 v A f r 0 w G 6 h j K U O T s 8 F 3 I w q G z C U q n y d s y + 7 Y X e 7 o T t i A 7 u e v R x 6 X I E o + e 3 N u p u 2 H q H H w 5 4 Y L Q 3 X 7 N A e d f 9 C N 3 1 4 e S n T k i v 7 / s w e G R 3 N s G I R E j V F G o w l w v I 6 l W w 2 I y C H q 3 F F R i w i y E k w H 1 Y L p Q 3 L Y S M Q r Y g + l a e p w u T p X W 7 G m 2 X J u r n f 0 i M I F O A 3 m j E x P O d 2 3 X x H W I 2 R F 2 r y i w J k H L z e 6 t 3 / R g 8 2 o 2 y I k 2 D 3 i L G J f d t R r W G 8 A q 9 Y 9 Y h k 0 k j H c z D 3 W d H J p + F T q O D 2 W p E O k D M Y 1 2 F k Q s 2 J M I p W F 1 m o T D n L w U x e K G P F H S N h D a J 6 Z u r s K v s m P x I H 7 K k n a 4 t b Q 3 O b F K + j 4 w 3 h E l d M y H u z c K z f 1 D Q p m Q + A 6 v G L Y S J n b f F R z O I L 5 I H k q H 3 y R w a t w l l p h R e Q a X Y I j Q 8 m 8 5 I p l L Q k 7 b o C L K C z M M 5 W m V z O + t U j V E j 3 6 5 h J d i h t O q q x I v p o q n z y p W K a B g Z k Y 0 w f K Q J t f 1 Z W F x 0 3 U N 5 9 A 0 P Q d 2 T R k 1 L W q x P C U s / c f v h M o z K L r J V p M n I d 4 K 6 D M 8 4 U c J C G l 1 d D c e 4 U s m K r A m D 1 S A G U u N B 2 j + V o 4 4 M I + w N I x V J k f A m k A w l E J 4 t I D A f h m e 0 1 c H + M P D A p 0 a 3 p a F Q m o W J Y b O a s e b L Q l H I 0 z W Q M j i 5 l V H M h 9 S w k e P e F i c g m k n + q Z Y + c 2 l R D Z e I 6 i r g S y u h p c F t I s G S w U I z d 3 k Z 7 u F W B Z s K Z 0 T b 6 E i g F q 4 G i O r l k F q v i X k 5 S 5 d R + F u x l R K m X u 5 G f I 1 8 U h s p 6 v W E 8 L M Y E h 3 W I b Z a I A V L 1 G 9 c C / e I C V 7 y o 5 T q C r r G n W R h q 5 h / K w T H q I b Y i h a x t S R U t g J c p h 6 Y z S b Y b U Q z Z 4 o Y O t I N u 9 0 G m 9 0 q l K v J R W P U S r T Z b M b j W y u w k D U z k c J w j 5 J f X i r B N x t C N a F A h D T 7 i Y t D 8 O X p G s I J R C u k c G V t X 4 e w U C 5 z H s d 7 2 R G v i M H K 1 i k Q r 6 H b 3 v h y b C O G y H K R G q V E o q H B x I X O 0 R 4 G O / t M G 3 m w q 2 s G E k I t U a q d c 7 1 K Z d J q 5 C t 0 Q q y 8 T C r N A X u P D V l F k K 4 y D x N 6 x H H b o a B B V K s P o t e / / h Y m L G f g P k i D v 8 j p U w r q I L O g e y z k 2 0 F P d J K 1 n B T p l F D K 0 F n X d O j b L 0 U L 4 0 s p o V w M v Z L A q r U q Q Z P a U a I O Y c e 6 G d y q c 2 / 7 o T S S X 2 V U 0 2 A i V T X 4 5 D m I z V i O k t W g g Z 1 I V z H g U i C Q A g Y d k o D f 9 G p x e k i a 3 H 7 w V 4 s w G t 0 I h t d w 5 r s O I p x S w G U h x U S X z t N Z s i A V a H D q N F v v R w a 3 Z y a c w x I p 1 W O T r W N h 8 e 0 E x p 5 v n e x e f M 8 L Z Z k G q C m N 4 W N E 7 U j j l 4 M K O C c b P v M S 0 d H h C y b k 4 m S l y D f l l C / 2 B W M b c W T J 9 6 o k r U Q D i x i / 6 N g S Y F m 9 E 8 D Q c e k 6 O G t F W d L j z v X b I p e P p y B U K h I y u s n 4 u h I 9 J 9 j b L i E S j s H j b t B Q P l c 2 k c N q O A D t h g 1 K u v 9 q h f M Y 0 8 D + E S i C a 0 h Y h 3 B q s C i + z + H y l V h b 3 7 J A v T I p + Q 0 Z 4 q t G 0 u i r N 6 P o P e 6 G R i U N u s X L Y T E R V 6 u p i Q s n 0 M v p L v W G l w M B M t j C 8 W t z b Q B p x Z r 4 n A W 0 A d a g r Y 1 R r s + 8 y / j G r A 6 v 7 J M s J l u Z Z G k V x l I f y t Y Y / V q 6 G Z n u l Y o l 5 B J 5 + O e J o 4 8 T 7 8 6 U k a U G z Z l d G B 8 i h 5 i O m y T e b x 0 y i m v j Q E s R U t B l O 8 j C y t E / T r w 1 o R e h x C K c p h F k v K R U l C X Y h v e W X Z C I k 8 / S l k n R q t O o D W k k r 8 9 u i A y L W t o O l b 4 E U 7 e y x e d o B w v K 2 v 0 Q U s T l L d Y u U m B e T J w e E w O N P 6 P / I U O D Y 6 6 Y w Y j d g o 1 y E e m Q G 2 P u C m L k h 3 K u Y i K z S h b H Q f 6 z l q i y F m o V W w M a x N Q f k X w A m h o N b K U L F n s X U i n y o x U J T D 4 7 L o I i j M x G B c Y + F a 4 t a 3 G w O w e r Q V I u S z e 9 G D 0 1 K K 5 j j i w G J x 0 r F R r s f 7 n 1 f g K + o K B 9 K l J G H M F T a R R w H 1 e K A N D i 1 3 I 4 / H E p 7 U z G K l F U Q 3 U I J a M X f Z O t c 3 0 M F o j A H L k E U 9 1 4 9 H i O h N I O d a K A o c O N y e 2 l d 1 M Y v W A R 4 z K N N T q T l X p a Y g v R R B j x u T z 5 U A P I F C p E 6 W n c W X S o K G t Y t Y z j g q M A r b 2 M 1 x f J h 6 Z O 5 J H M T d 3 s p i i + c T d R O 0 M S x z e / H C M e 6 a h g 8 U o I Y + e k C T n / x g Z M / d L M e X 7 W Q O a U L r K e G M j i x P / a B Y q F K a P Y E J + x F j f V p J s v K / I i a m a u t Q Y e 4 o m E M M c M F m H 5 8 p Z u r c N 1 q o L g 2 w Y M n N d j 5 e E i K g k z T J o e Z I p r G D s z I i J s D O n G x F M R e e q y E J d W G k g g M m Q p T S h F F a T p Q u g 6 7 C Z B i Z J Q S R k Q b D n F n F M T m J 4 K 6 0 M U V 0 G / Z q F a n V m G N u v G w I n t B 3 k n r K + v o 7 + / 9 X 7 b B W o v E G k 7 J H j i 2 k j T r t x b w f B R z r r e H t f j Y Z y x N y x f O p b G w p U 1 H P v U F N b e K 2 D g L D v k N c T m 0 z B a T X Q O o l b R K D y T J G Q 8 9 V 9 H V b R A E G Z I 1 p m D B f 7 p C C m y I k x 6 8 i e y p O h o M E d y a z D W 7 E T r 6 L i q E g 6 8 O C r u d e b d J U y e G 9 7 i y / J 0 Q z F Z w d q C F 1 P n 9 l F P 0 V i r n 4 N x / 6 u L O P I J a U K 8 S v d + 5 + E S r F E 7 J l 5 w Y t 0 f Q n + P N E Y Z F e p V J Y k H p 5 A l 5 q j d 5 2 I 4 / s o B G n R E M + t j h L F M 7 T Z S b 7 c 0 1 m m 8 V Y R y Z n q 8 f C u A 7 h M a e N 9 N Q m / T o l w s Y y 0 S h r P m R H J 8 A o N 6 M j z E J n T L Y T w 0 9 Q q L L k M W K t X / + p P / 7 F W P S Y r S 2 A 0 k t 9 S q 4 Y U s U o k o o q s Z V M k R N f R I v 1 S 7 y s R T y Q S q c 2 I g 3 v P p 0 E N 0 Q U a a t C S j q E h S w 3 r E n J W g f e S J M J T 0 j M P S z e A O N T Q l S 8 q D j Z 3 T 9 c d B F N Y t 6 H 4 h T 1 q C O G 6 P A f 3 D o 7 A N a u E Z c W 9 m E J A R E z f H 9 x T L K k i r L C O w m i K e 7 K B O 8 p N x T 8 J g s J L F J c 1 C 7 p 5 K o S c R k g I S q q i L q B f T 3 T I K M 2 Z p 0 O q J V y u p Y 2 v S B D E L l 8 P t Q X x Z Q e d u N f G 7 I U 9 8 2 2 R q z E + 9 H 2 F i i O u g A S l P g m a T k h + 4 H a 6 S M D 1 T F y a e w F 2 8 F i Q / w 4 7 e / Z J C s J K v O P t G i P w E E w w u H d T k E 2 k s R I n J n 5 H p V M q X R j W j x N r d N L L h I i x u M 3 1 G 1 8 G + b K 8 F a a s T j i E l 3 A M a p D a q i F d 9 c J s H o C d X Y e K c p E T 4 u t l v 9 I x v v V a m + c l A E p l g V V x b g X x W z l P h 6 R G G v d c o M l X W 1 v 0 I 3 6 1 g 6 m Q X n C P s r y t g t U h t m i 9 x b q A C y 7 6 C S J L N F K M w d a l R J Z / M o + 0 V g s 1 J y 9 6 H a 3 Q d p F 6 T M X S P S Y L I D E R R U 4 n x k K q t Q 5 E n s u 9 y k / 9 H l F + p Q f e k h y i 0 C u M H X U Q N N b g X M W F K W 0 J W k 8 A o K b U w K + N q o 0 f 5 X l X f 9 6 M / + + p g P Q u a B + W D r y 3 D 3 K M m x 6 0 P z g E r + S 3 W z X k p h k X V g 3 Q l A I P S Q c L U c I A Z T K f 4 8 B U F U Q W 4 R E B C F i b 2 e 1 i g 2 r H i 9 W 5 a p 2 Y s 3 w h h 4 C U l r C M K Q b k 4 T M 6 C w e d o R z 0 G I d L o r a Q U a v R N D r W a d C 6 6 H g W J S p 7 O T L 5 c X R a y a + R P p H U w 6 J x Q W S o o p + k 3 f r K 8 o z F y X h 1 I L 9 D r t A Z 5 4 w Y K o T L K Z L n L O f J P g t l 6 h + 4 d L A T N P t T 7 F a h 2 s E X Y b g n J I l l 8 / X 2 y w Z E U 0 g l S L O R 7 u o Y t W y x E c D E C z 1 i j P W + s 0 i C i P p X 9 K B 0 N U I 1 Z S U J D A 6 2 X c w w V w n d i R z 6 5 n I e u k E H g Q U w 4 7 0 b y 2 2 o 0 + C d P 9 o p Q v E g m f o 9 s D l u y P L k J + 7 f 6 i C u r q 7 B o y F e N F o R A 8 X h J k 5 W q k A + u I X v I w n T / G z O o Z Q H 3 m B 5 G G w k b d f T M G + t 0 T k k x q + m a + H I d F o 1 g K Z n 1 C l Z u x q F L O L E x 5 y O a W 0 Z 0 i a z x M S c d w w y 7 1 Q M 1 D U m 2 u J x i V M i X U M v p o N D l E X 5 c h m u I j 6 u A 1 k R K Y j 2 D d C G P / h E n t I o a u q 2 k / N m A p J U I x P x k s W r w V 1 o n 8 x W v 3 4 3 V T g 5 I D u v i V a J 6 z 3 r I 1 C 6 R q Z V y 1 t j a s C Q z m M q x v g 4 E A z B 2 E 3 e v c Z S o d Y i w 4 O Q V p C V q D d O d U f i J j x u 3 W K f t w L 5 E 0 R C C Q c 2 d I E X y U v V 1 T 5 1 C 5 Y x I S k 3 O d e e k z h T I I S a t x 3 S C 6 R 2 n E m 3 6 Y G T D m A J y / h 7 / Z Y F l + s C + G v N s F k a e p 1 L W t F h / E M D A H s P M M t r 9 w w 9 L o B j z 7 w S J m r t b H P S F T I I 0 s w H W X R b 8 c c 7 e w j t r g p Y x S D 7 x y E + a n U b l s X 5 J w S a y P A e j g q f D H G Y h V 4 D v V g k j F x o f X v r G D V x 8 5 X T 9 V S t m L i 9 g 7 N Q I 0 c Q M Y j R Q g 2 s B u J 3 D s P b q 4 Z s L Q q v T Q a + z I Z H y Q k / W p 0 C + c f 9 + O / I + B 2 K h N e i N x C 4 s K T o v 0 S 4 S q o l T 5 C 9 y J I W Q j W U R n l G Q 3 6 / e E q 4 X I B m Y f r i B q c N E T 6 M 5 G J x M D d e E k l 1 e W M e + 8 Q M 0 J g I o e i 1 w D T Y m v h l M + 4 o k 3 t l I B B W z B / 6 k C u m i A s c t c W i N G t w M G l s W G K p + 5 d V / 8 i r n Y a 2 9 O Q v r 6 R H M B d W w k h C x R p q n 9 5 2 G q q B u H F h g X X B l p Y S x f k n r 6 + r O X D M k W t c w 7 y x c T P 8 6 Z U V w N g C H K p s h O H 0 g B o e z T 0 Q c O R o j C z Q L R b t Q c n S L q a p R 1 7 C W 6 + s b s F r l a 2 C B J E p D Y s E c n e / B Q A L C k T 4 O T n B E k l E i s W O B 4 + t n i s e + H i f K s k g x D V l 5 N 4 v h M w 3 O 3 g l V j o C 2 5 S W y R u W H j A 9 T o J x D J i y 8 H d u 0 m g + z C e w z W a F X b W U C 7 e A w d N p X h m d U s l B 3 1 j X o t V Y x 7 m 6 0 o 4 4 G r K m p 2 9 j 2 L 9 8 N I D J T I r q p g m E f + 6 I N 1 j A 8 1 i e C E M 5 h y Z I 0 I z x X I g p l g Y 4 O a C e 6 6 B i 0 k V W y o F T N I e z d w O G P T g o 6 r T D X Y C Y Z H x j p x e K G H 0 N T Z h S L S Y y c 7 h a W l h e L Z j d 0 W H o 4 g 2 L Y i M C S X 1 g / 5 a A P G r W O + k 5 S J O y 6 b F 4 D / X F 3 W b B y l Y R 5 I w r 3 i E 1 Y Q x 4 L K V J A O l u Z n q k Q m y V / b n E F a b L U 6 U C Z h F 2 L 6 + s G F O + t Y f C Q B 9 6 4 C p O u N F Y S O q x m D T B m U g h U e c q k c a + q 8 9 / 7 8 6 9 6 v B H y 3 e i i x 6 3 I P v J i 4 h l p f o K d e 5 P V S 9 a m V 5 y Q q Z / L H k Z N U U U 0 E o f F S D S A B u B O Y C 2 w H d h 3 a q Y h c T 8 Z / N V l O P a p q a N S 9 A 5 3 Y V U M d A 5 l N w t T u q B A K K N C v y N H g r I u h I O F g r 9 T I D P N 4 d k 8 W R w W e h Y k t k S M K v 0 r 1 g W 0 G X o Q / a t 3 B j c 0 N z g L E / 8 i P J v B 0 B 6 C E e 3 C x G g f W K 2 v P j g i S 1 m 4 R o 2 4 l o 7 h h M k u r n 0 v W P W u Y f z o o F g a w u F k F i a e q G 2 G f O m L t 5 e R X F J j f X k O f W e 1 6 B n p h s a g E X 3 E P c R f 4 0 w T h m v E h M e X Z u A a c A p F r F S o x T U l N n J C A c j g + c F r t 6 c x O O B B e q O G l Z k l J I h W j Q z R s R U m o n J K d L k d 4 n u x O S X 8 C w G o i G K Z H E Y S W A P 6 9 v U g s h b F 5 H M D K C t y 1 F N Z G m k N h c f t n q r P X c m w D 2 g R 3 4 j D t + g j K 5 l E a l k L V d 6 J + A y R z H U 9 s p k k J l 5 0 o 2 v Y h Y D W T P 4 g q f O H M U w 8 7 x Z + a I 9 D i W t e M 5 4 f K 2 C R j E 2 Y W J e r m E F W 1 W A D q t / 8 F z / 9 6 g q d Y P / p P k T X 4 z D v G 0 A p R h z c r B N 8 m r U 7 N 0 h e E a N B m Y a u 5 q R 3 r F C b i t B W H J t O 8 t 5 R w 1 r q v h j o B R 0 v 4 m N r l 8 X c 1 + O w H 8 + Q Q 6 k R Q l i h s z E t 4 8 9 4 c D e j Q v 2 u I K 3 A y b x s t V i Y + L u y w B m N R C + p U 1 h 7 b g 2 R t / p 9 M p o 7 g 8 F z U B w B 4 v c 5 U b h W J k u 3 x 6 x s G U z 3 2 v 2 W D 1 u g w s t J 8 i f M G C C a 9 y T g B X x O l x P z 7 3 p J Y 3 O K m e S D t q 3 2 x x K v Y 3 q m G 6 p B P 2 z D R M u o 3 2 S 2 I T M H V n r M S j g 9 j f v D M + z B 2 s w G 7 E 4 n v J E 5 q E x Z R B f K 0 I 8 m R H / w I x i N 4 N D 4 P k G H g 9 5 1 H H / l C D x O s i L 3 f H C S B Z O x f G O N B C O J Q 6 + M i s n f Z g X l H L R I 8 1 O 6 t O i r 9 n H C w s R r o r j V u f Q C w 0 m W M Z F I Y 9 + Z U R J M P d 3 B E r q P K V G x U T + R X L j s v c K H d J m k c W I d 1 I l l H 9 H b Z M m I k I 3 3 c N 4 o M y N p L B y 1 k z N S l O I E D K V B U 4 P H Z B P Z D t 0 T H i Q L p A 0 e S T S I w S a U f S A e 2 I y i I s 6 X J 5 4 X y o 3 v 7 R W B 7 C w G L E d F Z g Q f p 0 D H y + Q S O P D R 3 j q t V N K 5 p I l b B g c k m l G g T u e H j q 5 b h u w P K W h U 8 P o p q d E V 4 n 1 2 b m U w l d s O n B j b D L a I b K E 4 S q h y Z + G 7 2 x p a 3 w t 4 Q v G b j c L p r V R 6 L + D F c g y N W h q 8 3 G R N Y 1 X g 7 p f n M H q x w Q r Y i j e 3 I T 9 n q 6 6 h X m K w 5 W d n P 4 c Q B g / 0 k y U g 3 0 h F v g 5 9 Q 6 8 2 w f e m Z M W i I S L z P i P y B W m u 8 d A L B z F / Y 0 E 8 N 7 t 0 e P D 1 e a x c i w m K N n y q H w Y e y d t g 5 Z a f R C l P i s 8 t / C I W 7 2 Z w Q r K f X I u N D T m 7 B h i c 6 B U J x d 4 g u T k u 6 X 5 K D 4 y Y m J A y g 2 R h Y e v L 8 0 1 c u m D i e Q d C D 2 p I E T O a f T u E Z 4 a l a 8 / G W / t Y S E a + Q F K W u g v f d B g 9 l g o m n / c g t C K t X p W F h 6 G r k S a j Y c a O P Q c k D D q y A k I D 7 B 3 d x v 3 i r 8 f t F k E O 3 4 0 i b O p G C g y / R / q 2 p e M Y f C P 8 W C U e u x y R Z t D l v D 0 W J P G c / n K l J H 4 u H v T a U H P A S t f K D 0 N N y v s y 1 N y b W p Y h L G 6 T 4 D F k 3 0 p L 7 3 P 6 k X O y h m x C U i p 7 R S E v N f o 3 E 1 t J 5 t 5 g J t + V 6 V 4 2 J d X l Y C h L B b G e a O a 1 I B Y u B T F 5 v j F / J i s n m d o x W N l x u Y B N Z k D t x A / Z j + m f 7 E H q X p y 6 p U o 0 v A j j e B m + N w x I p 6 p 4 5 n D v Z q r Z 9 B t e I O 3 E 9 G v r Y u H p w Z f H q J N S G H 5 W y l 6 v 1 J V 5 J 3 Q P O x C 9 7 B L j k h 8 c g G J r J e P u / T v o 7 f e g r 6 8 X X J i H V w x n 1 O v w r c y T X 2 W H V d + F 1 I 1 + E V y J Z y W N M u K U g l v t 9 D l f 2 0 B u I 4 j B c 1 2 Y u b Q G j g W t l F q Z g W J + N V x L 3 g l j 7 I I T 6 4 + C 6 D 8 o + Q p z l z e o Q a V I H U / W M t i C N D 9 n V K p l O v C T U a H 7 9 x 7 A 5 X E j M Q v s e 8 4 t I k v p T E a E Y 5 l C M k 1 i 7 s x L O W Y C K g T j R e w n K 8 E z 8 R z R 0 m k 4 / k + k k B q I W k + Y c y 2 9 x 4 4 o Z 1 D z c / 4 9 W w j Z O e X X 3 L H 8 m p u q o A n T 4 C C H s 5 I R l s i i 7 B O z + d L n J A x E c S u K L I x V a V D N v r u A / c 9 N 0 D F I e O l 4 M v X g 1 w y + Z v m 3 4 n P 6 m 8 1 m Y K w v m 5 b f F + j w G 3 7 O x x L H o + / x k p i O n 9 V f y 5 9 d i Y d w 3 t G 1 + + / a P u N r u f n n D + B w k h 9 F 7 a T V a 6 H v z q F 7 r E v M c S X I n z X b j d B b 9 e T j Z K C 1 6 K B y F F A N m q G 2 k R + a 5 r I B N e j c N e R 9 x A Z 6 D G K g M m T G w A i v h r G Y p b 5 Y X s G 5 T x w X 1 3 L n 6 4 v U B i m o K j Y x y E 9 8 5 y R S s T Q s D l J q 9 S Z a v r t C f k s F e i X 5 7 z U l S p o N 5 O M K 6 L V 2 u i 8 V U v k M H F 1 a 2 K b y I t f S d 7 W A o W f J b 6 v 7 y u x 3 p y s b M K l 6 h B W V w X 4 2 r 2 / z v l a D d a y M S k y D 4 a a c x m C K f D d y d T p h 9 U o G x X I B E x e l P M X b d 2 K I J + k Y P Y 3 f K + 6 / f b c 2 e E i i V a v 3 N j B U r 0 X 3 g G 7 6 8 E d 5 l p r M X H 3 C l o W I z b m K 9 J C 2 b u Y Z c 7 P z m N z X u k S i E 3 j S 9 O H b j 6 B T 9 G D y h f Z s Y j a w B O r o 5 k z y 9 u z x v U K M v a Z w M u O 2 l 0 z 3 4 L p Y l M g Q S b Q E K W e P K a L U M C x g 0 l x I g 8 s X M r w 0 u r b t 3 I + X n P z B w Z 3 r N z B a d V 5 n p P J 0 L e S A 7 w W z r 4 e w 7 y W i 6 q T E D a T w 1 c r d 2 y v L m j q X x k E r K d H p d f R P t W Z y M H K I C M L b L B x y 1 F V + T 8 5 1 z A f I O q l c M B q c p P z m Y O m X y g i E F q J Q 1 3 Q I r m Y w 8 q w N G r p A 2 e W + 9 + V F G M 7 s o 9 d k T + J R 1 E I B 2 L p t 6 B l r 5 A W W c k W x / J 3 n n 5 q R K S r w y K 8 R R Y S Y 5 r F l 8 r + t J W Y l u Q l V X j G g U C N d 3 a A + J m U p + l U a V 2 u X S j R 2 X R h 4 j i f t q S 3 8 N R E 9 3 A 0 z b 6 1 h 7 F w 3 k q E k X P 2 N s b t + o 4 b + 0 w p 8 Y 1 Y a F 0 q D r k F 1 d N Y G z d p 3 c Y C 0 B 3 e O Q l A l y S I R h S I n v V m Y G G P j O 9 d Z Y C x d J m p B N 3 D w + Q M d h I m h E J k W c i c x 3 q 8 w J V e L y E Z y i M + R F i w 2 r v X E 4 H Y E i X t Z G s A 8 2 c d R Q R Y e 2 e l m e G 9 F d q z F F w p J F P n D g C x M w d T u P p i i r j R 4 0 p X Y 0 r Z Y T 0 j f y 5 S L m C 5 k U U x 6 x A L E w G J E v M / g + 1 5 K k v Z O 5 K i f X Y L S c X 9 I v g l T u h 6 i x w 1 / h g W L 6 Z 2 e Z K D q j k J h K q C 7 f 0 g I E 8 M z 7 o R j w g S V t g y 1 X o d 0 X r q v 6 d f 8 O P q p M V G i L h k L Y W j I B M 9 + 8 o H C G j H l k c l k R e 2 J + U d L C M b C C A Y C o m g P K 2 R + X 6 s o 4 U R f F n n y 4 a u 1 e h v Z Y y g S Z d 2 I z e P u 3 Q d 0 j A z K S S M K E R O C w T C W F 1 e w c k k J 8 7 g G z r M J q K o G s p A m U a e C 3 Q f Z k m 9 a 9 D r 4 + W u z W h i 7 a e z Q M N G R p c 5 m s 4 J R c R z A M B 5 H i v 5 y / U q G 6 r M / / G O v 2 u i g D K P Z I I S I a Z X I 2 C V 1 w h m / 3 G j s U 2 Q U P n p m p u O 2 a n 6 m F r y S l K N r T A k r i r z g 2 4 x S o Y z Q c h T a i R B M W r e o I s O O Y j t y i h D K V T L I a S k d x K T c 3 h H d D o F w C E q i F z o 7 M X 2 b D n q 3 n p x G E i q t l L I j f K 2 a W m R y 5 J V x u k Y T D Z j G Q k M W K 5 4 e o F Y k K + o g v 0 o S o F Q o R Y O v K B p / O 2 x s k B A S p W S a u r a 2 j k Q i L p 5 z u 3 D d D T n r n A d E O p 0 R 6 4 F 4 K T h P H f h o w H A 6 T 3 u 7 m H R K Y a 1 2 C i 6 m A j n Y B 4 y i j g f r P 2 O H + o M 8 P v I l J d Z K c f T q T V j 3 W 0 X d B P Y j O G O k Z i 4 j G A o h k 0 s i W 7 Q i F Q 0 g F E 6 I p d / r P h W S w R Q N m j R M R g M i 1 B Z e u j + x O k C r Q d i X R m C d + r f K / n U N q 6 t e s d K Y a 9 d Z r V Z B M e d m 5 h C l Y 3 c 5 z X h 0 h d r b k x L 5 m 0 z J B 7 v M 4 r 5 9 W T O 6 B g 0 I 0 P U U l 2 P w D N l R W L N i 6 J A T J v L 3 u O 2 Y p n J U M F d W 4 V F Q h 0 E 7 r 9 i W M i z i M 2 p 4 x s y w k J X s 7 S G / j o 7 J q 3 U T J f L 7 U l m E H 2 c w + g r 1 K H W h s u S A Q V u 3 e m Q h 7 3 5 5 H v l E R a z C F n S d T V c d / J w X U I Y e Z U R W i V Z H f U T t a T D o U V P p R W G b g q 8 E k 1 M j i l 0 q Z u / c r r n o A l h w 2 I d h 4 e B s b V 4 P w t L J B 5 T 8 J k m L y 7 6 T j O t e M r 2 D D d X I E 6 L y R P D s W w H i m 1 1 C M O / 5 1 D j a 2 z m T Q V w h / 5 / O J f y c W o k G c 2 t Q Y i / g 6 4 0 T v X D U l 3 V v U r r V H M w D e l I D 1 O X 0 H m t i p n W S Y p A S e D n Q w l q Z m l v Q 2 m a q s / h 2 D G P P t 8 6 g v 1 8 0 u q o V c l t 3 A q e E J X I 8 T b B V W D g 6 p j z Q h U g x h z P k S x X K C s R z Q J e 5 1 b o 9 y q Y w p j O 0 T P r O z S 2 I 1 c y 3 / 2 I W 2 j O H 6 D w K H G 0 r u 8 3 H U 6 t q I h D U a 6 v Q s R X o s 2 6 9 D k a 6 G B b j x 6 i W f A w R x a P D 3 b j 3 E M + d P 4 m 5 t 4 L E T l r n 8 1 j Y 5 0 I q 7 O t q X O 9 K T A V V c A P h 2 R T 0 Z 6 f o / E T N i O Y d 6 e U I b v 1 L H b D w 3 g p G z r L P J K 3 C 5 X n U 9 K 1 V D J 1 2 w G g 1 4 s G l + x i + a B N L i g y K x j S J n I E + 8 3 o A o 8 8 6 h C X U m R t B K 1 4 c y f m A c g W s w G J Q + J o y A g / C c E 0 6 c C + i h u o L / / I L r / L C L J 7 c 4 8 Z Y v L F G X 3 a L F Z D 2 H k 5 z r 4 n 0 I w a n E 8 n W i a N t N q I m / e S g y r h z / x 7 6 u 4 f F D S V 8 G f g X g n i w t o j + o Q G s z J P v p O G 5 H J M I T T K Y + / L / x T G 5 B a i 1 e F C J y U B + / Q Q o l o r U 8 P S 7 s k 7 k a g n U W 1 9 j o o a l 6 6 n m t N R Y B Z S 0 K f E R n 1 e K 8 O k E l S X q j Z w y S F a Y 3 5 O s E w / 0 o N c L 9 3 A n m i q h 0 3 x T J + w w F p C j w b f d e j C + V g P p F 7 l F m o + T i R Q x Q p y + 3 2 B C i I 5 R J E W R J M q U u F V E c C m E w G w M i X Q R U 4 N O a v f W a + R F d o H c N N G / I n q G u k U d x n q T b Y L 7 i v 0 e J w n z S m I J Q 3 a e P G 6 g Q s p P r l q l V R l F h j / j 9 p 2 7 G B z o R 3 Q 9 h m r U S L S K a F x C I S Z + m 8 H n c 5 m I y l H b y + O C M 1 / W H q 8 R L T M h v b Q C P f 2 u y 5 Y V i p 7 r H Q b m 4 g g s r U N r Y I v T o O H O f j u W 3 i G h 1 n G 6 l w r h m z H s f 7 F b V E B 6 N H c X O i M x H x e N A U W Z 5 L y R 4 c H F Y 9 i X L F H 7 F S I W e B 8 R w / C W 4 V / 0 i b r 3 i d V a S 3 K v 7 2 6 O 7 k M a Z M W I A n 6 6 / 7 k k W T f q I N X P / L N / 8 i r T O 3 l p c m p d A X u / D q G V u E i O L Y K j X U X o a 3 Y a Z I 0 Q I Q t T O 7 j E l I h v E W X z z w X h H K S B q V G i n z p 8 q M 8 N s 4 n 4 N D n N / B 1 J m K R B z a h R r z F f l y f + u J L R k + D h 9 D S 6 u 7 p Q y Z M m 4 Q T Z p s H D d E 9 n 1 U F j V p A V p s 4 r p s E 1 6 3 m I 8 g Q y + 4 h c h C a v l P w J s U q 3 j v n L 6 9 j / 3 M 4 + I t O a D y p Q n L v G t f E Y P v J 3 2 I / i l L B o V i E G M 0 P + f Y L e k 1 P W F q + v w T b m I Q t G i q + o R b W s w Z B D D e O A G n P 2 I l G x M i q 5 N A z d R H 0 U G q w R L e E V u Q y + Z q u u C 8 R m 0 d X D d E e 8 3 Y J c J U F C Q v S G W k q j S y O U W i Y L 1 E 3 9 K H 1 5 u x J w v g 0 / C V E F q W U 1 4 p Y Y p g 4 M w + 6 0 Q 7 l N J e L 1 q A I F o o o r 7 8 V o V J J a I L b k H D K K O i W 5 k B q 9 h 8 3 E m g w 0 + E k M a H x q N W o 4 B u 1 4 / M Y y D f g K I s t Z e G f n Y N b 1 E x s h p U r j z j 1 m E m X U w r o A R g Z 7 E J s v w V r 3 o 3 k M y g L F W L o W Q v 8 R F 9 H d M H Q q B / V H B o c / N g o X n U P p M Z H / 5 S e K n o D V Y 0 V i o y h k Z P b q A h K h K P Y f 6 a L + q m D C T W P 7 8 X v 3 a 7 3 j j Q G 0 f C W D k X O m T Q r C f p O u J i W M y o V R d g I X 1 V i 9 H c D Y m X o k j Y 4 j 0 l v q U / C y I D G E 8 N W H C b E N I U h 8 H s 6 h 0 9 K 5 n i Q o w Q s R S 0 R L D H V L 3 C x Q z Y g v k 0 M 6 0 s i e 4 D k v F u r m Y A j T P R a S p U t x j L / w w W t l y J D H 6 1 f v h v B z f z K H v / f K E H 7 8 R a m d C k W y s B o t 4 l m l m K V n m l c f s + T M l 2 H W t 1 o v N u B F Y k n e d 6 K Y + E j j G i t E m d 8 I r u G 8 q w c G s t i + O y H 0 H i f r S 9 + / n c v g h K E 1 z 2 5 9 b Q P d f S 6 i u U E o R O a 2 S g h P M 5 r p r w x v n B Q l s R P 5 G r f D 0 u U E S t 1 J D N u H o C H K q K 6 a U V F n R G M s X f O h X K S + t u W Q c I + 3 l M z m N V e 8 f K d G C m H k x B B m X v N h 6 h U p A h 1 f p O M Q I z P 3 t w r z 6 p U c h s 6 1 z g t x M M N f T + L d u F 5 F 1 7 E K Z m 9 N w 1 z b R / 7 p M q z G I Z S q a W S c F h z d b 8 T C 2 9 T n z 5 P / l u f 6 6 N K x g g s h R F a z Z I F t M P e U k C H / T W G O U s e 4 0 X / Q g k I t K Z b S c J + p f v w z P / W q Z p B X d k j S G v T 6 Y C N H M Z / K o 2 p I o c r W i X w L j g i p F V u D C c 0 I L k W J 9 5 Z E W S g V d S Z H Q 7 j q Z i F V h I b M s w R Z 2 / K A l 3 q D h Y n B s + z s 2 / C C Q K a a K r J 0 e 4 W C 6 F I 5 T b T B Q s c V x + v c 0 x o 9 8 f M y 0 Q R V h S h s N / l T f i y + n k a x n I D R p a P h p E V k N k O m P k V 8 f P f 8 P Q Z X h n U 4 O i s b 9 k F W S d A d R G v k K x r t M u L l 0 S r O j t t a C u c z J Z O D C s 3 W g v P a G M 3 v 8 f P Z G 4 u i O p X X l s Z C l q y 6 g i w b C e W o y U J W R f q N 2 e K C Q k v + I n 2 / l z 6 b j 6 e w F r W g x y o J T S J O 1 M e R h / f t K u w j s h I i k a p U k U z H S d A L 5 I i r q U 8 a o e s 1 o v u D d p 7 f I 3 8 n q k I 0 o + z o 3 y 3 f W o N r w o C + f g 8 K s b I I F i U T M f j v V O g M J f Q d c s E 1 b I K t x 4 p o j r P a G w q U f R a R t z d A i p V O x P U Q F 6 / 5 y f + x w D a i Q D a R g o p Y m I r c A z 5 / j i y F i e y C x q g U f v z M g x V B o c 0 W M + x D e s x e W k M y H k Y 2 m c L U M w d g H 9 T A S t b O N W h B e C k h q i E V E 0 k k w 1 G x H i q n 9 s F 3 m d j a o A 7 R j Q R G z w 7 C 1 K 9 H f K 5 G 1 r 6 M W s q J k f N G s b 4 u T R Z r N m f B E j E K R T i y X O P 6 D 8 3 B h g e v z 4 i c p 9 R 6 F f s / 0 k f a T S r V t R 3 m r 6 x h 8 H A P d B Z J a O S K N g v z C x i f G E f c m 6 I L a 3 B Q B s / I V 0 o 1 w X u z d H 5 O H W m 2 E l x k U 9 m 0 e G s n h P w R J F Y K G D 7 Z j Y V b y 9 B V u m E d o W M P 8 P o a q X 4 E 6 1 5 L t V 9 Y r t D D K B z E i b 0 3 0 9 C 7 y u i d 8 i B X j C N y y 4 C y c x H K h B N D Z x p W e z f M E t X Y t 2 8 S P / W H j 3 G V + P 2 7 r z 4 r K F G J L H O e B O o j X 7 g i v n f r X + 5 t M w V 2 i r n s V m p V T V Y o K Z x h A 1 H W T C S P c q F G d L V K g 1 z a K S S d C k F 1 z o J D 8 u Q u / 0 d W i l f D b s z 6 Y L V 4 E I 0 G y O L W S P h I 6 C s a F A u k 6 C w F Q X u r R I F L C S 2 U G h M K h Q i M B o d g F K a u C r o P O J E q B e j 8 5 M O x j 1 k l K k U y t 0 b W a Y A E S s Z j v x I H e r a y i Y 0 b N c w p 1 3 H U 6 i T r V E X Y G x M l C y a f H a P 2 T k K R s E J f j w 3 w w t B O Q v n o z V k c / E h j d 5 C 5 t w O Y f L 4 b + U o K s Q d K l N R R 9 E 0 N k m X x k b / U K 6 L R H F T a D p G 7 5 M c N 2 F s W Z 6 a C R G W X 6 H c x 3 g 5 I j f 4 p a T 4 r W V u F P t + D T C h P V F N y Q b z v 5 Z H L J N C / 3 4 1 C N Q m 9 2 o I 4 0 U O X w y D W j y n C / o 1 a T r u x K V B Z h R + J m z 3 o P Q l E f V H o q l 1 Q W J J i G T F r j W b 4 y R R m Q g q M P 7 t 1 8 V g q n Y K B T C a H O T k n K 5 u K k x U B d B o y j W T y R + k 3 2 X g R C 9 e 8 U G h q x H u p r y N W U Y J K q 7 b C O J J E b 3 9 j B r o T v A / 8 y E W 0 S J p X c f r U c R p L V a S U G + K z f L R C V o H 4 t 4 6 X V U s 1 I p h C y l T w 8 W s r m H q Z 6 V 7 j n n i d F O e r x Q M R O M T + V n s U 6 F A I F o M Z z / 3 q b U G t 3 v r Z o / C n F f i B f 3 s X Y 2 4 d F s P S H M W N L 5 w j v 6 X z M T l b p E p G Y / V K A v b x m q j o 2 l x X v R n h D P m C l R r S d x L I F N e h M a k F T d b T X 1 5 V a 3 K Y y G 8 k y 0 Z + x q 1 0 F F M 6 F 7 y X g g i O D O L i u F Q / J B B T Q B 2 K i X 2 X 4 q E c j n / y g H h f R j Z f w 8 M 3 5 m C 3 G j F y p k c U 7 d 8 O y 5 E K R l x b F S 6 X 4 T J P 6 p H 3 p 6 H K u + G Y K s J s b 8 x 7 l r J l M V 9 Y 4 a j k R C / 5 7 R v E Z I h y k m y q S f X z I k W u Y e I Z M s P Y r Y G a 2 E V 8 K Y v I W h F D Z 7 n c s g a z b w T g O G B G d D q K 0 Y / Y k K + R D 0 b Y r u + U K f K X S w V 4 7 w b Q c 9 C F 9 Z k Q i s k c j r 5 0 E H 5 S t K q a G c N n G 1 M 2 T A H 7 p + z Q 1 8 n K 4 z c W c O D F c S x c D b e M + 9 W V W e i c U 1 D E I 4 G a l A n B F y B p i I 1 3 K t h / Q X L E m c v y h f O M d X I x h 8 B 6 k g T F C r U t S V Z p 6 w y 7 D J 7 4 4 i A E B z y 4 g g 3 f Y L V E n L t e S U e q P T G 4 m Y U h Y / 1 m D P 2 n H M K 3 S Q U z C E 9 X S a l G M H l O q i 2 Q i 2 e x e j N O G q + E 8 X r K i F y A n s H L M 9 J 1 o Q q 8 Y U a 5 m s X 4 e Q 9 p d M m L X 5 8 O o 5 y w I J q c F c 7 1 + P O e T f + u G d H 5 J J w T j c D I x s w G U U o N M t E i D X z 2 C d U 0 q A v U F n a U N Q m M k 8 8 o l l q v r p H 5 B T 7 z R 5 K 1 / f U j R f z T + x J V / u 1 T G v z k b W n q 4 D 9 9 R 5 e Y m t D Z i I / X l G S B 9 C Q A J B b 1 6 9 w J b I H e T Z I 1 u e O H U W H B / o v D m w O I P 2 v G W 4 s a n B 8 p Y f H t K M a e I 0 v R J B d s C R k K l W q T j n I S d D h L S o 4 + 6 j b t F 4 v p y m T F V h / F Y S L X x 3 1 Q C R s 5 5 s 2 Y C 6 o w W Q 9 7 l 0 k I l s n B R 1 l L v l I M K b K q D k c / t M 6 0 o H Z W d + t v E z S m b G O S r 8 I W V n 5 w q h i D U 5 e 4 K h Q r i V y A r K y L L D T 5 e o t X A j Q 2 K 7 C Y e + D z T u P Y d + y j f q e 2 5 1 t i S k / s x m y w I Z B Y Q T S Q R i F L f t T U Q X i M 9 U A E f W / 1 W g G D Z 0 n R 1 p V c Y o M M h 1 0 H P R m P C D E N N f m t g b k s S m Q N D 3 1 0 X H x n 1 Z f H U K 9 E 0 2 c v r W L f R V 4 R k U N + Q 4 1 a r x + K i N 9 f y 2 q l m X A Z 6 9 d y m D g 7 B O + 7 R Y x e a E R C Z i 9 t 0 A H 6 k I y Q V p v X o E y q J Z P 3 i a U e q N L g U B L F S g f h G D E i T X S F y z 3 5 b l f R f 1 q N f K I g J l s Z b E n S i j V h F b M 8 o U s X x O A J u o V 3 / B h 4 T i o 9 J m e c c w N z G a p a Q Y u J e n o J i w 7 p G x o U v I S D v k M D S j Q L d 0 j d C s l B j W Q o h f m b C 9 h 3 b h / M N I j v f n U e E 5 + 0 w q D o Q m i Z B I y s I k 8 y s k Z U K 4 w o p p T 0 W w 2 Z 9 i S s d g 8 S + Q U c + s g h c a y d c O r n L 4 u / N 4 n a P f O L E s 3 7 y s 8 R F S Y r z x s G O D Q O v E B W i / v v x r 9 o p X 9 8 j 3 u 1 i P d y a R z R S z 6 N 9 / E 6 u o e 7 o T N x P Q U F j B p p Y I f S K q T I M P K k 5 O t r X o w l y N K Q z 9 I J a + F 5 2 D 2 y M y 8 J G c O A b h S r K V Q K C l I c J s z 4 z T A s R E g w G 2 O C c Z 8 G 0 5 g h A d / 9 P P n N M R z 9 h J S G x m 2 q y B r w + N 1 F G M 0 W D J 2 T C k h y / z M b 4 H y 7 0 F w E n g l O b q 3 h 1 p p u s 0 S X D J 4 b X Z 8 J Y O h Q Y w U 4 o x h T Y i O 4 i K G J I a z d X i e L W q D r 6 t r M b m E f n c 8 j w + e N Y 6 D r K L h e S z F f w v z l M A 6 + 1 C s K b J q d 0 l I f T d U i k n O 1 x t Z Y Q a V S x t 2 v P c T Y q T E S s D C M h 0 f h t i R E I d T Z 1 8 P Y 9 5 I b M 4 s V r F W I G b z 7 x c s 1 T U 8 B v Q c l T s n D c v 0 S D V c 9 c f e 8 B 5 N 0 k Y z p t 1 Y x 9 c L W a M 9 O Y A 0 o S 3 9 8 O Q M 7 O a A 8 6 v O K C L m k G a I p e u q 0 L u E 7 8 X Y 1 4 W s a d F 2 U 6 B G D / a p m Z 7 g T 2 g d i g 9 b R + 3 R + M T z q r / n k K 5 c z G D 7 P G R K d K 8 8 + K Z p D 5 m d + 4 b K I 9 P z m 3 z q A 5 / Y 7 U K l b A D n E z P 8 P B A K o p G v o c g + Q l d 9 u o r s z A v k s p h M R P N / V y g y Y 9 u x 7 c X u f b 9 W b x V B T / W 4 G T 7 7 z 4 F N X T d j w b a C r n 8 t p W U l 5 + E U g g g V I p 9 W K 9 k 2 m a S y Q w 9 V D F o u z C t y e U a T J Q n K z 6 4 x G J L P L p F S 1 m D w r + T q 8 H m F h f h n 2 q g M 2 8 p 3 n 3 w 3 g 4 C v E O C J p B B + V 4 T 5 H g 1 E t L R j N x f M w 2 E j j 0 7 G 8 a 2 t w d g 2 K Q I 7 D U M G 1 F R 0 m P S U k 7 4 f Q e 9 i C M F k N o 1 0 v K j J x 4 i y H 4 P V W L V m H K t a X A 0 K Q e V x x U E I G j z F N m R S 1 l 4 z B 8 L D Y K c O 5 v I 7 x 5 1 y k p M m i q A r o f k Y y 2 y z g y + 9 k W h Q G Z 9 J Y i C 3 x B b 7 7 t e v o d n j I 2 E j l z b h 7 u W t 9 8 W k o / I N 4 o H R B 9 a l / + B u v J s s O Z K + v Y 2 R y k m 7 S h m L I A s + Z g q i g y q t 0 V + k k o 8 9 b q Z m K d I E s v d I A 2 Q m S d i D x r A 9 2 v Z 1 u P F Y T e z 6 x k P C C N F 4 L x R O o q + 8 m y V F O w 3 O q l X o x / e B Q u h T M l a x b O z j l h 1 N c N r E p X P S X n z e / J r A F 5 W q 3 v I a m e a 3 U + 8 E b j 6 K 4 u R j H o Q F J G R 2 h w f P l O y G 6 u w K e P 9 R N A n Y F v / / m O v 7 D W + v 4 7 W + s 4 r M v D o i i / r x N J 1 f d z Z L V f u F f 3 8 K 8 P 4 O P H t n q h z a D N W d 8 N o x j 4 0 x z J U G V E V s t b l s 8 J k P + k d 2 m J Y q q R D K v w F J E B b e Z K B X 1 A P e D q B m S K 5 E F Y R o j T f D z 1 p f h l B s b Y a K z R S N G i b K Z t W 4 s X l + B T u U i q 1 G i 8 e C C Z 8 w k V s F y / c A 1 Y h M 9 V s k i s H V Y 8 s 5 h b O g g + X d E E 0 c s S A R T R B U t M A 2 V s P 4 o L I J I r n 4 n 0 q G 0 o L v c P T 6 f H 3 3 d L v A a P R 4 3 v A 6 J j Q V v W d N / o B t W r s N u 1 u B O x I z 9 E 1 r 4 7 q V R N G R h t / R A t c + H 1 b e y 6 B n z C K Y j P z i 9 L L N W g d l d Q t a r R m J h A U d f H h J K U G w G M O A g 6 h d F p V Y m B V d C 1 w B Z c W p e e d z y M f j i E i E a o 6 E a L E R P 8 + E y l t 8 L i 3 G X 9 h H d W 7 f h s U G y / q r v / / G f f Z V a E c 5 R F z Y u z S B G N 2 q 1 e R B + X E A s G I S r 1 4 G C j y 5 s k E 6 q y A t B 2 W l Z u w w W A p 4 D a K 7 4 w 4 m n O R p E X N y C w Z O p f m r c 3 h M W G D y S l m f U y d s m e P C L y V 5 x c 6 3 g X C q Z b z e D E z o 5 F 1 l a F s + z 8 w r c + 8 o 0 J p 4 d F T L G A s p i y s v n 5 f U 8 T 4 r / 6 f 9 3 F 2 9 P x / B j L / S K D h p 0 6 f H K a B X H B u h K b e T I V t P 4 g V M k Z A + l x Y v / 8 / N E e Z R q M R n K b f D v / s c S 7 g S y 9 J 4 S 3 3 n M v l n M h e l h 8 + 6 N j F g g L p a V S / 5 e q 0 C Z q O 2 4 1 H N 7 V j Z D T z R T q Z c s I e c E s j D J 4 I E v 1 n s Z H C g r k y K X j 8 P l 3 G c W Q x 5 u G / k 9 p p o Y l F x O O h l M Y + K 5 X q i M B V x f K G O 4 R 7 J g P P h Y m D g B 1 1 q f 8 P e 4 e 2 H U k + J S S D X N v T f S i J i s 5 J d p o O 3 O o a d / C M u X 0 o i F / C S Y k j L h / D 9 5 9 x V e Z M q 0 k K l Y d / + A N J d J P i r Z J V i p a V j o I o t Z u P a R M N n C U P t 7 U N U U h H + l a 6 J s D 2 a z M K n y 8 D 2 K k b + q w P 7 T w + I e m 4 N D L h I q s 8 W O t X d K 0 D l I g G 9 l k I g G E Z t n 3 9 m H 9 A a N k 2 A Z U y / 2 i 1 o l R j t x p 1 H y z / U J W E h J x A s Z R I k u M h R f v J L Y b G E + h b a U g i e 2 Q m Z Y i 1 y y D G X J C r W 5 I N b U D z x P z V / b f Y k C J 3 1 y E K D T L H o l T d r S L P H k j C K A 8 G U z H O c b J r o Z V r E W S U F a l J c 4 s w D G h W W T J 5 i Z o 8 v C x A I k L W 7 T N I X f + Y 5 Y G 2 t g q P V g + s 0 l H H i x s Z M g I w / 2 4 Y p i Y D X P n O 8 F H J l b W l w S 2 3 3 K G q 0 Z 7 F M x 3 b v 6 + W f E t c q Z E M 1 Y X l 6 B 2 0 R a W e d E a H U d X Y f c O E 2 W j d E c Z g 8 S 3 X P r y L e k 8 7 Q H H n h Q z 1 1 d J h + x N a P D f z 8 C + 6 A Z E d U c + i 2 H 6 + 9 K Y D L M i m s + p E A 5 N o M D + 6 d Q r h Z E O N q o s V M 7 N q I X n P U S 9 6 U w 9 b z k m D O W 3 y U B G X I I n y d b I i p G g s v g L U X H H F I C d D m h g c Y u C f P 8 W 1 F R o L I d T A N 5 p w y 9 m v y 1 U h o D R x 1 w 1 v e G 4 u U i P G V j V g x g 6 X K s Z R v R c q m M w G I I 0 4 p R W G k c H X X Y x d o s n i r o 2 9 d Y 5 T 3 3 Z h S l I i m G A Q 3 6 D z b e 5 w W P F W 1 c 9 B u P G c 6 i v + n V i I z 9 o V A G V W M A w 0 e k o B e 7 L s G V M F n i 1 j I J n M X e 1 e U m m q z E 9 V V J i B t m g c C D t o v T V t Q D 0 B Y H U S s b o X P m R G l a L t w S X 6 e b v x S V v r w D d H r e R n K r M D E q x N 1 D j x J i M p c F I G + S l j 5 3 h j R I t T U z d P Q Q m 6 u R J m C B 4 U d G u U 6 C t C 6 e s + X k Q o n 8 l 6 0 P + 0 d c 3 4 A f n F 5 U S B c w c q b V s W X o u W Y E n e d J h Y k h D e 5 W H 0 4 G + 0 8 W n R K f I u 5 / 5 h e v 4 t l X r 4 v 3 T 5 K Q 8 U P G y M g w z B 4 z z v z a m / j U f 5 0 T N c V l 3 H v 4 A E t L y 3 g 0 P Y M 1 0 u Z 0 q o 7 g a 8 h E u a i N h L r r h k y y R F R b t 0 W Y G C x M 7 E P l a u S z y v N 9 9 D u z x o 3 1 5 E P p d R 1 Z v 6 5 F m B i c e W B e e w D k D P D 7 T M L v Y X R b i r j 3 e B 7 J F a J C Z S m E z S i S 3 8 y L Q t u h d y l E U G v q 5 S 4 c e H l Q + N w P v r Y i 7 o m x G H T j 0 q I O s W r j W I y Z S 8 v o 3 9 8 r d t s 8 M 2 k j C p 1 D M a a A 3 W 0 X C y R v X H + M h V t L Z P V S O P i x o R Z h Y q g 0 W t y a J 8 t M 8 i 6 X d z g 1 W I J r e Q H O / a X N N V K 8 m C c R T M L R Y c 1 U z d A t 1 k H J w s R o E S i G N 2 3 A r J 0 G b S a M w R f K U G Q l Z 7 e g C 4 l d 1 s c v O r F 6 N Y c H b z z G 0 u 0 V z L y 7 i r C 3 I W S x Z J S 6 a s t h N 8 E F B O 1 0 n E w o K 3 a m 2 H f s a M f v q 2 p a 6 o T G I G m g M X i j x M v l N B l h h U g 4 + F h y L h 5 n X f A a H k b U T z R K + A m d 0 F n 4 P w j Y M r 3 5 u W f x 6 g + 0 D m a T l k t z b d 8 + a v o d W 6 Y r v 3 g K + r g V p W U D L s 9 U 8 O N v z p N g X h H C + H h 6 W n y X l 1 w w m G 4 q F U Y x O c q 4 u q z D 7 B t B j F + Q I 6 K t 4 G R e B m v l I 1 3 a z T k m t U r y U w e t x 8 R f x q M 3 5 t B z p D F g m r H / 3 H 7 i X n l R M S n 6 O I T Z Y A m P 1 8 p E y e i Y O l J q T b s j H n x + E k v X / Y h k W p U P D + a e X s k S M N v g b T 8 P f 3 w Y q X A K i 1 / P Q L e w g e d G 8 z h x Y R T 3 3 3 g k v r d 8 e w 1 m o t c y W K G u Z x Z F z T + j 0 4 B s s E A U U I N a y k E 0 r Z V R c f 0 9 B k 9 Q P z e p g V 7 R h W S W 2 6 O G 6 E Y M C m 0 F J r s J J q t R C O b t V b s o X t R p O u M + b 6 L e B s m H q o O z f H l m n 2 c F F e E Q P B N q k c f E D i 9 r 8 I q C S z B r 4 N e a c f C w C 4 5 e O 9 x D N j F X t X D Z j 9 h y X p j 5 Y j W D + E Y a / s d p B O f j y K a T s H c 3 / B Q u B 6 W o G J B Y V i O 8 m E L 3 c J f w k R j 3 l k b Q 7 Y i T B a t A U + N t S F s 7 U 2 j W e v a 7 j p w C Z Z 3 y S f 5 A 4 x y F e l 4 g + 3 u 6 K t G p R y V R f q o d H L J n L f R + / S i u z d D J h y t X y F a S k m W u / r + S 5 v 3 f 6 M F K 9 3 f f X M O I 2 4 j v O d s a l f v b z / f h M 0 e M s F u J m 9 N v a + R r d Y / Y 4 C K u 7 s u T I d j Y w F p e G v g / d r G P l E U N L q c L t + 7 c Q Z o G x M 9 8 I 4 w o f a 9 Q U O I X / v g G r k U z + O 6 z R H N n Z s l H M i I e S + D 5 X 7 2 H 3 3 l 9 D X / v o y O Y W 1 y E k z P H y b p a 6 Z x y G Q N e J i F P y 0 1 f m h c b U D s H d l 6 b p t G r U Y i W M T h C g 5 D G p t t M N D 1 e g M n d 2 t 6 h u S x 6 J y w k / P U 3 C O y f x Z b j s P R K 9 S N k i 8 / 1 + 7 r H n X A P O k Q B 1 n S c W E 2 W 6 L 6 1 h h g N c I 6 0 8 X d 5 y s P 7 a A P a W C / S s R I C 8 0 H q Z w u G T / S g H C f f L 7 O B y A w v 6 y m S x U 4 h n Y 6 I 6 s D y p g o z i 0 Q z r T b c v / Y A R i P 9 7 p g U Q e U i m p x 1 P u J R o x i 2 I c b 1 B E k + m s G l x N r R 4 k M 1 o x Y L 4 8 K U i n h 4 A V 0 X s + B F f 7 G U J N 0 z v r M Y c V X E J s X N Y F 7 K W 1 q 2 g y 9 8 Y y a A X E C L k i K K C v H U W o l 8 t F w M T t c Q W U K l E I B W U E f X 6 z k w e D A y s 8 o r E s J y d c r w Z p q X F c u 0 y V 8 h B c A U k G t z r 9 9 L 4 u C 5 g / V v b U X D 5 + q c C L o T O l 0 H 7 z l 7 7 p e u i o F z v T 7 f x G M o T 3 T u / K t X o d c o c f n V Z 8 X 7 M m Q a y N a p + T m n D J 2 u z 2 m 9 8 / P H E Z w N w 9 3 n g b m r M V h z x Q o u f P 4 a P n L A i X / 2 X V P 4 5 K 9 d J q F Q o M T 1 1 g i y L 9 Z 8 X B m 8 X W m M h O 3 8 e e l 6 / E k a a P 4 N V O N u W M c L s L h a l 1 t s B 1 5 I m l r N o G A h i 9 X T D S 9 Z o 4 F T 3 Z v T J g y u w s o P n u h n R B e T 5 N v w i l 4 V w j N R u P d v n 4 j M k + m p J T 3 C G y E o 9 T m Y u 1 V Q c 8 K B L g y 9 T Q O r k o M N F Z S j a u g 8 N f L Z I o J N 3 X 9 I / t W R h q X m w F i Z W G 4 8 I O 2 y y N F N L g / H W S m 8 F a v N 1 q p Y + b x L l + P i W E z v n t k 3 K 8 L r / o Q O j w K 7 W K h m K E i r Z e / f h 7 V X T Z p G B 3 3 V j V Q p C I P a j l G n B d N B N U a c D U 7 M Q t N c c r g Z Q g u 6 z c L S e Y a d Y m l 0 9 7 g F u W w O g y f d 0 K p N R D 8 a 2 8 y w t W k W J g Y L E y O r b C w 1 b / d d + P d S u L 5 G V K + L n h U Q u K L H / u e 2 F x I W J q 4 5 w F a K r d l u 8 1 7 N 4 H t u F y Y G W y V T I I 8 L 1 i C O n J B 8 D 7 5 S r s P 9 0 b E q f v C s o z X U T 5 i w F f C p Q y a M 9 D o x S c 8 / d s C E U a L G f I + j N E j / x l E L x g e l 6 q l Z M k W L N z g 6 J l k O D W n b / Y k k f u S 7 p 0 Q E 7 H A 8 g 8 / 9 L 0 f w Y D m C V L 6 K v / 3 C w K Y w X f n c q Z Z + 8 n g 8 6 O 3 q w f W / v I / Y W g q + 5 W n o l S Y M 0 z U 2 R 8 t 2 A 4 f b c 5 E y W c k w 1 G U t P A N 9 S P k y o m 5 8 b C W B x B o x B q J 7 a Z 8 R Z p s O y b U 0 b I N G J D c y 8 C / 5 y P f p g t a s x P L K q l i n 1 Q 4 e 2 L e + f h 3 s m k 9 9 Z B C + s o 2 u m 4 T f k I V V I e 2 m w W 2 V W E + K J G f / y h q 6 R t 3 o 7 j Z j 6 R 3 y g Y Z 0 g l 4 y 5 e M 5 M M 5 S 4 Q c v W 2 J h Y o u l 1 9 N 3 2 t a 2 s U K I r K S R 9 l d x / I i S D E J S R I 5 1 2 i z W o 1 s t 9 9 b R 0 A Q u T D J w Q K r M 6 c t K / N V l G B Y Z 0 S + M t 8 5 o c 5 2 z J w V b M 2 1 T j h h z e r Y Q 5 q a 6 6 A z O g m j H 2 u L 2 w R E 5 Q p U n j h s f 7 G i A B X g S W F 9 1 I V 3 j 0 L k N e u w 8 F 9 Q O n h b o B L 7 a / + N h C L + x 0 P A h Z I y N D u O 7 / v 2 K G O B / d T + M b E F S S l + a L u M 3 3 p S o 7 D L 5 s f / 4 z 4 K b n 3 3 s 7 C Q u H B / H v / r S k v j d b 9 0 I w u R R i O f 8 Y A v 1 j 2 4 m 8 O l / d Z M c f + A n b 8 X w z K v v 4 d 9 / 9 i T + 8 p + e w W q k c Z 0 f / 9 d 3 x d / 7 3 h R e + u X r + M p X p j F 3 Z R n P / I 1 j M B z d D 2 P F B s 9 o I 5 r 2 J H D u M 8 O W d 6 C Q J K t t K s A 2 o o d 5 Q I P u I 0 7 0 n + q B a 8 o i d r 9 Q m I o i 3 Y j T 0 P Q j R f S f c J L y y y P l T y M e b Q 0 + M K W b u T K D w F 0 F L v z Q a R g M U p s O O 7 i 4 W I D G T O N a W a D S u j h i R C 2 5 p I C M 0 e e s m H v H S / 1 C V m 2 X K R 9 W N p x Y 3 A y 1 U o f h Z y y o l i v w X S s I h X 9 t v n X v K h n b C 1 Q + R 9 I 9 h Q d / t Y D g O y Z Y d f J g 4 2 K S 5 c 0 8 M B n G t n m T Z r A m 5 7 D 7 8 t 1 V E W o W 7 5 E W G D j Y i 6 W b U u k p h u z H c B 4 Z g + e p B J o E S q 5 g M z D Y J Y S P A x H t k B t t / W E Q v Z 7 W E H M z q n T 3 W v q u h Q R Y W 9 2 7 Z Z L R P l f U D L 4 F + V 7 b o d e Q J 0 i 3 9 D N / N I v n / v k 1 8 d 5 b j 6 P w R i S l 9 M 5 s 6 6 C S B a c Z v J F 2 O 5 K 5 s n C 2 m 8 H H / 8 x v 3 N 6 k e e y A 8 + r U 2 7 d m E M + U 8 C s 3 E j j w E S l V i P x w 7 H t x B I k F e R K 9 8 / X v h N 5 j H q S a W E Q 7 t P X N 2 m R w M j L 3 u 6 X H R O 1 p x / D o q N j p n 8 F p Y c t 3 1 8 h f G k X f a e m 9 i R c 8 8 M 2 E h H / K K x K a 6 + g z + v o H s D q / R q y k N S o 5 + R x Z t f c U y P l 3 D 0 B x S T X O D 9 2 E s i L m w a J z c W i U V q y + t T V a K W N 7 H y q f h c V 7 C / s v j p H 1 i S N 0 S w U u a m k Y K I I L z Y S W o s j m K y T N G e j M d p x 7 6 Q C s D j L V N F B i / i S S q 5 z g q I W K N J X e T g 7 0 g E u Y 0 u m 3 l 8 R s e z Y X F / M O P F F 5 5 K N S 8 U s Z c v o Q L 7 2 w 1 A a 2 W C g W 0 B I J m 7 z z n L x x l j g 5 P e N q P T y 3 0 G n B W T O Y 7 q l q P M G r E H l 9 T 4 r 5 + Q V M T L R 2 n A y e X 2 J w W J z R e g c S F h Z X U K F 7 2 T c + g t m F Z f E e P 2 f w 7 + X f v v w v J a F 7 7 e e f E X + b E V n g 8 H Q C + U I O k a I a Z 0 4 N 4 K 0 / v Y J / R I a I z / k r R 6 2 k 7 B K w O x w I R Y M 4 / b E L s B g 0 U q G Y c H j z H D J 4 o e b 9 1 + Z E w i 0 v a U G F d 8 W g N q I + S K R S M B u N Y j F k g h x 8 h 8 1 G 5 8 2 L i W h e L c 0 1 J L g C k J P O 1 U N + V D s y i Q w y s S y 6 R r Y q Q U Z 8 M Q N D j w b z S R M O e A q i B s X + l 3 p E P 7 F V Y D r P S n T p 5 g b C r k G c G Z E G N v s 2 r + y T l B F T w 4 e v L 4 t 9 r 3 o n t l 7 D / N t R 2 O i W 2 f X Y K x b f i W L k e A + U 9 f n T 1 + h 8 2 6 m a b Q X K M n 0 X Q 0 e 6 k E g k o O r T Y 7 l S x C G d G S s x I w b t J C Q F c u R q K q y t L 2 J o a p A a 2 o z A U k i k k V h 4 F + 2 2 p R 4 y e P 6 J B U b G 3 L V V 2 H r N Y g O 1 Z k i + z Z D 4 y 3 N J J t J G M l i g u I M Z / D k X V y k R A W A / j N f C s N X i m N / d L 8 / g 2 K d a h b U Z / F s Z P L G r I 2 3 5 J J i d n c W + f Y 2 1 O g y O 0 D 3 z O S m I w E m y 8 u T u 9 S + c E 9 b C Y d L g L 3 7 6 5 K b F a Q 9 C 8 P w V B y 4 Y z U G F x 6 R Z / z / / 9 p J 4 / W c / d Q J / 8 / + 4 j R G 3 Q W R n X J q J 4 c S w F b / w s h 3 f 8 w e N e 2 J c / 8 J 5 X F 3 W 4 k h / C a G U U i z i k 7 M Z G P y s W d i 5 b e d v L I r J U f Y x e O t Q p k 8 8 B c F t y x X 3 d p u z 4 y p P b j d R a V K I 5 n q t Q 8 b c J T / G z 3 V t b k P T C a W k G h p r G S t X s h g + 1 8 o a O K 9 O S f 9 4 L H D N d e N x B + y G q l j O w n u V 8 T r M 6 S u z m D g z B u / V r K B 6 7 b j 3 5 W V M v d y H t f e I B u t j 6 D / U K 5 Y m d Q I H K V i Z L J A Q 9 p 7 v g o + u b T W 2 s 4 X b 9 s 5 6 n x 1 B 7 6 g T U 8 d H M d n V i 4 / 2 D q P P 6 U K m Y s e A y w 5 3 n x n G L h X c P W 7 8 h 9 / 9 Q 3 h n v c I J t H f b t h c m 6 p Z m Y W I r N H F u R I R T Z X A q E I M 1 E j u R T P E 4 a t e M + / c f 1 J 9 J 4 B W + s h B x Y / N f h p G E e + 1 a f g s 9 l d D 8 H k / s 7 h w a 7 o R R o i f t W A x K 9 z L V o 9 v 0 g V w W 6 X r 4 9 T r H t n c A X y o L k i x M D G a O 4 + 7 G 8 v B M v Q B f O J 7 H 9 / R K i k Z L 9 G 0 t 1 f j O 7 3 1 c s r h n P 3 c Z 6 6 E 1 f O 5 P H s G m y 7 U I E 4 O F i S s a E a O R X p O i 6 p / q E w V e G I W S V E y S / V K 2 / J 2 E q c J h 2 y Y o 9 E 7 E Y h x F Y 9 7 Q + K y s j C E T l y q 7 b o c q u R P h 1 Q i S t R D u b r R G 0 X g s 8 O p x B t d c T 9 1 d h 0 4 t F Q p i Y Z q 7 4 g V v a c N + U L U n j H R U S v l q B t e m 4 F J g Y x d t Y k t Z 3 i V / + Z a P 2 E w e c 2 9 G s P B W F K v 3 p D F o I m v M r M p o t I q 0 r X 2 e 1 v v s h G 0 t l G F 9 G R d e b J 1 d Z r x J / P o j 9 a J + c s i Y / z 5 Y u o p 3 v v Q A 3 / 9 D 3 y 1 2 d W i P f g l h 6 n A m F i q u G b 5 8 N Y L B j 0 t f Y M v E S 6 S J Q A i O z R V q u B a B v M s 6 B w N k / 4 V T h z j b Y T s w B V i 7 v 4 G h 4 7 u n T M l W c a / o t M M 7 g 8 O 3 j O b 5 K R 6 4 P / n 7 t 8 G J E L / 9 2 R O t V o m + f + Z z E q 3 r s m n R a 1 b g l z 7 l h o M U 2 Q / 8 1 m 3 8 k + + c w M u H X M g X a 9 R O 6 9 D o y / i + P 5 f W f H 3 p R 0 Y Q m S 9 B 6 y h g o 6 r B r 7 0 Z w z G b G r / 6 9 4 / g V D 2 F 6 U d H D f i D p R z + 9 s V + / O Q n W i l e J 3 A B x 8 C N I o r l r F h i X i p J + Z 2 k D Y k G c o 3 B j J i f s n X Z y d o Q 5 U 4 m S f m 2 R m W v X L u O c 8 + c q b + S c P + r 8 1 C N 9 O D g l J k U Z + t + u o x 0 J E 0 U N o V 8 S i U 2 u I 6 R 5 e H S A d u B g 2 Y P X 1 u G T k d W 0 1 L D x L P 9 N E Y a b b 5 C b W U b M M M + 0 F A C b I F 5 e 9 C h w w 3 L 2 Q l L t 4 i y 5 1 y i v s r l r 1 / D h Y 8 / u 1 k d d i c o v n g 1 2 X r F r A 4 J 2 r U l P P / S 1 l S d 7 c C b D R T C S h R C W l y f u Y 7 v + O Q n 4 C K z L w 2 l n Q W K 1 z T d + t J 9 n P q u Y 4 J W 8 O Q x W w w u + z v / l k 9 o E b V a L 4 h f q r A M R 5 8 V p b C N f L A M J j / S 4 M k s P B F v F K 5 B E m h W W Q S 2 T r x B 8 + C z u z c G C x Q H N D o F O t r B H c O K h I W m e R 1 U M 1 7 9 b / P 4 x o M I 3 v r F s y I D Q h a i P / p U L 3 7 w y 9 J u E H / 4 / A A M R h u + 9 6 u t 6 T 6 X f / Y k 0 l U F P v Z r N / E d Y 9 3 4 3 l 4 l r E N q D B 8 a p P Z o z C k x n W S a + N p P H M D d e A 3 / 6 D 9 N Q 6 9 S 4 P I / P y f K Q / P O g F x M M x K J w q 6 3 w z d N C k g t W S 8 T + b 5 c J 5 z X M C V y i 6 L N m B l U q Q V 6 H V P Q T H J p N p A j X o V W 3 U w M G y h G q W 8 c Z a w / W p d C z h U T q l k j c q U Q C p U E S m Q 5 e X 0 B O / M O V y + q k w b Y y 3 G E l z J Q l E y b i p e p J W 9 R p H Y m o X I o M T A w I L b X 4 S T Y 7 c B 9 c P + v 5 n H 0 4 5 P 1 d 1 r x 3 v U b m H T t g 4 O 3 D 2 2 6 / K V 3 U k Q H W 4 M Z 2 4 G z / D d m g 3 Q M G 9 7 z 7 R 4 F 3 i p Q T X i u O 7 G 5 K L A d I f q Z x y o L C w 3 a h B S O Z c p Q 8 h u R 8 p V w 9 f Z V f M 8 P / Q 0 4 P e y b k N + z j U A x D V x 8 l 9 O I q u i 5 S F q f O p T r i i 9 e i m P J 4 8 b L U 9 I E M g t Y M V u m Q U w d x J N 6 n K H x b g A G E z n K t T i G D v Y J A d p 4 H E Q u T Z 1 b U 8 P S x b W 1 A z j 8 y t S 2 X L k Z L F Q s 0 H I 5 4 e 3 A n c n g + 3 3 x C 1 e R z F c 3 B Y p 9 K P a l Z P z R J w / R k A I 2 U o / F c o G D R 7 b 3 6 2 b n l 1 E u F O H Q W V H M F R C I B H H q + d N C c H i C l y d 6 L / / S M z j / e c m i j X n 0 W A n n 8 f 9 8 7 D A m z 5 v w 9 p 8 9 x O l X J v D V 1 9 c x c a o b b q s D b n M Z z 3 1 e s l Z / / k 8 u k g / c o N D N l l J G P J G E T e N G M L C O v K 1 H 1 O v b D q H H C b g P W I Q g M k q V P D Q q P R a X l m A x u + B p W t 3 L C b U 1 U 4 j c A g c M v d y b E i U T j I T a c / q d O R y 4 u A + P H s 3 g 4 M H 9 K F a I i q u 2 F y j u f 8 7 R N J P P 3 g k P l + M 4 N G J H 4 G E W 3 Y c a / p h v O o j e K U m p M N W V X b q H f g 3 6 r F x A h u s Q N l y T e K q K U F 6 L l V h j i m c 7 7 C h Q F 3 u T o v D E d v A l V e i l C 1 i N 3 6 y / 0 0 C u Z C P t k k D 6 j g U 5 S x p H D t O g a p v 4 l d O G G K z t / f E E c r N 5 m P U D K N b C s B 5 P b k 7 a c d Y D p x L N 3 P b j x I n j 4 r 2 9 g l f i z l 1 e w d Q L Y + I 8 L A R y U K M d H D H U E I n U 1 b n 6 d p D p b j O u z M X x E / 9 R m q 9 j / N J J J w 4 c 1 W J y c q x Z Q b 5 v / P C / u 4 0 Z f w 7 v / N K z + I 9 f n 4 Y 3 X s b n v v + I y I q Q B e M v / / Y o e i d 7 W w S F w + n f 8 a 9 u w G b U 4 H c / e x o 9 t k a X d x I o L l J 5 e P g k F m 4 s Y + y 5 7 k b N R l I 2 H B F t D j R E V + L k q y Q w d K L e T 5 U 0 d C o z V l e 8 G B w a 2 G z n R I j 6 N l F E z 4 R k / V l 5 8 t I M n n t k y P 6 O m d e K 5 f J E 6 U l R R F U 7 C r N v L g B 1 j x W e p m K X z Q g n S 6 R Q J E o e X 8 n B P i w J V T y n R N 4 b Q s 8 + q Y 9 9 S W J W Z U V L o k I z Z h f I i 6 z y L j H 1 N 3 b A t g L l M V e w z 5 C C w d H 5 Y v l H H D 5 k y C H L t c R t Y b o Z f d Y j J P l a x O l i V P 1 m p G M + s R P d 2 P j Y 5 q S b L F B c 2 t b C 0 e K a C n o l 0 Z B 6 p n q m G o B J K V G 6 R G V J / F V k X F u y D F i 7 b S c g D J 5 T W F y 7 j Y m h U + K 7 / J B 9 P 3 7 O t I 3 9 G L 4 n N T 3 n S W p + n 8 8 T j U b p O s l m 6 n X i O a + H e f 6 X J W t 8 5 f P P E h V S i o n V 5 + o W g / H D E 8 B n v / 8 4 f e + O e C 1 H + x g 8 c O V B f I 1 o G Q u D D L Y + z / z S V R E J / K u f a W z + 3 G n Q M 8 3 j Z F n G 1 3 7 2 O X z 8 V 9 4 R z + X v / M l b 0 0 i H E 9 h / 8 i I u j L Z O V D I 4 p y + Z K + E f f 3 p r Y I X D 4 H a r D Y q i A b P X F p D Q K X H i b B 8 p x K o I U H D + n R w c 4 K X o W g d R 7 a w X L u O g G J z d Z B H D R D G 7 i F 1 0 x t Y h x w V d u G w 3 o 8 h F P 7 U a J G h Y 8 W J e G f y r 5 l 6 e e 8 e H y e e 2 Z x K X H q Z w 8 V C D 2 s U X s 7 C P N V K p M v E s T P a d 5 x 8 5 t 9 V 7 K w y f q 0 9 Y z N 3 Q q m K b w D U J c u G t H S F D F i Y G P 2 e H b T p w T r w e s J 0 U w s Q o k x f O C k R l 6 c f k v n 3 w + Q J Y X / d u a v d 8 N S Y q m p Z q G a G 1 m p d 9 y M I k w 6 D s E u t s m r G 8 v C w K 8 s u P Y D B I x 1 8 X 8 z j 8 2 c z M L N 5 + + 1 1 c / t I C Z q 7 M i t 9 z Q R c O J v B f r o v H z / k v + x r 8 3 G q x w E b C x M 3 n c j r h s F m g 1 2 n R 1 9 s j C s / I 4 H o z / J 0 3 H k p Z G 8 d 7 1 G J A / 8 O / c 5 6 + 1 + i o 7 b q B h e n f f X 1 V C A x P 8 v K A Y U E J p 4 r 4 w p 8 t i P d / / U u S I p H B 7 / G D F U i P V Y 3 j Q + T g F x W 4 9 u p Z v P t z J + r f A r 7 / h S l 8 4 t A w / r + / 9 + a m Q D b j / 3 x t F f / l s k 8 I c T u M V i e + c j t G l i K O / S 8 O 4 P Q z P f D d p 3 Z N a E j x V I U w J a p L i C 4 k h D A x W J g Y H J a / e X 8 B T k c j a s r J 0 t J O L h L F 6 g S 1 p k H H O X W L 9 F m L M D H a 2 3 H g 2 M 4 Z H S x M p V I j 3 9 Q + Z h R t H F t N I D p H F r G J l m 8 H v b o m s l I 4 m r g X 7 E j 5 Z M v T C e 8 u 6 p C r r 4 F p B v + G z a d 8 A V W 6 a F 5 F 2 Q 6 v 1 4 t U b R 1 9 f d 2 I 3 z X C c T x L D c Y 7 y F v J q e 4 8 z 8 G 5 h G a 1 m w Z T Q w 9 8 5 S t f x S c / + Q k x u 2 6 v 8 9 7 2 s 0 V n 0 3 C N e P B H f / 5 F / M D 3 f b r + 7 p O j + b 7 k Q f q 1 n 9 g P B W d Y D + 5 M E V d X p f m h o a H W K C I L 1 O + / u Q a L Q Y 2 3 f u H s 5 v f + 7 5 s l / N m N A H 7 w X C / + 6 X c 0 r I h 8 3 m Z r x W h + n 4 X y h X / x H i k n o l J 5 i c a 0 f / / x n D S R f G B y R F h P v q s r r z 4 L H S + V r 6 7 S w K 8 h F S X / i X x Q G b 7 Z E E x D X S L 0 z g J V m n G R / 9 R g C 1 x w U l 1 J I J F M Y 2 C A y 3 J z P / F 3 l 6 H N 9 I j q R Q 0 0 h h 2 v N u b p F v 6 e m M D N D 8 K g L g s r x a l U 9 f i S o F x 8 T 4 z 5 y w F M n N 8 6 c d u O G C k n R 4 v b 0 j o 6 A r N x d O + z I z I f h 8 5 A A q c u w u Q 2 i g A N I z Q f h c G p h d 5 u x p v z b R L e A T s K 1 E l V A M 7 x r Y P b G 1 N h J r Q 1 X N y M Z m H M R 0 v Q O 7 d + n 2 n V w u I 8 H l 6 e h d J Z J U e + K F a N 2 o x d N P A G h M 8 l W x R + z j s C m s h C a D R a Y U m Y q k 0 / n s a R o 0 f q R 5 T 4 M U / 2 t S M T z C F V T S B 4 J 4 + j n + i c h 7 U T u C 7 E v / 2 r F Z w e t e I 3 f 2 A S H / 8 N D o H X 8 N o / O 4 Z f / f I G v n Q 7 i L / 1 X D 9 + 6 p O 7 h 6 U 5 M 5 x p 4 j / 4 x D D O U 2 f + w G / d h c u i w 1 f / 6 S m i c Z J g c F U k e f A 0 C 4 v f 7 x f P P / V v F 8 V f n j D m g E W 7 o G 2 + p u O I 1 b l t l D h H P q p B I V G y C 5 + / S t d T x d U 6 h e X v J 2 l w X 7 7 b h 8 O j a d h y Z L 1 7 g G w t i P A 7 N g x d c C K r W E L N 7 4 S 9 z 4 Z H f j U O 9 p R R I k p U q 0 h L 3 j m c z m d M V / 1 Q K w w w K h v 0 j 3 f w N + s a f e Q j F 7 z 3 F A k M p B 1 R e K O 0 i L e G k W H J 6 s 3 R W H M a y 2 J T A Q Z X L e I 1 X M 2 Z 7 N t h Y c m L 8 d H m E H n r b z i N j u s X M p r H T q Y c g U n t E j T P d y e M g K c X y X x D k W + H H b + h b t o u v h n m b Q q + b 4 d S r r O z x w 0 / M T 6 J v / H D n 8 Z 3 f v o 7 8 T e / 6 3 v w f Z / 5 I X z s Y 6 9 g a m o K E x M T Q q N 3 d X X B S d S r v 3 9 A p N j 4 M v e x H L 2 B + e B V 7 J v a j 0 C 6 c R s z g a 2 R m J X 4 T Y S 1 j 9 D T 0 4 O R 8 w 6 8 8 S d b g y i 7 4 Y + v S P M + 3 9 + d Q l W r x 1 d + 9 h z 5 U O f E n l g y i r k U v v c 3 7 + B T v y 4 d n y N 9 z d E + H u T 8 K J S k 9 v i u k 7 y 4 r Y J P H z L j H 7 z s 2 d T E j C J Z P e E 8 t 7 E A v g d + t O N 3 L j r w g 2 d d 4 v j f 8 a 9 v 4 o 9 / t A 9 / 9 H c P C q 3 O 8 1 H 8 f n N u o b p m E l a G h Y e F i Z F V r i C Y 5 Z S p G m z K U U w O p 6 C o m K A s a 8 k 3 m q a h q I L n Q k Y E o 4 K X z C h n p N / 1 2 a p 4 R O 3 O 2 9 6 k i i H h m 7 L w p W p r 4 J 0 u D A r J e v O 0 B s O s I 1 q b a V D 7 X E l a F s S T x y x Q F u W A W A I i w 6 S t b A o T H 0 P e O p Z R q C V I O W y f K D 0 8 2 L c 5 L 9 g J L E y L 1 w J i H 6 5 m R c z C x E j m F N B b F T j R V H d 9 J + x o o Q 5 X w u g 5 s D U k y Z 3 0 + t z 2 5 s 9 F 1 O v E Q M P / S q 5 k Y a 1 H W D 4 o w q E g s l q p O O a Q j d Q a o T n 0 y e D N r S 3 U a T J y 0 T z K x h R p X y N R N h N i s R i 8 7 8 V g t l h h 6 q 6 h e 9 y D T 5 I Q J M h J v / x L r e u U G E t X I h g 9 t 5 X S 8 R m 4 W 5 l u O u p 0 c 9 M y k K V o f s 5 o f 9 0 J 8 n e a L R T L X 4 d a n A K c f c H L Q l K + O F Y q a v z 4 7 z 7 A / l 4 T / u t P N F b d c h i f M y / + m N 6 b p M 8 Y z A 6 S N Y n 2 f e 1 S U d z H K + d t m P Z 1 U z t V s b 8 n g H S x h l v 3 1 P j Y S R e y g S K s / V I f s i A y k j d d G D h t R Y i E w 6 C p C j p 8 4 8 F N n D 8 m 9 Q t D W E d x d K K E 6 3 F R e l t C o 3 + W 7 6 z C 5 e p B t X 9 D C J R V O S T 6 V K W Q L O t 6 Q o 1 + G 9 e Q I M b E V Y n o c F x r n 4 U r W V t B P q K F y + E R 4 X 6 u 2 6 G m B 2 p V w W b 4 e 9 l M F h 5 P c / / V G 3 Y P 4 H L i B l K a n E r 1 1 p J F X M 9 O 2 F G g n j U k Y R 7 c a q X e W d S S 5 t z e u H 1 k I i 8 G e L 7 E 2 6 7 U U M q S i a 5 X O v o g 4 O 1 R V q K 3 M e o 5 j d X E z U 2 B a s c j v 4 Y o S E O j c G 1 q k 6 d V A X D E T q 3 W i K g d d 8 z p z 0 n 5 c 1 / 5 0 S O I r U e g 0 9 p R U o R R T N V w + J W t E 4 f 5 u l b X a 1 v b Y W l p R Q w V X q b x Q 7 9 1 Q 7 z 3 X 3 5 S i t j J O + a 3 B 1 Z 4 4 S H / i I / V S a A Y 5 S p 5 m M q t X d U u p H w o D p Y 0 v 8 / n P f f P b 8 C k U + H t X 2 w k 2 A r B q C l h U 0 k 0 N V 3 1 o V A p 4 d 7 K J D 4 y n h e D p 0 j S r C A y V i H B r Z n S p E z L M C l 7 x G 9 L S w 6 4 x y U B u b p S x b h 7 g a y B E k 4 9 r 0 6 W r p X / c m C A s 0 q K 8 S K K m p I I i 7 t d T k Q i M e z b N 4 a l d z N w n A 2 J t U 4 C h V H Y D L z 9 p 7 R g N b g W R W q t i I E T D k H / Y 7 k 1 O A w D w u d i c M k D e V 8 q h p x / y O A i l T x v e Z u u j / P y 9 n c V w J P Z 8 v S J j E Q g B W u X W Q T L 2 K L x Z / y d X D Y P i 9 V M P t s G v F 1 j w q f b C T s K 1 N G S D 1 2 H G p G U M D m d g Z R K m P y d c H a I t F m d F s 4 E N c J s j p F Z d 4 z Y E F 9 N w T n W 8 M u Y h n C x k 2 Z k S R C N T T P k I a J 0 L K C J 7 E 0 o S R M y 2 N K 4 D K P 0 / u 6 T t Z G Z F F z 7 L f V X D d y 6 f Q c H i D J y G h M 3 H m 9 n 2 Z 5 9 L S O X J K p 5 l 4 T U m M X w M Q / O / J I U J m + 3 N j v t I s 7 o Z K V O / c J l E d W S g w J 7 R Z Q s 4 y v / 8 h 3 h Q 7 E v J R / 7 P / y 9 F / C j v / 2 W O O Z 2 P h Z / t o u y F W C B i J D y c d o c S C u 9 Y m U s o 0 w C l q m p x T 5 h / B 0 e g B y 0 4 Y n Y M A 1 C T 4 f 9 i N c f + N F / W K a r d F w S K J f L g T B Z L j d Z r m K M 6 K d t B Y X s G L r M V a G c R k k x L d 1 e p T Y f F N E / 3 t G l p i E F q Z E S m d P 5 M I I 3 e P t P C w o q H 6 p p E 9 Z t O j x / t H F + 3 j T N t 5 z E 2 P G u e o B M K e 6 d g z f l m g p a p V Q 9 K x V N w 8 r b 0 t B Y K F a y 5 E r M Y M B 6 X K w H D N 9 W w 3 w o h h v e 1 q p Z 7 d i x 9 4 z u 1 o R R 3 r f o U J P m 3 w 7 v N V W B 2 d 9 V w p n h I l w T D i R L 6 k 1 h S i 5 n S E B I W 3 T o 1 V y x 8 V 6 J N D O H Y p l S 6 X j 3 i L q c F c r E 5 d O N S d S d U H V 2 p q c n j h 8 T y w 3 u P 3 g k N N N 2 w s Q w W A 0 Y u 2 j F 2 K k e k f z 7 3 L h B r K p N h l O I k E W T k Z + N I U K K R w Y P Z H 4 U 2 C n a B j a D p s U a y b 9 h / N C / u y u e f / V u u O V 9 h t 1 Q w V / 8 8 D 4 h N M 0 4 0 l f C T b J w x 4 a s + F 9 + T 0 p p + o u / N 4 L f / Y R e C B K H 2 Y O k p A I k / J 1 w e 7 3 B J l h Y e K q A M 8 S N R S k f 0 p u 4 j Y Q / L o S J 0 4 N m 3 p L S q J j y c X d y O e u l 6 F Z f N h V p J E E z 7 c q k p U R Z Z 4 8 U K U z G J F / I Z c p j m h R x X 5 8 0 x 1 R L 2 T F 3 O Y X 5 S x F 4 b 4 R R S C p I u X v x + H U v D F o b x p 6 z o u + 0 A q M n + t D 7 b B V H J q X j J H h 7 e o K d j q + f t I l q X N x 3 q 9 f j C C 9 G k Q 3 m k V w N Y e G y D 9 7 r G U R S Z K G z R S Q D a c T z P L X D m z J U k Y 9 W S Y F U E b r f e U F p M 3 Y U q A q Z Z r Y O M r j P d z N 5 j O 0 0 3 2 Y E h T r U O m K C b Z t U I B Z c G Y 9 8 j Y 7 p 9 Y z Q 4 G 1 E D w e t j X m X T p B T 7 T 2 e z n S T t S o H P I a H B j A 9 P V t / d 2 / 4 r R 8 9 g V / 9 n 4 + J X T K a t 9 k f O m W D K h 1 F M V / G 8 t X G L v L r J B A 8 O N l C t F u 1 r / / s a V z 9 / L k t 1 o n b y a C t X z t v X d I E 1 q 5 c v + 8 7 / 3 B W 7 E n L k I / N w s k s 4 u 5 q k q h O U u i g 7 p 5 e n H j u h O i b X H E O e t M C H g f U Q s A Y 8 l 8 G O + D y y 3 Q 6 L W g W I 1 t f A D l g P S a E h s G 5 d l M f 6 c P c J W n w c g S Y l V 9 3 2 x 6 / D B f n 1 D W h t 6 9 b b E I h h 6 g d g w 4 a Y y r k a i F M k S L m / Z 0 W 3 y b L 8 r w V / t 5 u T F x 0 Y f / z Q 1 j L 2 V E N 6 Z G b H C f r K 7 X P G / M G 8 b j l 7 a H 7 k w y B b n N v W N b D T j H X m a q t w v 0 s M Z Y J M y l a s r y j R n C J c V 6 R 2 9 M / R e 2 i g 6 P P h g i x d a 3 S h B p x a L v H h r 5 n a / A p X X h x c m e h 2 n U e i n P j 0 m s F W I Y a W n 4 v W b c 7 z W E x + K T t c r d T 7 h Y H Q n i g r P k X U D W Q c 2 s Y F u W B P y x M T 0 + L y K K M a / N x X J 6 L i 6 w F n i v q J h r x p X 9 8 s v 7 p 7 m B h M H X Y k T 2 8 E o N v O o r x c 7 1 i I 2 X G X i g f 3 z 9 H / X g A 8 4 M n Z D / + y 1 f h N G v w x z / V y K p o x v X H P j h 0 R d w I a M U E c Y 9 d h d / 6 7 D 6 o p 9 X k s 0 i r a l V V O 9 J Z 1 2 Y Z Z R l y e 2 9 w e e R e i a Y F 7 s f Q f c S B U o 4 G O 2 / 6 2 4 T 5 S 3 4 a 8 D 1 4 7 E + j 2 x 6 B R d E H 7 5 0 o D E Q q U r 4 K j D Z S C N o y k h s l 9 B 9 1 I v h I S m y e J e u 2 7 4 V e x D Y S S P r K c B 2 w 4 2 7 A h K P d W Z g N S n z 1 o R I v 7 q / g n S W j S H M 7 1 F P E G 3 M G 4 U 8 W a L y w g m h W B i y b S g 5 m 0 P M J T 0 n k 5 j F C u Q y 0 u h D 5 c m p o N G U R x e Q 6 7 u V K n h R 4 Y x p l u 3 7 L l q L I F N y o B o K 4 X 9 l + 5 U L n 3 m s C h y d Z m M q 5 7 S n L + 0 G k 7 q A 3 R Z W h 2 S E R k j u X o a A B w s G I D 1 O Y u E P Y U s X j D Y v y i 1 + c x x + + s 4 F M M i 6 s Q S j Z t C R 6 D 2 j 2 A Z v B u + M d + f i 4 E C Z e e c o r W L n I C i P h b 1 3 6 3 o y X f / k 9 f O b f X B X C 9 P a C D n / 3 P 8 4 g R j r r F 7 5 n + 0 T b M w d 6 o b S N Y 8 h t I G 2 t w H E 6 d z b n R i r W 2 J D M r L a L / X z b I b O M T L p B 0 7 i I C q M Q 3 v r 9 w d M S H d c s V F B O 9 o j k 5 Z G z 3 e i e 6 M b o u S 4 M k P 8 y c L A P U Y M V N x I e r P S N i L 2 C t R o z g j 4 f M k Y H 5 i w D u O k z C R p 5 f d 2 E 1 0 h w N F q d E C Y G W 9 1 v z B r E m G F h Y j Q L E 4 M Z F M + H s X K e C W p x f V W y r p l i H P l C F o V S B G s R N 6 4 s 8 2 c j R G + n c H m 5 0 b c 6 d R 7 5 s l T b Y + m W R G U Z R v L Z 2 P U I G X s x n m z d r a Y Z u w q U D L V B j V x A k v b t K N 1 O 4 G B G M 9 z 1 S F d N r l p K 2 O 2 w H E r t t b a u k P 0 w w P f D 8 1 z / 4 y / / q v 4 O c K D P J G o / f O a E A z e + 8 K y Y 1 9 k r W L v v p Y 1 G T / W J b S 9 5 Q p W p m t X B O Y 9 S k m g 7 E t k y O e C S U n t + v I B 7 q 3 E R 0 I l l y j j 7 u S v C y j W D N S 1 j z F X G H 1 0 J 4 t C g B b / 8 / f t w t L e C w R M u o a H 5 w a 3 e S S O T X y 4 w M E B + D H 2 8 c H M R u b A Z d 7 5 + F 2 v e Z a w + 8 G L 9 Y Q j 3 X 3 8 k d i Y U U T U 6 5 c Q F G y k n a R C z E v S T n 8 Y s Z + l K G H P 3 H s B c X N w U g u t r e i x 7 3 L i T G C a f i a g W u Q Q s D A x u w w 8 K F q 5 k Q Y l 8 q Y Y R W z + 9 J m G s V M B 6 O 1 N s D P 1 s 0 b a Z S s d B L r 1 a o q a j J 3 u x N D 8 j n r O Q c 1 l o F f 1 4 9 L S b v t N q 0 W X s S P k Y L 0 3 m h Y P J N f j k a A 5 j N 9 o n U 7 4 w + W B u k u w P A + L 8 / O Q J J b r 5 u h n s F z b v 5 y r j z / 7 f L + N v f u Z T 9 V d / f V i 8 7 q V O a 2 R q M 9 b W p F W k A w P S Q j 5 e 6 8 S t M U i v Z W F q 9 8 0 Y D 9 f S + O H f v i e e y 5 / z N A H 7 L T K t 6 4 S b X 3 o M 5 6 A e i f U y W d Q x E Q V r X 5 / E + Z 6 c R N 0 O j v Z x Y K b P 1 v i M 2 5 y D F m w 5 0 v d 9 Z C 0 0 q J W z 8 A 1 N i O s 4 O + z F e y s 7 L / r 7 I H h h P I t U I Y h A 2 o L 1 + N Y 5 R R n y u G 2 e 2 5 y Z v o X u k W H Y 9 C 5 E s j k S f A N d e x l v L m 2 d o 9 1 V o L h P W a j k d u d w q V o n W R s W K r e x g n B 2 a x j 9 5 E A R B m p A Q w f t 1 w w 2 3 x 1 S / T q C 5 6 E 4 p C k m 7 r 4 J + M P / 8 q d 4 5 T s P o d e y f V H M b y W W L 6 c x c n 5 r p z V H + h j / 5 w + P Y N i h g d n R h Y u f f 1 e 8 J w u P / N 1 T J B y / 8 7 + d F P 2 Y r 5 R R i G R h 6 2 o E C W 4 s J o Q V f O m w C 9 7 b f g y d I O e e B O j + c h Z n J w 1 Y j q o w H 9 a I A c e D j f d u u j C 6 P Q 3 m u c C p 7 h J m Q 2 p M d T X c B a Z q O t L y 3 r h K W F E O P t z b U I u I W i C p F r 4 1 g 8 e d b M k + D M i K w 6 K r k O + 0 d b z K s B u i O D 1 o r P t S r H S l H 9 7 y a n C c x v R C d B Z W n Q J d p g n c u R x C x N M a G d 5 V o G T I k p t Y S c E 2 L M 3 p 8 G 7 g L B C r M b X Q S s 0 w k E m 8 M L Z 9 t r o M L v 0 r 7 3 y + G 8 L h E N z u 3 V f T t o A P 3 X p p 2 4 I z 1 X V G B W z m v Z 8 j l U 6 j k M / j y t U b e P a Z U 8 K q c A i e 5 7 a Y X n C p Z g b v m N G c 1 N s J V a I U c r a 9 L A j / + Z U B H H i x k V D 7 7 O e u k p Z v t a 7 N l k n + n a a u X k 8 P 6 k j 7 6 / E j H 2 3 s o f t W Y A P / 8 L e k S d E r P 3 8 K / p k Y / u Y X p d z A 3 7 / Q j R O f k i o 5 v T 1 T x c m h G s w G 6 Z o 4 z M 4 T r p y B z V a F 2 Q d b H N 7 H i S e e 5 0 h 4 O F V q w F Y W D I C n T 1 J E u V 4 m h d w M 7 h L e A O C Z o a K g h D w G Y j n + u 3 P 7 f K v A w + U l G u / 8 d y 1 x h + 7 n O F b v B D F w z C k W 0 i 6 G z 5 J w r d K 9 Z z H r P 0 Q K q n H d e 7 4 D e c i z M D G F Y r B J 5 8 T F i 2 N b N Z X M h X c D C x N r v N 3 A y + S 5 R v e T o n O B F r T M F c m w 2 e 0 I + K R a g K u J 2 + L v T n j z r c s o 5 P K C D n 3 n d 3 x C r J / i 3 D 5 O 5 M 1 k M k g m U 0 g k 6 o G O X Y S J 0 b x 0 R Q Y L 0 8 I 1 K Y + Q I Q s T x z F Y k G R h 4 v v k x + V f O I m v / 9 3 9 Y g d 6 f v y d b g O + + 8 Q Q l o M 1 P P + F a 0 L g q u k G X a 9 p 9 O g 7 2 o M R l x F a o g q R I S n k z J a k 2 6 H D u w s c C J C W 5 9 z 3 a f E O C Q I / v 7 p S Q r 5 6 H X Z T U H y f o 2 7 c p m l y / O 9 u a I X A s I Y f d n D S r O Q T c T 9 H s 7 x k H x h x l s U G c F Y d V 2 G q b l H I f 5 3 g E f P G n A 4 3 1 6 J E 8 6 S 5 s C G e F F a o Y d R b M e Z + D 7 6 k H l W / F U d t r V s x 7 d l C 8 R z S 6 b b 9 T x n c u K c G C n T y x p w S h 7 7 Z c d 4 J n J b E 2 q x T Z n g n M N 0 T a 6 i a / I q 9 I B s h C + h q v c U A L 4 K r h 4 n l M C l b 2 3 5 S E P F E A m + + / j a O X O y i w X A c g c w M a a i j 4 r v N 4 I g g W y C X a 3 s + z v g X / / p 3 8 N N / / 2 9 h M W H Z 0 6 S 4 D K 7 P w L R o 1 K 3 A m + 8 u 4 9 + 8 6 c c p D 1 G u E y b 8 5 P 8 r T V z + + f 8 0 g u / + 4 x U R h X z 3 l 5 4 h e t 0 Q y H v T S y i Q M 3 7 m S G N m / 3 R 9 y 9 K v / 8 x p r B R j s N A A G b P Y 8 c a S S Q j o q L N E A q E k P 0 P 1 R H S r m Z 4 p F U T L a 9 J 1 s K v A c 4 E t J b v p 4 U s 9 R J / l k M i 5 5 C 0 6 B 6 j d F Y q a Y D r f b u i 1 l u u U t Y i l d 1 N i K 1 G O D d U U M Q Q e 5 T B 6 t A + r 9 w K Y 1 U v U b 8 8 C x X h x I o 8 k U T 7 H q E T 5 W P N c J S 7 d r l 2 4 I W X O y p k O m r Y c t O R S D g n i z o O m 1 o k + B n c 4 W z d 5 3 Z E M 7 + o y B o e e f N l F f D E F + 5 h 0 v X x s X l Y 9 6 m p 1 p J n K d F s a g j 0 b u I K Z + 6 s 4 c m p c U L h h + 9 a c w a + / c R k f f X F r E K A d l x d q S M Y j + L n / L k 0 c s 0 W R a V k z V d s J v / 4 f b u K P 5 g v U j k r 8 6 f f 2 o 1 Z P Y B k e H h T l l L k C b L t A y e B W l F c L v / 5 z Z 8 i i a D a V C G P 2 y h K G z 4 7 h 3 O c k 3 + v X f + Q l 8 f f D A r s K P E 5 u r 2 t F S t r r p I D 1 d G 6 d i p N p O Q o o X T M n 1 5 4 d z C N X J h p J A / b O x u 5 z n d 8 q n B i Y R r G a h l X T j 8 v p P I z J E W g 9 f n j m C j B M 9 M F l z G E 9 a R R s b X c e 0 g S O 1 B g s D S e Z M 6 D Z d D e D B Y k f 7 6 1 o h A Z q F y Z G J p b C o F E a 5 O 3 g Q d 8 u T I y e n r 2 H r V v Q N M Z S e e U W Y R J L t p u E i W E 1 O X H o + B h C / g j + 6 r / d 2 6 S 4 M r i M W f d I g R q x t T 5 g J 5 w f V + C V 4 z t b M R Y w W c g 6 4 f B k F w 5 a N f j I l B P r 1 G 5 J p V 0 I E 4 O F h A W z k z A x m l W d X O v v 4 X p G n I 8 t F u 9 6 e O X 2 z r X y P g i Y w b y z p B c h 8 d f m 9 B g g C s g + U z y n w p C j 0 R e 5 k h J v L R r F 4 s V I f q 7 + 7 r c H l q O T p J l 4 X y 8 H P u r q h d G x j o y / B 0 a n G g v F d R R I 2 G J L Q R G I e y I L x X j W n I S 5 r z V b m h t N B k f s m I L I e G X / V u p X K V a Q C e c E h T P 3 t P p F / M v m Q S C D f S i 5 L t + T o J J W Q 2 X m k P 9 W t t h M / d r B a 6 g Y n G 2 8 M k 9 0 6 + A L c L n d Y r v T 1 y / / D x w 4 N i J 8 J 0 Y n C 9 Y J f n 9 A b F r N W d Q M p 1 N K P N 7 J Y i 2 + G 8 H Y B U k g e R 1 Q p 6 T c z / 7 e Q 9 x c S u A 7 T 3 b h 8 9 8 j 1 S m X 1 2 H x 0 g 7 e X i e a V e P N h + t i B f C V h S r + / h 9 I 2 f X / + 4 + + K B j B t w u a 6 e O 3 E 9 j S V m o F b C Q f E V 0 9 g m y p K H b 6 C A Q L q B w y Q 1 3 M o l s 9 s r 2 F k i l b O 1 R t l Y v a U e / H T b Q H H G L L C b E f k L X P L I Q p v d b q l 2 W I w 3 d C O t 1 p N 8 P d U Y G U e 9 U u T J x z t p 0 w M V h I V E o t O e Y j m D o 6 g r X E P f z O 7 / 5 H / P l f / j k O n x z f F C Z G u w X b D l z v + 4 t / 9 p d C k G R h Y r B w N A v I f 3 p 3 Q 0 z W / v s v L g p h + s S v 3 R C v F e T o D N d X P v + D P 3 y M P 7 k m r d 5 1 W 6 T 3 e D c P G f x 9 f j B 4 F e 6 n f u 0 d k X 7 E l 3 p 2 F P j T n z i O 9 / 7 5 u W 8 r Y W J 8 O w q T j G K m C r u + j 5 j J X R E n i E V U S E 4 S l b W 4 c N I 1 i N x 9 3 / Y C 1 Y l 2 M S q 1 1 h A o Q w 6 p C 7 S 1 C A / c Z h j s r d z Y P K A V F q u Q J I l f z Q i H r x N 8 q U d i D Z T 8 S B U D C G Z 3 p w a 8 D f 9 X H s + L 7 T L l X R 2 4 1 v d g E 9 3 Y D g P W I 0 R V + s l i K s X u 5 J / 4 v i M 4 9 7 J k A V r Q L q 2 E 9 v u W k c l V d h X A G d 5 X i T T T n 8 5 I A h K k t u H X N X r 8 2 U + f I R 9 E h U v T M f y b L 0 u h 7 1 / 5 g X 2 b A s n W 7 u v 3 O 2 8 C z s g U K q Q o l B j v N e L N h e 0 3 U n i K r d A b 9 b D o u j F k P y l W M R 8 4 7 s A R P f m 0 1 J 2 8 1 I N X g 3 c U K A 5 l 8 q R e O z g 0 a u 5 + s t D 1 Q l i N 1 + c a E U D e R L k d b L F 0 V i 1 s Q y Z x Q f n g 1 g F X y L Y K A C 8 y y 5 e S Q r i a w X 4 e 1 y x o D o s f S V n w O O 8 X W d A c q h 1 q 8 / t 2 A 2 d X j 7 h O E p 1 t W G c O c c t U r 5 O O l w W W l 0 l w t E 7 G 7 y 0 P g 5 e k N 2 9 O 3 Y 7 T o z a M m h T 4 9 A l p P u y d z z 0 j H s v X p d y y T x 9 3 w 6 R X 4 a O H J S r Y 7 o P 9 w V t r 4 h g X 9 k l W k F v z v / 6 D F 4 T Q m e l 3 P D / U T N O f Y m 9 Y v S v l 8 B V 4 w a y e V w a r R U F M L h u Q K 6 V J P j R P 4 E N V y z D l E j h z R E 8 K W S o U K T 2 k j z c 7 a B v t 2 8 m X 2 g 2 Z j Z L Y c E u l U c J f v Q 8 X 9 i F l q 1 s l P k 1 F h X 6 y I p n 1 o i i Z 6 5 q y i v f F b H z d w r L 1 Y 4 F N r h Z g 6 i F / i p 7 z t p f t 2 d X b g U P j + X w O J p M U j G H f a p g 0 V G c x 2 h 3 y w H / v 8 2 f F f N X L v 3 w d s U w J H z v i x q / + Y C N P k f 2 l T p s u x H x x s b d x M z r 5 Y P J 7 v / l j L 4 p O 5 2 7 h I i O 8 e P M p n h y 8 2 / z M O w u o 5 g w 4 + N H W A F m S C J p C G Y F F 6 9 q e 8 n H o u 6 e e + i 4 y G Z R q n D t h Q m I 5 T f 6 D t O K R q Q s v w O L H b p C G N 2 H z S S s 4 l H t r r Z F S x E E I Q 7 c C O X 0 M x l 4 1 H G 4 3 z P 0 6 k W l e 4 9 Q R O j 9 v 5 c j 7 S 1 l H D J I w 1 c F 1 F h K l E o J L e b F L H s M 6 p B P C l A 5 n 0 L 7 5 8 E 5 Y W 1 v b F C Y Z 2 2 2 k t h e 8 8 4 9 O 4 M s / v B / 3 7 0 u L I 7 m q K + P + m u Q j / v f r A S E M c v B B B s d 5 r n u 1 W H 8 U F P T v 8 m x c f O + H / / 2 9 L T 4 Y b 6 b 8 d 5 6 1 4 e K B X j G l w Y L E 4 e m n w v T + w Z H J Y M 8 B F O y 8 h q w x 3 r l f z C J F S Z K V b Q W K i 7 A c 7 i k J / + j 8 C G l 3 + p E v o Y R r w o b k i l R v g P O v W L j 4 I b D D Q H t t R o f 1 h A q r D z s v U X j s 1 + D k Q O v E J 6 f q 9 P T 2 g S v M u o w j 0 N S 3 / R / u l k o x c 8 m x b L l R 8 S a e o w F D / z l M v K G N F l 2 j e h R T r U E P s 5 u z y H c X C J 5 4 Z u v E R e u b 0 W s + S A N U W k z X D M 5 1 2 w m s f D g p 1 e g y o H u / E 8 v L U v 0 9 r j 7 L w Y G / + G m J P h r q C o A D C c 3 g I N G Z w S L + 1 u t h E W y I E e 1 g z N e 3 z 2 H h k q 2 S m R T g d 7 9 w F J 9 5 V k o 3 Y m X 1 F B 8 M V 5 Z 5 e 6 I U L P n W F D L u F x G t 1 n g Q z M x t L 1 D t O N B d Q q 9 N k k z r s B 7 J 9 c 7 L D H b C Y 7 8 a s 5 o e f I O E K 1 x s U E D 2 a 4 7 1 t w 5 8 D p E H g l J a y 3 b o t x 6 F Q d 3 Y J K 3 Z 8 n B W t D + p q u s N C T d W J Q u Y C E r r X X b C T E g t i n E 2 R / M Y W r W B z r O 1 / O 9 2 d b F l b O Q z m y t T W R l N d I + L 6 k u 8 K w e H t r l j G J 8 8 7 s G f f e + Y W N K x E w 4 Q z b j x h X M d q z R 1 W S p C Q e 2 B O D z F E 0 C t s R E 7 2 J r t E s h M 4 7 6 P G J B i D z 6 U H M G T i x n K y P i K M P W 2 z U e R o O w F L J g H u o s 0 i H b W n L 6 N D f T 2 d Z 7 Q 5 U T S X D k O v c o l 0 m a 2 Q z G m g N Z R w 4 M N D Q 7 3 N R q D B 1 v z 7 3 L 0 U f M i 1 B L 5 M G r 6 A g / + v a B M 1 G q B r B S H U 9 s n j 1 + P + v G S c 2 s t P S 7 G b x k y g h c 3 N m M 7 / 6 k Z r 8 9 o 8 M J 4 g a i h N J / 0 f / 3 Y I S T K 3 X S 9 d B / k P z 6 l d 9 8 c X C C 2 1 m k F h V z q b c 8 W q l m Y G J V K w 8 L k Y n k U i Y K c G t o q v Z 3 A O W 0 s T M l y G f F S E e V t q G J 3 d 7 f I 4 e s E j r K Z N J 2 F S a 6 H E i S / o V x f G d w s T I z 5 i D R g 2 T o y 2 l Z 0 I 5 1 M 7 F m Y G G o a x P u 7 y k K Y m H o y 5 2 b / 5 X 4 s 1 F G Y G O O n R z B 9 d w H J Z M N i + m c j u w o T 4 6 X 9 J U S 9 D b o b T B Q F i 2 A 8 F a Z v H t 4 l 6 s c l x 7 h Q T T P k u o m 7 C t S 7 S z r h e L X D 0 m 9 B c i 2 L Y r o o d u j Q G o l i + B s d v B M 4 z Z 9 h V a t h 1 2 g R L X Y W R P a d U s m d J 3 R 5 b o m t T a K p T K 6 2 H t 1 m 6 q N z d R 6 c v I 6 L 0 b 5 F p g z e W / j 9 g q k n B 3 I 4 0 n j I u n 3 a E a / t e u 6 l Z x A O N 9 o t 7 d u e M H A J Z 9 l X + q 2 v r c A z 6 s a f f E y q g / G L X 5 z D U k S 9 7 d L 7 p / j w s E j K O P f Q g e V 7 a 1 L c g B 5 l M j D l K r G u + n e 2 B c 9 H v V E v k t 4 8 I c l a 0 D p g h N b c o H 1 G q 2 5 P H c r F R p q h 2 d g + p J 4 g S 9 E O z r 6 Q g w A 8 t 8 R W y q a v i g B i g i w O 1 w + U o S L n P u M r i b x C B n / G a 3 Q s u 2 S 5 9 9 V X x n 5 Q x F e 3 + p r c j p l 0 W t T V 5 s q q y b U k I i F p M r b r 0 P a 0 u b n 9 v 3 Y v j J g v h v H n G x k X x a r i a Q D i W 4 A I + e 1 c Z G f J O I r V + C 3 R h 7 z b j H o v P l Q z m j M i i O a T j 1 F / 0 Q T u 0 C t L r b 5 V J 1 w c L 7 Z k Y x S i C u i c 0 u u 7 6 x o c 6 i 3 R R d L F h 0 J w e V o X / P G 4 Y j b G w s O 1 4 T q B J 3 Z Z 8 D j x l S 2 Y g q u J t v H D c K E A d 7 1 E V j v W 1 7 z o H / j g S 7 K l P Y l a J 8 M 5 e i g H O / K 5 v L Q T S U S J H / + S F D 1 s D o G 3 g + + d w / Y s N i s 3 A x g 9 I 9 H J B b J O b K G e 4 l s H t b K I Y f 0 d d L n 3 o Q r O o q j t 3 Y d i c G f e W t O K k P p 2 N H / j M f k D P N p 3 e f A C N F 7 E x Z O s D B a m + K p k j Y 7 1 S 8 K 0 k b o P n a F 1 w J c r j c l k W Z h u 0 j W 1 g 2 v 7 c Y 1 1 B s t R y r u 1 n p p u R 1 + l f p I P C J V O O g 5 v J 8 m 7 m n M m R y z c m D r g H c l 5 P 6 r e C S n 4 I k f 7 Z P z 8 n 8 z h M / / 7 L d x b l a g v 3 z t X g u W / r i N S t P F R Q I P 1 + F N h + l a j X N V i q O 8 w V m + u C G E S + w Q / a b Y 5 w 0 2 D 9 X h b m F s G 1 2 x T 6 z U i V X 8 v O N J b 3 F w + w Z S G A w G c t 8 c h S C 7 n l P M b y F I M o V Q q w u F o h M h 3 A 5 c p b t 4 n l b e z M X W 1 5 q 7 F y y X Y 1 W 3 R i D q a r U g z y O 3 B + 0 h 6 F 2 C / j A v Y 8 3 G b A x 7 s S / E c 1 V / + 9 z f x 8 k f P w + x s W D R 5 b u l n v m s M 3 / 9 M z + b r f b 0 m z P o y + P 3 P H o b b 7 k A w r d r M V X y K b x 1 4 T v N Q z z z s e s l F e F 8 9 w H 7 I N G n F d r B k 5 q J F E T n r V J q q E 9 i f k Z G u S O G 5 H s s U C e 0 4 h u y n M D g w g m T F i l g 0 K g Y e r 2 l q R 6 b u H z W D 6 x 4 0 Q 9 l k j Z L e j B T 2 r + 2 s 1 Z t 9 F h n v V 5 h Y Q D n B l t O N 2 q O H 0 k p k o t T f c Q 6 + J S m D X I b d q B E W q a d t 8 / C V s G R x r y 8 m x C b U T 4 X p r w e c A H D T O 4 n l 2 7 x z C P 1 7 P x Z K B s + D d C p O G f F m s a q 0 k R + z E 6 V q Y L + n h H 4 a F O z c q d o 0 N w 9 q 2 V J E w m G x J q k T 5 J 0 + Z M j z A j J i y 0 l o 9 V q Y e i T L 2 b x K l z d O 0 7 R x L Q 4 Y 8 O T y Z h b I L u D r z M c L y E R y M N p N M L g 0 C M / F 4 N k n W V U W K N 4 F o 5 g v w u b Y u o l d L B I T 9 H Z l O Y C J / Z w V s l V J M L h O B I O z V I L z a X R N m P H W g q F j J P Y p v n U 4 a f Y h 6 q 9 8 M I H i s S 9 X t O G D y E O A 5 6 W 0 N v 1 m d H C v 4 P x B P h L P U f E A 5 L o K m Y q e q B u J G g 1 Y X i n b v M H Z T l i L K a E p r A s H v r u r p y U g 0 X y t M p Y L O T h y B V G o p V Q u 4 P a j y + g e l P Y D Y k u 5 E / L x P P R t y 1 K K E f K P O k T M e Q N t u V a 4 D L 5 X B l s q z k R n t G 9 n 0 w m J p R w s I 4 a W b P 6 9 Y 5 e D P 8 U T 4 + J Y + P 1 R P h n M i D j L n J V m c / f w v B R H 1 Z 4 U X G K Y 7 V S 5 V C I / S o O K Q h I m B g 9 s 3 i l j r 7 A o M / C Q I P X 2 9 i G d S Q n r J q O T 5 R z W G l D S 6 8 W 8 1 0 Z s T t C s T p S v I 8 p b B 3 T c H y V a v J V S 8 j 5 J 7 Z A t c P P 5 a n v I G 9 I 7 d L s K 3 V N 8 6 x D J W D + Y Q M n g p e T t i M 7 u n i / X j l 7 1 G p Z m Z w X V 6 r V W t 9 T r s 9 k 6 b 2 b d C X q d U t A i h k p v h 9 3 h E H X 9 O K 2 H C + g z m F L K S M T j c J N A F b Q 6 K D Q F e A Y k 6 1 T I k A X h O Y J t k C W K 1 2 l T b l O 3 H l P d j e y S x 4 8 e C U v E 9 f o 6 o V S S 6 C 2 H z F 9 9 N o H Y / O 7 t V 0 x K 9 / H S R G F P C b 9 P 8 c 3 F o 4 D 2 w x G o x 8 G t Y e v 2 3 R n 2 g v 0 j H j h H R 4 X G l i d i m y F T o 9 1 Q 5 j y 8 + k b E D A 6 Q l G t q V H T d g u 4 x V 4 1 E i J P R C 7 / P h 2 Q i Q Q I n r T F y k 5 + V q R c u Z I H S m Y D k N p Y x M p c Q 2 e P a x t z q J n g n c U 7 H y o T z e H D / P g 4 c P C i O d 9 / f S g 2 5 l B o H F P R 6 z a Y V P n P u P I r K z l F U G b x 8 4 4 X / 6 5 Z Y v s E x D f Y h n + K v H x + K Q H W C Q q 0 R 2 4 / s F f K k s a x n O 6 1 Z Y u 0 + 4 6 t g b n Z G + F e d I N Y q 0 a M 9 5 M 2 T y B y E U K t V I t D A 9 f T Y r + r q 6 o a p X t 1 V R l w l h U B 5 m 0 n 2 n 3 h 7 / 3 Y k V 3 N w T e 5 s M d V 6 N V L l O I Z s E 4 I e l 6 o q H G / b / J i j k f L + v O x D s X / V 6 7 b h v c c 3 N 9 O M u M i K j C + + 5 8 c b j 6 I t y z e 4 e u t T f H v g m y Z Q l W J x 1 6 1 D m 8 H J p D z J m w 9 v f 0 l z Y S 3 2 9 6 r Q P T w l B l 8 n i x X 0 + z e t E y e p c j Y F T 6 Z u 5 5 K w U L U L 3 z l 7 F w q q I V I I U o 3 z U j 3 B V k Z 8 I Q X r 0 O 7 1 G M j g w G 6 3 i + 8 m V l M g G 1 n / p B W V a h G V W k l Q v l A o K O 7 r k 5 9 6 p f 4 p 4 F u I k G 8 n l f r 6 5 T 9 f x E / / 5 2 l 8 6 r g H / / m l c b z 7 u W d E h j s L 5 l O x + u v H N 0 2 g m s s K 2 / S 7 W y r 2 l 3 h Z u r W w 1 f J w D e 2 l q E r U i m B Y e Y d 3 G q 3 t N o x 9 H Y 2 m Q T / Z y n E 2 B d f Z F o s P n w B j 5 k Z 4 3 m J p L c h Z r s + X 7 Q a m c D z v x A J i H 7 Y g F + i c B M z V l c R a G v p + f 7 + 0 o P H a q g l f + q c X h U 9 l 8 a g Q I P / v j / 7 g i + I z x v 3 X H 9 O x l U j H J D p 6 b n R n i v g U 3 x q o v v / H f / b V + v P 3 D U 4 T a i 5 4 m f Z n Y R 0 0 i m 1 s e J V u Y Y c d 4 2 W w L 8 E Z G A q L l q x U R p T M 4 s T W h Y g K A / Y q H C Q c f f U F j g w e f L K F E h O j B B Y o c 1 M h z m Y Y S c 7 C a d 6 Y o P 7 G L u D Q P Q u s Q j D I 2 u Y 5 G D V F F V r D 3 g 7 E v 5 N / r z I q 6 z U y d r f c 5 d g 0 + j w W 8 q m S s F p t Y t f 0 f s 8 A V I t v 4 m J v G o / I 9 y u p g 6 g a L N D U l A g X 9 E T 9 p O L 9 e 8 d T m / Z h 4 w P N Q 8 k Y I 2 E a c 5 f F 1 v v 5 Z A E m T 2 O u 6 E m q 6 7 C f c 2 a o K C g M B + g i S y m 4 6 m W f t 0 M o F I L T 6 R J + U T g Y g s P p 3 H E 9 E f s y J C t 7 Q n Q x D s e Y H V U S V D 4 m 7 z Z o s B l I O J 5 s I L L g x + O 8 4 7 l k 9 X L k B x q I u u 4 G / l 2 Q 6 F 7 a D 4 x f c C N U I m q Y K p O g S U q j U q 3 g R 3 7 z D h 6 F e f P v G n 7 t 0 z F k 9 B + F s U O J 6 8 5 4 K l A f N j 4 U y s e 7 J z A 4 u 6 B Z m J 4 U v C C P d 3 e Q i y + y M M X W s s J S d I p c r 6 + t i Z 0 H O W N 7 b n p m V 2 F i s D A 1 R c t 3 h N F l E v N B K z N Z e B / F U E 2 p n l i Y G G y d 7 H Y p F J g m f y y 4 n o Y / 0 T k s z k G V t + N B v B c P o Z Q r o 3 d f F 8 a f I 0 G k 0 3 b r 9 d A l G 0 x A p V T h m Y N S J j 7 P m 5 n 7 X n 4 C Y X q K b w Y + s I X i B F S u 6 c w H i S 2 k Y R s 1 I 5 J V o q u + Q + D 7 r f 9 2 u L e E H s v 2 v h f T K M 7 v c + 6 y + 0 U n J H J K m H X S O q q d 8 H Y q g q N x A 2 b M a T z j 6 M J 0 K g Z n S o v S R h r W P q J a R O G K Z h U e p + N w k e 8 2 Y d o + 6 j f 7 a B 7 Z X j e s Z j M G U h o s P F q A z u j B 2 E n J A g f z W S F M h Z w V w 2 3 1 K e T 5 M h Z M r j p l G 2 n Q 2 l Q k D Y v L j N X 4 T S y E z 5 H V e h K B f 3 L l 8 B Q 7 4 w M L F G 9 H w 5 n n 7 E d l f W V R 8 q s Z v I M d f + f e x h 6 d l y a w N e H U p j x R G z 1 p Y x n i g m n w c e h c 8 z 5 3 M + T I X 6 d t Q W X c C i R x n K g V Z 8 9 z Y q 2 G t 4 r Y B V m 6 n q v J M I 4 Y r f D o G 5 a 6 U N J B q 8 4 j m 8 l C b 9 C L q G I u S L S v S 4 V 0 v g C z v p F p w d H O 9 g n t Z o E q k 0 + q b t p q M 7 a U h L r H g G j h A Z b C z 4 q s F Y 7 4 s U + 6 O 5 4 K 1 I e N D 0 z 5 e O k 5 L 5 V g l D s s Z d / n K Y v A x P s B + z t s 4 d R Q o d j E 0 9 6 c l 4 p t 5 n K N H c q f F C x M O 9 X 1 z u s L Y g M z B W k K r v + 3 F x j V a l E / g o W J r 9 c / H 0 B 4 O o H U f A h J o s M G o w G F g j T f p r W T o F R q L c L E a B c m B t 8 r W 2 T 2 q Z L B x n L 5 6 B I d 2 z G P a 1 4 z K T S 1 E C b G 3 o T p K b 4 Z + O A + F P W / b H 2 M P Z 2 t 0 F 6 z z j u B L R 9 v h q Y l 7 S y D 9 6 l i i J 3 H P w A 4 U 5 7 3 i 2 L B b R / G e R I I f o + D H X s N Y j S D r 7 d n o h s q s q D u A 9 b N 3 E C d T i 8 E o 6 a s I b m y N 4 X A W e o M t m y c k S 8 j b V / A b P A c 2 Z k a 5 o M 7 J / A + x b c G H 1 i g 2 A 8 Z c p Q l S 6 J T I V t f p y P j / f p Q M n j 4 V G v S i E 6 1 Z U d o d b p t M y b 2 C v Z X W G C a Z a Z C A / 8 l R 7 f I q p h d k 9 Z h N Y P D 8 y W y x u l k S q o L w R K 5 D R R q 6 f p K 8 R S q 9 X r m U f L 9 2 O r Y x 0 w i f a n T z + W l K 2 H 6 L t N a e f J Z q Z a u N O 0 l I e O Y P o G n d H l j u 6 f 4 6 8 c H F i i m G e G 0 1 N m 8 J s f o N i C 5 K l m Q Z m i J 1 7 8 f c I a D T G E s R K k i p K 1 j 8 1 L h E 5 7 E 5 c G 5 0 4 D u B N 4 g e S e s x B t L 1 K e G 3 Y L 6 y W B h K h Q L 8 P t 9 M F s t I q r I q 2 3 n 5 2 Z J C L Z e h 7 5 e x t l k N S M b z I v I n M f j 2 R Q Q T l 8 q 1 r f h l c E W L B K O Y n Z x A w p e A 0 K W m C e 1 + T Y d o z Z R p 2 J N x 2 I k t Y u Y 6 H 6 K b w t 8 Y I F i y H X g u N Y E w z K g Q 3 x F m s G X o 8 y 7 R d R 2 g q / J B 8 u U S 6 J k E 4 M t C x e J n J 9 f E K / 3 C t 5 N T 6 7 d 1 w k p B c + n S U q B L Y m f F I a c c c 4 T r R q 1 Z r O A C 3 / O Q j U x u Y + E I C S E o R n Z e s 2 9 W D Q C 2 5 A F h f T W j A a 1 q Y p C q r X y k 9 v j w v 7 x f r j M 0 p y c m Q W I / r K C 0 R i 0 s O v z W E t M k c + V R L J D I v F T / P X g Q x G o Z j D F U / A I K E m H f m Z Y G k D n h 7 c v F b Y b W P + + M a 8 T w Y 8 h o w m e / S 4 k l h v + h 8 E 1 9 s R W a j v H / W o y g m N 2 D z K x B n X t r 2 9 2 M e O N i g W I n C v Y 6 X x u s j y c v c 7 C 5 1 t f F 5 P c z j G 7 + C 5 / x t B Z t K I 2 f D N U W i W 9 r x O W k A U y G o k I Q e 0 E X m d W L u V F g Z l e 6 x y y x a f z T t 9 O + N A F i s F C Z Z 8 w i d 0 J j e o K R q O r Y j e N l o 3 Z n h A 8 v 8 K 7 S j C r u h 0 L w u B u R N 4 G n E o U 8 k 8 m s J 0 K X H L J 5 G f r h S l d w 6 1 r M t g K 7 R / k 5 e x c c Y j o V 5 t f x e D 3 + w c G R H h b l 7 U g m u q 8 8 V m x u r U C E 2 P + + q L 4 6 2 k r z d y M T D R H l s 4 M h 9 E M r X J v 0 c e n + N b h m y J Q j B t e r d i d k K 3 V + L N d Y v c 9 R n M t v i c F F 8 j k r f d P O L p Q a g s o s h X g k s a c i i T T s y f B t V x y S 8 n k Y q a M Y q E o j s e P b F E K Y D B 2 s o h 8 z z z 5 2 t P b g 2 Q 0 1 V J q m e E a b t 3 f i a 0 S B 1 d c P Z x C t X N E 1 O I x i b / Z Y g y l 2 l b 6 + B R / v f i m C V R 7 d d h s R L J O F 8 f e P / V j z I f V Y k H e 9 W x c V C 9 i s N X i C V O r 1 S o c / n R 6 9 5 1 B u E g L g w X j v U Q Y z x h a q Z M Q 0 H g W m v p a K B Y S r a K G e C y G e D w u r N B O 4 E 3 i + D s G i 3 R d v H C w V J D m 6 Q q x r c K Y T K a g 0 0 r C s h 1 i S 4 3 7 0 q n N m A v u v E P H U 3 z r 8 U 0 T K E Z z y D w T y m 5 G / 3 i r m Q 8 C L m x 5 X N c D 6 6 A J 0 Y W E c N q b f Q 4 z L x j c 5 R S c G s W 5 g / F S A W d t W y s p h Y I B W K z S B D L T P R Y O 9 p 1 4 K T 2 v c d o p Z z B e L 0 r J W F 5 c E j m H / J t c Q a J 6 e l d r s 7 N V M u g M q H C p p h 3 A l Z R k q J Q a u E z S F p V P 8 e 2 D b 6 p A M e T I X 2 X E j 4 T t M Y r l L K y h n f d 9 2 g u Y U r 6 d D M E x a h V h 6 x a Q b L V H 2 9 o x + 6 Y X y d k Y D I r W h Y K 8 G y O X Y X a 7 u 6 Q A g v f J s z G U G m k S d 8 2 7 i q 4 h O w Y G p Y g g h / j b 5 7 Q 2 o V K S g t A j u d b Z v 0 q s 5 q C 3 t m Z V u E z S p m 1 P 8 e 2 D b 7 p A M R 2 7 v K x D J c s T l V X 4 0 4 / R 7 + w c w X p S J P 1 2 Q c U S y 2 2 D k M 7 J k b J m 8 A B / L d A Y g E M n P H B M W K B T t Q 7 w l a V F E R K X y 4 7 J d f z 2 C g 7 E W H v N d D 6 g t 6 + f L E 9 j + c k g C d Z 2 0 b u V p Q V q q y q s A w a p J D X 9 v l q u w n s v j P A M h 9 y 3 r h D O l 5 9 G + L 5 d w C z p 5 Y n c N 1 + g G J z w O d R 9 T D z n k r W O c Q v O j 3 4 w X 4 q h h w W P U n F o z a 3 R r n C W q J m z k Y U + e 3 l J h K R f 7 h 6 q v 0 P 0 y a 6 H W q s S A r n + M I 7 4 i l R X f W C o 8 R 0 G + 0 K x x S T K x d 0 D H V y N l g M x E i T O q V W 2 C k I 5 0 b n J 9 + 3 f j 2 U S Z o Z 9 y I Y C b 2 V a 0 C H g 6 A X 6 P W L z A 0 Y z K 9 S r n 7 y y 1 F N 8 u G D 3 5 d z E M s 6 O L 4 i A 1 b d E o G R w w R N 1 3 C W 0 t E Y p D b g P C l / I g m K u E Y 4 P p p R w m 8 o I B n x I 1 m v g 7 T s / 2 l L o s h 3 G U a c Y x I m V N F K 8 / o r N a h M c Y 0 Q r m w q l d E I 6 m N 3 c 0 Z E p K N f f a 4 / Y J b w Z K C 2 t M 8 p M A f n B b T I 0 P F J / l 0 u E 1 a A 0 l U R w h 1 c + 8 + Y H j M f 1 W n + V a o m E a / e 6 F k / x z Q E L z 8 m R d R w e n k Y Z O Z g V v N k D 8 P 8 H g Z H T 4 0 d n P 8 0 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 G u i d = " 6 0 d e 8 7 6 e - 5 2 8 f - 4 5 b b - 9 0 d c - 2 d 6 7 9 2 6 f d 2 3 1 "   R e v = " 2 "   R e v G u i d = " c 0 a a a 5 8 7 - 2 4 a c - 4 f 6 1 - a 7 a 0 - 2 6 3 3 a 3 5 f b c f c " 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  N a m e = " S t a t e "   V i s i b l e = " t r u e "   D a t a T y p e = " S t r i n g "   M o d e l Q u e r y N a m e = " ' R a n g e ' [ S t a t e ] " & g t ; & l t ; T a b l e 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 / & g t ; & l t ; / A d m i n D i s t r i c t 2 & g t ; & l t ; A d m i n D i s t r i c t   N a m e = " S t a t e "   V i s i b l e = " t r u e "   D a t a T y p e = " S t r i n g "   M o d e l Q u e r y N a m e = " ' R a n g e ' [ S t a t e ] " & g t ; & l t ; T a b l e   M o d e l N a m e = " R a n g e "   N a m e I n S o u r c e = " R a n g e "   V i s i b l e = " t r u e "   L a s t R e f r e s h = " 0 0 0 1 - 0 1 - 0 1 T 0 0 : 0 0 : 0 0 "   / & g t ; & l t ; / A d m i n D i s t r i c t & g t ; & l t ; / G e o E n t i t y & g t ; & l t ; M e a s u r e s   / & g t ; & l t ; M e a s u r e A F s   / & g t ; & l t ; C o l o r A F & g t ; N o n e & l t ; / C o l o r A F & g t ; & l t ; C h o s e n F i e l d s   / & g t ; & l t ; C h u n k B y & g t ; N o n e & l t ; / C h u n k B y & g t ; & l t ; C h o s e n G e o M a p p i n g s & g t ; & l t ; G e o M a p p i n g T y p e & g t ; S t a t e & l t ; / G e o M a p p i n g T y p e & 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BF23613-005E-48BE-9057-141B476CF84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8E89984-D610-4CE7-9A88-84E8BF582C1E}">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77AF5623-EBE7-44B5-B124-C118C7A1C0BF}">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5D6565D7-BF4A-406D-A27D-7DF00276CF9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DE049729-33AF-4B9F-AFD7-A7FBD2F7920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TitlePage</vt:lpstr>
      <vt:lpstr>Contents</vt:lpstr>
      <vt:lpstr>Disclaimer</vt:lpstr>
      <vt:lpstr>Main Report--------&gt;</vt:lpstr>
      <vt:lpstr>Findings &amp; Discussion</vt:lpstr>
      <vt:lpstr>Load-Resource Scenarios</vt:lpstr>
      <vt:lpstr>Seasonal Summary</vt:lpstr>
      <vt:lpstr>Data Tables--------&gt;</vt:lpstr>
      <vt:lpstr>Unit Details</vt:lpstr>
      <vt:lpstr>Capacity by Resource Type</vt:lpstr>
      <vt:lpstr>ELCCs</vt:lpstr>
      <vt:lpstr>New CDR-Eligible Resources</vt:lpstr>
      <vt:lpstr>Documentation-----&gt;</vt:lpstr>
      <vt:lpstr>Acronyms</vt:lpstr>
      <vt:lpstr>Definitions</vt:lpstr>
      <vt:lpstr>Wind-Solar Region Mapping</vt:lpstr>
      <vt:lpstr>Background</vt:lpstr>
      <vt:lpstr>Acronyms!Print_Area</vt:lpstr>
      <vt:lpstr>Background!Print_Area</vt:lpstr>
      <vt:lpstr>'Capacity by Resource Type'!Print_Area</vt:lpstr>
      <vt:lpstr>Contents!Print_Area</vt:lpstr>
      <vt:lpstr>Definitions!Print_Area</vt:lpstr>
      <vt:lpstr>ELCCs!Print_Area</vt:lpstr>
      <vt:lpstr>'Findings &amp; Discussion'!Print_Area</vt:lpstr>
      <vt:lpstr>'Load-Resource Scenarios'!Print_Area</vt:lpstr>
      <vt:lpstr>'New CDR-Eligible Resources'!Print_Area</vt:lpstr>
      <vt:lpstr>'Seasonal Summary'!Print_Area</vt:lpstr>
      <vt:lpstr>TitlePage!Print_Area</vt:lpstr>
      <vt:lpstr>'Unit Details'!Print_Area</vt:lpstr>
      <vt:lpstr>'Wind-Solar Region Mapping'!Print_Area</vt:lpstr>
      <vt:lpstr>'New CDR-Eligible Resources'!Print_Titles</vt:lpstr>
      <vt:lpstr>'Seasonal Summary'!Print_Titles</vt:lpstr>
      <vt:lpstr>'Unit Details'!Print_Titles</vt:lpstr>
    </vt:vector>
  </TitlesOfParts>
  <Manager>Pete.Warnken@ercot.com</Manager>
  <Company>ERCOT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ERCOT Resource Adequacy Dept.</dc:creator>
  <cp:keywords/>
  <dc:description/>
  <cp:lastModifiedBy>Mantena, Dan</cp:lastModifiedBy>
  <cp:revision/>
  <cp:lastPrinted>2025-05-16T17:11:47Z</cp:lastPrinted>
  <dcterms:created xsi:type="dcterms:W3CDTF">2008-05-08T20:14:27Z</dcterms:created>
  <dcterms:modified xsi:type="dcterms:W3CDTF">2025-05-16T19:03:37Z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{1CC41554-7D4E-4DCB-A546-6A504D181E83}</vt:lpwstr>
  </property>
  <property fmtid="{D5CDD505-2E9C-101B-9397-08002B2CF9AE}" pid="3" name="MSIP_Label_7084cbda-52b8-46fb-a7b7-cb5bd465ed85_Enabled">
    <vt:lpwstr>true</vt:lpwstr>
  </property>
  <property fmtid="{D5CDD505-2E9C-101B-9397-08002B2CF9AE}" pid="4" name="MSIP_Label_7084cbda-52b8-46fb-a7b7-cb5bd465ed85_SetDate">
    <vt:lpwstr>2024-04-15T18:23:26Z</vt:lpwstr>
  </property>
  <property fmtid="{D5CDD505-2E9C-101B-9397-08002B2CF9AE}" pid="5" name="MSIP_Label_7084cbda-52b8-46fb-a7b7-cb5bd465ed85_Method">
    <vt:lpwstr>Standard</vt:lpwstr>
  </property>
  <property fmtid="{D5CDD505-2E9C-101B-9397-08002B2CF9AE}" pid="6" name="MSIP_Label_7084cbda-52b8-46fb-a7b7-cb5bd465ed85_Name">
    <vt:lpwstr>Internal</vt:lpwstr>
  </property>
  <property fmtid="{D5CDD505-2E9C-101B-9397-08002B2CF9AE}" pid="7" name="MSIP_Label_7084cbda-52b8-46fb-a7b7-cb5bd465ed85_SiteId">
    <vt:lpwstr>0afb747d-bff7-4596-a9fc-950ef9e0ec45</vt:lpwstr>
  </property>
  <property fmtid="{D5CDD505-2E9C-101B-9397-08002B2CF9AE}" pid="8" name="MSIP_Label_7084cbda-52b8-46fb-a7b7-cb5bd465ed85_ActionId">
    <vt:lpwstr>76bf4621-4829-45cd-a2e6-06ffd57ddfb0</vt:lpwstr>
  </property>
  <property fmtid="{D5CDD505-2E9C-101B-9397-08002B2CF9AE}" pid="9" name="MSIP_Label_7084cbda-52b8-46fb-a7b7-cb5bd465ed85_ContentBits">
    <vt:lpwstr>0</vt:lpwstr>
  </property>
</Properties>
</file>