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rl\Dropbox\Macklemore 2024\"/>
    </mc:Choice>
  </mc:AlternateContent>
  <xr:revisionPtr revIDLastSave="0" documentId="13_ncr:1_{1A70A6EC-6DCC-4DCB-9A0B-19F07683F05E}" xr6:coauthVersionLast="47" xr6:coauthVersionMax="47" xr10:uidLastSave="{00000000-0000-0000-0000-000000000000}"/>
  <bookViews>
    <workbookView xWindow="-108" yWindow="-108" windowWidth="23256" windowHeight="12576" activeTab="3" xr2:uid="{EC85A60C-9087-F64E-BA1E-3D912CBABD33}"/>
  </bookViews>
  <sheets>
    <sheet name="Fixtures" sheetId="3" r:id="rId1"/>
    <sheet name="DMX" sheetId="18" r:id="rId2"/>
    <sheet name="SNEAK" sheetId="22" r:id="rId3"/>
    <sheet name="96way1" sheetId="31" r:id="rId4"/>
    <sheet name="96way2" sheetId="35" r:id="rId5"/>
    <sheet name="96way3" sheetId="36" r:id="rId6"/>
    <sheet name="96way4" sheetId="37" r:id="rId7"/>
    <sheet name="96way5" sheetId="38" r:id="rId8"/>
    <sheet name="48Way Dimmer" sheetId="33" r:id="rId9"/>
    <sheet name="48Way Distro" sheetId="34" r:id="rId10"/>
    <sheet name="96way Labels 1" sheetId="24" r:id="rId11"/>
    <sheet name="96way Labels 2" sheetId="39" r:id="rId12"/>
    <sheet name="96way Labels 3" sheetId="40" r:id="rId13"/>
    <sheet name="96way Labels 4" sheetId="41" r:id="rId14"/>
    <sheet name="96way Labels 5" sheetId="42" r:id="rId15"/>
  </sheets>
  <definedNames>
    <definedName name="ACTIVE_ML">Fixtures!$H$6:$I$40</definedName>
    <definedName name="ActiveFixtures">Fixtures!$H$6:$I$40</definedName>
    <definedName name="CON_fixturesamps">Fixtures!$K$6:$L$40</definedName>
    <definedName name="ML_FixturesAmps">Fixtures!$B$6:$C$103</definedName>
    <definedName name="_xlnm.Print_Area" localSheetId="13">'96way Labels 4'!$A$1:$IV$50</definedName>
    <definedName name="_xlnm.Print_Area" localSheetId="3">'96way1'!$A$1:$I$126</definedName>
    <definedName name="_xlnm.Print_Area" localSheetId="4">'96way2'!$A$1:$I$126</definedName>
    <definedName name="_xlnm.Print_Area" localSheetId="5">'96way3'!$A$1:$I$126</definedName>
    <definedName name="_xlnm.Print_Area" localSheetId="6">'96way4'!$A$1:$I$126</definedName>
    <definedName name="_xlnm.Print_Area" localSheetId="7">'96way5'!$A$1:$I$126</definedName>
    <definedName name="_xlnm.Print_Area" localSheetId="1">DMX!$A$1:$G$49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31" l="1"/>
  <c r="H27" i="31"/>
  <c r="L13" i="42"/>
  <c r="L13" i="41"/>
  <c r="L13" i="40"/>
  <c r="L13" i="39"/>
  <c r="L13" i="24"/>
  <c r="D66" i="37"/>
  <c r="D66" i="36"/>
  <c r="D66" i="35"/>
  <c r="D2" i="31"/>
  <c r="D66" i="31"/>
  <c r="C2" i="22"/>
  <c r="C2" i="18"/>
  <c r="H32" i="42" l="1"/>
  <c r="G32" i="42"/>
  <c r="F32" i="42"/>
  <c r="E32" i="42"/>
  <c r="D32" i="42"/>
  <c r="C32" i="42"/>
  <c r="H30" i="42"/>
  <c r="G30" i="42"/>
  <c r="F30" i="42"/>
  <c r="E30" i="42"/>
  <c r="D30" i="42"/>
  <c r="C30" i="42"/>
  <c r="C28" i="42"/>
  <c r="B44" i="42" s="1"/>
  <c r="T26" i="42"/>
  <c r="S26" i="42"/>
  <c r="R26" i="42"/>
  <c r="Q26" i="42"/>
  <c r="P26" i="42"/>
  <c r="O26" i="42"/>
  <c r="N26" i="42"/>
  <c r="M26" i="42"/>
  <c r="L26" i="42"/>
  <c r="K26" i="42"/>
  <c r="J26" i="42"/>
  <c r="I26" i="42"/>
  <c r="H26" i="42"/>
  <c r="G26" i="42"/>
  <c r="F26" i="42"/>
  <c r="E26" i="42"/>
  <c r="D26" i="42"/>
  <c r="C26" i="42"/>
  <c r="T24" i="42"/>
  <c r="S24" i="42"/>
  <c r="R24" i="42"/>
  <c r="Q24" i="42"/>
  <c r="P24" i="42"/>
  <c r="O24" i="42"/>
  <c r="N24" i="42"/>
  <c r="M24" i="42"/>
  <c r="L24" i="42"/>
  <c r="K24" i="42"/>
  <c r="J24" i="42"/>
  <c r="I24" i="42"/>
  <c r="H24" i="42"/>
  <c r="G24" i="42"/>
  <c r="F24" i="42"/>
  <c r="E24" i="42"/>
  <c r="D24" i="42"/>
  <c r="C24" i="42"/>
  <c r="O22" i="42"/>
  <c r="J42" i="42"/>
  <c r="I22" i="42"/>
  <c r="E42" i="42"/>
  <c r="C22" i="42"/>
  <c r="B42" i="42"/>
  <c r="T21" i="42"/>
  <c r="S21" i="42"/>
  <c r="R21" i="42"/>
  <c r="Q21" i="42"/>
  <c r="P21" i="42"/>
  <c r="O21" i="42"/>
  <c r="N21" i="42"/>
  <c r="M21" i="42"/>
  <c r="L21" i="42"/>
  <c r="K21" i="42"/>
  <c r="J21" i="42"/>
  <c r="I21" i="42"/>
  <c r="H21" i="42"/>
  <c r="G21" i="42"/>
  <c r="F21" i="42"/>
  <c r="E21" i="42"/>
  <c r="D21" i="42"/>
  <c r="C21" i="42"/>
  <c r="T19" i="42"/>
  <c r="S19" i="42"/>
  <c r="R19" i="42"/>
  <c r="Q19" i="42"/>
  <c r="P19" i="42"/>
  <c r="O19" i="42"/>
  <c r="N19" i="42"/>
  <c r="M19" i="42"/>
  <c r="L19" i="42"/>
  <c r="K19" i="42"/>
  <c r="J19" i="42"/>
  <c r="I19" i="42"/>
  <c r="H19" i="42"/>
  <c r="G19" i="42"/>
  <c r="F19" i="42"/>
  <c r="E19" i="42"/>
  <c r="D19" i="42"/>
  <c r="C19" i="42"/>
  <c r="O17" i="42"/>
  <c r="J40" i="42"/>
  <c r="I17" i="42"/>
  <c r="E40" i="42"/>
  <c r="C17" i="42"/>
  <c r="B40" i="42"/>
  <c r="T16" i="42"/>
  <c r="S16" i="42"/>
  <c r="R16" i="42"/>
  <c r="Q16" i="42"/>
  <c r="P16" i="42"/>
  <c r="O16" i="42"/>
  <c r="N16" i="42"/>
  <c r="M16" i="42"/>
  <c r="L16" i="42"/>
  <c r="K16" i="42"/>
  <c r="J16" i="42"/>
  <c r="I16" i="42"/>
  <c r="H16" i="42"/>
  <c r="G16" i="42"/>
  <c r="F16" i="42"/>
  <c r="E16" i="42"/>
  <c r="D16" i="42"/>
  <c r="C16" i="42"/>
  <c r="T13" i="42"/>
  <c r="S13" i="42"/>
  <c r="R13" i="42"/>
  <c r="Q13" i="42"/>
  <c r="P13" i="42"/>
  <c r="O13" i="42"/>
  <c r="N13" i="42"/>
  <c r="M13" i="42"/>
  <c r="K13" i="42"/>
  <c r="J13" i="42"/>
  <c r="I13" i="42"/>
  <c r="H13" i="42"/>
  <c r="G13" i="42"/>
  <c r="F13" i="42"/>
  <c r="E13" i="42"/>
  <c r="D13" i="42"/>
  <c r="C13" i="42"/>
  <c r="O11" i="42"/>
  <c r="J38" i="42"/>
  <c r="I11" i="42"/>
  <c r="E38" i="42"/>
  <c r="C11" i="42"/>
  <c r="B38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C10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O6" i="42"/>
  <c r="J36" i="42"/>
  <c r="I6" i="42"/>
  <c r="E36" i="42"/>
  <c r="C6" i="42"/>
  <c r="B36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O1" i="42"/>
  <c r="J34" i="42"/>
  <c r="I1" i="42"/>
  <c r="E34" i="42"/>
  <c r="C1" i="42"/>
  <c r="B34" i="42"/>
  <c r="H32" i="41"/>
  <c r="G32" i="41"/>
  <c r="F32" i="41"/>
  <c r="E32" i="41"/>
  <c r="D32" i="41"/>
  <c r="C32" i="41"/>
  <c r="H30" i="41"/>
  <c r="G30" i="41"/>
  <c r="F30" i="41"/>
  <c r="E30" i="41"/>
  <c r="D30" i="41"/>
  <c r="C30" i="41"/>
  <c r="C28" i="41"/>
  <c r="B44" i="41"/>
  <c r="T26" i="41"/>
  <c r="S26" i="41"/>
  <c r="R26" i="41"/>
  <c r="Q26" i="41"/>
  <c r="P26" i="41"/>
  <c r="O26" i="41"/>
  <c r="N26" i="41"/>
  <c r="M26" i="41"/>
  <c r="L26" i="41"/>
  <c r="K26" i="41"/>
  <c r="J26" i="41"/>
  <c r="I26" i="41"/>
  <c r="H26" i="41"/>
  <c r="G26" i="41"/>
  <c r="F26" i="41"/>
  <c r="E26" i="41"/>
  <c r="D26" i="41"/>
  <c r="C26" i="41"/>
  <c r="T24" i="41"/>
  <c r="S24" i="41"/>
  <c r="R24" i="41"/>
  <c r="Q24" i="41"/>
  <c r="P24" i="41"/>
  <c r="O24" i="41"/>
  <c r="N24" i="41"/>
  <c r="M24" i="41"/>
  <c r="L24" i="41"/>
  <c r="K24" i="41"/>
  <c r="J24" i="41"/>
  <c r="I24" i="41"/>
  <c r="H24" i="41"/>
  <c r="G24" i="41"/>
  <c r="F24" i="41"/>
  <c r="E24" i="41"/>
  <c r="D24" i="41"/>
  <c r="C24" i="41"/>
  <c r="O22" i="41"/>
  <c r="J42" i="41"/>
  <c r="I22" i="41"/>
  <c r="E42" i="41"/>
  <c r="C22" i="41"/>
  <c r="B42" i="41"/>
  <c r="T21" i="41"/>
  <c r="S21" i="41"/>
  <c r="R21" i="41"/>
  <c r="Q21" i="41"/>
  <c r="P21" i="41"/>
  <c r="O21" i="41"/>
  <c r="N21" i="41"/>
  <c r="M21" i="41"/>
  <c r="L21" i="41"/>
  <c r="K21" i="41"/>
  <c r="J21" i="41"/>
  <c r="I21" i="41"/>
  <c r="H21" i="41"/>
  <c r="G21" i="41"/>
  <c r="F21" i="41"/>
  <c r="E21" i="41"/>
  <c r="D21" i="41"/>
  <c r="C21" i="41"/>
  <c r="T19" i="41"/>
  <c r="S19" i="41"/>
  <c r="R19" i="41"/>
  <c r="Q19" i="41"/>
  <c r="P19" i="41"/>
  <c r="O19" i="41"/>
  <c r="N19" i="41"/>
  <c r="M19" i="41"/>
  <c r="L19" i="41"/>
  <c r="K19" i="41"/>
  <c r="J19" i="41"/>
  <c r="I19" i="41"/>
  <c r="H19" i="41"/>
  <c r="G19" i="41"/>
  <c r="F19" i="41"/>
  <c r="E19" i="41"/>
  <c r="D19" i="41"/>
  <c r="C19" i="41"/>
  <c r="O17" i="41"/>
  <c r="J40" i="41" s="1"/>
  <c r="I17" i="41"/>
  <c r="E40" i="41" s="1"/>
  <c r="C17" i="41"/>
  <c r="B40" i="41" s="1"/>
  <c r="T16" i="41"/>
  <c r="S16" i="41"/>
  <c r="R16" i="41"/>
  <c r="Q16" i="41"/>
  <c r="P16" i="41"/>
  <c r="O16" i="41"/>
  <c r="N16" i="41"/>
  <c r="M16" i="41"/>
  <c r="L16" i="41"/>
  <c r="K16" i="41"/>
  <c r="J16" i="41"/>
  <c r="I16" i="41"/>
  <c r="H16" i="41"/>
  <c r="G16" i="41"/>
  <c r="F16" i="41"/>
  <c r="E16" i="41"/>
  <c r="D16" i="41"/>
  <c r="C16" i="41"/>
  <c r="T13" i="41"/>
  <c r="S13" i="41"/>
  <c r="R13" i="41"/>
  <c r="Q13" i="41"/>
  <c r="P13" i="41"/>
  <c r="O13" i="41"/>
  <c r="N13" i="41"/>
  <c r="M13" i="41"/>
  <c r="K13" i="41"/>
  <c r="J13" i="41"/>
  <c r="I13" i="41"/>
  <c r="H13" i="41"/>
  <c r="G13" i="41"/>
  <c r="F13" i="41"/>
  <c r="E13" i="41"/>
  <c r="D13" i="41"/>
  <c r="C13" i="41"/>
  <c r="O11" i="41"/>
  <c r="J38" i="41" s="1"/>
  <c r="I11" i="41"/>
  <c r="E38" i="41" s="1"/>
  <c r="C11" i="41"/>
  <c r="B38" i="41" s="1"/>
  <c r="T10" i="41"/>
  <c r="S10" i="41"/>
  <c r="R10" i="41"/>
  <c r="Q10" i="41"/>
  <c r="P10" i="41"/>
  <c r="O10" i="41"/>
  <c r="N10" i="41"/>
  <c r="M10" i="41"/>
  <c r="L10" i="41"/>
  <c r="K10" i="41"/>
  <c r="J10" i="41"/>
  <c r="I10" i="41"/>
  <c r="H10" i="41"/>
  <c r="G10" i="41"/>
  <c r="F10" i="41"/>
  <c r="E10" i="41"/>
  <c r="D10" i="41"/>
  <c r="C10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O6" i="41"/>
  <c r="J36" i="41" s="1"/>
  <c r="I6" i="41"/>
  <c r="E36" i="41" s="1"/>
  <c r="C6" i="41"/>
  <c r="B36" i="41" s="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O1" i="41"/>
  <c r="J34" i="41" s="1"/>
  <c r="I1" i="41"/>
  <c r="E34" i="41" s="1"/>
  <c r="C1" i="41"/>
  <c r="B34" i="41" s="1"/>
  <c r="H32" i="40"/>
  <c r="G32" i="40"/>
  <c r="F32" i="40"/>
  <c r="E32" i="40"/>
  <c r="D32" i="40"/>
  <c r="C32" i="40"/>
  <c r="H30" i="40"/>
  <c r="G30" i="40"/>
  <c r="F30" i="40"/>
  <c r="E30" i="40"/>
  <c r="D30" i="40"/>
  <c r="C30" i="40"/>
  <c r="C28" i="40"/>
  <c r="B44" i="40" s="1"/>
  <c r="T26" i="40"/>
  <c r="S26" i="40"/>
  <c r="R26" i="40"/>
  <c r="Q26" i="40"/>
  <c r="P26" i="40"/>
  <c r="O26" i="40"/>
  <c r="N26" i="40"/>
  <c r="M26" i="40"/>
  <c r="L26" i="40"/>
  <c r="K26" i="40"/>
  <c r="J26" i="40"/>
  <c r="I26" i="40"/>
  <c r="H26" i="40"/>
  <c r="G26" i="40"/>
  <c r="F26" i="40"/>
  <c r="E26" i="40"/>
  <c r="D26" i="40"/>
  <c r="C26" i="40"/>
  <c r="T24" i="40"/>
  <c r="S24" i="40"/>
  <c r="R24" i="40"/>
  <c r="Q24" i="40"/>
  <c r="P24" i="40"/>
  <c r="O24" i="40"/>
  <c r="N24" i="40"/>
  <c r="M24" i="40"/>
  <c r="L24" i="40"/>
  <c r="K24" i="40"/>
  <c r="J24" i="40"/>
  <c r="I24" i="40"/>
  <c r="H24" i="40"/>
  <c r="G24" i="40"/>
  <c r="F24" i="40"/>
  <c r="E24" i="40"/>
  <c r="D24" i="40"/>
  <c r="C24" i="40"/>
  <c r="O22" i="40"/>
  <c r="J42" i="40" s="1"/>
  <c r="I22" i="40"/>
  <c r="E42" i="40" s="1"/>
  <c r="C22" i="40"/>
  <c r="B42" i="40" s="1"/>
  <c r="T21" i="40"/>
  <c r="S21" i="40"/>
  <c r="R21" i="40"/>
  <c r="Q21" i="40"/>
  <c r="P21" i="40"/>
  <c r="O21" i="40"/>
  <c r="N21" i="40"/>
  <c r="M21" i="40"/>
  <c r="L21" i="40"/>
  <c r="K21" i="40"/>
  <c r="J21" i="40"/>
  <c r="I21" i="40"/>
  <c r="H21" i="40"/>
  <c r="G21" i="40"/>
  <c r="F21" i="40"/>
  <c r="E21" i="40"/>
  <c r="D21" i="40"/>
  <c r="C21" i="40"/>
  <c r="T19" i="40"/>
  <c r="S19" i="40"/>
  <c r="R19" i="40"/>
  <c r="Q19" i="40"/>
  <c r="P19" i="40"/>
  <c r="O19" i="40"/>
  <c r="N19" i="40"/>
  <c r="M19" i="40"/>
  <c r="L19" i="40"/>
  <c r="K19" i="40"/>
  <c r="J19" i="40"/>
  <c r="I19" i="40"/>
  <c r="H19" i="40"/>
  <c r="G19" i="40"/>
  <c r="F19" i="40"/>
  <c r="E19" i="40"/>
  <c r="D19" i="40"/>
  <c r="C19" i="40"/>
  <c r="O17" i="40"/>
  <c r="J40" i="40" s="1"/>
  <c r="I17" i="40"/>
  <c r="E40" i="40" s="1"/>
  <c r="C17" i="40"/>
  <c r="B40" i="40" s="1"/>
  <c r="T16" i="40"/>
  <c r="S16" i="40"/>
  <c r="R16" i="40"/>
  <c r="Q16" i="40"/>
  <c r="P16" i="40"/>
  <c r="O16" i="40"/>
  <c r="N16" i="40"/>
  <c r="M16" i="40"/>
  <c r="L16" i="40"/>
  <c r="K16" i="40"/>
  <c r="J16" i="40"/>
  <c r="I16" i="40"/>
  <c r="H16" i="40"/>
  <c r="G16" i="40"/>
  <c r="F16" i="40"/>
  <c r="E16" i="40"/>
  <c r="D16" i="40"/>
  <c r="C16" i="40"/>
  <c r="T13" i="40"/>
  <c r="S13" i="40"/>
  <c r="R13" i="40"/>
  <c r="Q13" i="40"/>
  <c r="P13" i="40"/>
  <c r="O13" i="40"/>
  <c r="N13" i="40"/>
  <c r="M13" i="40"/>
  <c r="K13" i="40"/>
  <c r="J13" i="40"/>
  <c r="I13" i="40"/>
  <c r="H13" i="40"/>
  <c r="G13" i="40"/>
  <c r="F13" i="40"/>
  <c r="E13" i="40"/>
  <c r="D13" i="40"/>
  <c r="C13" i="40"/>
  <c r="O11" i="40"/>
  <c r="J38" i="40" s="1"/>
  <c r="I11" i="40"/>
  <c r="E38" i="40" s="1"/>
  <c r="C11" i="40"/>
  <c r="B38" i="40" s="1"/>
  <c r="T10" i="40"/>
  <c r="S10" i="40"/>
  <c r="R10" i="40"/>
  <c r="Q10" i="40"/>
  <c r="P10" i="40"/>
  <c r="O10" i="40"/>
  <c r="N10" i="40"/>
  <c r="M10" i="40"/>
  <c r="L10" i="40"/>
  <c r="K10" i="40"/>
  <c r="J10" i="40"/>
  <c r="I10" i="40"/>
  <c r="H10" i="40"/>
  <c r="G10" i="40"/>
  <c r="F10" i="40"/>
  <c r="E10" i="40"/>
  <c r="D10" i="40"/>
  <c r="C10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O6" i="40"/>
  <c r="J36" i="40" s="1"/>
  <c r="I6" i="40"/>
  <c r="E36" i="40" s="1"/>
  <c r="C6" i="40"/>
  <c r="B36" i="40" s="1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O1" i="40"/>
  <c r="J34" i="40" s="1"/>
  <c r="I1" i="40"/>
  <c r="E34" i="40" s="1"/>
  <c r="C1" i="40"/>
  <c r="B34" i="40" s="1"/>
  <c r="H32" i="39"/>
  <c r="G32" i="39"/>
  <c r="F32" i="39"/>
  <c r="E32" i="39"/>
  <c r="D32" i="39"/>
  <c r="C32" i="39"/>
  <c r="H30" i="39"/>
  <c r="G30" i="39"/>
  <c r="F30" i="39"/>
  <c r="E30" i="39"/>
  <c r="D30" i="39"/>
  <c r="C30" i="39"/>
  <c r="C28" i="39"/>
  <c r="B44" i="39" s="1"/>
  <c r="T26" i="39"/>
  <c r="S26" i="39"/>
  <c r="R26" i="39"/>
  <c r="Q26" i="39"/>
  <c r="P26" i="39"/>
  <c r="O26" i="39"/>
  <c r="N26" i="39"/>
  <c r="M26" i="39"/>
  <c r="L26" i="39"/>
  <c r="K26" i="39"/>
  <c r="J26" i="39"/>
  <c r="I26" i="39"/>
  <c r="H26" i="39"/>
  <c r="G26" i="39"/>
  <c r="F26" i="39"/>
  <c r="E26" i="39"/>
  <c r="D26" i="39"/>
  <c r="C26" i="39"/>
  <c r="T24" i="39"/>
  <c r="S24" i="39"/>
  <c r="R24" i="39"/>
  <c r="Q24" i="39"/>
  <c r="P24" i="39"/>
  <c r="O24" i="39"/>
  <c r="N24" i="39"/>
  <c r="M24" i="39"/>
  <c r="L24" i="39"/>
  <c r="K24" i="39"/>
  <c r="J24" i="39"/>
  <c r="I24" i="39"/>
  <c r="H24" i="39"/>
  <c r="G24" i="39"/>
  <c r="F24" i="39"/>
  <c r="E24" i="39"/>
  <c r="D24" i="39"/>
  <c r="C24" i="39"/>
  <c r="O22" i="39"/>
  <c r="J42" i="39" s="1"/>
  <c r="I22" i="39"/>
  <c r="E42" i="39" s="1"/>
  <c r="C22" i="39"/>
  <c r="B42" i="39" s="1"/>
  <c r="T21" i="39"/>
  <c r="S21" i="39"/>
  <c r="R21" i="39"/>
  <c r="Q21" i="39"/>
  <c r="P21" i="39"/>
  <c r="O21" i="39"/>
  <c r="N21" i="39"/>
  <c r="M21" i="39"/>
  <c r="L21" i="39"/>
  <c r="K21" i="39"/>
  <c r="J21" i="39"/>
  <c r="I21" i="39"/>
  <c r="H21" i="39"/>
  <c r="G21" i="39"/>
  <c r="F21" i="39"/>
  <c r="E21" i="39"/>
  <c r="D21" i="39"/>
  <c r="C21" i="39"/>
  <c r="T19" i="39"/>
  <c r="S19" i="39"/>
  <c r="R19" i="39"/>
  <c r="Q19" i="39"/>
  <c r="P19" i="39"/>
  <c r="O19" i="39"/>
  <c r="N19" i="39"/>
  <c r="M19" i="39"/>
  <c r="L19" i="39"/>
  <c r="K19" i="39"/>
  <c r="J19" i="39"/>
  <c r="I19" i="39"/>
  <c r="H19" i="39"/>
  <c r="G19" i="39"/>
  <c r="F19" i="39"/>
  <c r="E19" i="39"/>
  <c r="D19" i="39"/>
  <c r="C19" i="39"/>
  <c r="O17" i="39"/>
  <c r="J40" i="39" s="1"/>
  <c r="I17" i="39"/>
  <c r="E40" i="39" s="1"/>
  <c r="C17" i="39"/>
  <c r="B40" i="39" s="1"/>
  <c r="T16" i="39"/>
  <c r="S16" i="39"/>
  <c r="R16" i="39"/>
  <c r="Q16" i="39"/>
  <c r="P16" i="39"/>
  <c r="O16" i="39"/>
  <c r="N16" i="39"/>
  <c r="M16" i="39"/>
  <c r="L16" i="39"/>
  <c r="K16" i="39"/>
  <c r="J16" i="39"/>
  <c r="I16" i="39"/>
  <c r="H16" i="39"/>
  <c r="G16" i="39"/>
  <c r="F16" i="39"/>
  <c r="E16" i="39"/>
  <c r="D16" i="39"/>
  <c r="C16" i="39"/>
  <c r="T13" i="39"/>
  <c r="S13" i="39"/>
  <c r="R13" i="39"/>
  <c r="Q13" i="39"/>
  <c r="P13" i="39"/>
  <c r="O13" i="39"/>
  <c r="N13" i="39"/>
  <c r="M13" i="39"/>
  <c r="K13" i="39"/>
  <c r="J13" i="39"/>
  <c r="I13" i="39"/>
  <c r="H13" i="39"/>
  <c r="G13" i="39"/>
  <c r="F13" i="39"/>
  <c r="E13" i="39"/>
  <c r="D13" i="39"/>
  <c r="C13" i="39"/>
  <c r="O11" i="39"/>
  <c r="J38" i="39" s="1"/>
  <c r="I11" i="39"/>
  <c r="E38" i="39" s="1"/>
  <c r="C11" i="39"/>
  <c r="B38" i="39" s="1"/>
  <c r="T10" i="39"/>
  <c r="S10" i="39"/>
  <c r="R10" i="39"/>
  <c r="Q10" i="39"/>
  <c r="P10" i="39"/>
  <c r="O10" i="39"/>
  <c r="N10" i="39"/>
  <c r="M10" i="39"/>
  <c r="L10" i="39"/>
  <c r="K10" i="39"/>
  <c r="J10" i="39"/>
  <c r="I10" i="39"/>
  <c r="H10" i="39"/>
  <c r="G10" i="39"/>
  <c r="F10" i="39"/>
  <c r="E10" i="39"/>
  <c r="D10" i="39"/>
  <c r="C10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O6" i="39"/>
  <c r="J36" i="39" s="1"/>
  <c r="I6" i="39"/>
  <c r="E36" i="39" s="1"/>
  <c r="C6" i="39"/>
  <c r="B36" i="39" s="1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O1" i="39"/>
  <c r="J34" i="39" s="1"/>
  <c r="I1" i="39"/>
  <c r="E34" i="39" s="1"/>
  <c r="C1" i="39"/>
  <c r="B34" i="39" s="1"/>
  <c r="H5" i="33"/>
  <c r="H123" i="38"/>
  <c r="D123" i="38"/>
  <c r="H122" i="38"/>
  <c r="D122" i="38"/>
  <c r="H121" i="38"/>
  <c r="D121" i="38"/>
  <c r="H120" i="38"/>
  <c r="D120" i="38"/>
  <c r="H119" i="38"/>
  <c r="D119" i="38"/>
  <c r="H118" i="38"/>
  <c r="D118" i="38"/>
  <c r="H116" i="38"/>
  <c r="D116" i="38"/>
  <c r="H115" i="38"/>
  <c r="D115" i="38"/>
  <c r="H114" i="38"/>
  <c r="D114" i="38"/>
  <c r="H113" i="38"/>
  <c r="D113" i="38"/>
  <c r="H112" i="38"/>
  <c r="D112" i="38"/>
  <c r="H111" i="38"/>
  <c r="D111" i="38"/>
  <c r="H109" i="38"/>
  <c r="D109" i="38"/>
  <c r="H108" i="38"/>
  <c r="D108" i="38"/>
  <c r="H107" i="38"/>
  <c r="D107" i="38"/>
  <c r="H106" i="38"/>
  <c r="D106" i="38"/>
  <c r="H105" i="38"/>
  <c r="D105" i="38"/>
  <c r="H104" i="38"/>
  <c r="D104" i="38"/>
  <c r="H102" i="38"/>
  <c r="D102" i="38"/>
  <c r="H101" i="38"/>
  <c r="D101" i="38"/>
  <c r="H100" i="38"/>
  <c r="D100" i="38"/>
  <c r="H99" i="38"/>
  <c r="D99" i="38"/>
  <c r="H98" i="38"/>
  <c r="D98" i="38"/>
  <c r="H97" i="38"/>
  <c r="D97" i="38"/>
  <c r="H95" i="38"/>
  <c r="D95" i="38"/>
  <c r="H94" i="38"/>
  <c r="D94" i="38"/>
  <c r="H93" i="38"/>
  <c r="D93" i="38"/>
  <c r="H92" i="38"/>
  <c r="D92" i="38"/>
  <c r="H91" i="38"/>
  <c r="D91" i="38"/>
  <c r="H90" i="38"/>
  <c r="D90" i="38"/>
  <c r="H88" i="38"/>
  <c r="D88" i="38"/>
  <c r="H87" i="38"/>
  <c r="D87" i="38"/>
  <c r="H86" i="38"/>
  <c r="D86" i="38"/>
  <c r="H85" i="38"/>
  <c r="D85" i="38"/>
  <c r="H84" i="38"/>
  <c r="D84" i="38"/>
  <c r="H83" i="38"/>
  <c r="D83" i="38"/>
  <c r="H81" i="38"/>
  <c r="D81" i="38"/>
  <c r="H80" i="38"/>
  <c r="D80" i="38"/>
  <c r="H79" i="38"/>
  <c r="D79" i="38"/>
  <c r="H78" i="38"/>
  <c r="D78" i="38"/>
  <c r="H77" i="38"/>
  <c r="D77" i="38"/>
  <c r="H76" i="38"/>
  <c r="D76" i="38"/>
  <c r="H74" i="38"/>
  <c r="D74" i="38"/>
  <c r="H73" i="38"/>
  <c r="D73" i="38"/>
  <c r="H72" i="38"/>
  <c r="D72" i="38"/>
  <c r="H71" i="38"/>
  <c r="D71" i="38"/>
  <c r="H70" i="38"/>
  <c r="D70" i="38"/>
  <c r="H69" i="38"/>
  <c r="D69" i="38"/>
  <c r="D66" i="38"/>
  <c r="D65" i="38"/>
  <c r="H60" i="38"/>
  <c r="D60" i="38"/>
  <c r="H59" i="38"/>
  <c r="D59" i="38"/>
  <c r="H58" i="38"/>
  <c r="D58" i="38"/>
  <c r="H57" i="38"/>
  <c r="D57" i="38"/>
  <c r="H56" i="38"/>
  <c r="D56" i="38"/>
  <c r="H55" i="38"/>
  <c r="D55" i="38"/>
  <c r="H53" i="38"/>
  <c r="D53" i="38"/>
  <c r="H52" i="38"/>
  <c r="D52" i="38"/>
  <c r="H51" i="38"/>
  <c r="D51" i="38"/>
  <c r="H50" i="38"/>
  <c r="D50" i="38"/>
  <c r="H49" i="38"/>
  <c r="D49" i="38"/>
  <c r="H48" i="38"/>
  <c r="D48" i="38"/>
  <c r="H46" i="38"/>
  <c r="D46" i="38"/>
  <c r="H45" i="38"/>
  <c r="D45" i="38"/>
  <c r="H44" i="38"/>
  <c r="D44" i="38"/>
  <c r="H43" i="38"/>
  <c r="D43" i="38"/>
  <c r="H42" i="38"/>
  <c r="D42" i="38"/>
  <c r="H41" i="38"/>
  <c r="D41" i="38"/>
  <c r="H39" i="38"/>
  <c r="D39" i="38"/>
  <c r="H38" i="38"/>
  <c r="D38" i="38"/>
  <c r="H37" i="38"/>
  <c r="D37" i="38"/>
  <c r="H36" i="38"/>
  <c r="D36" i="38"/>
  <c r="H35" i="38"/>
  <c r="D35" i="38"/>
  <c r="H34" i="38"/>
  <c r="D34" i="38"/>
  <c r="H32" i="38"/>
  <c r="D32" i="38"/>
  <c r="H31" i="38"/>
  <c r="D31" i="38"/>
  <c r="H30" i="38"/>
  <c r="D30" i="38"/>
  <c r="H29" i="38"/>
  <c r="D29" i="38"/>
  <c r="H28" i="38"/>
  <c r="D28" i="38"/>
  <c r="H27" i="38"/>
  <c r="D27" i="38"/>
  <c r="H25" i="38"/>
  <c r="D25" i="38"/>
  <c r="H24" i="38"/>
  <c r="D24" i="38"/>
  <c r="H23" i="38"/>
  <c r="D23" i="38"/>
  <c r="H22" i="38"/>
  <c r="D22" i="38"/>
  <c r="H21" i="38"/>
  <c r="D21" i="38"/>
  <c r="H20" i="38"/>
  <c r="D20" i="38"/>
  <c r="H18" i="38"/>
  <c r="D18" i="38"/>
  <c r="H17" i="38"/>
  <c r="D17" i="38"/>
  <c r="H16" i="38"/>
  <c r="D16" i="38"/>
  <c r="H15" i="38"/>
  <c r="D15" i="38"/>
  <c r="H14" i="38"/>
  <c r="D14" i="38"/>
  <c r="H13" i="38"/>
  <c r="D13" i="38"/>
  <c r="H11" i="38"/>
  <c r="D11" i="38"/>
  <c r="H10" i="38"/>
  <c r="D10" i="38"/>
  <c r="H9" i="38"/>
  <c r="D9" i="38"/>
  <c r="H8" i="38"/>
  <c r="D8" i="38"/>
  <c r="H7" i="38"/>
  <c r="D7" i="38"/>
  <c r="H6" i="38"/>
  <c r="D6" i="38"/>
  <c r="D2" i="38"/>
  <c r="H123" i="37"/>
  <c r="D123" i="37"/>
  <c r="H122" i="37"/>
  <c r="D122" i="37"/>
  <c r="H121" i="37"/>
  <c r="D121" i="37"/>
  <c r="H120" i="37"/>
  <c r="D120" i="37"/>
  <c r="H119" i="37"/>
  <c r="D119" i="37"/>
  <c r="H118" i="37"/>
  <c r="D118" i="37"/>
  <c r="H116" i="37"/>
  <c r="D116" i="37"/>
  <c r="H115" i="37"/>
  <c r="D115" i="37"/>
  <c r="H114" i="37"/>
  <c r="D114" i="37"/>
  <c r="H113" i="37"/>
  <c r="D113" i="37"/>
  <c r="H112" i="37"/>
  <c r="D112" i="37"/>
  <c r="H111" i="37"/>
  <c r="D111" i="37"/>
  <c r="H109" i="37"/>
  <c r="D109" i="37"/>
  <c r="H108" i="37"/>
  <c r="D108" i="37"/>
  <c r="H107" i="37"/>
  <c r="D107" i="37"/>
  <c r="H106" i="37"/>
  <c r="D106" i="37"/>
  <c r="H105" i="37"/>
  <c r="D105" i="37"/>
  <c r="H104" i="37"/>
  <c r="D104" i="37"/>
  <c r="H102" i="37"/>
  <c r="D102" i="37"/>
  <c r="H101" i="37"/>
  <c r="D101" i="37"/>
  <c r="H100" i="37"/>
  <c r="D100" i="37"/>
  <c r="H99" i="37"/>
  <c r="D99" i="37"/>
  <c r="H98" i="37"/>
  <c r="D98" i="37"/>
  <c r="H97" i="37"/>
  <c r="D97" i="37"/>
  <c r="H95" i="37"/>
  <c r="D95" i="37"/>
  <c r="H94" i="37"/>
  <c r="D94" i="37"/>
  <c r="H93" i="37"/>
  <c r="D93" i="37"/>
  <c r="H92" i="37"/>
  <c r="D92" i="37"/>
  <c r="H91" i="37"/>
  <c r="D91" i="37"/>
  <c r="H90" i="37"/>
  <c r="D90" i="37"/>
  <c r="H88" i="37"/>
  <c r="D88" i="37"/>
  <c r="H87" i="37"/>
  <c r="D87" i="37"/>
  <c r="H86" i="37"/>
  <c r="D86" i="37"/>
  <c r="H85" i="37"/>
  <c r="D85" i="37"/>
  <c r="H84" i="37"/>
  <c r="D84" i="37"/>
  <c r="H83" i="37"/>
  <c r="D83" i="37"/>
  <c r="H81" i="37"/>
  <c r="D81" i="37"/>
  <c r="H80" i="37"/>
  <c r="D80" i="37"/>
  <c r="H79" i="37"/>
  <c r="D79" i="37"/>
  <c r="H78" i="37"/>
  <c r="D78" i="37"/>
  <c r="H77" i="37"/>
  <c r="D77" i="37"/>
  <c r="H76" i="37"/>
  <c r="D76" i="37"/>
  <c r="H74" i="37"/>
  <c r="D74" i="37"/>
  <c r="H73" i="37"/>
  <c r="D73" i="37"/>
  <c r="H72" i="37"/>
  <c r="D72" i="37"/>
  <c r="H71" i="37"/>
  <c r="D71" i="37"/>
  <c r="H70" i="37"/>
  <c r="D70" i="37"/>
  <c r="H69" i="37"/>
  <c r="D69" i="37"/>
  <c r="D65" i="37"/>
  <c r="H60" i="37"/>
  <c r="D60" i="37"/>
  <c r="H59" i="37"/>
  <c r="D59" i="37"/>
  <c r="H58" i="37"/>
  <c r="D58" i="37"/>
  <c r="H57" i="37"/>
  <c r="D57" i="37"/>
  <c r="H56" i="37"/>
  <c r="D56" i="37"/>
  <c r="H55" i="37"/>
  <c r="D55" i="37"/>
  <c r="H53" i="37"/>
  <c r="D53" i="37"/>
  <c r="H52" i="37"/>
  <c r="D52" i="37"/>
  <c r="H51" i="37"/>
  <c r="D51" i="37"/>
  <c r="H50" i="37"/>
  <c r="D50" i="37"/>
  <c r="H49" i="37"/>
  <c r="D49" i="37"/>
  <c r="H48" i="37"/>
  <c r="D48" i="37"/>
  <c r="H46" i="37"/>
  <c r="D46" i="37"/>
  <c r="H45" i="37"/>
  <c r="D45" i="37"/>
  <c r="H44" i="37"/>
  <c r="D44" i="37"/>
  <c r="H43" i="37"/>
  <c r="D43" i="37"/>
  <c r="H42" i="37"/>
  <c r="D42" i="37"/>
  <c r="H41" i="37"/>
  <c r="D41" i="37"/>
  <c r="H39" i="37"/>
  <c r="D39" i="37"/>
  <c r="H38" i="37"/>
  <c r="D38" i="37"/>
  <c r="H37" i="37"/>
  <c r="D37" i="37"/>
  <c r="H36" i="37"/>
  <c r="D36" i="37"/>
  <c r="H35" i="37"/>
  <c r="D35" i="37"/>
  <c r="H34" i="37"/>
  <c r="D34" i="37"/>
  <c r="H32" i="37"/>
  <c r="D32" i="37"/>
  <c r="H31" i="37"/>
  <c r="D31" i="37"/>
  <c r="H30" i="37"/>
  <c r="D30" i="37"/>
  <c r="H29" i="37"/>
  <c r="D29" i="37"/>
  <c r="H28" i="37"/>
  <c r="D28" i="37"/>
  <c r="H27" i="37"/>
  <c r="D27" i="37"/>
  <c r="H25" i="37"/>
  <c r="D25" i="37"/>
  <c r="H24" i="37"/>
  <c r="D24" i="37"/>
  <c r="H23" i="37"/>
  <c r="D23" i="37"/>
  <c r="H22" i="37"/>
  <c r="D22" i="37"/>
  <c r="H21" i="37"/>
  <c r="D21" i="37"/>
  <c r="H20" i="37"/>
  <c r="D20" i="37"/>
  <c r="H18" i="37"/>
  <c r="D18" i="37"/>
  <c r="H17" i="37"/>
  <c r="D17" i="37"/>
  <c r="H16" i="37"/>
  <c r="D16" i="37"/>
  <c r="H15" i="37"/>
  <c r="D15" i="37"/>
  <c r="H14" i="37"/>
  <c r="D14" i="37"/>
  <c r="H13" i="37"/>
  <c r="D13" i="37"/>
  <c r="H11" i="37"/>
  <c r="D11" i="37"/>
  <c r="H10" i="37"/>
  <c r="D10" i="37"/>
  <c r="H9" i="37"/>
  <c r="D9" i="37"/>
  <c r="H8" i="37"/>
  <c r="D8" i="37"/>
  <c r="H7" i="37"/>
  <c r="D7" i="37"/>
  <c r="H6" i="37"/>
  <c r="D6" i="37"/>
  <c r="D2" i="37"/>
  <c r="H123" i="36"/>
  <c r="D123" i="36"/>
  <c r="H122" i="36"/>
  <c r="D122" i="36"/>
  <c r="H121" i="36"/>
  <c r="D121" i="36"/>
  <c r="H120" i="36"/>
  <c r="D120" i="36"/>
  <c r="H119" i="36"/>
  <c r="D119" i="36"/>
  <c r="H118" i="36"/>
  <c r="D118" i="36"/>
  <c r="H116" i="36"/>
  <c r="D116" i="36"/>
  <c r="H115" i="36"/>
  <c r="D115" i="36"/>
  <c r="H114" i="36"/>
  <c r="D114" i="36"/>
  <c r="H113" i="36"/>
  <c r="D113" i="36"/>
  <c r="H112" i="36"/>
  <c r="D112" i="36"/>
  <c r="H111" i="36"/>
  <c r="D111" i="36"/>
  <c r="H109" i="36"/>
  <c r="D109" i="36"/>
  <c r="H108" i="36"/>
  <c r="D108" i="36"/>
  <c r="H107" i="36"/>
  <c r="D107" i="36"/>
  <c r="H106" i="36"/>
  <c r="D106" i="36"/>
  <c r="H105" i="36"/>
  <c r="D105" i="36"/>
  <c r="H104" i="36"/>
  <c r="D104" i="36"/>
  <c r="H102" i="36"/>
  <c r="D102" i="36"/>
  <c r="H101" i="36"/>
  <c r="D101" i="36"/>
  <c r="H100" i="36"/>
  <c r="D100" i="36"/>
  <c r="H99" i="36"/>
  <c r="D99" i="36"/>
  <c r="H98" i="36"/>
  <c r="D98" i="36"/>
  <c r="H97" i="36"/>
  <c r="D97" i="36"/>
  <c r="H95" i="36"/>
  <c r="D95" i="36"/>
  <c r="H94" i="36"/>
  <c r="D94" i="36"/>
  <c r="H93" i="36"/>
  <c r="D93" i="36"/>
  <c r="H92" i="36"/>
  <c r="D92" i="36"/>
  <c r="H91" i="36"/>
  <c r="D91" i="36"/>
  <c r="H90" i="36"/>
  <c r="D90" i="36"/>
  <c r="H88" i="36"/>
  <c r="D88" i="36"/>
  <c r="H87" i="36"/>
  <c r="D87" i="36"/>
  <c r="H86" i="36"/>
  <c r="D86" i="36"/>
  <c r="H85" i="36"/>
  <c r="D85" i="36"/>
  <c r="H84" i="36"/>
  <c r="D84" i="36"/>
  <c r="H83" i="36"/>
  <c r="D83" i="36"/>
  <c r="H81" i="36"/>
  <c r="D81" i="36"/>
  <c r="H80" i="36"/>
  <c r="D80" i="36"/>
  <c r="H79" i="36"/>
  <c r="D79" i="36"/>
  <c r="H78" i="36"/>
  <c r="D78" i="36"/>
  <c r="H77" i="36"/>
  <c r="D77" i="36"/>
  <c r="H76" i="36"/>
  <c r="D76" i="36"/>
  <c r="H74" i="36"/>
  <c r="D74" i="36"/>
  <c r="H73" i="36"/>
  <c r="D73" i="36"/>
  <c r="H72" i="36"/>
  <c r="D72" i="36"/>
  <c r="H71" i="36"/>
  <c r="D71" i="36"/>
  <c r="H70" i="36"/>
  <c r="D70" i="36"/>
  <c r="H69" i="36"/>
  <c r="D69" i="36"/>
  <c r="D65" i="36"/>
  <c r="H60" i="36"/>
  <c r="D60" i="36"/>
  <c r="H59" i="36"/>
  <c r="D59" i="36"/>
  <c r="H58" i="36"/>
  <c r="D58" i="36"/>
  <c r="H57" i="36"/>
  <c r="D57" i="36"/>
  <c r="H56" i="36"/>
  <c r="D56" i="36"/>
  <c r="H55" i="36"/>
  <c r="D55" i="36"/>
  <c r="H53" i="36"/>
  <c r="D53" i="36"/>
  <c r="H52" i="36"/>
  <c r="D52" i="36"/>
  <c r="H51" i="36"/>
  <c r="D51" i="36"/>
  <c r="H50" i="36"/>
  <c r="D50" i="36"/>
  <c r="H49" i="36"/>
  <c r="D49" i="36"/>
  <c r="H48" i="36"/>
  <c r="D48" i="36"/>
  <c r="H46" i="36"/>
  <c r="D46" i="36"/>
  <c r="H45" i="36"/>
  <c r="D45" i="36"/>
  <c r="H44" i="36"/>
  <c r="D44" i="36"/>
  <c r="H43" i="36"/>
  <c r="D43" i="36"/>
  <c r="H42" i="36"/>
  <c r="D42" i="36"/>
  <c r="H41" i="36"/>
  <c r="D41" i="36"/>
  <c r="H39" i="36"/>
  <c r="D39" i="36"/>
  <c r="H38" i="36"/>
  <c r="D38" i="36"/>
  <c r="H37" i="36"/>
  <c r="D37" i="36"/>
  <c r="H36" i="36"/>
  <c r="D36" i="36"/>
  <c r="H35" i="36"/>
  <c r="D35" i="36"/>
  <c r="H34" i="36"/>
  <c r="D34" i="36"/>
  <c r="H32" i="36"/>
  <c r="D32" i="36"/>
  <c r="H31" i="36"/>
  <c r="D31" i="36"/>
  <c r="H30" i="36"/>
  <c r="D30" i="36"/>
  <c r="H29" i="36"/>
  <c r="D29" i="36"/>
  <c r="H28" i="36"/>
  <c r="D28" i="36"/>
  <c r="H27" i="36"/>
  <c r="D27" i="36"/>
  <c r="H25" i="36"/>
  <c r="D25" i="36"/>
  <c r="H24" i="36"/>
  <c r="D24" i="36"/>
  <c r="H23" i="36"/>
  <c r="D23" i="36"/>
  <c r="H22" i="36"/>
  <c r="D22" i="36"/>
  <c r="H21" i="36"/>
  <c r="D21" i="36"/>
  <c r="H20" i="36"/>
  <c r="D20" i="36"/>
  <c r="H18" i="36"/>
  <c r="D18" i="36"/>
  <c r="H17" i="36"/>
  <c r="D17" i="36"/>
  <c r="H16" i="36"/>
  <c r="D16" i="36"/>
  <c r="H15" i="36"/>
  <c r="D15" i="36"/>
  <c r="H14" i="36"/>
  <c r="D14" i="36"/>
  <c r="H13" i="36"/>
  <c r="D13" i="36"/>
  <c r="H11" i="36"/>
  <c r="D11" i="36"/>
  <c r="H10" i="36"/>
  <c r="D10" i="36"/>
  <c r="H9" i="36"/>
  <c r="D9" i="36"/>
  <c r="H8" i="36"/>
  <c r="D8" i="36"/>
  <c r="H7" i="36"/>
  <c r="D7" i="36"/>
  <c r="H6" i="36"/>
  <c r="D6" i="36"/>
  <c r="D2" i="36"/>
  <c r="H123" i="35"/>
  <c r="D123" i="35"/>
  <c r="H122" i="35"/>
  <c r="D122" i="35"/>
  <c r="H121" i="35"/>
  <c r="D121" i="35"/>
  <c r="H120" i="35"/>
  <c r="D120" i="35"/>
  <c r="H119" i="35"/>
  <c r="D119" i="35"/>
  <c r="H118" i="35"/>
  <c r="D118" i="35"/>
  <c r="H116" i="35"/>
  <c r="D116" i="35"/>
  <c r="H115" i="35"/>
  <c r="D115" i="35"/>
  <c r="H114" i="35"/>
  <c r="D114" i="35"/>
  <c r="H113" i="35"/>
  <c r="D113" i="35"/>
  <c r="H112" i="35"/>
  <c r="D112" i="35"/>
  <c r="H111" i="35"/>
  <c r="D111" i="35"/>
  <c r="H109" i="35"/>
  <c r="D109" i="35"/>
  <c r="H108" i="35"/>
  <c r="D108" i="35"/>
  <c r="H107" i="35"/>
  <c r="D107" i="35"/>
  <c r="H106" i="35"/>
  <c r="D106" i="35"/>
  <c r="H105" i="35"/>
  <c r="D105" i="35"/>
  <c r="H104" i="35"/>
  <c r="D104" i="35"/>
  <c r="H102" i="35"/>
  <c r="D102" i="35"/>
  <c r="H101" i="35"/>
  <c r="D101" i="35"/>
  <c r="H100" i="35"/>
  <c r="D100" i="35"/>
  <c r="H99" i="35"/>
  <c r="D99" i="35"/>
  <c r="H98" i="35"/>
  <c r="D98" i="35"/>
  <c r="H97" i="35"/>
  <c r="D97" i="35"/>
  <c r="H95" i="35"/>
  <c r="D95" i="35"/>
  <c r="H94" i="35"/>
  <c r="D94" i="35"/>
  <c r="H93" i="35"/>
  <c r="D93" i="35"/>
  <c r="H92" i="35"/>
  <c r="D92" i="35"/>
  <c r="H91" i="35"/>
  <c r="D91" i="35"/>
  <c r="H90" i="35"/>
  <c r="D90" i="35"/>
  <c r="H88" i="35"/>
  <c r="D88" i="35"/>
  <c r="H87" i="35"/>
  <c r="D87" i="35"/>
  <c r="H86" i="35"/>
  <c r="D86" i="35"/>
  <c r="H85" i="35"/>
  <c r="D85" i="35"/>
  <c r="H84" i="35"/>
  <c r="D84" i="35"/>
  <c r="H83" i="35"/>
  <c r="D83" i="35"/>
  <c r="H81" i="35"/>
  <c r="D81" i="35"/>
  <c r="H80" i="35"/>
  <c r="D80" i="35"/>
  <c r="H79" i="35"/>
  <c r="D79" i="35"/>
  <c r="H78" i="35"/>
  <c r="D78" i="35"/>
  <c r="H77" i="35"/>
  <c r="D77" i="35"/>
  <c r="H76" i="35"/>
  <c r="D76" i="35"/>
  <c r="H74" i="35"/>
  <c r="D74" i="35"/>
  <c r="H73" i="35"/>
  <c r="D73" i="35"/>
  <c r="H72" i="35"/>
  <c r="D72" i="35"/>
  <c r="H71" i="35"/>
  <c r="D71" i="35"/>
  <c r="H70" i="35"/>
  <c r="D70" i="35"/>
  <c r="H69" i="35"/>
  <c r="D69" i="35"/>
  <c r="D65" i="35"/>
  <c r="H60" i="35"/>
  <c r="D60" i="35"/>
  <c r="H59" i="35"/>
  <c r="D59" i="35"/>
  <c r="H58" i="35"/>
  <c r="D58" i="35"/>
  <c r="H57" i="35"/>
  <c r="D57" i="35"/>
  <c r="H56" i="35"/>
  <c r="D56" i="35"/>
  <c r="H55" i="35"/>
  <c r="D55" i="35"/>
  <c r="H53" i="35"/>
  <c r="D53" i="35"/>
  <c r="H52" i="35"/>
  <c r="D52" i="35"/>
  <c r="H51" i="35"/>
  <c r="D51" i="35"/>
  <c r="H50" i="35"/>
  <c r="D50" i="35"/>
  <c r="H49" i="35"/>
  <c r="D49" i="35"/>
  <c r="H48" i="35"/>
  <c r="D48" i="35"/>
  <c r="H46" i="35"/>
  <c r="D46" i="35"/>
  <c r="H45" i="35"/>
  <c r="D45" i="35"/>
  <c r="H44" i="35"/>
  <c r="D44" i="35"/>
  <c r="H43" i="35"/>
  <c r="D43" i="35"/>
  <c r="H42" i="35"/>
  <c r="D42" i="35"/>
  <c r="H41" i="35"/>
  <c r="D41" i="35"/>
  <c r="H39" i="35"/>
  <c r="D39" i="35"/>
  <c r="H38" i="35"/>
  <c r="D38" i="35"/>
  <c r="H37" i="35"/>
  <c r="D37" i="35"/>
  <c r="H36" i="35"/>
  <c r="D36" i="35"/>
  <c r="H35" i="35"/>
  <c r="D35" i="35"/>
  <c r="H34" i="35"/>
  <c r="D34" i="35"/>
  <c r="H32" i="35"/>
  <c r="D32" i="35"/>
  <c r="H31" i="35"/>
  <c r="D31" i="35"/>
  <c r="H30" i="35"/>
  <c r="D30" i="35"/>
  <c r="H29" i="35"/>
  <c r="D29" i="35"/>
  <c r="H28" i="35"/>
  <c r="D28" i="35"/>
  <c r="H27" i="35"/>
  <c r="D27" i="35"/>
  <c r="H25" i="35"/>
  <c r="D25" i="35"/>
  <c r="H24" i="35"/>
  <c r="D24" i="35"/>
  <c r="H23" i="35"/>
  <c r="D23" i="35"/>
  <c r="H22" i="35"/>
  <c r="D22" i="35"/>
  <c r="H21" i="35"/>
  <c r="D21" i="35"/>
  <c r="H20" i="35"/>
  <c r="D20" i="35"/>
  <c r="H18" i="35"/>
  <c r="D18" i="35"/>
  <c r="H17" i="35"/>
  <c r="D17" i="35"/>
  <c r="H16" i="35"/>
  <c r="D16" i="35"/>
  <c r="H15" i="35"/>
  <c r="D15" i="35"/>
  <c r="H14" i="35"/>
  <c r="D14" i="35"/>
  <c r="H13" i="35"/>
  <c r="D13" i="35"/>
  <c r="H11" i="35"/>
  <c r="D11" i="35"/>
  <c r="H10" i="35"/>
  <c r="D10" i="35"/>
  <c r="H9" i="35"/>
  <c r="D9" i="35"/>
  <c r="H8" i="35"/>
  <c r="D8" i="35"/>
  <c r="H7" i="35"/>
  <c r="D7" i="35"/>
  <c r="H6" i="35"/>
  <c r="D6" i="35"/>
  <c r="D2" i="35"/>
  <c r="D1" i="34"/>
  <c r="D1" i="33"/>
  <c r="D65" i="31"/>
  <c r="H45" i="33"/>
  <c r="H46" i="33"/>
  <c r="H47" i="33"/>
  <c r="H48" i="33"/>
  <c r="H49" i="33"/>
  <c r="H50" i="33"/>
  <c r="H51" i="33"/>
  <c r="H52" i="33"/>
  <c r="H53" i="33"/>
  <c r="H54" i="33"/>
  <c r="H55" i="33"/>
  <c r="H44" i="33"/>
  <c r="H32" i="33"/>
  <c r="H33" i="33"/>
  <c r="H34" i="33"/>
  <c r="H35" i="33"/>
  <c r="H36" i="33"/>
  <c r="H37" i="33"/>
  <c r="H38" i="33"/>
  <c r="H39" i="33"/>
  <c r="H40" i="33"/>
  <c r="H41" i="33"/>
  <c r="H42" i="33"/>
  <c r="H31" i="33"/>
  <c r="H19" i="33"/>
  <c r="H20" i="33"/>
  <c r="H21" i="33"/>
  <c r="H22" i="33"/>
  <c r="H23" i="33"/>
  <c r="H24" i="33"/>
  <c r="H25" i="33"/>
  <c r="H26" i="33"/>
  <c r="H27" i="33"/>
  <c r="H28" i="33"/>
  <c r="H29" i="33"/>
  <c r="H18" i="33"/>
  <c r="H6" i="33"/>
  <c r="H7" i="33"/>
  <c r="H8" i="33"/>
  <c r="H9" i="33"/>
  <c r="H10" i="33"/>
  <c r="H11" i="33"/>
  <c r="H12" i="33"/>
  <c r="H13" i="33"/>
  <c r="H14" i="33"/>
  <c r="H15" i="33"/>
  <c r="H16" i="33"/>
  <c r="G55" i="34"/>
  <c r="G54" i="34"/>
  <c r="G53" i="34"/>
  <c r="G52" i="34"/>
  <c r="G51" i="34"/>
  <c r="G50" i="34"/>
  <c r="G49" i="34"/>
  <c r="G48" i="34"/>
  <c r="G47" i="34"/>
  <c r="G46" i="34"/>
  <c r="G45" i="34"/>
  <c r="G44" i="34"/>
  <c r="C55" i="33"/>
  <c r="C54" i="33"/>
  <c r="C53" i="33"/>
  <c r="C52" i="33"/>
  <c r="C51" i="33"/>
  <c r="C50" i="33"/>
  <c r="C49" i="33"/>
  <c r="C48" i="33"/>
  <c r="C47" i="33"/>
  <c r="C46" i="33"/>
  <c r="C45" i="33"/>
  <c r="C44" i="33"/>
  <c r="C42" i="33"/>
  <c r="C41" i="33"/>
  <c r="C40" i="33"/>
  <c r="C39" i="33"/>
  <c r="C38" i="33"/>
  <c r="C37" i="33"/>
  <c r="C36" i="33"/>
  <c r="C35" i="33"/>
  <c r="C34" i="33"/>
  <c r="C33" i="33"/>
  <c r="C32" i="33"/>
  <c r="C31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6" i="33"/>
  <c r="C15" i="33"/>
  <c r="C14" i="33"/>
  <c r="C13" i="33"/>
  <c r="C12" i="33"/>
  <c r="C11" i="33"/>
  <c r="C10" i="33"/>
  <c r="C9" i="33"/>
  <c r="C8" i="33"/>
  <c r="G42" i="34"/>
  <c r="G41" i="34"/>
  <c r="G40" i="34"/>
  <c r="G39" i="34"/>
  <c r="G38" i="34"/>
  <c r="G37" i="34"/>
  <c r="G36" i="34"/>
  <c r="G35" i="34"/>
  <c r="G34" i="34"/>
  <c r="G33" i="34"/>
  <c r="G32" i="34"/>
  <c r="G31" i="34"/>
  <c r="G29" i="34"/>
  <c r="G28" i="34"/>
  <c r="G27" i="34"/>
  <c r="G26" i="34"/>
  <c r="G25" i="34"/>
  <c r="G24" i="34"/>
  <c r="G23" i="34"/>
  <c r="G22" i="34"/>
  <c r="G21" i="34"/>
  <c r="G20" i="34"/>
  <c r="G19" i="34"/>
  <c r="G18" i="34"/>
  <c r="G16" i="34"/>
  <c r="G15" i="34"/>
  <c r="G14" i="34"/>
  <c r="G13" i="34"/>
  <c r="G12" i="34"/>
  <c r="G11" i="34"/>
  <c r="G10" i="34"/>
  <c r="G9" i="34"/>
  <c r="G8" i="34"/>
  <c r="G7" i="34"/>
  <c r="G6" i="34"/>
  <c r="G5" i="34"/>
  <c r="C7" i="33"/>
  <c r="C6" i="33"/>
  <c r="C5" i="33"/>
  <c r="G16" i="24"/>
  <c r="H32" i="24"/>
  <c r="G32" i="24"/>
  <c r="F32" i="24"/>
  <c r="E32" i="24"/>
  <c r="D32" i="24"/>
  <c r="C32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T21" i="24"/>
  <c r="S21" i="24"/>
  <c r="R21" i="24"/>
  <c r="Q21" i="24"/>
  <c r="P21" i="24"/>
  <c r="O21" i="24"/>
  <c r="N21" i="24"/>
  <c r="M21" i="24"/>
  <c r="L21" i="24"/>
  <c r="K21" i="24"/>
  <c r="J21" i="24"/>
  <c r="I21" i="24"/>
  <c r="H21" i="24"/>
  <c r="G21" i="24"/>
  <c r="F21" i="24"/>
  <c r="E21" i="24"/>
  <c r="D21" i="24"/>
  <c r="C21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F16" i="24"/>
  <c r="E16" i="24"/>
  <c r="D16" i="24"/>
  <c r="C16" i="24"/>
  <c r="O10" i="24"/>
  <c r="H30" i="24"/>
  <c r="G30" i="24"/>
  <c r="F30" i="24"/>
  <c r="E30" i="24"/>
  <c r="D30" i="24"/>
  <c r="C30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C19" i="24"/>
  <c r="C28" i="24"/>
  <c r="B44" i="24" s="1"/>
  <c r="O22" i="24"/>
  <c r="J42" i="24" s="1"/>
  <c r="I22" i="24"/>
  <c r="E42" i="24" s="1"/>
  <c r="C22" i="24"/>
  <c r="B42" i="24" s="1"/>
  <c r="O17" i="24"/>
  <c r="J40" i="24" s="1"/>
  <c r="I17" i="24"/>
  <c r="E40" i="24" s="1"/>
  <c r="C17" i="24"/>
  <c r="B40" i="24" s="1"/>
  <c r="T13" i="24"/>
  <c r="S13" i="24"/>
  <c r="R13" i="24"/>
  <c r="Q13" i="24"/>
  <c r="P13" i="24"/>
  <c r="O13" i="24"/>
  <c r="N13" i="24"/>
  <c r="M13" i="24"/>
  <c r="K13" i="24"/>
  <c r="J13" i="24"/>
  <c r="I13" i="24"/>
  <c r="H13" i="24"/>
  <c r="G13" i="24"/>
  <c r="F13" i="24"/>
  <c r="E13" i="24"/>
  <c r="D13" i="24"/>
  <c r="C13" i="24"/>
  <c r="O11" i="24"/>
  <c r="J38" i="24" s="1"/>
  <c r="I11" i="24"/>
  <c r="E38" i="24" s="1"/>
  <c r="C11" i="24"/>
  <c r="B38" i="24" s="1"/>
  <c r="T10" i="24"/>
  <c r="S10" i="24"/>
  <c r="R10" i="24"/>
  <c r="Q10" i="24"/>
  <c r="P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D5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C8" i="24"/>
  <c r="G8" i="24"/>
  <c r="F8" i="24"/>
  <c r="E8" i="24"/>
  <c r="D8" i="24"/>
  <c r="O6" i="24"/>
  <c r="J36" i="24" s="1"/>
  <c r="I6" i="24"/>
  <c r="C6" i="24"/>
  <c r="B36" i="24" s="1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C5" i="24"/>
  <c r="O1" i="24"/>
  <c r="J34" i="24" s="1"/>
  <c r="I1" i="24"/>
  <c r="E34" i="24" s="1"/>
  <c r="C1" i="24"/>
  <c r="B34" i="24" s="1"/>
  <c r="H3" i="24"/>
  <c r="G3" i="24"/>
  <c r="F3" i="24"/>
  <c r="E3" i="24"/>
  <c r="D3" i="24"/>
  <c r="C3" i="24"/>
  <c r="T3" i="24"/>
  <c r="S3" i="24"/>
  <c r="R3" i="24"/>
  <c r="Q3" i="24"/>
  <c r="P3" i="24"/>
  <c r="O3" i="24"/>
  <c r="I3" i="24"/>
  <c r="K3" i="24"/>
  <c r="L3" i="24"/>
  <c r="M3" i="24"/>
  <c r="N3" i="24"/>
  <c r="J3" i="24"/>
  <c r="D123" i="31"/>
  <c r="D122" i="31"/>
  <c r="D121" i="31"/>
  <c r="D120" i="31"/>
  <c r="D119" i="31"/>
  <c r="D118" i="31"/>
  <c r="D116" i="31"/>
  <c r="D115" i="31"/>
  <c r="D114" i="31"/>
  <c r="D113" i="31"/>
  <c r="D112" i="31"/>
  <c r="D111" i="31"/>
  <c r="D109" i="31"/>
  <c r="D108" i="31"/>
  <c r="D107" i="31"/>
  <c r="D106" i="31"/>
  <c r="D105" i="31"/>
  <c r="D104" i="31"/>
  <c r="D102" i="31"/>
  <c r="D101" i="31"/>
  <c r="D100" i="31"/>
  <c r="D99" i="31"/>
  <c r="D98" i="31"/>
  <c r="D97" i="31"/>
  <c r="D95" i="31"/>
  <c r="D94" i="31"/>
  <c r="D93" i="31"/>
  <c r="D92" i="31"/>
  <c r="D91" i="31"/>
  <c r="D90" i="31"/>
  <c r="D88" i="31"/>
  <c r="D87" i="31"/>
  <c r="D86" i="31"/>
  <c r="D85" i="31"/>
  <c r="D84" i="31"/>
  <c r="D83" i="31"/>
  <c r="D81" i="31"/>
  <c r="D80" i="31"/>
  <c r="D79" i="31"/>
  <c r="D78" i="31"/>
  <c r="D77" i="31"/>
  <c r="D76" i="31"/>
  <c r="D74" i="31"/>
  <c r="D73" i="31"/>
  <c r="D72" i="31"/>
  <c r="D71" i="31"/>
  <c r="D70" i="31"/>
  <c r="D69" i="31"/>
  <c r="D60" i="31"/>
  <c r="D59" i="31"/>
  <c r="D58" i="31"/>
  <c r="D57" i="31"/>
  <c r="D56" i="31"/>
  <c r="D55" i="31"/>
  <c r="D53" i="31"/>
  <c r="D52" i="31"/>
  <c r="D51" i="31"/>
  <c r="D50" i="31"/>
  <c r="D49" i="31"/>
  <c r="D48" i="31"/>
  <c r="D46" i="31"/>
  <c r="D45" i="31"/>
  <c r="D44" i="31"/>
  <c r="D43" i="31"/>
  <c r="D42" i="31"/>
  <c r="D41" i="31"/>
  <c r="D39" i="31"/>
  <c r="D38" i="31"/>
  <c r="D37" i="31"/>
  <c r="D36" i="31"/>
  <c r="D35" i="31"/>
  <c r="D34" i="31"/>
  <c r="D32" i="31"/>
  <c r="D31" i="31"/>
  <c r="D30" i="31"/>
  <c r="D29" i="31"/>
  <c r="D28" i="31"/>
  <c r="D27" i="31"/>
  <c r="D25" i="31"/>
  <c r="D24" i="31"/>
  <c r="D23" i="31"/>
  <c r="D22" i="31"/>
  <c r="D21" i="31"/>
  <c r="D20" i="31"/>
  <c r="D18" i="31"/>
  <c r="D17" i="31"/>
  <c r="D16" i="31"/>
  <c r="D15" i="31"/>
  <c r="D14" i="31"/>
  <c r="D13" i="31"/>
  <c r="D11" i="31"/>
  <c r="D10" i="31"/>
  <c r="D9" i="31"/>
  <c r="D8" i="31"/>
  <c r="D7" i="31"/>
  <c r="D6" i="31"/>
  <c r="H123" i="31"/>
  <c r="H122" i="31"/>
  <c r="H121" i="31"/>
  <c r="H120" i="31"/>
  <c r="H119" i="31"/>
  <c r="H118" i="31"/>
  <c r="H116" i="31"/>
  <c r="H115" i="31"/>
  <c r="H114" i="31"/>
  <c r="H113" i="31"/>
  <c r="H112" i="31"/>
  <c r="H111" i="31"/>
  <c r="H109" i="31"/>
  <c r="H108" i="31"/>
  <c r="H107" i="31"/>
  <c r="H106" i="31"/>
  <c r="H105" i="31"/>
  <c r="H104" i="31"/>
  <c r="H102" i="31"/>
  <c r="H101" i="31"/>
  <c r="H100" i="31"/>
  <c r="H99" i="31"/>
  <c r="H98" i="31"/>
  <c r="H97" i="31"/>
  <c r="H95" i="31"/>
  <c r="H94" i="31"/>
  <c r="H93" i="31"/>
  <c r="H92" i="31"/>
  <c r="H91" i="31"/>
  <c r="H90" i="31"/>
  <c r="H88" i="31"/>
  <c r="H87" i="31"/>
  <c r="H86" i="31"/>
  <c r="H85" i="31"/>
  <c r="H84" i="31"/>
  <c r="H83" i="31"/>
  <c r="H81" i="31"/>
  <c r="H80" i="31"/>
  <c r="H79" i="31"/>
  <c r="H78" i="31"/>
  <c r="H77" i="31"/>
  <c r="H76" i="31"/>
  <c r="H74" i="31"/>
  <c r="H73" i="31"/>
  <c r="H72" i="31"/>
  <c r="H71" i="31"/>
  <c r="H70" i="31"/>
  <c r="H69" i="31"/>
  <c r="H60" i="31"/>
  <c r="H59" i="31"/>
  <c r="H58" i="31"/>
  <c r="H57" i="31"/>
  <c r="H56" i="31"/>
  <c r="H55" i="31"/>
  <c r="H53" i="31"/>
  <c r="H52" i="31"/>
  <c r="H51" i="31"/>
  <c r="H50" i="31"/>
  <c r="H49" i="31"/>
  <c r="H48" i="31"/>
  <c r="H46" i="31"/>
  <c r="H45" i="31"/>
  <c r="H44" i="31"/>
  <c r="H43" i="31"/>
  <c r="H42" i="31"/>
  <c r="H41" i="31"/>
  <c r="H39" i="31"/>
  <c r="H38" i="31"/>
  <c r="H37" i="31"/>
  <c r="H36" i="31"/>
  <c r="H35" i="31"/>
  <c r="H34" i="31"/>
  <c r="H32" i="31"/>
  <c r="H31" i="31"/>
  <c r="H30" i="31"/>
  <c r="H29" i="31"/>
  <c r="H25" i="31"/>
  <c r="H24" i="31"/>
  <c r="H23" i="31"/>
  <c r="H22" i="31"/>
  <c r="H21" i="31"/>
  <c r="H20" i="31"/>
  <c r="H18" i="31"/>
  <c r="H17" i="31"/>
  <c r="H16" i="31"/>
  <c r="H15" i="31"/>
  <c r="H14" i="31"/>
  <c r="H13" i="31"/>
  <c r="H11" i="31"/>
  <c r="H9" i="31"/>
  <c r="H7" i="31"/>
  <c r="L39" i="3"/>
  <c r="L40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E36" i="24"/>
  <c r="L7" i="3"/>
  <c r="I36" i="3"/>
  <c r="I37" i="3"/>
  <c r="I38" i="3"/>
  <c r="I39" i="3"/>
  <c r="I40" i="3"/>
  <c r="I28" i="3"/>
  <c r="I29" i="3"/>
  <c r="I30" i="3"/>
  <c r="I31" i="3"/>
  <c r="I32" i="3"/>
  <c r="I33" i="3"/>
  <c r="I34" i="3"/>
  <c r="I35" i="3"/>
  <c r="I7" i="3"/>
  <c r="I8" i="3"/>
  <c r="I13" i="3"/>
  <c r="I27" i="3"/>
  <c r="I9" i="3"/>
  <c r="I10" i="3"/>
  <c r="I11" i="3"/>
  <c r="I12" i="3"/>
  <c r="I14" i="3"/>
  <c r="I15" i="3"/>
  <c r="H10" i="31" s="1"/>
  <c r="I16" i="3"/>
  <c r="I17" i="3"/>
  <c r="I18" i="3"/>
  <c r="I19" i="3"/>
  <c r="I20" i="3"/>
  <c r="I21" i="3"/>
  <c r="I22" i="3"/>
  <c r="I23" i="3"/>
  <c r="I24" i="3"/>
  <c r="I25" i="3"/>
  <c r="I26" i="3"/>
  <c r="H6" i="31"/>
  <c r="H8" i="31" l="1"/>
  <c r="H63" i="31" s="1"/>
  <c r="H62" i="38"/>
  <c r="H61" i="31"/>
  <c r="H124" i="38"/>
  <c r="H63" i="38"/>
  <c r="H63" i="35"/>
  <c r="G56" i="34"/>
  <c r="G57" i="34"/>
  <c r="G58" i="34"/>
  <c r="H124" i="35"/>
  <c r="H56" i="33"/>
  <c r="H61" i="35"/>
  <c r="H126" i="35"/>
  <c r="H62" i="35"/>
  <c r="H62" i="36"/>
  <c r="H61" i="36"/>
  <c r="H126" i="37"/>
  <c r="H125" i="37"/>
  <c r="H61" i="37"/>
  <c r="H62" i="31"/>
  <c r="H61" i="38"/>
  <c r="H58" i="33"/>
  <c r="H57" i="33"/>
  <c r="H126" i="38"/>
  <c r="H125" i="38"/>
  <c r="H124" i="37"/>
  <c r="H62" i="37"/>
  <c r="H125" i="36"/>
  <c r="H124" i="36"/>
  <c r="H126" i="36"/>
  <c r="H125" i="35"/>
  <c r="H125" i="31"/>
  <c r="H124" i="31"/>
  <c r="H63" i="36"/>
  <c r="H63" i="37"/>
  <c r="H126" i="31" l="1"/>
</calcChain>
</file>

<file path=xl/sharedStrings.xml><?xml version="1.0" encoding="utf-8"?>
<sst xmlns="http://schemas.openxmlformats.org/spreadsheetml/2006/main" count="681" uniqueCount="203">
  <si>
    <t>SHOW</t>
  </si>
  <si>
    <t>CHL</t>
  </si>
  <si>
    <t>CIRCUT</t>
  </si>
  <si>
    <t>FIXTURE</t>
  </si>
  <si>
    <t>FIX. NO.</t>
  </si>
  <si>
    <t>LOCATION</t>
  </si>
  <si>
    <t>AMPS</t>
  </si>
  <si>
    <t>AMPS PER PHASE 1</t>
  </si>
  <si>
    <t>AMPS PER PHASE 2</t>
  </si>
  <si>
    <t>AMPS PER PHASE 3</t>
  </si>
  <si>
    <t>Moving Light List</t>
  </si>
  <si>
    <t>Conventionals List</t>
  </si>
  <si>
    <t>Active Moving Lights</t>
  </si>
  <si>
    <t xml:space="preserve">Active Conventionals </t>
  </si>
  <si>
    <t>FIXTURES</t>
  </si>
  <si>
    <t>Fixtures</t>
  </si>
  <si>
    <t>Amps</t>
  </si>
  <si>
    <t>Fixture</t>
  </si>
  <si>
    <t>MAC Viper</t>
  </si>
  <si>
    <t>ETC Source 4 Jnr</t>
  </si>
  <si>
    <t>MAC Viper AFX</t>
  </si>
  <si>
    <t xml:space="preserve">ETC Source 4 </t>
  </si>
  <si>
    <t>Mac Viper Wash</t>
  </si>
  <si>
    <t xml:space="preserve">ETC Source 4 PAR </t>
  </si>
  <si>
    <t>MAC 700W</t>
  </si>
  <si>
    <t xml:space="preserve">PAR 56 </t>
  </si>
  <si>
    <t>MAC 700</t>
  </si>
  <si>
    <t>PAR 56 Ray</t>
  </si>
  <si>
    <t xml:space="preserve">MAC 2K </t>
  </si>
  <si>
    <t>PAR 64 ACL</t>
  </si>
  <si>
    <t>MAC 2KWash XB</t>
  </si>
  <si>
    <t>PAR 64 ACL BO4</t>
  </si>
  <si>
    <t>MIII PRO</t>
  </si>
  <si>
    <t>PAR 64 Ray</t>
  </si>
  <si>
    <t>MAC Aura</t>
  </si>
  <si>
    <t xml:space="preserve">PAR 64 Ray BO4  </t>
  </si>
  <si>
    <t>MAC 301</t>
  </si>
  <si>
    <t>PAR 64</t>
  </si>
  <si>
    <t>MAC 101</t>
  </si>
  <si>
    <t>PAR 64 BO4</t>
  </si>
  <si>
    <t>MAC TW1</t>
  </si>
  <si>
    <t>PAR 64 BO6</t>
  </si>
  <si>
    <t>ATOMIC 3000</t>
  </si>
  <si>
    <t>Mole - Duet</t>
  </si>
  <si>
    <t>Mole - 4lite</t>
  </si>
  <si>
    <t>GLP X4</t>
  </si>
  <si>
    <t>Mole - 4lite (A)</t>
  </si>
  <si>
    <t>Mole - 4lite (B)</t>
  </si>
  <si>
    <t>VL1000 P</t>
  </si>
  <si>
    <t>Mole - 8lite (A)</t>
  </si>
  <si>
    <t>VL2500 S</t>
  </si>
  <si>
    <t>Mole - 8lite (B)</t>
  </si>
  <si>
    <t>VL2500 W</t>
  </si>
  <si>
    <t>Mole - 8lite (C)</t>
  </si>
  <si>
    <t>VL3000 S</t>
  </si>
  <si>
    <t>Mole - 8lite (D)</t>
  </si>
  <si>
    <t>VL3000 W</t>
  </si>
  <si>
    <t>1KW Castor</t>
  </si>
  <si>
    <t>VL3500 S</t>
  </si>
  <si>
    <t>2KW Castor</t>
  </si>
  <si>
    <t>VL3500 W</t>
  </si>
  <si>
    <t>VL3500W FX</t>
  </si>
  <si>
    <t>VL550 Pwr</t>
  </si>
  <si>
    <t>ETC LUSTR</t>
  </si>
  <si>
    <t>LED Par</t>
  </si>
  <si>
    <t>M2 SPOT</t>
  </si>
  <si>
    <t>C/B 48"</t>
  </si>
  <si>
    <t>C/B 72"</t>
  </si>
  <si>
    <t>C/B TR12</t>
  </si>
  <si>
    <t>PRG Best Boy HP</t>
  </si>
  <si>
    <t>PRG BAD BOY</t>
  </si>
  <si>
    <t>PRG BAD BOY GC</t>
  </si>
  <si>
    <t>GC T/BOX</t>
  </si>
  <si>
    <t>JEM AF1 DMX Fan</t>
  </si>
  <si>
    <t>SHOW:</t>
  </si>
  <si>
    <t>MULTI</t>
  </si>
  <si>
    <t>TYPE</t>
  </si>
  <si>
    <t>FIXTURE #</t>
  </si>
  <si>
    <t>GLP X4 Bar20</t>
  </si>
  <si>
    <t>Solaris Flare</t>
  </si>
  <si>
    <t>DF50 Haze</t>
  </si>
  <si>
    <t>Unique Haze</t>
  </si>
  <si>
    <t xml:space="preserve">MDG </t>
  </si>
  <si>
    <t>SixBar</t>
  </si>
  <si>
    <t>GLP X4 x2</t>
  </si>
  <si>
    <t>GLP X4 x3</t>
  </si>
  <si>
    <t>SMOKE</t>
  </si>
  <si>
    <t>Lycian 1293</t>
  </si>
  <si>
    <t xml:space="preserve">Location </t>
  </si>
  <si>
    <t>Line#</t>
  </si>
  <si>
    <t>Buffer</t>
  </si>
  <si>
    <t>Location</t>
  </si>
  <si>
    <t>Type</t>
  </si>
  <si>
    <t>Patch</t>
  </si>
  <si>
    <t>Sneak Snake Assignments</t>
  </si>
  <si>
    <t>DMX Patch</t>
  </si>
  <si>
    <t>Source</t>
  </si>
  <si>
    <t>Sunstrip</t>
  </si>
  <si>
    <t>Uni</t>
  </si>
  <si>
    <t>Notes</t>
  </si>
  <si>
    <t>Mythos</t>
  </si>
  <si>
    <t>ASpot HPE</t>
  </si>
  <si>
    <t>APro 1500</t>
  </si>
  <si>
    <t>ABeam 700</t>
  </si>
  <si>
    <t>Sharpy</t>
  </si>
  <si>
    <t>Sharpy Wash</t>
  </si>
  <si>
    <t>Loom ID</t>
  </si>
  <si>
    <t>DMX</t>
  </si>
  <si>
    <t>A:  RACK#</t>
  </si>
  <si>
    <t>B:  RACK#</t>
  </si>
  <si>
    <t>Quantum Wash</t>
  </si>
  <si>
    <t>RACK#</t>
  </si>
  <si>
    <t xml:space="preserve">  RACK#</t>
  </si>
  <si>
    <t>**Cut on red lines</t>
  </si>
  <si>
    <t>JDC 1</t>
  </si>
  <si>
    <t>JDC 1 x2</t>
  </si>
  <si>
    <t>X4 XL</t>
  </si>
  <si>
    <t>X4 XL x2</t>
  </si>
  <si>
    <t>Rush Par</t>
  </si>
  <si>
    <t>Rush Par x2</t>
  </si>
  <si>
    <t>LED Duet</t>
  </si>
  <si>
    <t>LED Duet x2</t>
  </si>
  <si>
    <t>LED Duet x3</t>
  </si>
  <si>
    <t>MegaPointe</t>
  </si>
  <si>
    <t>Patt 2013</t>
  </si>
  <si>
    <t>R1</t>
  </si>
  <si>
    <t>Unico</t>
  </si>
  <si>
    <t>125 + 126</t>
  </si>
  <si>
    <t>R2</t>
  </si>
  <si>
    <t>127 + 128</t>
  </si>
  <si>
    <t>129 + 130</t>
  </si>
  <si>
    <t>R3</t>
  </si>
  <si>
    <t>131 + 132</t>
  </si>
  <si>
    <t>R4</t>
  </si>
  <si>
    <t>719 + 720</t>
  </si>
  <si>
    <t>423 + 424</t>
  </si>
  <si>
    <t>721 + 722</t>
  </si>
  <si>
    <t>425 + 426</t>
  </si>
  <si>
    <t>RD 1</t>
  </si>
  <si>
    <t>RD 2</t>
  </si>
  <si>
    <t>RD 3</t>
  </si>
  <si>
    <t>RD 4</t>
  </si>
  <si>
    <t>W1</t>
  </si>
  <si>
    <t>119 + 120</t>
  </si>
  <si>
    <t>803 + 804</t>
  </si>
  <si>
    <t>W2</t>
  </si>
  <si>
    <t>805 + 806</t>
  </si>
  <si>
    <t>121 + 122</t>
  </si>
  <si>
    <t>W3</t>
  </si>
  <si>
    <t>807 + 808</t>
  </si>
  <si>
    <t>123 + 124</t>
  </si>
  <si>
    <t>W4</t>
  </si>
  <si>
    <t>417 + 418</t>
  </si>
  <si>
    <t>713 - 715</t>
  </si>
  <si>
    <t>716 - 718</t>
  </si>
  <si>
    <t>420 + 421</t>
  </si>
  <si>
    <t>WD 1</t>
  </si>
  <si>
    <t>WD 2</t>
  </si>
  <si>
    <t>WD 3</t>
  </si>
  <si>
    <t>WD 4</t>
  </si>
  <si>
    <t>WD 5</t>
  </si>
  <si>
    <t>WD 6</t>
  </si>
  <si>
    <t>B1</t>
  </si>
  <si>
    <t>113 + 114</t>
  </si>
  <si>
    <t>B2</t>
  </si>
  <si>
    <t>115 + 116</t>
  </si>
  <si>
    <t>B3</t>
  </si>
  <si>
    <t>117 + 118</t>
  </si>
  <si>
    <t>B4</t>
  </si>
  <si>
    <t>411 + 412</t>
  </si>
  <si>
    <t>707 - 709</t>
  </si>
  <si>
    <t>710 - 713</t>
  </si>
  <si>
    <t>414 + 415</t>
  </si>
  <si>
    <t>DSR T1</t>
  </si>
  <si>
    <t>BD 1</t>
  </si>
  <si>
    <t>BD 2</t>
  </si>
  <si>
    <t>BD 3</t>
  </si>
  <si>
    <t>BD 4</t>
  </si>
  <si>
    <t>BD 5</t>
  </si>
  <si>
    <t>BD 6</t>
  </si>
  <si>
    <t>DSL T8</t>
  </si>
  <si>
    <t>DSR D</t>
  </si>
  <si>
    <t>DSL D</t>
  </si>
  <si>
    <t>MS 1</t>
  </si>
  <si>
    <t>MS 2</t>
  </si>
  <si>
    <t>101 + 102</t>
  </si>
  <si>
    <t>103 + 104</t>
  </si>
  <si>
    <t>105 + 106</t>
  </si>
  <si>
    <t>107 + 108</t>
  </si>
  <si>
    <t>109 + 110</t>
  </si>
  <si>
    <t>111 + 112</t>
  </si>
  <si>
    <t>USR T2</t>
  </si>
  <si>
    <t>USR T3,4</t>
  </si>
  <si>
    <t>USL 7</t>
  </si>
  <si>
    <t>USL T5,6</t>
  </si>
  <si>
    <t>USD 1</t>
  </si>
  <si>
    <t>USD 2</t>
  </si>
  <si>
    <t>USD 3</t>
  </si>
  <si>
    <t>USD 4</t>
  </si>
  <si>
    <t>USD 5</t>
  </si>
  <si>
    <t>USD 6</t>
  </si>
  <si>
    <t>Macklemore24</t>
  </si>
  <si>
    <t>USC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</si>
</sst>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4"/>
      <name val="Verdana"/>
      <family val="2"/>
    </font>
    <font>
      <b/>
      <sz val="30"/>
      <color indexed="8"/>
      <name val="Helvetica"/>
      <family val="2"/>
    </font>
    <font>
      <b/>
      <sz val="40"/>
      <color indexed="8"/>
      <name val="Helvetica"/>
      <family val="2"/>
    </font>
    <font>
      <b/>
      <sz val="10"/>
      <color indexed="8"/>
      <name val="Helvetica"/>
      <family val="2"/>
    </font>
    <font>
      <sz val="15"/>
      <color indexed="8"/>
      <name val="Helvetica"/>
      <family val="2"/>
    </font>
    <font>
      <b/>
      <sz val="17"/>
      <color indexed="8"/>
      <name val="Helvetica"/>
      <family val="2"/>
    </font>
    <font>
      <b/>
      <sz val="20"/>
      <color indexed="8"/>
      <name val="Helvetica"/>
      <family val="2"/>
    </font>
    <font>
      <b/>
      <sz val="9"/>
      <color indexed="8"/>
      <name val="Helvetica"/>
      <family val="2"/>
    </font>
    <font>
      <b/>
      <sz val="40"/>
      <color theme="1"/>
      <name val="Helvetica"/>
      <family val="2"/>
    </font>
    <font>
      <b/>
      <sz val="10"/>
      <color theme="1"/>
      <name val="Helvetica"/>
      <family val="2"/>
    </font>
    <font>
      <sz val="15"/>
      <color theme="1"/>
      <name val="Helvetica"/>
      <family val="2"/>
    </font>
    <font>
      <b/>
      <sz val="9"/>
      <color theme="1"/>
      <name val="Helvetica"/>
      <family val="2"/>
    </font>
    <font>
      <sz val="10"/>
      <name val="Verdana"/>
      <family val="2"/>
    </font>
    <font>
      <sz val="12"/>
      <color theme="1"/>
      <name val="Verdana"/>
      <family val="2"/>
    </font>
    <font>
      <b/>
      <sz val="10"/>
      <name val="Verdana"/>
      <family val="2"/>
    </font>
    <font>
      <b/>
      <sz val="12"/>
      <color theme="1"/>
      <name val="Verdana"/>
      <family val="2"/>
    </font>
    <font>
      <sz val="10"/>
      <name val="Verdana"/>
      <family val="2"/>
    </font>
    <font>
      <sz val="12"/>
      <name val="Verdana"/>
      <family val="2"/>
    </font>
    <font>
      <sz val="12"/>
      <color rgb="FF00000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indexed="8"/>
      <name val="Verdana"/>
      <family val="2"/>
    </font>
    <font>
      <b/>
      <sz val="18"/>
      <color theme="1"/>
      <name val="Verdana"/>
      <family val="2"/>
    </font>
    <font>
      <sz val="18"/>
      <color theme="1"/>
      <name val="Verdana"/>
      <family val="2"/>
    </font>
    <font>
      <b/>
      <sz val="16"/>
      <color theme="1"/>
      <name val="Verdana"/>
      <family val="2"/>
    </font>
    <font>
      <b/>
      <sz val="81"/>
      <color indexed="8"/>
      <name val="Helvetica"/>
      <family val="2"/>
    </font>
    <font>
      <b/>
      <sz val="48"/>
      <color indexed="8"/>
      <name val="Helvetica"/>
      <family val="2"/>
    </font>
    <font>
      <b/>
      <sz val="18"/>
      <color indexed="8"/>
      <name val="Helvetica"/>
      <family val="2"/>
    </font>
    <font>
      <b/>
      <sz val="40"/>
      <name val="Verdana"/>
      <family val="2"/>
    </font>
    <font>
      <b/>
      <sz val="40"/>
      <color indexed="8"/>
      <name val="Verdana"/>
      <family val="2"/>
    </font>
    <font>
      <b/>
      <sz val="48"/>
      <color indexed="8"/>
      <name val="Verdana"/>
      <family val="2"/>
    </font>
    <font>
      <b/>
      <sz val="48"/>
      <color theme="1"/>
      <name val="Verdana"/>
      <family val="2"/>
    </font>
    <font>
      <b/>
      <sz val="40"/>
      <color theme="1"/>
      <name val="Verdana"/>
      <family val="2"/>
    </font>
    <font>
      <sz val="12"/>
      <color theme="0"/>
      <name val="Verdana"/>
      <family val="2"/>
    </font>
    <font>
      <sz val="10"/>
      <color theme="1"/>
      <name val="Verdana"/>
      <family val="2"/>
    </font>
    <font>
      <b/>
      <sz val="12"/>
      <name val="Verdana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20"/>
      <color theme="1"/>
      <name val="Verdana"/>
      <family val="2"/>
    </font>
    <font>
      <sz val="20"/>
      <color indexed="8"/>
      <name val="Helvetica"/>
      <family val="2"/>
    </font>
    <font>
      <sz val="24"/>
      <color theme="1"/>
      <name val="Calibri"/>
      <family val="2"/>
      <scheme val="minor"/>
    </font>
    <font>
      <sz val="16"/>
      <color theme="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8"/>
        <bgColor auto="1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7F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390"/>
        <bgColor indexed="64"/>
      </patternFill>
    </fill>
  </fills>
  <borders count="1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8"/>
      </left>
      <right style="medium">
        <color indexed="8"/>
      </right>
      <top style="thick">
        <color indexed="8"/>
      </top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/>
      <bottom/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thick">
        <color rgb="FFFF0000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ck">
        <color indexed="8"/>
      </left>
      <right style="medium">
        <color indexed="8"/>
      </right>
      <top/>
      <bottom style="thick">
        <color rgb="FFFF0000"/>
      </bottom>
      <diagonal/>
    </border>
    <border>
      <left style="medium">
        <color indexed="64"/>
      </left>
      <right/>
      <top style="thick">
        <color indexed="8"/>
      </top>
      <bottom style="medium">
        <color indexed="64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medium">
        <color indexed="8"/>
      </left>
      <right/>
      <top style="medium">
        <color indexed="8"/>
      </top>
      <bottom style="thick">
        <color indexed="8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thick">
        <color indexed="8"/>
      </bottom>
      <diagonal/>
    </border>
    <border>
      <left style="medium">
        <color indexed="64"/>
      </left>
      <right style="medium">
        <color indexed="64"/>
      </right>
      <top style="thick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thick">
        <color rgb="FFFF0000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thick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8"/>
      </left>
      <right style="medium">
        <color auto="1"/>
      </right>
      <top/>
      <bottom/>
      <diagonal/>
    </border>
    <border>
      <left/>
      <right/>
      <top/>
      <bottom style="thick">
        <color indexed="8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indexed="8"/>
      </left>
      <right/>
      <top style="thick">
        <color auto="1"/>
      </top>
      <bottom/>
      <diagonal/>
    </border>
    <border>
      <left/>
      <right style="thick">
        <color indexed="8"/>
      </right>
      <top style="thick">
        <color auto="1"/>
      </top>
      <bottom/>
      <diagonal/>
    </border>
    <border>
      <left style="thick">
        <color indexed="8"/>
      </left>
      <right/>
      <top/>
      <bottom style="thick">
        <color auto="1"/>
      </bottom>
      <diagonal/>
    </border>
    <border>
      <left/>
      <right style="thick">
        <color indexed="8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thick">
        <color indexed="8"/>
      </bottom>
      <diagonal/>
    </border>
    <border>
      <left style="medium">
        <color indexed="8"/>
      </left>
      <right/>
      <top/>
      <bottom style="thick">
        <color indexed="8"/>
      </bottom>
      <diagonal/>
    </border>
    <border>
      <left style="medium">
        <color indexed="8"/>
      </left>
      <right/>
      <top style="thick">
        <color indexed="8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medium">
        <color indexed="8"/>
      </left>
      <right/>
      <top style="thick">
        <color indexed="8"/>
      </top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8"/>
      </right>
      <top/>
      <bottom style="thick">
        <color indexed="8"/>
      </bottom>
      <diagonal/>
    </border>
    <border>
      <left style="thick">
        <color indexed="64"/>
      </left>
      <right style="medium">
        <color indexed="8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medium">
        <color indexed="8"/>
      </bottom>
      <diagonal/>
    </border>
    <border>
      <left style="thick">
        <color indexed="64"/>
      </left>
      <right/>
      <top style="thick">
        <color indexed="8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 style="thick">
        <color indexed="64"/>
      </left>
      <right/>
      <top/>
      <bottom/>
      <diagonal/>
    </border>
    <border>
      <left style="medium">
        <color indexed="8"/>
      </left>
      <right style="medium">
        <color indexed="64"/>
      </right>
      <top/>
      <bottom style="thick">
        <color indexed="8"/>
      </bottom>
      <diagonal/>
    </border>
    <border>
      <left style="medium">
        <color indexed="8"/>
      </left>
      <right style="medium">
        <color indexed="64"/>
      </right>
      <top style="thick">
        <color indexed="8"/>
      </top>
      <bottom style="medium">
        <color indexed="8"/>
      </bottom>
      <diagonal/>
    </border>
    <border>
      <left/>
      <right style="medium">
        <color indexed="64"/>
      </right>
      <top style="thick">
        <color indexed="8"/>
      </top>
      <bottom/>
      <diagonal/>
    </border>
    <border>
      <left style="thick">
        <color indexed="64"/>
      </left>
      <right style="medium">
        <color indexed="8"/>
      </right>
      <top/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8"/>
      </left>
      <right/>
      <top/>
      <bottom style="thick">
        <color indexed="64"/>
      </bottom>
      <diagonal/>
    </border>
    <border>
      <left style="medium">
        <color indexed="8"/>
      </left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/>
      <top style="thick">
        <color indexed="8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medium">
        <color indexed="8"/>
      </right>
      <top style="thick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ck">
        <color indexed="64"/>
      </top>
      <bottom style="medium">
        <color indexed="64"/>
      </bottom>
      <diagonal/>
    </border>
    <border>
      <left style="medium">
        <color indexed="8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8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medium">
        <color indexed="8"/>
      </bottom>
      <diagonal/>
    </border>
    <border>
      <left style="thick">
        <color indexed="64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ck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thick">
        <color indexed="8"/>
      </top>
      <bottom style="medium">
        <color indexed="8"/>
      </bottom>
      <diagonal/>
    </border>
    <border>
      <left/>
      <right style="medium">
        <color indexed="64"/>
      </right>
      <top style="thick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 style="thick">
        <color indexed="8"/>
      </top>
      <bottom/>
      <diagonal/>
    </border>
    <border>
      <left/>
      <right style="thick">
        <color auto="1"/>
      </right>
      <top style="thick">
        <color indexed="8"/>
      </top>
      <bottom/>
      <diagonal/>
    </border>
    <border>
      <left style="thick">
        <color auto="1"/>
      </left>
      <right/>
      <top/>
      <bottom style="thick">
        <color indexed="8"/>
      </bottom>
      <diagonal/>
    </border>
    <border>
      <left/>
      <right style="thick">
        <color auto="1"/>
      </right>
      <top/>
      <bottom style="thick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rgb="FFFF0000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8"/>
      </left>
      <right style="thick">
        <color indexed="64"/>
      </right>
      <top style="thick">
        <color indexed="8"/>
      </top>
      <bottom/>
      <diagonal/>
    </border>
    <border>
      <left style="medium">
        <color indexed="8"/>
      </left>
      <right style="thick">
        <color indexed="64"/>
      </right>
      <top/>
      <bottom style="medium">
        <color indexed="8"/>
      </bottom>
      <diagonal/>
    </border>
    <border>
      <left style="medium">
        <color indexed="8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rgb="FFFF0000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rgb="FFFF0000"/>
      </bottom>
      <diagonal/>
    </border>
    <border>
      <left style="thick">
        <color indexed="8"/>
      </left>
      <right/>
      <top style="medium">
        <color indexed="8"/>
      </top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 style="thick">
        <color rgb="FFFF0000"/>
      </top>
      <bottom/>
      <diagonal/>
    </border>
    <border>
      <left style="medium">
        <color indexed="64"/>
      </left>
      <right style="medium">
        <color indexed="64"/>
      </right>
      <top style="thick">
        <color rgb="FFFF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FF0000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ck">
        <color rgb="FFFF0000"/>
      </top>
      <bottom style="thick">
        <color indexed="64"/>
      </bottom>
      <diagonal/>
    </border>
  </borders>
  <cellStyleXfs count="2">
    <xf numFmtId="0" fontId="0" fillId="0" borderId="0"/>
    <xf numFmtId="0" fontId="19" fillId="0" borderId="0"/>
  </cellStyleXfs>
  <cellXfs count="441">
    <xf numFmtId="0" fontId="0" fillId="0" borderId="0" xfId="0"/>
    <xf numFmtId="0" fontId="4" fillId="5" borderId="40" xfId="0" applyFont="1" applyFill="1" applyBorder="1" applyAlignment="1">
      <alignment horizontal="center" vertical="center" wrapText="1"/>
    </xf>
    <xf numFmtId="0" fontId="5" fillId="5" borderId="39" xfId="0" applyFont="1" applyFill="1" applyBorder="1" applyAlignment="1">
      <alignment horizontal="center" vertical="center" wrapText="1"/>
    </xf>
    <xf numFmtId="0" fontId="8" fillId="5" borderId="41" xfId="0" applyFont="1" applyFill="1" applyBorder="1" applyAlignment="1">
      <alignment horizontal="center" vertical="center" wrapText="1"/>
    </xf>
    <xf numFmtId="0" fontId="0" fillId="7" borderId="0" xfId="0" applyFill="1" applyAlignment="1">
      <alignment wrapText="1"/>
    </xf>
    <xf numFmtId="0" fontId="8" fillId="5" borderId="43" xfId="0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16" fillId="4" borderId="30" xfId="0" applyFont="1" applyFill="1" applyBorder="1" applyAlignment="1">
      <alignment horizontal="center" vertical="center"/>
    </xf>
    <xf numFmtId="0" fontId="4" fillId="5" borderId="60" xfId="0" applyFont="1" applyFill="1" applyBorder="1" applyAlignment="1">
      <alignment horizontal="center" vertical="center" wrapText="1"/>
    </xf>
    <xf numFmtId="0" fontId="4" fillId="5" borderId="43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5" fillId="5" borderId="36" xfId="0" applyFont="1" applyFill="1" applyBorder="1" applyAlignment="1">
      <alignment horizontal="center" vertical="center" wrapText="1"/>
    </xf>
    <xf numFmtId="0" fontId="7" fillId="5" borderId="59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7" borderId="1" xfId="0" applyFill="1" applyBorder="1" applyAlignment="1">
      <alignment wrapText="1"/>
    </xf>
    <xf numFmtId="0" fontId="0" fillId="7" borderId="66" xfId="0" applyFill="1" applyBorder="1" applyAlignment="1">
      <alignment wrapText="1"/>
    </xf>
    <xf numFmtId="0" fontId="4" fillId="5" borderId="59" xfId="0" applyFont="1" applyFill="1" applyBorder="1" applyAlignment="1">
      <alignment horizontal="center" vertical="center" wrapText="1"/>
    </xf>
    <xf numFmtId="0" fontId="0" fillId="7" borderId="67" xfId="0" applyFill="1" applyBorder="1" applyAlignment="1">
      <alignment wrapText="1"/>
    </xf>
    <xf numFmtId="0" fontId="9" fillId="5" borderId="31" xfId="0" applyFont="1" applyFill="1" applyBorder="1" applyAlignment="1">
      <alignment horizontal="center" vertical="center" wrapText="1"/>
    </xf>
    <xf numFmtId="0" fontId="4" fillId="5" borderId="68" xfId="0" applyFont="1" applyFill="1" applyBorder="1" applyAlignment="1">
      <alignment horizontal="center" vertical="center" wrapText="1"/>
    </xf>
    <xf numFmtId="0" fontId="4" fillId="5" borderId="69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5" fillId="5" borderId="75" xfId="0" applyFont="1" applyFill="1" applyBorder="1" applyAlignment="1">
      <alignment horizontal="center" vertical="center" wrapText="1"/>
    </xf>
    <xf numFmtId="0" fontId="7" fillId="5" borderId="76" xfId="0" applyFont="1" applyFill="1" applyBorder="1" applyAlignment="1">
      <alignment horizontal="center" vertical="center" wrapText="1"/>
    </xf>
    <xf numFmtId="0" fontId="9" fillId="5" borderId="77" xfId="0" applyFont="1" applyFill="1" applyBorder="1" applyAlignment="1">
      <alignment horizontal="center" vertical="center" wrapText="1"/>
    </xf>
    <xf numFmtId="0" fontId="5" fillId="5" borderId="78" xfId="0" applyFont="1" applyFill="1" applyBorder="1" applyAlignment="1">
      <alignment horizontal="center" vertical="center" wrapText="1"/>
    </xf>
    <xf numFmtId="0" fontId="5" fillId="5" borderId="79" xfId="0" applyFont="1" applyFill="1" applyBorder="1" applyAlignment="1">
      <alignment horizontal="center" vertical="center" wrapText="1"/>
    </xf>
    <xf numFmtId="0" fontId="5" fillId="5" borderId="76" xfId="0" applyFont="1" applyFill="1" applyBorder="1" applyAlignment="1">
      <alignment horizontal="center" vertical="center" wrapText="1"/>
    </xf>
    <xf numFmtId="0" fontId="5" fillId="5" borderId="31" xfId="0" applyFont="1" applyFill="1" applyBorder="1" applyAlignment="1">
      <alignment horizontal="center" vertical="center" wrapText="1"/>
    </xf>
    <xf numFmtId="0" fontId="8" fillId="5" borderId="80" xfId="0" applyFont="1" applyFill="1" applyBorder="1" applyAlignment="1">
      <alignment horizontal="center" vertical="center" wrapText="1"/>
    </xf>
    <xf numFmtId="0" fontId="9" fillId="5" borderId="74" xfId="0" applyFont="1" applyFill="1" applyBorder="1" applyAlignment="1">
      <alignment horizontal="center" vertical="center" wrapText="1"/>
    </xf>
    <xf numFmtId="0" fontId="7" fillId="5" borderId="31" xfId="0" applyFont="1" applyFill="1" applyBorder="1" applyAlignment="1">
      <alignment horizontal="center" vertical="center" wrapText="1"/>
    </xf>
    <xf numFmtId="0" fontId="16" fillId="4" borderId="54" xfId="0" applyFont="1" applyFill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0" fillId="3" borderId="0" xfId="0" applyFill="1"/>
    <xf numFmtId="0" fontId="18" fillId="3" borderId="27" xfId="0" applyFont="1" applyFill="1" applyBorder="1" applyAlignment="1">
      <alignment horizontal="center" vertical="center"/>
    </xf>
    <xf numFmtId="0" fontId="18" fillId="3" borderId="31" xfId="0" applyFont="1" applyFill="1" applyBorder="1" applyAlignment="1">
      <alignment horizontal="center" vertical="center"/>
    </xf>
    <xf numFmtId="0" fontId="18" fillId="3" borderId="36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0" fontId="15" fillId="0" borderId="52" xfId="0" applyFont="1" applyBorder="1" applyAlignment="1">
      <alignment horizontal="center" vertical="center"/>
    </xf>
    <xf numFmtId="0" fontId="37" fillId="0" borderId="52" xfId="0" applyFont="1" applyBorder="1" applyAlignment="1">
      <alignment horizontal="center" vertical="center"/>
    </xf>
    <xf numFmtId="0" fontId="16" fillId="3" borderId="0" xfId="0" applyFont="1" applyFill="1"/>
    <xf numFmtId="0" fontId="18" fillId="3" borderId="0" xfId="0" applyFont="1" applyFill="1" applyAlignment="1">
      <alignment horizontal="center" vertical="center"/>
    </xf>
    <xf numFmtId="0" fontId="30" fillId="0" borderId="61" xfId="0" applyFont="1" applyBorder="1" applyAlignment="1">
      <alignment horizontal="center" vertical="center" wrapText="1"/>
    </xf>
    <xf numFmtId="0" fontId="11" fillId="7" borderId="39" xfId="0" applyFont="1" applyFill="1" applyBorder="1" applyAlignment="1">
      <alignment vertical="center" wrapText="1"/>
    </xf>
    <xf numFmtId="0" fontId="7" fillId="6" borderId="107" xfId="0" applyFont="1" applyFill="1" applyBorder="1" applyAlignment="1">
      <alignment horizontal="center" vertical="center" wrapText="1"/>
    </xf>
    <xf numFmtId="0" fontId="6" fillId="0" borderId="110" xfId="0" applyFont="1" applyBorder="1" applyAlignment="1">
      <alignment horizontal="center" vertical="center" wrapText="1"/>
    </xf>
    <xf numFmtId="0" fontId="6" fillId="0" borderId="100" xfId="0" applyFont="1" applyBorder="1" applyAlignment="1">
      <alignment horizontal="center" vertical="center" wrapText="1"/>
    </xf>
    <xf numFmtId="0" fontId="30" fillId="0" borderId="110" xfId="0" applyFont="1" applyBorder="1" applyAlignment="1">
      <alignment horizontal="center" vertical="center" wrapText="1"/>
    </xf>
    <xf numFmtId="0" fontId="30" fillId="0" borderId="100" xfId="0" applyFont="1" applyBorder="1" applyAlignment="1">
      <alignment horizontal="center" vertical="center" wrapText="1"/>
    </xf>
    <xf numFmtId="0" fontId="30" fillId="0" borderId="101" xfId="0" applyFont="1" applyBorder="1" applyAlignment="1">
      <alignment horizontal="center" vertical="center" wrapText="1"/>
    </xf>
    <xf numFmtId="0" fontId="6" fillId="0" borderId="101" xfId="0" applyFont="1" applyBorder="1" applyAlignment="1">
      <alignment horizontal="center" vertical="center" wrapText="1"/>
    </xf>
    <xf numFmtId="0" fontId="6" fillId="0" borderId="116" xfId="0" applyFont="1" applyBorder="1" applyAlignment="1">
      <alignment horizontal="center" vertical="center" wrapText="1"/>
    </xf>
    <xf numFmtId="0" fontId="30" fillId="0" borderId="116" xfId="0" applyFont="1" applyBorder="1" applyAlignment="1">
      <alignment horizontal="center" vertical="center" wrapText="1"/>
    </xf>
    <xf numFmtId="0" fontId="30" fillId="0" borderId="119" xfId="0" applyFont="1" applyBorder="1" applyAlignment="1">
      <alignment horizontal="center" vertical="center" wrapText="1"/>
    </xf>
    <xf numFmtId="0" fontId="30" fillId="0" borderId="83" xfId="0" applyFont="1" applyBorder="1" applyAlignment="1">
      <alignment horizontal="center" vertical="center" wrapText="1"/>
    </xf>
    <xf numFmtId="0" fontId="7" fillId="6" borderId="120" xfId="0" applyFont="1" applyFill="1" applyBorder="1" applyAlignment="1">
      <alignment horizontal="center" vertical="center" wrapText="1"/>
    </xf>
    <xf numFmtId="0" fontId="7" fillId="6" borderId="122" xfId="0" applyFont="1" applyFill="1" applyBorder="1" applyAlignment="1">
      <alignment horizontal="center" vertical="center" wrapText="1"/>
    </xf>
    <xf numFmtId="0" fontId="7" fillId="6" borderId="123" xfId="0" applyFont="1" applyFill="1" applyBorder="1" applyAlignment="1">
      <alignment horizontal="center" vertical="center" wrapText="1"/>
    </xf>
    <xf numFmtId="0" fontId="6" fillId="0" borderId="119" xfId="0" applyFont="1" applyBorder="1" applyAlignment="1">
      <alignment horizontal="center" vertical="center" wrapText="1"/>
    </xf>
    <xf numFmtId="0" fontId="6" fillId="0" borderId="132" xfId="0" applyFont="1" applyBorder="1" applyAlignment="1">
      <alignment horizontal="center" vertical="center" wrapText="1"/>
    </xf>
    <xf numFmtId="0" fontId="6" fillId="0" borderId="62" xfId="0" applyFont="1" applyBorder="1" applyAlignment="1">
      <alignment horizontal="center" vertical="center" wrapText="1"/>
    </xf>
    <xf numFmtId="0" fontId="6" fillId="0" borderId="137" xfId="0" applyFont="1" applyBorder="1" applyAlignment="1">
      <alignment horizontal="center" vertical="center" wrapText="1"/>
    </xf>
    <xf numFmtId="0" fontId="39" fillId="3" borderId="30" xfId="0" applyFont="1" applyFill="1" applyBorder="1" applyAlignment="1">
      <alignment horizontal="center" vertical="center"/>
    </xf>
    <xf numFmtId="0" fontId="15" fillId="0" borderId="9" xfId="0" applyFont="1" applyBorder="1" applyAlignment="1" applyProtection="1">
      <alignment horizontal="center" vertical="center"/>
      <protection locked="0"/>
    </xf>
    <xf numFmtId="0" fontId="15" fillId="0" borderId="98" xfId="0" applyFont="1" applyBorder="1" applyAlignment="1" applyProtection="1">
      <alignment horizontal="center" vertical="center"/>
      <protection locked="0"/>
    </xf>
    <xf numFmtId="0" fontId="15" fillId="0" borderId="22" xfId="0" applyFont="1" applyBorder="1" applyAlignment="1" applyProtection="1">
      <alignment horizontal="center" vertical="center"/>
      <protection locked="0"/>
    </xf>
    <xf numFmtId="0" fontId="1" fillId="3" borderId="16" xfId="0" applyFont="1" applyFill="1" applyBorder="1" applyAlignment="1" applyProtection="1">
      <alignment horizontal="center" vertical="center"/>
      <protection locked="0"/>
    </xf>
    <xf numFmtId="0" fontId="36" fillId="3" borderId="10" xfId="0" applyFont="1" applyFill="1" applyBorder="1" applyAlignment="1" applyProtection="1">
      <alignment vertical="center" wrapText="1"/>
      <protection locked="0"/>
    </xf>
    <xf numFmtId="0" fontId="36" fillId="3" borderId="15" xfId="0" applyFont="1" applyFill="1" applyBorder="1" applyAlignment="1" applyProtection="1">
      <alignment vertical="center" wrapText="1"/>
      <protection locked="0"/>
    </xf>
    <xf numFmtId="0" fontId="15" fillId="3" borderId="15" xfId="0" applyFont="1" applyFill="1" applyBorder="1" applyAlignment="1" applyProtection="1">
      <alignment vertical="center" wrapText="1"/>
      <protection locked="0"/>
    </xf>
    <xf numFmtId="0" fontId="15" fillId="3" borderId="18" xfId="0" applyFont="1" applyFill="1" applyBorder="1" applyAlignment="1" applyProtection="1">
      <alignment vertical="center" wrapText="1"/>
      <protection locked="0"/>
    </xf>
    <xf numFmtId="0" fontId="40" fillId="3" borderId="19" xfId="0" applyFont="1" applyFill="1" applyBorder="1" applyAlignment="1">
      <alignment horizontal="center" vertical="center"/>
    </xf>
    <xf numFmtId="0" fontId="38" fillId="3" borderId="0" xfId="0" applyFont="1" applyFill="1" applyAlignment="1">
      <alignment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0" fillId="3" borderId="29" xfId="0" applyFill="1" applyBorder="1"/>
    <xf numFmtId="0" fontId="41" fillId="0" borderId="0" xfId="0" applyFont="1"/>
    <xf numFmtId="0" fontId="1" fillId="3" borderId="11" xfId="0" applyFont="1" applyFill="1" applyBorder="1" applyAlignment="1">
      <alignment horizontal="center" vertical="center"/>
    </xf>
    <xf numFmtId="0" fontId="1" fillId="3" borderId="15" xfId="0" applyFont="1" applyFill="1" applyBorder="1" applyAlignment="1" applyProtection="1">
      <alignment vertical="center" wrapText="1"/>
      <protection locked="0"/>
    </xf>
    <xf numFmtId="0" fontId="1" fillId="8" borderId="11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  <xf numFmtId="0" fontId="41" fillId="3" borderId="0" xfId="0" applyFont="1" applyFill="1"/>
    <xf numFmtId="0" fontId="1" fillId="3" borderId="8" xfId="0" applyFont="1" applyFill="1" applyBorder="1" applyAlignment="1" applyProtection="1">
      <alignment horizontal="center" vertical="center"/>
      <protection locked="0"/>
    </xf>
    <xf numFmtId="0" fontId="15" fillId="3" borderId="9" xfId="0" applyFont="1" applyFill="1" applyBorder="1" applyAlignment="1" applyProtection="1">
      <alignment horizontal="center" vertical="center"/>
      <protection locked="0"/>
    </xf>
    <xf numFmtId="0" fontId="1" fillId="3" borderId="13" xfId="0" applyFont="1" applyFill="1" applyBorder="1" applyAlignment="1" applyProtection="1">
      <alignment horizontal="center" vertical="center"/>
      <protection locked="0"/>
    </xf>
    <xf numFmtId="0" fontId="1" fillId="3" borderId="50" xfId="0" applyFont="1" applyFill="1" applyBorder="1" applyAlignment="1" applyProtection="1">
      <alignment horizontal="center" vertical="center"/>
      <protection locked="0"/>
    </xf>
    <xf numFmtId="0" fontId="15" fillId="3" borderId="52" xfId="0" applyFont="1" applyFill="1" applyBorder="1" applyAlignment="1" applyProtection="1">
      <alignment horizontal="center" vertical="center"/>
      <protection locked="0"/>
    </xf>
    <xf numFmtId="0" fontId="1" fillId="3" borderId="22" xfId="0" applyFont="1" applyFill="1" applyBorder="1" applyAlignment="1" applyProtection="1">
      <alignment horizontal="center" vertical="center"/>
      <protection locked="0"/>
    </xf>
    <xf numFmtId="0" fontId="15" fillId="3" borderId="146" xfId="0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0" fillId="3" borderId="29" xfId="0" applyFill="1" applyBorder="1" applyAlignment="1">
      <alignment horizontal="center"/>
    </xf>
    <xf numFmtId="0" fontId="27" fillId="3" borderId="1" xfId="0" applyFont="1" applyFill="1" applyBorder="1" applyAlignment="1">
      <alignment vertical="center"/>
    </xf>
    <xf numFmtId="0" fontId="27" fillId="3" borderId="2" xfId="0" applyFont="1" applyFill="1" applyBorder="1" applyAlignment="1">
      <alignment vertical="center"/>
    </xf>
    <xf numFmtId="0" fontId="27" fillId="3" borderId="53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18" fillId="3" borderId="39" xfId="0" applyFont="1" applyFill="1" applyBorder="1" applyAlignment="1">
      <alignment horizontal="center" vertical="center"/>
    </xf>
    <xf numFmtId="0" fontId="16" fillId="3" borderId="8" xfId="0" applyFont="1" applyFill="1" applyBorder="1" applyProtection="1">
      <protection locked="0"/>
    </xf>
    <xf numFmtId="0" fontId="2" fillId="3" borderId="8" xfId="0" applyFont="1" applyFill="1" applyBorder="1" applyProtection="1">
      <protection locked="0"/>
    </xf>
    <xf numFmtId="0" fontId="16" fillId="3" borderId="13" xfId="0" applyFont="1" applyFill="1" applyBorder="1" applyProtection="1">
      <protection locked="0"/>
    </xf>
    <xf numFmtId="0" fontId="2" fillId="3" borderId="13" xfId="0" applyFont="1" applyFill="1" applyBorder="1" applyProtection="1">
      <protection locked="0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8" fillId="3" borderId="39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 applyProtection="1">
      <alignment horizontal="center" vertical="center" wrapText="1"/>
      <protection locked="0"/>
    </xf>
    <xf numFmtId="0" fontId="16" fillId="3" borderId="55" xfId="0" applyFont="1" applyFill="1" applyBorder="1" applyAlignment="1" applyProtection="1">
      <alignment horizontal="center" vertical="center" wrapText="1"/>
      <protection locked="0"/>
    </xf>
    <xf numFmtId="0" fontId="16" fillId="3" borderId="14" xfId="0" applyFont="1" applyFill="1" applyBorder="1" applyAlignment="1" applyProtection="1">
      <alignment horizontal="center" vertical="center" wrapText="1"/>
      <protection locked="0"/>
    </xf>
    <xf numFmtId="0" fontId="16" fillId="3" borderId="21" xfId="0" applyFont="1" applyFill="1" applyBorder="1" applyAlignment="1" applyProtection="1">
      <alignment horizontal="center" vertical="center" wrapText="1"/>
      <protection locked="0"/>
    </xf>
    <xf numFmtId="0" fontId="16" fillId="3" borderId="17" xfId="0" applyFont="1" applyFill="1" applyBorder="1" applyAlignment="1" applyProtection="1">
      <alignment horizontal="center" vertical="center" wrapText="1"/>
      <protection locked="0"/>
    </xf>
    <xf numFmtId="0" fontId="16" fillId="3" borderId="23" xfId="0" applyFont="1" applyFill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 applyProtection="1">
      <alignment horizontal="center" vertical="center"/>
      <protection locked="0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 applyProtection="1">
      <alignment horizontal="center" vertical="center"/>
      <protection locked="0"/>
    </xf>
    <xf numFmtId="0" fontId="16" fillId="0" borderId="22" xfId="0" applyFont="1" applyBorder="1" applyAlignment="1">
      <alignment horizontal="center" vertical="center"/>
    </xf>
    <xf numFmtId="0" fontId="16" fillId="0" borderId="22" xfId="0" applyFont="1" applyBorder="1" applyAlignment="1" applyProtection="1">
      <alignment horizontal="center" vertical="center"/>
      <protection locked="0"/>
    </xf>
    <xf numFmtId="0" fontId="16" fillId="3" borderId="8" xfId="0" applyFont="1" applyFill="1" applyBorder="1" applyAlignment="1">
      <alignment horizontal="center" vertical="center"/>
    </xf>
    <xf numFmtId="0" fontId="16" fillId="3" borderId="8" xfId="0" applyFont="1" applyFill="1" applyBorder="1" applyAlignment="1" applyProtection="1">
      <alignment horizontal="center" vertical="center"/>
      <protection locked="0"/>
    </xf>
    <xf numFmtId="0" fontId="16" fillId="3" borderId="13" xfId="0" applyFont="1" applyFill="1" applyBorder="1" applyAlignment="1">
      <alignment horizontal="center" vertical="center"/>
    </xf>
    <xf numFmtId="0" fontId="16" fillId="3" borderId="13" xfId="0" applyFont="1" applyFill="1" applyBorder="1" applyAlignment="1" applyProtection="1">
      <alignment horizontal="center" vertical="center"/>
      <protection locked="0"/>
    </xf>
    <xf numFmtId="0" fontId="17" fillId="3" borderId="0" xfId="0" applyFont="1" applyFill="1" applyAlignment="1">
      <alignment horizontal="center" vertical="center"/>
    </xf>
    <xf numFmtId="0" fontId="37" fillId="3" borderId="0" xfId="0" applyFont="1" applyFill="1"/>
    <xf numFmtId="0" fontId="18" fillId="3" borderId="30" xfId="0" applyFont="1" applyFill="1" applyBorder="1" applyAlignment="1">
      <alignment horizontal="center" vertical="center"/>
    </xf>
    <xf numFmtId="0" fontId="40" fillId="3" borderId="27" xfId="0" applyFont="1" applyFill="1" applyBorder="1" applyAlignment="1">
      <alignment horizontal="center" vertical="center"/>
    </xf>
    <xf numFmtId="0" fontId="40" fillId="3" borderId="31" xfId="0" applyFont="1" applyFill="1" applyBorder="1" applyAlignment="1">
      <alignment horizontal="center" vertical="center"/>
    </xf>
    <xf numFmtId="0" fontId="40" fillId="3" borderId="36" xfId="0" applyFont="1" applyFill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7" fillId="0" borderId="149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25" fillId="3" borderId="152" xfId="0" applyFont="1" applyFill="1" applyBorder="1" applyAlignment="1">
      <alignment horizontal="center" vertical="center"/>
    </xf>
    <xf numFmtId="0" fontId="26" fillId="3" borderId="152" xfId="0" applyFont="1" applyFill="1" applyBorder="1"/>
    <xf numFmtId="0" fontId="16" fillId="3" borderId="152" xfId="0" applyFont="1" applyFill="1" applyBorder="1"/>
    <xf numFmtId="49" fontId="22" fillId="3" borderId="0" xfId="0" applyNumberFormat="1" applyFont="1" applyFill="1"/>
    <xf numFmtId="0" fontId="18" fillId="3" borderId="0" xfId="0" applyFont="1" applyFill="1"/>
    <xf numFmtId="0" fontId="16" fillId="3" borderId="21" xfId="0" applyFont="1" applyFill="1" applyBorder="1" applyAlignment="1">
      <alignment horizontal="center"/>
    </xf>
    <xf numFmtId="49" fontId="21" fillId="3" borderId="12" xfId="0" applyNumberFormat="1" applyFont="1" applyFill="1" applyBorder="1" applyProtection="1">
      <protection locked="0"/>
    </xf>
    <xf numFmtId="0" fontId="21" fillId="3" borderId="21" xfId="0" applyFont="1" applyFill="1" applyBorder="1" applyAlignment="1" applyProtection="1">
      <alignment horizontal="center" vertical="center"/>
      <protection locked="0"/>
    </xf>
    <xf numFmtId="0" fontId="23" fillId="3" borderId="0" xfId="0" applyFont="1" applyFill="1"/>
    <xf numFmtId="0" fontId="20" fillId="3" borderId="12" xfId="0" applyFont="1" applyFill="1" applyBorder="1" applyProtection="1"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16" fillId="3" borderId="12" xfId="0" applyFont="1" applyFill="1" applyBorder="1" applyProtection="1">
      <protection locked="0"/>
    </xf>
    <xf numFmtId="0" fontId="15" fillId="3" borderId="0" xfId="0" applyFont="1" applyFill="1"/>
    <xf numFmtId="0" fontId="16" fillId="3" borderId="21" xfId="0" applyFont="1" applyFill="1" applyBorder="1" applyAlignment="1" applyProtection="1">
      <alignment horizontal="center" vertical="center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" fillId="3" borderId="13" xfId="0" applyFont="1" applyFill="1" applyBorder="1"/>
    <xf numFmtId="0" fontId="16" fillId="3" borderId="21" xfId="0" applyFont="1" applyFill="1" applyBorder="1" applyAlignment="1">
      <alignment horizontal="center" vertical="center"/>
    </xf>
    <xf numFmtId="0" fontId="16" fillId="3" borderId="13" xfId="0" applyFont="1" applyFill="1" applyBorder="1"/>
    <xf numFmtId="49" fontId="21" fillId="3" borderId="13" xfId="0" applyNumberFormat="1" applyFont="1" applyFill="1" applyBorder="1" applyProtection="1">
      <protection locked="0"/>
    </xf>
    <xf numFmtId="0" fontId="21" fillId="3" borderId="21" xfId="0" applyFont="1" applyFill="1" applyBorder="1" applyAlignment="1" applyProtection="1">
      <alignment horizontal="center"/>
      <protection locked="0"/>
    </xf>
    <xf numFmtId="0" fontId="21" fillId="3" borderId="12" xfId="0" applyFont="1" applyFill="1" applyBorder="1" applyProtection="1">
      <protection locked="0"/>
    </xf>
    <xf numFmtId="0" fontId="16" fillId="3" borderId="21" xfId="0" applyFont="1" applyFill="1" applyBorder="1" applyAlignment="1">
      <alignment vertical="center"/>
    </xf>
    <xf numFmtId="0" fontId="16" fillId="3" borderId="51" xfId="0" applyFont="1" applyFill="1" applyBorder="1" applyProtection="1">
      <protection locked="0"/>
    </xf>
    <xf numFmtId="0" fontId="16" fillId="3" borderId="7" xfId="0" applyFont="1" applyFill="1" applyBorder="1" applyProtection="1">
      <protection locked="0"/>
    </xf>
    <xf numFmtId="0" fontId="16" fillId="3" borderId="31" xfId="0" applyFont="1" applyFill="1" applyBorder="1" applyAlignment="1" applyProtection="1">
      <alignment vertical="center"/>
      <protection locked="0"/>
    </xf>
    <xf numFmtId="0" fontId="16" fillId="3" borderId="21" xfId="0" applyFont="1" applyFill="1" applyBorder="1" applyProtection="1">
      <protection locked="0"/>
    </xf>
    <xf numFmtId="0" fontId="16" fillId="3" borderId="16" xfId="0" applyFont="1" applyFill="1" applyBorder="1" applyProtection="1">
      <protection locked="0"/>
    </xf>
    <xf numFmtId="0" fontId="16" fillId="3" borderId="23" xfId="0" applyFont="1" applyFill="1" applyBorder="1" applyAlignment="1">
      <alignment horizontal="center"/>
    </xf>
    <xf numFmtId="1" fontId="23" fillId="3" borderId="0" xfId="0" applyNumberFormat="1" applyFont="1" applyFill="1"/>
    <xf numFmtId="1" fontId="21" fillId="3" borderId="12" xfId="0" applyNumberFormat="1" applyFont="1" applyFill="1" applyBorder="1" applyProtection="1">
      <protection locked="0"/>
    </xf>
    <xf numFmtId="1" fontId="21" fillId="3" borderId="21" xfId="0" applyNumberFormat="1" applyFont="1" applyFill="1" applyBorder="1" applyAlignment="1" applyProtection="1">
      <alignment horizontal="center"/>
      <protection locked="0"/>
    </xf>
    <xf numFmtId="0" fontId="2" fillId="3" borderId="12" xfId="0" applyFont="1" applyFill="1" applyBorder="1" applyProtection="1">
      <protection locked="0"/>
    </xf>
    <xf numFmtId="0" fontId="24" fillId="3" borderId="0" xfId="0" applyFont="1" applyFill="1"/>
    <xf numFmtId="0" fontId="16" fillId="3" borderId="23" xfId="0" applyFont="1" applyFill="1" applyBorder="1" applyAlignment="1" applyProtection="1">
      <alignment horizontal="center" vertical="center"/>
      <protection locked="0"/>
    </xf>
    <xf numFmtId="0" fontId="16" fillId="3" borderId="23" xfId="0" applyFont="1" applyFill="1" applyBorder="1" applyAlignment="1" applyProtection="1">
      <alignment horizontal="center"/>
      <protection locked="0"/>
    </xf>
    <xf numFmtId="0" fontId="7" fillId="2" borderId="111" xfId="0" applyFont="1" applyFill="1" applyBorder="1" applyAlignment="1">
      <alignment horizontal="center" vertical="center" wrapText="1"/>
    </xf>
    <xf numFmtId="0" fontId="7" fillId="2" borderId="112" xfId="0" applyFont="1" applyFill="1" applyBorder="1" applyAlignment="1">
      <alignment horizontal="center" vertical="center" wrapText="1"/>
    </xf>
    <xf numFmtId="0" fontId="7" fillId="2" borderId="107" xfId="0" applyFont="1" applyFill="1" applyBorder="1" applyAlignment="1">
      <alignment horizontal="center" vertical="center" wrapText="1"/>
    </xf>
    <xf numFmtId="0" fontId="7" fillId="2" borderId="117" xfId="0" applyFont="1" applyFill="1" applyBorder="1" applyAlignment="1">
      <alignment horizontal="center" vertical="center" wrapText="1"/>
    </xf>
    <xf numFmtId="0" fontId="7" fillId="2" borderId="125" xfId="0" applyFont="1" applyFill="1" applyBorder="1" applyAlignment="1">
      <alignment horizontal="center" vertical="center" wrapText="1"/>
    </xf>
    <xf numFmtId="0" fontId="7" fillId="2" borderId="126" xfId="0" applyFont="1" applyFill="1" applyBorder="1" applyAlignment="1">
      <alignment horizontal="center" vertical="center" wrapText="1"/>
    </xf>
    <xf numFmtId="0" fontId="7" fillId="2" borderId="127" xfId="0" applyFont="1" applyFill="1" applyBorder="1" applyAlignment="1">
      <alignment horizontal="center" vertical="center" wrapText="1"/>
    </xf>
    <xf numFmtId="0" fontId="7" fillId="2" borderId="134" xfId="0" applyFont="1" applyFill="1" applyBorder="1" applyAlignment="1">
      <alignment horizontal="center" vertical="center" wrapText="1"/>
    </xf>
    <xf numFmtId="0" fontId="7" fillId="2" borderId="128" xfId="0" applyFont="1" applyFill="1" applyBorder="1" applyAlignment="1">
      <alignment horizontal="center" vertical="center" wrapText="1"/>
    </xf>
    <xf numFmtId="0" fontId="7" fillId="2" borderId="129" xfId="0" applyFont="1" applyFill="1" applyBorder="1" applyAlignment="1">
      <alignment horizontal="center" vertical="center" wrapText="1"/>
    </xf>
    <xf numFmtId="0" fontId="7" fillId="2" borderId="122" xfId="0" applyFont="1" applyFill="1" applyBorder="1" applyAlignment="1">
      <alignment horizontal="center" vertical="center" wrapText="1"/>
    </xf>
    <xf numFmtId="0" fontId="7" fillId="2" borderId="135" xfId="0" applyFont="1" applyFill="1" applyBorder="1" applyAlignment="1">
      <alignment horizontal="center" vertical="center" wrapText="1"/>
    </xf>
    <xf numFmtId="0" fontId="7" fillId="2" borderId="133" xfId="0" applyFont="1" applyFill="1" applyBorder="1" applyAlignment="1">
      <alignment horizontal="center" vertical="center" wrapText="1"/>
    </xf>
    <xf numFmtId="0" fontId="7" fillId="2" borderId="63" xfId="0" applyFont="1" applyFill="1" applyBorder="1" applyAlignment="1">
      <alignment horizontal="center" vertical="center" wrapText="1"/>
    </xf>
    <xf numFmtId="0" fontId="7" fillId="2" borderId="64" xfId="0" applyFont="1" applyFill="1" applyBorder="1" applyAlignment="1">
      <alignment horizontal="center" vertical="center" wrapText="1"/>
    </xf>
    <xf numFmtId="0" fontId="7" fillId="2" borderId="65" xfId="0" applyFont="1" applyFill="1" applyBorder="1" applyAlignment="1">
      <alignment horizontal="center" vertical="center" wrapText="1"/>
    </xf>
    <xf numFmtId="49" fontId="9" fillId="0" borderId="101" xfId="0" applyNumberFormat="1" applyFont="1" applyBorder="1" applyAlignment="1">
      <alignment horizontal="center" vertical="center" wrapText="1"/>
    </xf>
    <xf numFmtId="49" fontId="9" fillId="0" borderId="73" xfId="0" applyNumberFormat="1" applyFont="1" applyBorder="1" applyAlignment="1">
      <alignment horizontal="center" vertical="center" wrapText="1"/>
    </xf>
    <xf numFmtId="0" fontId="43" fillId="6" borderId="107" xfId="0" applyFont="1" applyFill="1" applyBorder="1" applyAlignment="1">
      <alignment horizontal="center" vertical="center" wrapText="1"/>
    </xf>
    <xf numFmtId="49" fontId="9" fillId="0" borderId="121" xfId="0" applyNumberFormat="1" applyFont="1" applyBorder="1" applyAlignment="1">
      <alignment horizontal="center" vertical="center" wrapText="1"/>
    </xf>
    <xf numFmtId="0" fontId="43" fillId="6" borderId="122" xfId="0" applyFont="1" applyFill="1" applyBorder="1" applyAlignment="1">
      <alignment horizontal="center" vertical="center" wrapText="1"/>
    </xf>
    <xf numFmtId="0" fontId="43" fillId="6" borderId="123" xfId="0" applyFont="1" applyFill="1" applyBorder="1" applyAlignment="1">
      <alignment horizontal="center" vertical="center" wrapText="1"/>
    </xf>
    <xf numFmtId="49" fontId="9" fillId="0" borderId="124" xfId="0" applyNumberFormat="1" applyFont="1" applyBorder="1" applyAlignment="1">
      <alignment horizontal="center" vertical="center" wrapText="1"/>
    </xf>
    <xf numFmtId="0" fontId="43" fillId="6" borderId="120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/>
    </xf>
    <xf numFmtId="0" fontId="18" fillId="3" borderId="12" xfId="0" applyFont="1" applyFill="1" applyBorder="1"/>
    <xf numFmtId="0" fontId="18" fillId="3" borderId="21" xfId="0" applyFont="1" applyFill="1" applyBorder="1" applyAlignment="1">
      <alignment horizontal="center"/>
    </xf>
    <xf numFmtId="0" fontId="16" fillId="3" borderId="12" xfId="0" applyFont="1" applyFill="1" applyBorder="1"/>
    <xf numFmtId="49" fontId="22" fillId="3" borderId="12" xfId="0" applyNumberFormat="1" applyFont="1" applyFill="1" applyBorder="1"/>
    <xf numFmtId="49" fontId="22" fillId="3" borderId="21" xfId="0" applyNumberFormat="1" applyFont="1" applyFill="1" applyBorder="1" applyAlignment="1">
      <alignment horizontal="center"/>
    </xf>
    <xf numFmtId="0" fontId="16" fillId="3" borderId="26" xfId="0" applyFont="1" applyFill="1" applyBorder="1"/>
    <xf numFmtId="0" fontId="16" fillId="3" borderId="0" xfId="0" applyFont="1" applyFill="1" applyAlignment="1">
      <alignment horizontal="center"/>
    </xf>
    <xf numFmtId="0" fontId="15" fillId="3" borderId="7" xfId="0" applyFont="1" applyFill="1" applyBorder="1" applyAlignment="1" applyProtection="1">
      <alignment horizontal="center" vertical="center"/>
      <protection locked="0"/>
    </xf>
    <xf numFmtId="0" fontId="15" fillId="3" borderId="12" xfId="0" applyFont="1" applyFill="1" applyBorder="1" applyAlignment="1" applyProtection="1">
      <alignment horizontal="center" vertical="center"/>
      <protection locked="0"/>
    </xf>
    <xf numFmtId="0" fontId="15" fillId="3" borderId="16" xfId="0" applyFont="1" applyFill="1" applyBorder="1" applyAlignment="1" applyProtection="1">
      <alignment horizontal="center" vertical="center"/>
      <protection locked="0"/>
    </xf>
    <xf numFmtId="0" fontId="15" fillId="3" borderId="19" xfId="0" applyFont="1" applyFill="1" applyBorder="1" applyAlignment="1" applyProtection="1">
      <alignment horizontal="center" vertical="center"/>
      <protection locked="0"/>
    </xf>
    <xf numFmtId="0" fontId="15" fillId="3" borderId="14" xfId="0" applyFont="1" applyFill="1" applyBorder="1" applyAlignment="1" applyProtection="1">
      <alignment horizontal="center" vertical="center"/>
      <protection locked="0"/>
    </xf>
    <xf numFmtId="0" fontId="1" fillId="10" borderId="11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horizontal="center" vertical="center"/>
    </xf>
    <xf numFmtId="0" fontId="1" fillId="10" borderId="21" xfId="0" applyFont="1" applyFill="1" applyBorder="1" applyAlignment="1">
      <alignment horizontal="center" vertical="center"/>
    </xf>
    <xf numFmtId="0" fontId="1" fillId="10" borderId="145" xfId="0" applyFont="1" applyFill="1" applyBorder="1" applyAlignment="1">
      <alignment horizontal="center" vertical="center"/>
    </xf>
    <xf numFmtId="0" fontId="20" fillId="10" borderId="11" xfId="0" applyFont="1" applyFill="1" applyBorder="1" applyAlignment="1">
      <alignment horizontal="center" vertical="center"/>
    </xf>
    <xf numFmtId="0" fontId="16" fillId="10" borderId="11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27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top" wrapText="1"/>
    </xf>
    <xf numFmtId="0" fontId="4" fillId="3" borderId="0" xfId="0" applyFont="1" applyFill="1" applyAlignment="1">
      <alignment horizontal="center" vertical="center" wrapText="1"/>
    </xf>
    <xf numFmtId="49" fontId="9" fillId="3" borderId="0" xfId="0" applyNumberFormat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49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0" fontId="7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28" fillId="3" borderId="106" xfId="0" applyFont="1" applyFill="1" applyBorder="1" applyAlignment="1">
      <alignment horizontal="center" vertical="center" wrapText="1"/>
    </xf>
    <xf numFmtId="0" fontId="29" fillId="3" borderId="90" xfId="0" applyFont="1" applyFill="1" applyBorder="1" applyAlignment="1">
      <alignment shrinkToFit="1"/>
    </xf>
    <xf numFmtId="0" fontId="29" fillId="3" borderId="0" xfId="0" applyFont="1" applyFill="1" applyAlignment="1">
      <alignment shrinkToFit="1"/>
    </xf>
    <xf numFmtId="0" fontId="0" fillId="3" borderId="106" xfId="0" applyFill="1" applyBorder="1"/>
    <xf numFmtId="0" fontId="0" fillId="3" borderId="86" xfId="0" applyFill="1" applyBorder="1"/>
    <xf numFmtId="0" fontId="0" fillId="3" borderId="90" xfId="0" applyFill="1" applyBorder="1"/>
    <xf numFmtId="0" fontId="6" fillId="0" borderId="153" xfId="0" applyFont="1" applyBorder="1" applyAlignment="1">
      <alignment horizontal="center" vertical="center" wrapText="1"/>
    </xf>
    <xf numFmtId="0" fontId="12" fillId="7" borderId="154" xfId="0" applyFont="1" applyFill="1" applyBorder="1" applyAlignment="1">
      <alignment vertical="center" wrapText="1"/>
    </xf>
    <xf numFmtId="0" fontId="13" fillId="7" borderId="36" xfId="0" applyFont="1" applyFill="1" applyBorder="1" applyAlignment="1">
      <alignment horizontal="center" vertical="center" wrapText="1"/>
    </xf>
    <xf numFmtId="49" fontId="8" fillId="3" borderId="0" xfId="0" applyNumberFormat="1" applyFont="1" applyFill="1" applyAlignment="1">
      <alignment horizontal="center" vertical="center" wrapText="1"/>
    </xf>
    <xf numFmtId="49" fontId="8" fillId="3" borderId="0" xfId="0" applyNumberFormat="1" applyFont="1" applyFill="1" applyAlignment="1">
      <alignment horizontal="center" vertical="center"/>
    </xf>
    <xf numFmtId="0" fontId="0" fillId="7" borderId="154" xfId="0" applyFill="1" applyBorder="1" applyAlignment="1">
      <alignment wrapText="1"/>
    </xf>
    <xf numFmtId="0" fontId="9" fillId="5" borderId="154" xfId="0" applyFont="1" applyFill="1" applyBorder="1" applyAlignment="1">
      <alignment horizontal="center" vertical="center" wrapText="1"/>
    </xf>
    <xf numFmtId="0" fontId="0" fillId="7" borderId="162" xfId="0" applyFill="1" applyBorder="1" applyAlignment="1">
      <alignment wrapText="1"/>
    </xf>
    <xf numFmtId="0" fontId="14" fillId="7" borderId="163" xfId="0" applyFont="1" applyFill="1" applyBorder="1" applyAlignment="1">
      <alignment vertical="center" wrapText="1"/>
    </xf>
    <xf numFmtId="0" fontId="4" fillId="5" borderId="164" xfId="0" applyFont="1" applyFill="1" applyBorder="1" applyAlignment="1">
      <alignment horizontal="center" vertical="center" wrapText="1"/>
    </xf>
    <xf numFmtId="0" fontId="0" fillId="7" borderId="165" xfId="0" applyFill="1" applyBorder="1"/>
    <xf numFmtId="0" fontId="7" fillId="5" borderId="166" xfId="0" applyFont="1" applyFill="1" applyBorder="1" applyAlignment="1">
      <alignment horizontal="center" vertical="center" wrapText="1"/>
    </xf>
    <xf numFmtId="0" fontId="7" fillId="5" borderId="167" xfId="0" applyFont="1" applyFill="1" applyBorder="1" applyAlignment="1">
      <alignment horizontal="center" vertical="center" wrapText="1"/>
    </xf>
    <xf numFmtId="0" fontId="0" fillId="7" borderId="165" xfId="0" applyFill="1" applyBorder="1" applyAlignment="1">
      <alignment vertical="center"/>
    </xf>
    <xf numFmtId="0" fontId="9" fillId="7" borderId="166" xfId="0" applyFont="1" applyFill="1" applyBorder="1" applyAlignment="1">
      <alignment horizontal="center" vertical="center"/>
    </xf>
    <xf numFmtId="0" fontId="0" fillId="7" borderId="28" xfId="0" applyFill="1" applyBorder="1" applyAlignment="1">
      <alignment wrapText="1"/>
    </xf>
    <xf numFmtId="0" fontId="11" fillId="7" borderId="36" xfId="0" applyFont="1" applyFill="1" applyBorder="1" applyAlignment="1">
      <alignment vertical="center" wrapText="1"/>
    </xf>
    <xf numFmtId="0" fontId="9" fillId="7" borderId="168" xfId="0" applyFont="1" applyFill="1" applyBorder="1" applyAlignment="1">
      <alignment horizontal="center" vertical="center"/>
    </xf>
    <xf numFmtId="0" fontId="0" fillId="7" borderId="168" xfId="0" applyFill="1" applyBorder="1" applyAlignment="1">
      <alignment vertical="center"/>
    </xf>
    <xf numFmtId="0" fontId="1" fillId="3" borderId="12" xfId="0" applyFont="1" applyFill="1" applyBorder="1" applyProtection="1">
      <protection locked="0"/>
    </xf>
    <xf numFmtId="0" fontId="25" fillId="9" borderId="19" xfId="0" applyFont="1" applyFill="1" applyBorder="1" applyAlignment="1">
      <alignment horizontal="center" vertical="center"/>
    </xf>
    <xf numFmtId="0" fontId="25" fillId="9" borderId="20" xfId="0" applyFont="1" applyFill="1" applyBorder="1" applyAlignment="1">
      <alignment horizontal="center" vertical="center"/>
    </xf>
    <xf numFmtId="0" fontId="27" fillId="9" borderId="25" xfId="0" applyFont="1" applyFill="1" applyBorder="1" applyAlignment="1">
      <alignment horizontal="center" vertical="center"/>
    </xf>
    <xf numFmtId="0" fontId="27" fillId="9" borderId="32" xfId="0" applyFont="1" applyFill="1" applyBorder="1" applyAlignment="1">
      <alignment horizontal="center" vertical="center"/>
    </xf>
    <xf numFmtId="0" fontId="27" fillId="9" borderId="19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6" fillId="3" borderId="2" xfId="0" applyFont="1" applyFill="1" applyBorder="1" applyAlignment="1" applyProtection="1">
      <alignment horizontal="center" vertical="center"/>
      <protection locked="0"/>
    </xf>
    <xf numFmtId="0" fontId="16" fillId="3" borderId="3" xfId="0" applyFont="1" applyFill="1" applyBorder="1" applyAlignment="1" applyProtection="1">
      <alignment horizontal="center" vertical="center"/>
      <protection locked="0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/>
    </xf>
    <xf numFmtId="0" fontId="27" fillId="3" borderId="3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6" fillId="3" borderId="56" xfId="0" applyFont="1" applyFill="1" applyBorder="1" applyAlignment="1" applyProtection="1">
      <alignment horizontal="center" vertical="center" wrapText="1"/>
      <protection locked="0"/>
    </xf>
    <xf numFmtId="0" fontId="16" fillId="3" borderId="57" xfId="0" applyFont="1" applyFill="1" applyBorder="1" applyAlignment="1" applyProtection="1">
      <alignment horizontal="center" vertical="center" wrapText="1"/>
      <protection locked="0"/>
    </xf>
    <xf numFmtId="0" fontId="16" fillId="3" borderId="58" xfId="0" applyFont="1" applyFill="1" applyBorder="1" applyAlignment="1" applyProtection="1">
      <alignment horizontal="center" vertical="center" wrapText="1"/>
      <protection locked="0"/>
    </xf>
    <xf numFmtId="0" fontId="18" fillId="9" borderId="1" xfId="0" applyFont="1" applyFill="1" applyBorder="1" applyAlignment="1">
      <alignment horizontal="right" vertical="center"/>
    </xf>
    <xf numFmtId="0" fontId="18" fillId="9" borderId="3" xfId="0" applyFont="1" applyFill="1" applyBorder="1" applyAlignment="1">
      <alignment horizontal="right" vertical="center"/>
    </xf>
    <xf numFmtId="0" fontId="38" fillId="3" borderId="1" xfId="0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38" fillId="3" borderId="3" xfId="0" applyFont="1" applyFill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4" borderId="34" xfId="0" applyFont="1" applyFill="1" applyBorder="1" applyAlignment="1">
      <alignment horizontal="center" vertical="center"/>
    </xf>
    <xf numFmtId="0" fontId="17" fillId="4" borderId="35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6" fillId="0" borderId="10" xfId="0" applyFont="1" applyBorder="1" applyAlignment="1" applyProtection="1">
      <alignment horizontal="center" vertical="center" wrapText="1"/>
      <protection locked="0"/>
    </xf>
    <xf numFmtId="0" fontId="15" fillId="0" borderId="15" xfId="0" applyFont="1" applyBorder="1" applyAlignment="1" applyProtection="1">
      <alignment horizontal="center" vertical="center" wrapText="1"/>
      <protection locked="0"/>
    </xf>
    <xf numFmtId="0" fontId="17" fillId="10" borderId="96" xfId="0" applyFont="1" applyFill="1" applyBorder="1" applyAlignment="1">
      <alignment horizontal="center" vertical="center"/>
    </xf>
    <xf numFmtId="0" fontId="17" fillId="10" borderId="97" xfId="0" applyFont="1" applyFill="1" applyBorder="1" applyAlignment="1">
      <alignment horizontal="center" vertical="center"/>
    </xf>
    <xf numFmtId="0" fontId="17" fillId="0" borderId="147" xfId="0" applyFont="1" applyBorder="1" applyAlignment="1">
      <alignment horizontal="center" vertical="center"/>
    </xf>
    <xf numFmtId="0" fontId="17" fillId="0" borderId="148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5" fillId="0" borderId="18" xfId="0" applyFont="1" applyBorder="1" applyAlignment="1" applyProtection="1">
      <alignment horizontal="center" vertical="center" wrapText="1"/>
      <protection locked="0"/>
    </xf>
    <xf numFmtId="0" fontId="17" fillId="10" borderId="37" xfId="0" applyFont="1" applyFill="1" applyBorder="1" applyAlignment="1">
      <alignment horizontal="center" vertical="center"/>
    </xf>
    <xf numFmtId="0" fontId="17" fillId="10" borderId="38" xfId="0" applyFont="1" applyFill="1" applyBorder="1" applyAlignment="1">
      <alignment horizontal="center" vertical="center"/>
    </xf>
    <xf numFmtId="0" fontId="42" fillId="0" borderId="51" xfId="0" applyFont="1" applyBorder="1" applyAlignment="1" applyProtection="1">
      <alignment horizontal="center" vertical="center" wrapText="1"/>
      <protection locked="0"/>
    </xf>
    <xf numFmtId="0" fontId="42" fillId="0" borderId="151" xfId="0" applyFont="1" applyBorder="1" applyAlignment="1" applyProtection="1">
      <alignment horizontal="center" vertical="center" wrapText="1"/>
      <protection locked="0"/>
    </xf>
    <xf numFmtId="0" fontId="42" fillId="0" borderId="99" xfId="0" applyFont="1" applyBorder="1" applyAlignment="1" applyProtection="1">
      <alignment horizontal="center" vertical="center" wrapText="1"/>
      <protection locked="0"/>
    </xf>
    <xf numFmtId="0" fontId="45" fillId="0" borderId="51" xfId="0" applyFont="1" applyBorder="1" applyAlignment="1" applyProtection="1">
      <alignment horizontal="center" vertical="center" wrapText="1"/>
      <protection locked="0"/>
    </xf>
    <xf numFmtId="0" fontId="45" fillId="0" borderId="151" xfId="0" applyFont="1" applyBorder="1" applyAlignment="1" applyProtection="1">
      <alignment horizontal="center" vertical="center" wrapText="1"/>
      <protection locked="0"/>
    </xf>
    <xf numFmtId="0" fontId="45" fillId="0" borderId="99" xfId="0" applyFont="1" applyBorder="1" applyAlignment="1" applyProtection="1">
      <alignment horizontal="center" vertical="center" wrapText="1"/>
      <protection locked="0"/>
    </xf>
    <xf numFmtId="0" fontId="26" fillId="0" borderId="51" xfId="0" applyFont="1" applyBorder="1" applyAlignment="1" applyProtection="1">
      <alignment horizontal="center" vertical="center" wrapText="1"/>
      <protection locked="0"/>
    </xf>
    <xf numFmtId="0" fontId="26" fillId="0" borderId="151" xfId="0" applyFont="1" applyBorder="1" applyAlignment="1" applyProtection="1">
      <alignment horizontal="center" vertical="center" wrapText="1"/>
      <protection locked="0"/>
    </xf>
    <xf numFmtId="0" fontId="26" fillId="0" borderId="99" xfId="0" applyFont="1" applyBorder="1" applyAlignment="1" applyProtection="1">
      <alignment horizontal="center" vertical="center" wrapText="1"/>
      <protection locked="0"/>
    </xf>
    <xf numFmtId="0" fontId="42" fillId="0" borderId="150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 wrapText="1"/>
      <protection locked="0"/>
    </xf>
    <xf numFmtId="0" fontId="20" fillId="0" borderId="10" xfId="0" applyFont="1" applyBorder="1" applyAlignment="1" applyProtection="1">
      <alignment horizontal="center" vertical="center" wrapText="1"/>
      <protection locked="0"/>
    </xf>
    <xf numFmtId="0" fontId="20" fillId="0" borderId="15" xfId="0" applyFont="1" applyBorder="1" applyAlignment="1" applyProtection="1">
      <alignment horizontal="center" vertical="center" wrapText="1"/>
      <protection locked="0"/>
    </xf>
    <xf numFmtId="0" fontId="20" fillId="0" borderId="18" xfId="0" applyFont="1" applyBorder="1" applyAlignment="1" applyProtection="1">
      <alignment horizontal="center" vertical="center" wrapText="1"/>
      <protection locked="0"/>
    </xf>
    <xf numFmtId="0" fontId="3" fillId="3" borderId="0" xfId="0" applyFont="1" applyFill="1" applyAlignment="1">
      <alignment horizontal="center" vertical="center"/>
    </xf>
    <xf numFmtId="0" fontId="38" fillId="3" borderId="1" xfId="0" applyFont="1" applyFill="1" applyBorder="1" applyAlignment="1" applyProtection="1">
      <alignment horizontal="center" vertical="center"/>
      <protection locked="0"/>
    </xf>
    <xf numFmtId="0" fontId="38" fillId="3" borderId="2" xfId="0" applyFont="1" applyFill="1" applyBorder="1" applyAlignment="1" applyProtection="1">
      <alignment horizontal="center" vertical="center"/>
      <protection locked="0"/>
    </xf>
    <xf numFmtId="0" fontId="38" fillId="3" borderId="3" xfId="0" applyFont="1" applyFill="1" applyBorder="1" applyAlignment="1" applyProtection="1">
      <alignment horizontal="center" vertical="center"/>
      <protection locked="0"/>
    </xf>
    <xf numFmtId="0" fontId="26" fillId="0" borderId="150" xfId="0" applyFont="1" applyBorder="1" applyAlignment="1" applyProtection="1">
      <alignment horizontal="center" vertical="center" wrapText="1"/>
      <protection locked="0"/>
    </xf>
    <xf numFmtId="0" fontId="15" fillId="0" borderId="2" xfId="0" applyFont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37" fillId="3" borderId="0" xfId="0" applyFont="1" applyFill="1" applyAlignment="1">
      <alignment horizontal="center"/>
    </xf>
    <xf numFmtId="0" fontId="37" fillId="3" borderId="29" xfId="0" applyFont="1" applyFill="1" applyBorder="1" applyAlignment="1">
      <alignment horizontal="center"/>
    </xf>
    <xf numFmtId="0" fontId="37" fillId="3" borderId="2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7" fillId="3" borderId="26" xfId="0" applyFont="1" applyFill="1" applyBorder="1" applyAlignment="1">
      <alignment horizontal="center"/>
    </xf>
    <xf numFmtId="49" fontId="9" fillId="0" borderId="157" xfId="0" applyNumberFormat="1" applyFont="1" applyBorder="1" applyAlignment="1">
      <alignment horizontal="center" vertical="center" wrapText="1"/>
    </xf>
    <xf numFmtId="49" fontId="9" fillId="0" borderId="158" xfId="0" applyNumberFormat="1" applyFont="1" applyBorder="1" applyAlignment="1">
      <alignment horizontal="center" vertical="center" wrapText="1"/>
    </xf>
    <xf numFmtId="0" fontId="44" fillId="3" borderId="25" xfId="0" applyFont="1" applyFill="1" applyBorder="1" applyAlignment="1">
      <alignment horizontal="center" vertical="top" wrapText="1"/>
    </xf>
    <xf numFmtId="0" fontId="44" fillId="3" borderId="26" xfId="0" applyFont="1" applyFill="1" applyBorder="1" applyAlignment="1">
      <alignment horizontal="center" vertical="top" wrapText="1"/>
    </xf>
    <xf numFmtId="0" fontId="44" fillId="3" borderId="32" xfId="0" applyFont="1" applyFill="1" applyBorder="1" applyAlignment="1">
      <alignment horizontal="center" vertical="top" wrapText="1"/>
    </xf>
    <xf numFmtId="0" fontId="44" fillId="3" borderId="28" xfId="0" applyFont="1" applyFill="1" applyBorder="1" applyAlignment="1">
      <alignment horizontal="center" vertical="top" wrapText="1"/>
    </xf>
    <xf numFmtId="0" fontId="44" fillId="3" borderId="29" xfId="0" applyFont="1" applyFill="1" applyBorder="1" applyAlignment="1">
      <alignment horizontal="center" vertical="top" wrapText="1"/>
    </xf>
    <xf numFmtId="0" fontId="44" fillId="3" borderId="30" xfId="0" applyFont="1" applyFill="1" applyBorder="1" applyAlignment="1">
      <alignment horizontal="center" vertical="top" wrapText="1"/>
    </xf>
    <xf numFmtId="0" fontId="33" fillId="3" borderId="131" xfId="0" applyFont="1" applyFill="1" applyBorder="1" applyAlignment="1">
      <alignment horizontal="center" shrinkToFit="1"/>
    </xf>
    <xf numFmtId="0" fontId="33" fillId="3" borderId="44" xfId="0" applyFont="1" applyFill="1" applyBorder="1" applyAlignment="1">
      <alignment horizontal="center" shrinkToFit="1"/>
    </xf>
    <xf numFmtId="0" fontId="33" fillId="3" borderId="49" xfId="0" applyFont="1" applyFill="1" applyBorder="1" applyAlignment="1">
      <alignment horizontal="center" shrinkToFit="1"/>
    </xf>
    <xf numFmtId="0" fontId="33" fillId="3" borderId="84" xfId="0" applyFont="1" applyFill="1" applyBorder="1" applyAlignment="1">
      <alignment horizontal="center" shrinkToFit="1"/>
    </xf>
    <xf numFmtId="0" fontId="33" fillId="3" borderId="71" xfId="0" applyFont="1" applyFill="1" applyBorder="1" applyAlignment="1">
      <alignment horizontal="center" shrinkToFit="1"/>
    </xf>
    <xf numFmtId="0" fontId="33" fillId="3" borderId="72" xfId="0" applyFont="1" applyFill="1" applyBorder="1" applyAlignment="1">
      <alignment horizontal="center" shrinkToFit="1"/>
    </xf>
    <xf numFmtId="0" fontId="33" fillId="3" borderId="46" xfId="0" applyFont="1" applyFill="1" applyBorder="1" applyAlignment="1">
      <alignment horizontal="center" shrinkToFit="1"/>
    </xf>
    <xf numFmtId="0" fontId="33" fillId="3" borderId="70" xfId="0" applyFont="1" applyFill="1" applyBorder="1" applyAlignment="1">
      <alignment horizontal="center" shrinkToFit="1"/>
    </xf>
    <xf numFmtId="0" fontId="33" fillId="3" borderId="141" xfId="0" applyFont="1" applyFill="1" applyBorder="1" applyAlignment="1">
      <alignment horizontal="center" shrinkToFit="1"/>
    </xf>
    <xf numFmtId="0" fontId="33" fillId="3" borderId="142" xfId="0" applyFont="1" applyFill="1" applyBorder="1" applyAlignment="1">
      <alignment horizontal="center" shrinkToFit="1"/>
    </xf>
    <xf numFmtId="0" fontId="33" fillId="3" borderId="143" xfId="0" applyFont="1" applyFill="1" applyBorder="1" applyAlignment="1">
      <alignment horizontal="center" shrinkToFit="1"/>
    </xf>
    <xf numFmtId="0" fontId="33" fillId="3" borderId="144" xfId="0" applyFont="1" applyFill="1" applyBorder="1" applyAlignment="1">
      <alignment horizontal="center" shrinkToFit="1"/>
    </xf>
    <xf numFmtId="49" fontId="9" fillId="0" borderId="159" xfId="0" applyNumberFormat="1" applyFont="1" applyBorder="1" applyAlignment="1">
      <alignment horizontal="center" vertical="center" wrapText="1"/>
    </xf>
    <xf numFmtId="0" fontId="32" fillId="0" borderId="115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2" fillId="0" borderId="114" xfId="0" applyFont="1" applyBorder="1" applyAlignment="1">
      <alignment horizontal="center" vertical="center" wrapText="1"/>
    </xf>
    <xf numFmtId="0" fontId="32" fillId="0" borderId="42" xfId="0" applyFont="1" applyBorder="1" applyAlignment="1">
      <alignment horizontal="center" vertical="center" wrapText="1"/>
    </xf>
    <xf numFmtId="0" fontId="32" fillId="0" borderId="54" xfId="0" applyFont="1" applyBorder="1" applyAlignment="1">
      <alignment horizontal="center" vertical="center" wrapText="1"/>
    </xf>
    <xf numFmtId="0" fontId="32" fillId="0" borderId="82" xfId="0" applyFont="1" applyBorder="1" applyAlignment="1">
      <alignment horizontal="center" vertical="center" wrapText="1"/>
    </xf>
    <xf numFmtId="0" fontId="32" fillId="0" borderId="130" xfId="0" applyFont="1" applyBorder="1" applyAlignment="1">
      <alignment horizontal="center" vertical="center" wrapText="1"/>
    </xf>
    <xf numFmtId="0" fontId="32" fillId="0" borderId="131" xfId="0" applyFont="1" applyBorder="1" applyAlignment="1">
      <alignment horizontal="center" vertical="center" wrapText="1"/>
    </xf>
    <xf numFmtId="0" fontId="32" fillId="0" borderId="136" xfId="0" applyFont="1" applyBorder="1" applyAlignment="1">
      <alignment horizontal="center" vertical="center" wrapText="1"/>
    </xf>
    <xf numFmtId="0" fontId="33" fillId="3" borderId="0" xfId="0" applyFont="1" applyFill="1" applyAlignment="1">
      <alignment horizontal="center" shrinkToFit="1"/>
    </xf>
    <xf numFmtId="0" fontId="33" fillId="3" borderId="48" xfId="0" applyFont="1" applyFill="1" applyBorder="1" applyAlignment="1">
      <alignment horizontal="center" shrinkToFit="1"/>
    </xf>
    <xf numFmtId="0" fontId="33" fillId="3" borderId="47" xfId="0" applyFont="1" applyFill="1" applyBorder="1" applyAlignment="1">
      <alignment horizontal="center" shrinkToFit="1"/>
    </xf>
    <xf numFmtId="0" fontId="33" fillId="3" borderId="90" xfId="0" applyFont="1" applyFill="1" applyBorder="1" applyAlignment="1">
      <alignment horizontal="center" shrinkToFit="1"/>
    </xf>
    <xf numFmtId="0" fontId="33" fillId="3" borderId="106" xfId="0" applyFont="1" applyFill="1" applyBorder="1" applyAlignment="1">
      <alignment horizontal="center" shrinkToFit="1"/>
    </xf>
    <xf numFmtId="49" fontId="9" fillId="0" borderId="155" xfId="0" applyNumberFormat="1" applyFont="1" applyBorder="1" applyAlignment="1">
      <alignment horizontal="center" vertical="center" wrapText="1"/>
    </xf>
    <xf numFmtId="49" fontId="9" fillId="0" borderId="156" xfId="0" applyNumberFormat="1" applyFont="1" applyBorder="1" applyAlignment="1">
      <alignment horizontal="center" vertical="center" wrapText="1"/>
    </xf>
    <xf numFmtId="0" fontId="32" fillId="0" borderId="139" xfId="0" applyFont="1" applyBorder="1" applyAlignment="1">
      <alignment horizontal="center" vertical="center"/>
    </xf>
    <xf numFmtId="0" fontId="32" fillId="0" borderId="140" xfId="0" applyFont="1" applyBorder="1" applyAlignment="1">
      <alignment horizontal="center" vertical="center"/>
    </xf>
    <xf numFmtId="0" fontId="32" fillId="0" borderId="109" xfId="0" applyFont="1" applyBorder="1" applyAlignment="1">
      <alignment horizontal="center" vertical="center"/>
    </xf>
    <xf numFmtId="0" fontId="32" fillId="0" borderId="29" xfId="0" applyFont="1" applyBorder="1" applyAlignment="1">
      <alignment horizontal="center" vertical="center"/>
    </xf>
    <xf numFmtId="0" fontId="33" fillId="3" borderId="140" xfId="0" applyFont="1" applyFill="1" applyBorder="1" applyAlignment="1">
      <alignment horizontal="center" shrinkToFit="1"/>
    </xf>
    <xf numFmtId="0" fontId="33" fillId="3" borderId="86" xfId="0" applyFont="1" applyFill="1" applyBorder="1" applyAlignment="1">
      <alignment horizontal="center" shrinkToFit="1"/>
    </xf>
    <xf numFmtId="0" fontId="33" fillId="3" borderId="93" xfId="0" applyFont="1" applyFill="1" applyBorder="1" applyAlignment="1">
      <alignment horizontal="center" shrinkToFit="1"/>
    </xf>
    <xf numFmtId="0" fontId="33" fillId="3" borderId="81" xfId="0" applyFont="1" applyFill="1" applyBorder="1" applyAlignment="1">
      <alignment horizontal="center" shrinkToFit="1"/>
    </xf>
    <xf numFmtId="0" fontId="33" fillId="3" borderId="95" xfId="0" applyFont="1" applyFill="1" applyBorder="1" applyAlignment="1">
      <alignment horizontal="center" shrinkToFit="1"/>
    </xf>
    <xf numFmtId="0" fontId="33" fillId="3" borderId="92" xfId="0" applyFont="1" applyFill="1" applyBorder="1" applyAlignment="1">
      <alignment horizontal="center" shrinkToFit="1"/>
    </xf>
    <xf numFmtId="0" fontId="33" fillId="3" borderId="103" xfId="0" applyFont="1" applyFill="1" applyBorder="1" applyAlignment="1">
      <alignment horizontal="center" shrinkToFit="1"/>
    </xf>
    <xf numFmtId="0" fontId="33" fillId="3" borderId="94" xfId="0" applyFont="1" applyFill="1" applyBorder="1" applyAlignment="1">
      <alignment horizontal="center" shrinkToFit="1"/>
    </xf>
    <xf numFmtId="0" fontId="33" fillId="3" borderId="105" xfId="0" applyFont="1" applyFill="1" applyBorder="1" applyAlignment="1">
      <alignment horizontal="center" shrinkToFit="1"/>
    </xf>
    <xf numFmtId="0" fontId="33" fillId="3" borderId="104" xfId="0" applyFont="1" applyFill="1" applyBorder="1" applyAlignment="1">
      <alignment horizontal="center" shrinkToFit="1"/>
    </xf>
    <xf numFmtId="0" fontId="33" fillId="3" borderId="88" xfId="0" applyFont="1" applyFill="1" applyBorder="1" applyAlignment="1">
      <alignment horizontal="center" shrinkToFit="1"/>
    </xf>
    <xf numFmtId="0" fontId="33" fillId="3" borderId="89" xfId="0" applyFont="1" applyFill="1" applyBorder="1" applyAlignment="1">
      <alignment horizontal="center" shrinkToFit="1"/>
    </xf>
    <xf numFmtId="0" fontId="35" fillId="0" borderId="108" xfId="0" applyFont="1" applyBorder="1" applyAlignment="1" applyProtection="1">
      <alignment horizontal="center" vertical="center"/>
      <protection locked="0"/>
    </xf>
    <xf numFmtId="0" fontId="35" fillId="0" borderId="26" xfId="0" applyFont="1" applyBorder="1" applyAlignment="1" applyProtection="1">
      <alignment horizontal="center" vertical="center"/>
      <protection locked="0"/>
    </xf>
    <xf numFmtId="0" fontId="35" fillId="0" borderId="32" xfId="0" applyFont="1" applyBorder="1" applyAlignment="1" applyProtection="1">
      <alignment horizontal="center" vertical="center"/>
      <protection locked="0"/>
    </xf>
    <xf numFmtId="0" fontId="35" fillId="0" borderId="109" xfId="0" applyFont="1" applyBorder="1" applyAlignment="1" applyProtection="1">
      <alignment horizontal="center" vertical="center"/>
      <protection locked="0"/>
    </xf>
    <xf numFmtId="0" fontId="35" fillId="0" borderId="29" xfId="0" applyFont="1" applyBorder="1" applyAlignment="1" applyProtection="1">
      <alignment horizontal="center" vertical="center"/>
      <protection locked="0"/>
    </xf>
    <xf numFmtId="0" fontId="35" fillId="0" borderId="30" xfId="0" applyFont="1" applyBorder="1" applyAlignment="1" applyProtection="1">
      <alignment horizontal="center" vertical="center"/>
      <protection locked="0"/>
    </xf>
    <xf numFmtId="0" fontId="32" fillId="0" borderId="113" xfId="0" applyFont="1" applyBorder="1" applyAlignment="1" applyProtection="1">
      <alignment horizontal="center" vertical="center" wrapText="1"/>
      <protection locked="0"/>
    </xf>
    <xf numFmtId="0" fontId="32" fillId="0" borderId="44" xfId="0" applyFont="1" applyBorder="1" applyAlignment="1" applyProtection="1">
      <alignment horizontal="center" vertical="center" wrapText="1"/>
      <protection locked="0"/>
    </xf>
    <xf numFmtId="0" fontId="32" fillId="0" borderId="114" xfId="0" applyFont="1" applyBorder="1" applyAlignment="1" applyProtection="1">
      <alignment horizontal="center" vertical="center" wrapText="1"/>
      <protection locked="0"/>
    </xf>
    <xf numFmtId="0" fontId="32" fillId="0" borderId="42" xfId="0" applyFont="1" applyBorder="1" applyAlignment="1" applyProtection="1">
      <alignment horizontal="center" vertical="center" wrapText="1"/>
      <protection locked="0"/>
    </xf>
    <xf numFmtId="0" fontId="32" fillId="0" borderId="118" xfId="0" applyFont="1" applyBorder="1" applyAlignment="1" applyProtection="1">
      <alignment horizontal="center" vertical="center" wrapText="1"/>
      <protection locked="0"/>
    </xf>
    <xf numFmtId="0" fontId="32" fillId="0" borderId="82" xfId="0" applyFont="1" applyBorder="1" applyAlignment="1" applyProtection="1">
      <alignment horizontal="center" vertical="center" wrapText="1"/>
      <protection locked="0"/>
    </xf>
    <xf numFmtId="0" fontId="32" fillId="0" borderId="108" xfId="0" applyFont="1" applyBorder="1" applyAlignment="1" applyProtection="1">
      <alignment horizontal="center" vertical="center" wrapText="1"/>
      <protection locked="0"/>
    </xf>
    <xf numFmtId="0" fontId="32" fillId="0" borderId="26" xfId="0" applyFont="1" applyBorder="1" applyAlignment="1" applyProtection="1">
      <alignment horizontal="center" vertical="center" wrapText="1"/>
      <protection locked="0"/>
    </xf>
    <xf numFmtId="0" fontId="32" fillId="0" borderId="32" xfId="0" applyFont="1" applyBorder="1" applyAlignment="1" applyProtection="1">
      <alignment horizontal="center" vertical="center" wrapText="1"/>
      <protection locked="0"/>
    </xf>
    <xf numFmtId="0" fontId="32" fillId="0" borderId="109" xfId="0" applyFont="1" applyBorder="1" applyAlignment="1" applyProtection="1">
      <alignment horizontal="center" vertical="center" wrapText="1"/>
      <protection locked="0"/>
    </xf>
    <xf numFmtId="0" fontId="32" fillId="0" borderId="29" xfId="0" applyFont="1" applyBorder="1" applyAlignment="1" applyProtection="1">
      <alignment horizontal="center" vertical="center" wrapText="1"/>
      <protection locked="0"/>
    </xf>
    <xf numFmtId="0" fontId="32" fillId="0" borderId="30" xfId="0" applyFont="1" applyBorder="1" applyAlignment="1" applyProtection="1">
      <alignment horizontal="center" vertical="center" wrapText="1"/>
      <protection locked="0"/>
    </xf>
    <xf numFmtId="0" fontId="34" fillId="3" borderId="103" xfId="0" applyFont="1" applyFill="1" applyBorder="1" applyAlignment="1">
      <alignment horizontal="center"/>
    </xf>
    <xf numFmtId="0" fontId="34" fillId="3" borderId="86" xfId="0" applyFont="1" applyFill="1" applyBorder="1" applyAlignment="1">
      <alignment horizontal="center"/>
    </xf>
    <xf numFmtId="0" fontId="34" fillId="3" borderId="87" xfId="0" applyFont="1" applyFill="1" applyBorder="1" applyAlignment="1">
      <alignment horizontal="center"/>
    </xf>
    <xf numFmtId="0" fontId="34" fillId="3" borderId="0" xfId="0" applyFont="1" applyFill="1" applyAlignment="1">
      <alignment horizontal="center"/>
    </xf>
    <xf numFmtId="0" fontId="34" fillId="3" borderId="91" xfId="0" applyFont="1" applyFill="1" applyBorder="1" applyAlignment="1">
      <alignment horizontal="center"/>
    </xf>
    <xf numFmtId="0" fontId="34" fillId="3" borderId="85" xfId="0" applyFont="1" applyFill="1" applyBorder="1" applyAlignment="1">
      <alignment horizontal="center"/>
    </xf>
    <xf numFmtId="0" fontId="34" fillId="3" borderId="88" xfId="0" applyFont="1" applyFill="1" applyBorder="1" applyAlignment="1">
      <alignment horizontal="center"/>
    </xf>
    <xf numFmtId="0" fontId="34" fillId="3" borderId="81" xfId="0" applyFont="1" applyFill="1" applyBorder="1" applyAlignment="1">
      <alignment horizontal="center"/>
    </xf>
    <xf numFmtId="0" fontId="34" fillId="3" borderId="105" xfId="0" applyFont="1" applyFill="1" applyBorder="1" applyAlignment="1">
      <alignment horizontal="center"/>
    </xf>
    <xf numFmtId="0" fontId="34" fillId="3" borderId="104" xfId="0" applyFont="1" applyFill="1" applyBorder="1" applyAlignment="1">
      <alignment horizontal="center"/>
    </xf>
    <xf numFmtId="0" fontId="34" fillId="3" borderId="89" xfId="0" applyFont="1" applyFill="1" applyBorder="1" applyAlignment="1">
      <alignment horizontal="center"/>
    </xf>
    <xf numFmtId="49" fontId="9" fillId="0" borderId="160" xfId="0" applyNumberFormat="1" applyFont="1" applyBorder="1" applyAlignment="1">
      <alignment horizontal="center" vertical="center" wrapText="1"/>
    </xf>
    <xf numFmtId="49" fontId="9" fillId="0" borderId="161" xfId="0" applyNumberFormat="1" applyFont="1" applyBorder="1" applyAlignment="1">
      <alignment horizontal="center" vertical="center" wrapText="1"/>
    </xf>
    <xf numFmtId="0" fontId="31" fillId="0" borderId="108" xfId="0" applyFont="1" applyBorder="1" applyAlignment="1" applyProtection="1">
      <alignment horizontal="center" vertical="center" wrapText="1"/>
      <protection locked="0"/>
    </xf>
    <xf numFmtId="0" fontId="31" fillId="0" borderId="26" xfId="0" applyFont="1" applyBorder="1" applyAlignment="1" applyProtection="1">
      <alignment horizontal="center" vertical="center" wrapText="1"/>
      <protection locked="0"/>
    </xf>
    <xf numFmtId="0" fontId="31" fillId="0" borderId="109" xfId="0" applyFont="1" applyBorder="1" applyAlignment="1" applyProtection="1">
      <alignment horizontal="center" vertical="center" wrapText="1"/>
      <protection locked="0"/>
    </xf>
    <xf numFmtId="0" fontId="31" fillId="0" borderId="29" xfId="0" applyFont="1" applyBorder="1" applyAlignment="1" applyProtection="1">
      <alignment horizontal="center" vertical="center" wrapText="1"/>
      <protection locked="0"/>
    </xf>
    <xf numFmtId="0" fontId="35" fillId="3" borderId="108" xfId="0" applyFont="1" applyFill="1" applyBorder="1" applyAlignment="1" applyProtection="1">
      <alignment horizontal="center" vertical="center"/>
      <protection locked="0"/>
    </xf>
    <xf numFmtId="0" fontId="35" fillId="3" borderId="26" xfId="0" applyFont="1" applyFill="1" applyBorder="1" applyAlignment="1" applyProtection="1">
      <alignment horizontal="center" vertical="center"/>
      <protection locked="0"/>
    </xf>
    <xf numFmtId="0" fontId="35" fillId="3" borderId="109" xfId="0" applyFont="1" applyFill="1" applyBorder="1" applyAlignment="1" applyProtection="1">
      <alignment horizontal="center" vertical="center"/>
      <protection locked="0"/>
    </xf>
    <xf numFmtId="0" fontId="35" fillId="3" borderId="29" xfId="0" applyFont="1" applyFill="1" applyBorder="1" applyAlignment="1" applyProtection="1">
      <alignment horizontal="center" vertical="center"/>
      <protection locked="0"/>
    </xf>
    <xf numFmtId="0" fontId="32" fillId="0" borderId="115" xfId="0" applyFont="1" applyBorder="1" applyAlignment="1" applyProtection="1">
      <alignment horizontal="center" vertical="center" wrapText="1"/>
      <protection locked="0"/>
    </xf>
    <xf numFmtId="0" fontId="32" fillId="0" borderId="0" xfId="0" applyFont="1" applyAlignment="1" applyProtection="1">
      <alignment horizontal="center" vertical="center" wrapText="1"/>
      <protection locked="0"/>
    </xf>
    <xf numFmtId="49" fontId="9" fillId="0" borderId="25" xfId="0" applyNumberFormat="1" applyFont="1" applyBorder="1" applyAlignment="1">
      <alignment horizontal="center" vertical="center" wrapText="1"/>
    </xf>
    <xf numFmtId="49" fontId="9" fillId="0" borderId="28" xfId="0" applyNumberFormat="1" applyFont="1" applyBorder="1" applyAlignment="1">
      <alignment horizontal="center" vertical="center" wrapText="1"/>
    </xf>
    <xf numFmtId="49" fontId="9" fillId="0" borderId="102" xfId="0" applyNumberFormat="1" applyFont="1" applyBorder="1" applyAlignment="1">
      <alignment horizontal="center" vertical="center" wrapText="1"/>
    </xf>
    <xf numFmtId="49" fontId="9" fillId="0" borderId="45" xfId="0" applyNumberFormat="1" applyFont="1" applyBorder="1" applyAlignment="1">
      <alignment horizontal="center" vertical="center" wrapText="1"/>
    </xf>
    <xf numFmtId="49" fontId="9" fillId="0" borderId="62" xfId="0" applyNumberFormat="1" applyFont="1" applyBorder="1" applyAlignment="1">
      <alignment horizontal="center" vertical="center" wrapText="1"/>
    </xf>
    <xf numFmtId="49" fontId="9" fillId="0" borderId="123" xfId="0" applyNumberFormat="1" applyFont="1" applyBorder="1" applyAlignment="1">
      <alignment horizontal="center" vertical="center" wrapText="1"/>
    </xf>
    <xf numFmtId="49" fontId="9" fillId="0" borderId="138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E4D01A84-07F9-2441-8E4A-9DD0075FE16A}"/>
  </cellStyles>
  <dxfs count="8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FF9390"/>
      <color rgb="FFFF505D"/>
      <color rgb="FFFF0000"/>
      <color rgb="FFCF0F46"/>
      <color rgb="FFFF6F56"/>
      <color rgb="FF00B7F9"/>
      <color rgb="FFFFA494"/>
      <color rgb="FFF4A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38099</xdr:colOff>
      <xdr:row>3</xdr:row>
      <xdr:rowOff>165100</xdr:rowOff>
    </xdr:from>
    <xdr:to>
      <xdr:col>16</xdr:col>
      <xdr:colOff>608252</xdr:colOff>
      <xdr:row>9</xdr:row>
      <xdr:rowOff>63500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28EC6B9C-49D8-D443-B646-C4FCD176F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633199" y="165100"/>
          <a:ext cx="2437053" cy="10795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473345</xdr:colOff>
      <xdr:row>0</xdr:row>
      <xdr:rowOff>0</xdr:rowOff>
    </xdr:from>
    <xdr:to>
      <xdr:col>6</xdr:col>
      <xdr:colOff>442942</xdr:colOff>
      <xdr:row>2</xdr:row>
      <xdr:rowOff>43873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FE8CAD6A-21D1-0740-9B91-65CAE5B01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860618" y="0"/>
          <a:ext cx="1089506" cy="482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165100</xdr:colOff>
      <xdr:row>0</xdr:row>
      <xdr:rowOff>12700</xdr:rowOff>
    </xdr:from>
    <xdr:to>
      <xdr:col>6</xdr:col>
      <xdr:colOff>1254606</xdr:colOff>
      <xdr:row>2</xdr:row>
      <xdr:rowOff>63500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B3C7C735-4A9D-D24C-97BE-02AF04A6D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105400" y="12700"/>
          <a:ext cx="1089506" cy="482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457200</xdr:colOff>
      <xdr:row>0</xdr:row>
      <xdr:rowOff>0</xdr:rowOff>
    </xdr:from>
    <xdr:to>
      <xdr:col>6</xdr:col>
      <xdr:colOff>1544782</xdr:colOff>
      <xdr:row>3</xdr:row>
      <xdr:rowOff>17318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6C94559-920E-4042-A847-1932D1593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37100" y="0"/>
          <a:ext cx="1087582" cy="4999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473364</xdr:colOff>
      <xdr:row>0</xdr:row>
      <xdr:rowOff>0</xdr:rowOff>
    </xdr:from>
    <xdr:to>
      <xdr:col>7</xdr:col>
      <xdr:colOff>441037</xdr:colOff>
      <xdr:row>3</xdr:row>
      <xdr:rowOff>38100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1553F93E-1A6D-E34C-8138-F468A7BEC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72546" y="0"/>
          <a:ext cx="1087582" cy="499918"/>
        </a:xfrm>
        <a:prstGeom prst="rect">
          <a:avLst/>
        </a:prstGeom>
      </xdr:spPr>
    </xdr:pic>
    <xdr:clientData/>
  </xdr:twoCellAnchor>
  <xdr:twoCellAnchor editAs="oneCell">
    <xdr:from>
      <xdr:col>6</xdr:col>
      <xdr:colOff>439718</xdr:colOff>
      <xdr:row>63</xdr:row>
      <xdr:rowOff>19957</xdr:rowOff>
    </xdr:from>
    <xdr:to>
      <xdr:col>7</xdr:col>
      <xdr:colOff>407391</xdr:colOff>
      <xdr:row>66</xdr:row>
      <xdr:rowOff>32657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E9C0AC3F-FA34-364D-A161-CB087A93B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47147" y="9935028"/>
          <a:ext cx="1083458" cy="50255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473364</xdr:colOff>
      <xdr:row>0</xdr:row>
      <xdr:rowOff>0</xdr:rowOff>
    </xdr:from>
    <xdr:to>
      <xdr:col>7</xdr:col>
      <xdr:colOff>441037</xdr:colOff>
      <xdr:row>3</xdr:row>
      <xdr:rowOff>38100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E9E3990-8AF5-304E-96AD-2960A6279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77164" y="0"/>
          <a:ext cx="1085273" cy="495300"/>
        </a:xfrm>
        <a:prstGeom prst="rect">
          <a:avLst/>
        </a:prstGeom>
      </xdr:spPr>
    </xdr:pic>
    <xdr:clientData/>
  </xdr:twoCellAnchor>
  <xdr:twoCellAnchor editAs="oneCell">
    <xdr:from>
      <xdr:col>6</xdr:col>
      <xdr:colOff>439718</xdr:colOff>
      <xdr:row>63</xdr:row>
      <xdr:rowOff>19957</xdr:rowOff>
    </xdr:from>
    <xdr:to>
      <xdr:col>7</xdr:col>
      <xdr:colOff>407391</xdr:colOff>
      <xdr:row>66</xdr:row>
      <xdr:rowOff>32657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63428F6-019A-9541-9EB9-E75236E75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43518" y="10027557"/>
          <a:ext cx="1085273" cy="4953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473364</xdr:colOff>
      <xdr:row>0</xdr:row>
      <xdr:rowOff>0</xdr:rowOff>
    </xdr:from>
    <xdr:to>
      <xdr:col>7</xdr:col>
      <xdr:colOff>441037</xdr:colOff>
      <xdr:row>3</xdr:row>
      <xdr:rowOff>38100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367FC211-FA67-364A-A713-E2465AAAA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77164" y="0"/>
          <a:ext cx="1085273" cy="495300"/>
        </a:xfrm>
        <a:prstGeom prst="rect">
          <a:avLst/>
        </a:prstGeom>
      </xdr:spPr>
    </xdr:pic>
    <xdr:clientData/>
  </xdr:twoCellAnchor>
  <xdr:twoCellAnchor editAs="oneCell">
    <xdr:from>
      <xdr:col>6</xdr:col>
      <xdr:colOff>439718</xdr:colOff>
      <xdr:row>63</xdr:row>
      <xdr:rowOff>19957</xdr:rowOff>
    </xdr:from>
    <xdr:to>
      <xdr:col>7</xdr:col>
      <xdr:colOff>407391</xdr:colOff>
      <xdr:row>66</xdr:row>
      <xdr:rowOff>32657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B4F5A68C-F559-1546-8EC1-884AD1344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43518" y="10027557"/>
          <a:ext cx="1085273" cy="495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473364</xdr:colOff>
      <xdr:row>0</xdr:row>
      <xdr:rowOff>0</xdr:rowOff>
    </xdr:from>
    <xdr:to>
      <xdr:col>7</xdr:col>
      <xdr:colOff>441037</xdr:colOff>
      <xdr:row>3</xdr:row>
      <xdr:rowOff>38100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23C15AE4-52BF-7341-8EFA-FE8D3AE2C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77164" y="0"/>
          <a:ext cx="1085273" cy="495300"/>
        </a:xfrm>
        <a:prstGeom prst="rect">
          <a:avLst/>
        </a:prstGeom>
      </xdr:spPr>
    </xdr:pic>
    <xdr:clientData/>
  </xdr:twoCellAnchor>
  <xdr:twoCellAnchor editAs="oneCell">
    <xdr:from>
      <xdr:col>6</xdr:col>
      <xdr:colOff>439718</xdr:colOff>
      <xdr:row>63</xdr:row>
      <xdr:rowOff>19957</xdr:rowOff>
    </xdr:from>
    <xdr:to>
      <xdr:col>7</xdr:col>
      <xdr:colOff>407391</xdr:colOff>
      <xdr:row>66</xdr:row>
      <xdr:rowOff>32657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6A2C98D4-7283-2549-8106-C518B02DE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43518" y="10027557"/>
          <a:ext cx="1085273" cy="4953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473364</xdr:colOff>
      <xdr:row>0</xdr:row>
      <xdr:rowOff>0</xdr:rowOff>
    </xdr:from>
    <xdr:to>
      <xdr:col>7</xdr:col>
      <xdr:colOff>174337</xdr:colOff>
      <xdr:row>3</xdr:row>
      <xdr:rowOff>38100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20ECDA86-8C30-0E41-9440-42536B412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77164" y="0"/>
          <a:ext cx="1085273" cy="495300"/>
        </a:xfrm>
        <a:prstGeom prst="rect">
          <a:avLst/>
        </a:prstGeom>
      </xdr:spPr>
    </xdr:pic>
    <xdr:clientData/>
  </xdr:twoCellAnchor>
  <xdr:twoCellAnchor editAs="oneCell">
    <xdr:from>
      <xdr:col>6</xdr:col>
      <xdr:colOff>439718</xdr:colOff>
      <xdr:row>63</xdr:row>
      <xdr:rowOff>19957</xdr:rowOff>
    </xdr:from>
    <xdr:to>
      <xdr:col>7</xdr:col>
      <xdr:colOff>140691</xdr:colOff>
      <xdr:row>66</xdr:row>
      <xdr:rowOff>32657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179302E8-6B78-0244-940A-8829C6EE6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43518" y="10027557"/>
          <a:ext cx="1085273" cy="4953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519549</xdr:colOff>
      <xdr:row>0</xdr:row>
      <xdr:rowOff>8</xdr:rowOff>
    </xdr:from>
    <xdr:to>
      <xdr:col>7</xdr:col>
      <xdr:colOff>489146</xdr:colOff>
      <xdr:row>2</xdr:row>
      <xdr:rowOff>43881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3F985846-9250-304B-8E24-314AD33A4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518731" y="8"/>
          <a:ext cx="1089506" cy="482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5090-DD3E-4642-A73B-BB2E6F449F83}">
  <sheetPr codeName="Sheet1">
    <tabColor rgb="FFFF0000"/>
  </sheetPr>
  <dimension ref="B1:M106"/>
  <sheetViews>
    <sheetView zoomScaleNormal="100" workbookViewId="0">
      <selection activeCell="C3" sqref="C3"/>
    </sheetView>
  </sheetViews>
  <sheetFormatPr defaultColWidth="10.796875" defaultRowHeight="16.2" x14ac:dyDescent="0.3"/>
  <cols>
    <col min="1" max="1" width="2" style="48" customWidth="1"/>
    <col min="2" max="2" width="25.796875" style="48" customWidth="1"/>
    <col min="3" max="3" width="10.796875" style="48" customWidth="1"/>
    <col min="4" max="4" width="2.5" style="48" customWidth="1"/>
    <col min="5" max="5" width="24.19921875" style="48" customWidth="1"/>
    <col min="6" max="6" width="11.5" style="48" customWidth="1"/>
    <col min="7" max="7" width="2.5" style="48" customWidth="1"/>
    <col min="8" max="8" width="24.19921875" style="48" customWidth="1"/>
    <col min="9" max="9" width="10.69921875" style="48" customWidth="1"/>
    <col min="10" max="10" width="2.5" style="48" customWidth="1"/>
    <col min="11" max="11" width="24.19921875" style="48" customWidth="1"/>
    <col min="12" max="12" width="10.796875" style="48" customWidth="1"/>
    <col min="13" max="13" width="2.5" style="48" customWidth="1"/>
    <col min="14" max="14" width="2.796875" style="48" customWidth="1"/>
    <col min="15" max="22" width="10.796875" style="48" customWidth="1"/>
    <col min="23" max="16384" width="10.796875" style="48"/>
  </cols>
  <sheetData>
    <row r="1" spans="2:13" ht="9" customHeight="1" thickBot="1" x14ac:dyDescent="0.35"/>
    <row r="2" spans="2:13" ht="16.8" thickBot="1" x14ac:dyDescent="0.35">
      <c r="B2" s="203" t="s">
        <v>74</v>
      </c>
      <c r="C2" s="269" t="s">
        <v>201</v>
      </c>
      <c r="D2" s="270"/>
      <c r="E2" s="270"/>
      <c r="F2" s="271"/>
    </row>
    <row r="3" spans="2:13" ht="10.050000000000001" customHeight="1" thickBot="1" x14ac:dyDescent="0.35"/>
    <row r="4" spans="2:13" ht="22.2" x14ac:dyDescent="0.35">
      <c r="B4" s="263" t="s">
        <v>10</v>
      </c>
      <c r="C4" s="264"/>
      <c r="D4" s="144"/>
      <c r="E4" s="263" t="s">
        <v>11</v>
      </c>
      <c r="F4" s="264"/>
      <c r="G4" s="145"/>
      <c r="H4" s="265" t="s">
        <v>12</v>
      </c>
      <c r="I4" s="266"/>
      <c r="J4" s="145"/>
      <c r="K4" s="267" t="s">
        <v>13</v>
      </c>
      <c r="L4" s="268"/>
      <c r="M4" s="146"/>
    </row>
    <row r="5" spans="2:13" x14ac:dyDescent="0.3">
      <c r="B5" s="207" t="s">
        <v>14</v>
      </c>
      <c r="C5" s="208" t="s">
        <v>6</v>
      </c>
      <c r="D5" s="147"/>
      <c r="E5" s="204" t="s">
        <v>15</v>
      </c>
      <c r="F5" s="205" t="s">
        <v>16</v>
      </c>
      <c r="G5" s="148"/>
      <c r="H5" s="204" t="s">
        <v>17</v>
      </c>
      <c r="I5" s="205" t="s">
        <v>16</v>
      </c>
      <c r="K5" s="204" t="s">
        <v>17</v>
      </c>
      <c r="L5" s="205" t="s">
        <v>16</v>
      </c>
    </row>
    <row r="6" spans="2:13" ht="6" customHeight="1" x14ac:dyDescent="0.3">
      <c r="B6" s="206"/>
      <c r="C6" s="149"/>
      <c r="E6" s="206"/>
      <c r="F6" s="149"/>
      <c r="H6" s="206"/>
      <c r="I6" s="149"/>
      <c r="K6" s="206"/>
      <c r="L6" s="149"/>
    </row>
    <row r="7" spans="2:13" x14ac:dyDescent="0.3">
      <c r="B7" s="150" t="s">
        <v>18</v>
      </c>
      <c r="C7" s="151">
        <v>5.5</v>
      </c>
      <c r="D7" s="152"/>
      <c r="E7" s="153" t="s">
        <v>19</v>
      </c>
      <c r="F7" s="154">
        <v>2.4</v>
      </c>
      <c r="H7" s="155" t="s">
        <v>115</v>
      </c>
      <c r="I7" s="149">
        <f t="shared" ref="I7:I27" si="0">IFERROR(VLOOKUP(H7,ML_FixturesAmps,2,FALSE),"")</f>
        <v>10.6</v>
      </c>
      <c r="K7" s="155" t="s">
        <v>124</v>
      </c>
      <c r="L7" s="149">
        <f>IFERROR(VLOOKUP(K7,E7:F103,2,FALSE),"")</f>
        <v>1</v>
      </c>
      <c r="M7" s="156"/>
    </row>
    <row r="8" spans="2:13" x14ac:dyDescent="0.3">
      <c r="B8" s="150" t="s">
        <v>20</v>
      </c>
      <c r="C8" s="151">
        <v>4</v>
      </c>
      <c r="D8" s="152"/>
      <c r="E8" s="153" t="s">
        <v>21</v>
      </c>
      <c r="F8" s="154">
        <v>3.5</v>
      </c>
      <c r="H8" s="155" t="s">
        <v>116</v>
      </c>
      <c r="I8" s="149">
        <f t="shared" si="0"/>
        <v>3.5</v>
      </c>
      <c r="K8" s="155"/>
      <c r="L8" s="149" t="str">
        <f t="shared" ref="L8:L40" si="1">IFERROR(VLOOKUP(K8,E8:F104,2,FALSE),"")</f>
        <v/>
      </c>
      <c r="M8" s="156"/>
    </row>
    <row r="9" spans="2:13" x14ac:dyDescent="0.3">
      <c r="B9" s="150" t="s">
        <v>22</v>
      </c>
      <c r="C9" s="157">
        <v>5</v>
      </c>
      <c r="D9" s="152"/>
      <c r="E9" s="153" t="s">
        <v>23</v>
      </c>
      <c r="F9" s="158">
        <v>2.5</v>
      </c>
      <c r="H9" s="155" t="s">
        <v>117</v>
      </c>
      <c r="I9" s="149">
        <f t="shared" si="0"/>
        <v>7</v>
      </c>
      <c r="K9" s="155"/>
      <c r="L9" s="149" t="str">
        <f t="shared" si="1"/>
        <v/>
      </c>
      <c r="M9" s="156"/>
    </row>
    <row r="10" spans="2:13" x14ac:dyDescent="0.3">
      <c r="B10" s="150" t="s">
        <v>24</v>
      </c>
      <c r="C10" s="151">
        <v>5</v>
      </c>
      <c r="D10" s="152"/>
      <c r="E10" s="153" t="s">
        <v>25</v>
      </c>
      <c r="F10" s="154">
        <v>1.25</v>
      </c>
      <c r="H10" s="155" t="s">
        <v>118</v>
      </c>
      <c r="I10" s="149">
        <f t="shared" si="0"/>
        <v>1</v>
      </c>
      <c r="K10" s="155"/>
      <c r="L10" s="149" t="str">
        <f t="shared" si="1"/>
        <v/>
      </c>
      <c r="M10" s="156"/>
    </row>
    <row r="11" spans="2:13" x14ac:dyDescent="0.3">
      <c r="B11" s="150" t="s">
        <v>26</v>
      </c>
      <c r="C11" s="151">
        <v>5</v>
      </c>
      <c r="D11" s="152"/>
      <c r="E11" s="153" t="s">
        <v>27</v>
      </c>
      <c r="F11" s="158">
        <v>2.08</v>
      </c>
      <c r="H11" s="155" t="s">
        <v>119</v>
      </c>
      <c r="I11" s="149">
        <f t="shared" si="0"/>
        <v>2</v>
      </c>
      <c r="K11" s="155"/>
      <c r="L11" s="149" t="str">
        <f t="shared" si="1"/>
        <v/>
      </c>
      <c r="M11" s="156"/>
    </row>
    <row r="12" spans="2:13" x14ac:dyDescent="0.3">
      <c r="B12" s="150" t="s">
        <v>28</v>
      </c>
      <c r="C12" s="151">
        <v>8</v>
      </c>
      <c r="D12" s="152"/>
      <c r="E12" s="153" t="s">
        <v>29</v>
      </c>
      <c r="F12" s="154">
        <v>1.04</v>
      </c>
      <c r="H12" s="155" t="s">
        <v>120</v>
      </c>
      <c r="I12" s="149">
        <f t="shared" si="0"/>
        <v>1.5</v>
      </c>
      <c r="K12" s="155"/>
      <c r="L12" s="149" t="str">
        <f t="shared" si="1"/>
        <v/>
      </c>
      <c r="M12" s="156"/>
    </row>
    <row r="13" spans="2:13" x14ac:dyDescent="0.3">
      <c r="B13" s="150" t="s">
        <v>30</v>
      </c>
      <c r="C13" s="151">
        <v>9</v>
      </c>
      <c r="D13" s="152"/>
      <c r="E13" s="153" t="s">
        <v>31</v>
      </c>
      <c r="F13" s="154">
        <v>4.16</v>
      </c>
      <c r="H13" s="155" t="s">
        <v>121</v>
      </c>
      <c r="I13" s="149">
        <f t="shared" si="0"/>
        <v>3</v>
      </c>
      <c r="K13" s="155"/>
      <c r="L13" s="149" t="str">
        <f t="shared" si="1"/>
        <v/>
      </c>
      <c r="M13" s="156"/>
    </row>
    <row r="14" spans="2:13" x14ac:dyDescent="0.3">
      <c r="B14" s="150" t="s">
        <v>32</v>
      </c>
      <c r="C14" s="151">
        <v>9</v>
      </c>
      <c r="D14" s="152"/>
      <c r="E14" s="153" t="s">
        <v>33</v>
      </c>
      <c r="F14" s="154">
        <v>2.08</v>
      </c>
      <c r="H14" s="155" t="s">
        <v>122</v>
      </c>
      <c r="I14" s="149">
        <f t="shared" si="0"/>
        <v>4.5</v>
      </c>
      <c r="K14" s="155"/>
      <c r="L14" s="149" t="str">
        <f t="shared" si="1"/>
        <v/>
      </c>
      <c r="M14" s="156"/>
    </row>
    <row r="15" spans="2:13" x14ac:dyDescent="0.3">
      <c r="B15" s="150" t="s">
        <v>34</v>
      </c>
      <c r="C15" s="157">
        <v>1</v>
      </c>
      <c r="D15" s="152"/>
      <c r="E15" s="153" t="s">
        <v>35</v>
      </c>
      <c r="F15" s="154">
        <v>8.32</v>
      </c>
      <c r="H15" s="155" t="s">
        <v>123</v>
      </c>
      <c r="I15" s="149">
        <f t="shared" si="0"/>
        <v>3</v>
      </c>
      <c r="K15" s="155"/>
      <c r="L15" s="149" t="str">
        <f t="shared" si="1"/>
        <v/>
      </c>
      <c r="M15" s="156"/>
    </row>
    <row r="16" spans="2:13" x14ac:dyDescent="0.3">
      <c r="B16" s="150" t="s">
        <v>36</v>
      </c>
      <c r="C16" s="151">
        <v>1.6</v>
      </c>
      <c r="D16" s="152"/>
      <c r="E16" s="153" t="s">
        <v>37</v>
      </c>
      <c r="F16" s="154">
        <v>4.16</v>
      </c>
      <c r="H16" s="155" t="s">
        <v>126</v>
      </c>
      <c r="I16" s="149">
        <f t="shared" si="0"/>
        <v>6</v>
      </c>
      <c r="K16" s="155"/>
      <c r="L16" s="149" t="str">
        <f t="shared" si="1"/>
        <v/>
      </c>
      <c r="M16" s="156"/>
    </row>
    <row r="17" spans="2:13" x14ac:dyDescent="0.3">
      <c r="B17" s="150" t="s">
        <v>38</v>
      </c>
      <c r="C17" s="157">
        <v>0.6</v>
      </c>
      <c r="D17" s="152"/>
      <c r="E17" s="153" t="s">
        <v>39</v>
      </c>
      <c r="F17" s="154">
        <v>16.5</v>
      </c>
      <c r="H17" s="155" t="s">
        <v>114</v>
      </c>
      <c r="I17" s="149">
        <f t="shared" si="0"/>
        <v>5.3</v>
      </c>
      <c r="K17" s="155"/>
      <c r="L17" s="149" t="str">
        <f t="shared" si="1"/>
        <v/>
      </c>
      <c r="M17" s="156"/>
    </row>
    <row r="18" spans="2:13" x14ac:dyDescent="0.3">
      <c r="B18" s="150" t="s">
        <v>40</v>
      </c>
      <c r="C18" s="151">
        <v>5.2</v>
      </c>
      <c r="D18" s="152"/>
      <c r="E18" s="153" t="s">
        <v>41</v>
      </c>
      <c r="F18" s="154">
        <v>25</v>
      </c>
      <c r="H18" s="155"/>
      <c r="I18" s="149" t="str">
        <f t="shared" si="0"/>
        <v/>
      </c>
      <c r="K18" s="155"/>
      <c r="L18" s="149" t="str">
        <f t="shared" si="1"/>
        <v/>
      </c>
      <c r="M18" s="156"/>
    </row>
    <row r="19" spans="2:13" x14ac:dyDescent="0.3">
      <c r="B19" s="150" t="s">
        <v>42</v>
      </c>
      <c r="C19" s="151">
        <v>16</v>
      </c>
      <c r="D19" s="152"/>
      <c r="E19" s="153" t="s">
        <v>43</v>
      </c>
      <c r="F19" s="154">
        <v>5.5</v>
      </c>
      <c r="H19" s="155"/>
      <c r="I19" s="149" t="str">
        <f t="shared" si="0"/>
        <v/>
      </c>
      <c r="K19" s="155"/>
      <c r="L19" s="149" t="str">
        <f t="shared" si="1"/>
        <v/>
      </c>
      <c r="M19" s="156"/>
    </row>
    <row r="20" spans="2:13" x14ac:dyDescent="0.3">
      <c r="B20" s="159" t="s">
        <v>110</v>
      </c>
      <c r="C20" s="160">
        <v>4.5</v>
      </c>
      <c r="D20" s="152"/>
      <c r="E20" s="153" t="s">
        <v>44</v>
      </c>
      <c r="F20" s="154">
        <v>11</v>
      </c>
      <c r="H20" s="155"/>
      <c r="I20" s="149" t="str">
        <f t="shared" si="0"/>
        <v/>
      </c>
      <c r="K20" s="155"/>
      <c r="L20" s="149" t="str">
        <f t="shared" si="1"/>
        <v/>
      </c>
      <c r="M20" s="156"/>
    </row>
    <row r="21" spans="2:13" x14ac:dyDescent="0.3">
      <c r="B21" s="161" t="s">
        <v>45</v>
      </c>
      <c r="C21" s="160">
        <v>1.7</v>
      </c>
      <c r="D21" s="152"/>
      <c r="E21" s="153" t="s">
        <v>46</v>
      </c>
      <c r="F21" s="154">
        <v>5.5</v>
      </c>
      <c r="H21" s="155"/>
      <c r="I21" s="149" t="str">
        <f t="shared" si="0"/>
        <v/>
      </c>
      <c r="K21" s="155"/>
      <c r="L21" s="149" t="str">
        <f t="shared" si="1"/>
        <v/>
      </c>
      <c r="M21" s="156"/>
    </row>
    <row r="22" spans="2:13" x14ac:dyDescent="0.3">
      <c r="B22" s="162" t="s">
        <v>84</v>
      </c>
      <c r="C22" s="151">
        <v>3.5</v>
      </c>
      <c r="D22" s="152"/>
      <c r="E22" s="153" t="s">
        <v>47</v>
      </c>
      <c r="F22" s="163">
        <v>5.5</v>
      </c>
      <c r="H22" s="155"/>
      <c r="I22" s="149" t="str">
        <f t="shared" si="0"/>
        <v/>
      </c>
      <c r="K22" s="155"/>
      <c r="L22" s="149" t="str">
        <f t="shared" si="1"/>
        <v/>
      </c>
      <c r="M22" s="156"/>
    </row>
    <row r="23" spans="2:13" x14ac:dyDescent="0.3">
      <c r="B23" s="150" t="s">
        <v>85</v>
      </c>
      <c r="C23" s="151">
        <v>5.5</v>
      </c>
      <c r="D23" s="152"/>
      <c r="E23" s="164" t="s">
        <v>49</v>
      </c>
      <c r="F23" s="163">
        <v>11</v>
      </c>
      <c r="H23" s="155"/>
      <c r="I23" s="149" t="str">
        <f t="shared" si="0"/>
        <v/>
      </c>
      <c r="K23" s="155"/>
      <c r="L23" s="149" t="str">
        <f t="shared" si="1"/>
        <v/>
      </c>
      <c r="M23" s="156"/>
    </row>
    <row r="24" spans="2:13" x14ac:dyDescent="0.3">
      <c r="B24" s="162" t="s">
        <v>78</v>
      </c>
      <c r="C24" s="151">
        <v>3</v>
      </c>
      <c r="D24" s="152"/>
      <c r="E24" s="164" t="s">
        <v>51</v>
      </c>
      <c r="F24" s="163">
        <v>11</v>
      </c>
      <c r="H24" s="155"/>
      <c r="I24" s="149" t="str">
        <f t="shared" si="0"/>
        <v/>
      </c>
      <c r="K24" s="155"/>
      <c r="L24" s="149" t="str">
        <f t="shared" si="1"/>
        <v/>
      </c>
      <c r="M24" s="156"/>
    </row>
    <row r="25" spans="2:13" x14ac:dyDescent="0.3">
      <c r="B25" s="162" t="s">
        <v>114</v>
      </c>
      <c r="C25" s="151">
        <v>5.3</v>
      </c>
      <c r="D25" s="152"/>
      <c r="E25" s="164" t="s">
        <v>53</v>
      </c>
      <c r="F25" s="163">
        <v>5.5</v>
      </c>
      <c r="H25" s="155"/>
      <c r="I25" s="149" t="str">
        <f t="shared" si="0"/>
        <v/>
      </c>
      <c r="K25" s="155"/>
      <c r="L25" s="149" t="str">
        <f t="shared" si="1"/>
        <v/>
      </c>
      <c r="M25" s="156"/>
    </row>
    <row r="26" spans="2:13" x14ac:dyDescent="0.3">
      <c r="B26" s="161"/>
      <c r="C26" s="165"/>
      <c r="D26" s="152"/>
      <c r="E26" s="164" t="s">
        <v>55</v>
      </c>
      <c r="F26" s="163">
        <v>5.5</v>
      </c>
      <c r="H26" s="155"/>
      <c r="I26" s="149" t="str">
        <f t="shared" si="0"/>
        <v/>
      </c>
      <c r="K26" s="166"/>
      <c r="L26" s="149" t="str">
        <f t="shared" si="1"/>
        <v/>
      </c>
      <c r="M26" s="156"/>
    </row>
    <row r="27" spans="2:13" x14ac:dyDescent="0.3">
      <c r="B27" s="161"/>
      <c r="C27" s="165"/>
      <c r="D27" s="152"/>
      <c r="E27" s="164" t="s">
        <v>57</v>
      </c>
      <c r="F27" s="163">
        <v>4.7</v>
      </c>
      <c r="H27" s="155"/>
      <c r="I27" s="149" t="str">
        <f t="shared" si="0"/>
        <v/>
      </c>
      <c r="K27" s="155"/>
      <c r="L27" s="149" t="str">
        <f t="shared" si="1"/>
        <v/>
      </c>
      <c r="M27" s="156"/>
    </row>
    <row r="28" spans="2:13" x14ac:dyDescent="0.3">
      <c r="B28" s="150" t="s">
        <v>48</v>
      </c>
      <c r="C28" s="151">
        <v>5</v>
      </c>
      <c r="D28" s="152"/>
      <c r="E28" s="164" t="s">
        <v>59</v>
      </c>
      <c r="F28" s="163">
        <v>8.5</v>
      </c>
      <c r="H28" s="155"/>
      <c r="I28" s="149" t="str">
        <f t="shared" ref="I28:I40" si="2">IFERROR(VLOOKUP(H28,ML_FixturesAmps,2,FALSE),"")</f>
        <v/>
      </c>
      <c r="K28" s="167"/>
      <c r="L28" s="149" t="str">
        <f t="shared" si="1"/>
        <v/>
      </c>
      <c r="M28" s="156"/>
    </row>
    <row r="29" spans="2:13" x14ac:dyDescent="0.3">
      <c r="B29" s="150" t="s">
        <v>50</v>
      </c>
      <c r="C29" s="151">
        <v>3</v>
      </c>
      <c r="D29" s="152"/>
      <c r="E29" s="164" t="s">
        <v>124</v>
      </c>
      <c r="F29" s="163">
        <v>1</v>
      </c>
      <c r="H29" s="155"/>
      <c r="I29" s="149" t="str">
        <f t="shared" si="2"/>
        <v/>
      </c>
      <c r="J29" s="168"/>
      <c r="K29" s="155"/>
      <c r="L29" s="149" t="str">
        <f t="shared" si="1"/>
        <v/>
      </c>
      <c r="M29" s="156"/>
    </row>
    <row r="30" spans="2:13" x14ac:dyDescent="0.3">
      <c r="B30" s="150" t="s">
        <v>52</v>
      </c>
      <c r="C30" s="151">
        <v>3</v>
      </c>
      <c r="D30" s="152"/>
      <c r="E30" s="164"/>
      <c r="F30" s="163"/>
      <c r="H30" s="155"/>
      <c r="I30" s="149" t="str">
        <f t="shared" si="2"/>
        <v/>
      </c>
      <c r="K30" s="155"/>
      <c r="L30" s="149" t="str">
        <f t="shared" si="1"/>
        <v/>
      </c>
      <c r="M30" s="156"/>
    </row>
    <row r="31" spans="2:13" x14ac:dyDescent="0.3">
      <c r="B31" s="150" t="s">
        <v>54</v>
      </c>
      <c r="C31" s="151">
        <v>5</v>
      </c>
      <c r="D31" s="152"/>
      <c r="E31" s="164"/>
      <c r="F31" s="163"/>
      <c r="H31" s="155"/>
      <c r="I31" s="149" t="str">
        <f t="shared" si="2"/>
        <v/>
      </c>
      <c r="K31" s="155"/>
      <c r="L31" s="149" t="str">
        <f t="shared" si="1"/>
        <v/>
      </c>
    </row>
    <row r="32" spans="2:13" x14ac:dyDescent="0.3">
      <c r="B32" s="150" t="s">
        <v>56</v>
      </c>
      <c r="C32" s="151">
        <v>5</v>
      </c>
      <c r="D32" s="152"/>
      <c r="E32" s="155"/>
      <c r="F32" s="169"/>
      <c r="H32" s="155"/>
      <c r="I32" s="149" t="str">
        <f t="shared" si="2"/>
        <v/>
      </c>
      <c r="K32" s="155"/>
      <c r="L32" s="149" t="str">
        <f t="shared" si="1"/>
        <v/>
      </c>
      <c r="M32" s="156"/>
    </row>
    <row r="33" spans="2:13" x14ac:dyDescent="0.3">
      <c r="B33" s="150" t="s">
        <v>58</v>
      </c>
      <c r="C33" s="151">
        <v>9.5</v>
      </c>
      <c r="D33" s="152"/>
      <c r="E33" s="155"/>
      <c r="F33" s="169"/>
      <c r="H33" s="155"/>
      <c r="I33" s="149" t="str">
        <f t="shared" si="2"/>
        <v/>
      </c>
      <c r="K33" s="155"/>
      <c r="L33" s="149" t="str">
        <f t="shared" si="1"/>
        <v/>
      </c>
      <c r="M33" s="156"/>
    </row>
    <row r="34" spans="2:13" x14ac:dyDescent="0.3">
      <c r="B34" s="150" t="s">
        <v>60</v>
      </c>
      <c r="C34" s="151">
        <v>9.5</v>
      </c>
      <c r="D34" s="152"/>
      <c r="E34" s="155"/>
      <c r="F34" s="169"/>
      <c r="H34" s="155"/>
      <c r="I34" s="149" t="str">
        <f t="shared" si="2"/>
        <v/>
      </c>
      <c r="K34" s="155"/>
      <c r="L34" s="149" t="str">
        <f t="shared" si="1"/>
        <v/>
      </c>
      <c r="M34" s="156"/>
    </row>
    <row r="35" spans="2:13" x14ac:dyDescent="0.3">
      <c r="B35" s="150" t="s">
        <v>61</v>
      </c>
      <c r="C35" s="151">
        <v>9.5</v>
      </c>
      <c r="D35" s="152"/>
      <c r="E35" s="155"/>
      <c r="F35" s="169"/>
      <c r="H35" s="155"/>
      <c r="I35" s="149" t="str">
        <f t="shared" si="2"/>
        <v/>
      </c>
      <c r="K35" s="155"/>
      <c r="L35" s="149" t="str">
        <f t="shared" si="1"/>
        <v/>
      </c>
      <c r="M35" s="156"/>
    </row>
    <row r="36" spans="2:13" x14ac:dyDescent="0.3">
      <c r="B36" s="150" t="s">
        <v>62</v>
      </c>
      <c r="C36" s="151">
        <v>1</v>
      </c>
      <c r="D36" s="152"/>
      <c r="E36" s="164"/>
      <c r="F36" s="163"/>
      <c r="H36" s="155"/>
      <c r="I36" s="149" t="str">
        <f t="shared" si="2"/>
        <v/>
      </c>
      <c r="K36" s="155"/>
      <c r="L36" s="149" t="str">
        <f t="shared" si="1"/>
        <v/>
      </c>
      <c r="M36" s="156"/>
    </row>
    <row r="37" spans="2:13" x14ac:dyDescent="0.3">
      <c r="B37" s="150"/>
      <c r="C37" s="151"/>
      <c r="D37" s="152"/>
      <c r="E37" s="164"/>
      <c r="F37" s="163"/>
      <c r="H37" s="155"/>
      <c r="I37" s="149" t="str">
        <f t="shared" si="2"/>
        <v/>
      </c>
      <c r="K37" s="155"/>
      <c r="L37" s="149" t="str">
        <f t="shared" si="1"/>
        <v/>
      </c>
      <c r="M37" s="156"/>
    </row>
    <row r="38" spans="2:13" x14ac:dyDescent="0.3">
      <c r="B38" s="150" t="s">
        <v>63</v>
      </c>
      <c r="C38" s="151">
        <v>0.8</v>
      </c>
      <c r="D38" s="152"/>
      <c r="E38" s="164"/>
      <c r="F38" s="163"/>
      <c r="H38" s="155"/>
      <c r="I38" s="149" t="str">
        <f t="shared" si="2"/>
        <v/>
      </c>
      <c r="K38" s="155"/>
      <c r="L38" s="149" t="str">
        <f t="shared" si="1"/>
        <v/>
      </c>
      <c r="M38" s="156"/>
    </row>
    <row r="39" spans="2:13" x14ac:dyDescent="0.3">
      <c r="B39" s="150" t="s">
        <v>64</v>
      </c>
      <c r="C39" s="151">
        <v>1</v>
      </c>
      <c r="D39" s="152"/>
      <c r="E39" s="164"/>
      <c r="F39" s="163"/>
      <c r="H39" s="155"/>
      <c r="I39" s="149" t="str">
        <f t="shared" si="2"/>
        <v/>
      </c>
      <c r="K39" s="155"/>
      <c r="L39" s="149" t="str">
        <f>IFERROR(VLOOKUP(K39,E39:F135,2,FALSE),"")</f>
        <v/>
      </c>
      <c r="M39" s="156"/>
    </row>
    <row r="40" spans="2:13" ht="16.8" thickBot="1" x14ac:dyDescent="0.35">
      <c r="B40" s="150"/>
      <c r="C40" s="151"/>
      <c r="D40" s="152"/>
      <c r="E40" s="164"/>
      <c r="F40" s="163"/>
      <c r="H40" s="170"/>
      <c r="I40" s="171" t="str">
        <f t="shared" si="2"/>
        <v/>
      </c>
      <c r="K40" s="170"/>
      <c r="L40" s="171" t="str">
        <f t="shared" si="1"/>
        <v/>
      </c>
      <c r="M40" s="156"/>
    </row>
    <row r="41" spans="2:13" x14ac:dyDescent="0.3">
      <c r="B41" s="150" t="s">
        <v>105</v>
      </c>
      <c r="C41" s="151">
        <v>2.2000000000000002</v>
      </c>
      <c r="D41" s="152"/>
      <c r="E41" s="164"/>
      <c r="F41" s="163"/>
      <c r="I41" s="44"/>
      <c r="M41" s="156"/>
    </row>
    <row r="42" spans="2:13" x14ac:dyDescent="0.3">
      <c r="B42" s="150" t="s">
        <v>104</v>
      </c>
      <c r="C42" s="151">
        <v>1.5</v>
      </c>
      <c r="D42" s="152"/>
      <c r="E42" s="164"/>
      <c r="F42" s="163"/>
      <c r="I42" s="44"/>
      <c r="M42" s="156"/>
    </row>
    <row r="43" spans="2:13" x14ac:dyDescent="0.3">
      <c r="B43" s="150" t="s">
        <v>103</v>
      </c>
      <c r="C43" s="151">
        <v>4</v>
      </c>
      <c r="D43" s="152"/>
      <c r="E43" s="164"/>
      <c r="F43" s="163"/>
      <c r="M43" s="156"/>
    </row>
    <row r="44" spans="2:13" x14ac:dyDescent="0.3">
      <c r="B44" s="150" t="s">
        <v>102</v>
      </c>
      <c r="C44" s="151">
        <v>9</v>
      </c>
      <c r="D44" s="152"/>
      <c r="E44" s="164"/>
      <c r="F44" s="163"/>
      <c r="I44" s="44"/>
      <c r="M44" s="156"/>
    </row>
    <row r="45" spans="2:13" x14ac:dyDescent="0.3">
      <c r="B45" s="150" t="s">
        <v>101</v>
      </c>
      <c r="C45" s="151">
        <v>7</v>
      </c>
      <c r="D45" s="152"/>
      <c r="E45" s="164"/>
      <c r="F45" s="163"/>
      <c r="I45" s="44"/>
      <c r="M45" s="156"/>
    </row>
    <row r="46" spans="2:13" x14ac:dyDescent="0.3">
      <c r="B46" s="150" t="s">
        <v>103</v>
      </c>
      <c r="C46" s="151">
        <v>4</v>
      </c>
      <c r="D46" s="152"/>
      <c r="E46" s="164"/>
      <c r="F46" s="163"/>
      <c r="I46" s="44"/>
      <c r="M46" s="156"/>
    </row>
    <row r="47" spans="2:13" x14ac:dyDescent="0.3">
      <c r="B47" s="150" t="s">
        <v>102</v>
      </c>
      <c r="C47" s="151">
        <v>9</v>
      </c>
      <c r="D47" s="172"/>
      <c r="E47" s="164"/>
      <c r="F47" s="163"/>
      <c r="I47" s="44"/>
      <c r="M47" s="156"/>
    </row>
    <row r="48" spans="2:13" x14ac:dyDescent="0.3">
      <c r="B48" s="150" t="s">
        <v>101</v>
      </c>
      <c r="C48" s="151">
        <v>7</v>
      </c>
      <c r="E48" s="173"/>
      <c r="F48" s="174"/>
      <c r="I48" s="44"/>
    </row>
    <row r="49" spans="2:13" x14ac:dyDescent="0.3">
      <c r="B49" s="150" t="s">
        <v>100</v>
      </c>
      <c r="C49" s="151">
        <v>3</v>
      </c>
      <c r="E49" s="155"/>
      <c r="F49" s="158"/>
      <c r="I49" s="44"/>
    </row>
    <row r="50" spans="2:13" x14ac:dyDescent="0.3">
      <c r="B50" s="150" t="s">
        <v>126</v>
      </c>
      <c r="C50" s="151">
        <v>6</v>
      </c>
      <c r="E50" s="155"/>
      <c r="F50" s="158"/>
      <c r="I50" s="44"/>
    </row>
    <row r="51" spans="2:13" x14ac:dyDescent="0.3">
      <c r="B51" s="150"/>
      <c r="C51" s="151"/>
      <c r="E51" s="155"/>
      <c r="F51" s="158"/>
      <c r="I51" s="44"/>
    </row>
    <row r="52" spans="2:13" x14ac:dyDescent="0.3">
      <c r="B52" s="150" t="s">
        <v>79</v>
      </c>
      <c r="C52" s="151">
        <v>5</v>
      </c>
      <c r="E52" s="155"/>
      <c r="F52" s="158"/>
      <c r="I52" s="44"/>
    </row>
    <row r="53" spans="2:13" x14ac:dyDescent="0.3">
      <c r="B53" s="150" t="s">
        <v>97</v>
      </c>
      <c r="C53" s="151">
        <v>3.3</v>
      </c>
      <c r="E53" s="155"/>
      <c r="F53" s="158"/>
      <c r="I53" s="44"/>
    </row>
    <row r="54" spans="2:13" x14ac:dyDescent="0.3">
      <c r="B54" s="150" t="s">
        <v>83</v>
      </c>
      <c r="C54" s="151">
        <v>1</v>
      </c>
      <c r="E54" s="155"/>
      <c r="F54" s="158"/>
      <c r="I54" s="44"/>
    </row>
    <row r="55" spans="2:13" x14ac:dyDescent="0.3">
      <c r="B55" s="150" t="s">
        <v>66</v>
      </c>
      <c r="C55" s="151">
        <v>1</v>
      </c>
      <c r="E55" s="155"/>
      <c r="F55" s="158"/>
      <c r="I55" s="44"/>
      <c r="M55" s="156"/>
    </row>
    <row r="56" spans="2:13" x14ac:dyDescent="0.3">
      <c r="B56" s="150" t="s">
        <v>67</v>
      </c>
      <c r="C56" s="151">
        <v>1.5</v>
      </c>
      <c r="E56" s="155"/>
      <c r="F56" s="158"/>
      <c r="I56" s="44"/>
      <c r="M56" s="156"/>
    </row>
    <row r="57" spans="2:13" x14ac:dyDescent="0.3">
      <c r="B57" s="150" t="s">
        <v>68</v>
      </c>
      <c r="C57" s="151">
        <v>3</v>
      </c>
      <c r="E57" s="155"/>
      <c r="F57" s="158"/>
      <c r="I57" s="44"/>
      <c r="M57" s="156"/>
    </row>
    <row r="58" spans="2:13" x14ac:dyDescent="0.3">
      <c r="B58" s="175" t="s">
        <v>97</v>
      </c>
      <c r="C58" s="157">
        <v>3.3</v>
      </c>
      <c r="E58" s="155"/>
      <c r="F58" s="158"/>
      <c r="I58" s="44"/>
      <c r="M58" s="156"/>
    </row>
    <row r="59" spans="2:13" x14ac:dyDescent="0.3">
      <c r="B59" s="150" t="s">
        <v>69</v>
      </c>
      <c r="C59" s="151">
        <v>9.5</v>
      </c>
      <c r="E59" s="155"/>
      <c r="F59" s="158"/>
      <c r="I59" s="44"/>
      <c r="M59" s="156"/>
    </row>
    <row r="60" spans="2:13" x14ac:dyDescent="0.3">
      <c r="B60" s="150" t="s">
        <v>70</v>
      </c>
      <c r="C60" s="151">
        <v>8</v>
      </c>
      <c r="E60" s="155"/>
      <c r="F60" s="158"/>
      <c r="I60" s="44"/>
      <c r="M60" s="156"/>
    </row>
    <row r="61" spans="2:13" x14ac:dyDescent="0.3">
      <c r="B61" s="150" t="s">
        <v>71</v>
      </c>
      <c r="C61" s="151">
        <v>9.5</v>
      </c>
      <c r="E61" s="155"/>
      <c r="F61" s="158"/>
      <c r="I61" s="44"/>
      <c r="M61" s="156"/>
    </row>
    <row r="62" spans="2:13" x14ac:dyDescent="0.3">
      <c r="B62" s="150" t="s">
        <v>72</v>
      </c>
      <c r="C62" s="151">
        <v>0.5</v>
      </c>
      <c r="E62" s="155"/>
      <c r="F62" s="158"/>
      <c r="I62" s="44"/>
      <c r="M62" s="156"/>
    </row>
    <row r="63" spans="2:13" x14ac:dyDescent="0.3">
      <c r="B63" s="150" t="s">
        <v>65</v>
      </c>
      <c r="C63" s="151">
        <v>12</v>
      </c>
      <c r="E63" s="155"/>
      <c r="F63" s="158"/>
      <c r="I63" s="44"/>
      <c r="M63" s="156"/>
    </row>
    <row r="64" spans="2:13" x14ac:dyDescent="0.3">
      <c r="B64" s="150" t="s">
        <v>87</v>
      </c>
      <c r="C64" s="151">
        <v>20</v>
      </c>
      <c r="E64" s="155"/>
      <c r="F64" s="158"/>
      <c r="I64" s="44"/>
      <c r="M64" s="156"/>
    </row>
    <row r="65" spans="2:13" x14ac:dyDescent="0.3">
      <c r="B65" s="155"/>
      <c r="C65" s="157"/>
      <c r="E65" s="155"/>
      <c r="F65" s="158"/>
      <c r="I65" s="44"/>
      <c r="M65" s="156"/>
    </row>
    <row r="66" spans="2:13" x14ac:dyDescent="0.3">
      <c r="B66" s="155"/>
      <c r="C66" s="157"/>
      <c r="E66" s="155"/>
      <c r="F66" s="158"/>
      <c r="I66" s="44"/>
      <c r="M66" s="156"/>
    </row>
    <row r="67" spans="2:13" x14ac:dyDescent="0.3">
      <c r="B67" s="155"/>
      <c r="C67" s="157"/>
      <c r="E67" s="155"/>
      <c r="F67" s="158"/>
      <c r="I67" s="44"/>
      <c r="M67" s="156"/>
    </row>
    <row r="68" spans="2:13" x14ac:dyDescent="0.3">
      <c r="B68" s="155"/>
      <c r="C68" s="157"/>
      <c r="E68" s="155"/>
      <c r="F68" s="158"/>
      <c r="I68" s="44"/>
      <c r="M68" s="156"/>
    </row>
    <row r="69" spans="2:13" x14ac:dyDescent="0.3">
      <c r="B69" s="155" t="s">
        <v>73</v>
      </c>
      <c r="C69" s="157">
        <v>1.2</v>
      </c>
      <c r="E69" s="155"/>
      <c r="F69" s="158"/>
      <c r="I69" s="44"/>
      <c r="M69" s="156"/>
    </row>
    <row r="70" spans="2:13" x14ac:dyDescent="0.3">
      <c r="B70" s="155" t="s">
        <v>86</v>
      </c>
      <c r="C70" s="157">
        <v>8</v>
      </c>
      <c r="E70" s="155"/>
      <c r="F70" s="158"/>
      <c r="I70" s="44"/>
      <c r="M70" s="156"/>
    </row>
    <row r="71" spans="2:13" x14ac:dyDescent="0.3">
      <c r="B71" s="155" t="s">
        <v>81</v>
      </c>
      <c r="C71" s="157">
        <v>6.5</v>
      </c>
      <c r="E71" s="155"/>
      <c r="F71" s="158"/>
      <c r="I71" s="44"/>
      <c r="M71" s="156"/>
    </row>
    <row r="72" spans="2:13" x14ac:dyDescent="0.3">
      <c r="B72" s="155" t="s">
        <v>80</v>
      </c>
      <c r="C72" s="157">
        <v>1.9</v>
      </c>
      <c r="E72" s="155"/>
      <c r="F72" s="158"/>
      <c r="I72" s="44"/>
      <c r="M72" s="156"/>
    </row>
    <row r="73" spans="2:13" x14ac:dyDescent="0.3">
      <c r="B73" s="155" t="s">
        <v>82</v>
      </c>
      <c r="C73" s="157">
        <v>6</v>
      </c>
      <c r="E73" s="155"/>
      <c r="F73" s="158"/>
      <c r="I73" s="44"/>
      <c r="M73" s="156"/>
    </row>
    <row r="74" spans="2:13" x14ac:dyDescent="0.3">
      <c r="B74" s="155"/>
      <c r="C74" s="157"/>
      <c r="E74" s="155"/>
      <c r="F74" s="158"/>
      <c r="I74" s="44"/>
      <c r="M74" s="156"/>
    </row>
    <row r="75" spans="2:13" x14ac:dyDescent="0.3">
      <c r="B75" s="262" t="s">
        <v>115</v>
      </c>
      <c r="C75" s="157">
        <v>10.6</v>
      </c>
      <c r="E75" s="155"/>
      <c r="F75" s="158"/>
      <c r="I75" s="44"/>
      <c r="M75" s="156"/>
    </row>
    <row r="76" spans="2:13" x14ac:dyDescent="0.3">
      <c r="B76" s="262" t="s">
        <v>116</v>
      </c>
      <c r="C76" s="157">
        <v>3.5</v>
      </c>
      <c r="E76" s="155"/>
      <c r="F76" s="158"/>
      <c r="I76" s="44"/>
      <c r="M76" s="156"/>
    </row>
    <row r="77" spans="2:13" x14ac:dyDescent="0.3">
      <c r="B77" s="262" t="s">
        <v>117</v>
      </c>
      <c r="C77" s="157">
        <v>7</v>
      </c>
      <c r="E77" s="155"/>
      <c r="F77" s="158"/>
      <c r="I77" s="44"/>
    </row>
    <row r="78" spans="2:13" x14ac:dyDescent="0.3">
      <c r="B78" s="262" t="s">
        <v>118</v>
      </c>
      <c r="C78" s="157">
        <v>1</v>
      </c>
      <c r="E78" s="155"/>
      <c r="F78" s="158"/>
      <c r="I78" s="44"/>
    </row>
    <row r="79" spans="2:13" x14ac:dyDescent="0.3">
      <c r="B79" s="262" t="s">
        <v>119</v>
      </c>
      <c r="C79" s="157">
        <v>2</v>
      </c>
      <c r="E79" s="155"/>
      <c r="F79" s="158"/>
      <c r="I79" s="44"/>
    </row>
    <row r="80" spans="2:13" x14ac:dyDescent="0.3">
      <c r="B80" s="262" t="s">
        <v>120</v>
      </c>
      <c r="C80" s="157">
        <v>1.5</v>
      </c>
      <c r="E80" s="155"/>
      <c r="F80" s="158"/>
      <c r="I80" s="44"/>
    </row>
    <row r="81" spans="2:13" x14ac:dyDescent="0.3">
      <c r="B81" s="262" t="s">
        <v>121</v>
      </c>
      <c r="C81" s="157">
        <v>3</v>
      </c>
      <c r="E81" s="155"/>
      <c r="F81" s="158"/>
      <c r="I81" s="44"/>
      <c r="M81" s="176"/>
    </row>
    <row r="82" spans="2:13" x14ac:dyDescent="0.3">
      <c r="B82" s="262" t="s">
        <v>122</v>
      </c>
      <c r="C82" s="157">
        <v>4.5</v>
      </c>
      <c r="E82" s="155"/>
      <c r="F82" s="158"/>
      <c r="I82" s="44"/>
    </row>
    <row r="83" spans="2:13" x14ac:dyDescent="0.3">
      <c r="B83" s="262" t="s">
        <v>123</v>
      </c>
      <c r="C83" s="157">
        <v>3</v>
      </c>
      <c r="E83" s="155"/>
      <c r="F83" s="158"/>
      <c r="I83" s="44"/>
    </row>
    <row r="84" spans="2:13" x14ac:dyDescent="0.3">
      <c r="B84" s="155"/>
      <c r="C84" s="157"/>
      <c r="E84" s="155"/>
      <c r="F84" s="158"/>
      <c r="I84" s="44"/>
    </row>
    <row r="85" spans="2:13" x14ac:dyDescent="0.3">
      <c r="B85" s="155"/>
      <c r="C85" s="157"/>
      <c r="E85" s="155"/>
      <c r="F85" s="158"/>
      <c r="I85" s="44"/>
    </row>
    <row r="86" spans="2:13" x14ac:dyDescent="0.3">
      <c r="B86" s="155"/>
      <c r="C86" s="157"/>
      <c r="E86" s="155"/>
      <c r="F86" s="158"/>
      <c r="I86" s="44"/>
      <c r="M86" s="156"/>
    </row>
    <row r="87" spans="2:13" x14ac:dyDescent="0.3">
      <c r="B87" s="155"/>
      <c r="C87" s="157"/>
      <c r="E87" s="155"/>
      <c r="F87" s="158"/>
      <c r="I87" s="44"/>
      <c r="M87" s="156"/>
    </row>
    <row r="88" spans="2:13" x14ac:dyDescent="0.3">
      <c r="B88" s="155"/>
      <c r="C88" s="157"/>
      <c r="E88" s="155"/>
      <c r="F88" s="158"/>
      <c r="I88" s="44"/>
      <c r="M88" s="156"/>
    </row>
    <row r="89" spans="2:13" x14ac:dyDescent="0.3">
      <c r="B89" s="155"/>
      <c r="C89" s="157"/>
      <c r="E89" s="155"/>
      <c r="F89" s="158"/>
      <c r="I89" s="44"/>
      <c r="M89" s="156"/>
    </row>
    <row r="90" spans="2:13" x14ac:dyDescent="0.3">
      <c r="B90" s="155"/>
      <c r="C90" s="157"/>
      <c r="E90" s="155"/>
      <c r="F90" s="158"/>
      <c r="I90" s="44"/>
      <c r="M90" s="156"/>
    </row>
    <row r="91" spans="2:13" x14ac:dyDescent="0.3">
      <c r="B91" s="155"/>
      <c r="C91" s="157"/>
      <c r="E91" s="155"/>
      <c r="F91" s="158"/>
      <c r="I91" s="44"/>
      <c r="M91" s="156"/>
    </row>
    <row r="92" spans="2:13" x14ac:dyDescent="0.3">
      <c r="B92" s="155"/>
      <c r="C92" s="157"/>
      <c r="E92" s="155"/>
      <c r="F92" s="158"/>
      <c r="I92" s="44"/>
      <c r="M92" s="156"/>
    </row>
    <row r="93" spans="2:13" x14ac:dyDescent="0.3">
      <c r="B93" s="155"/>
      <c r="C93" s="157"/>
      <c r="E93" s="155"/>
      <c r="F93" s="158"/>
      <c r="I93" s="44"/>
      <c r="M93" s="156"/>
    </row>
    <row r="94" spans="2:13" x14ac:dyDescent="0.3">
      <c r="B94" s="155"/>
      <c r="C94" s="157"/>
      <c r="E94" s="155"/>
      <c r="F94" s="158"/>
      <c r="I94" s="44"/>
      <c r="M94" s="156"/>
    </row>
    <row r="95" spans="2:13" x14ac:dyDescent="0.3">
      <c r="B95" s="155"/>
      <c r="C95" s="157"/>
      <c r="E95" s="155"/>
      <c r="F95" s="158"/>
      <c r="I95" s="44"/>
      <c r="M95" s="156"/>
    </row>
    <row r="96" spans="2:13" x14ac:dyDescent="0.3">
      <c r="B96" s="155"/>
      <c r="C96" s="157"/>
      <c r="E96" s="155"/>
      <c r="F96" s="158"/>
      <c r="I96" s="44"/>
      <c r="M96" s="156"/>
    </row>
    <row r="97" spans="2:13" x14ac:dyDescent="0.3">
      <c r="B97" s="155"/>
      <c r="C97" s="157"/>
      <c r="E97" s="155"/>
      <c r="F97" s="158"/>
      <c r="I97" s="44"/>
      <c r="M97" s="156"/>
    </row>
    <row r="98" spans="2:13" x14ac:dyDescent="0.3">
      <c r="B98" s="155"/>
      <c r="C98" s="157"/>
      <c r="E98" s="155"/>
      <c r="F98" s="158"/>
      <c r="I98" s="44"/>
      <c r="M98" s="156"/>
    </row>
    <row r="99" spans="2:13" x14ac:dyDescent="0.3">
      <c r="B99" s="155"/>
      <c r="C99" s="157"/>
      <c r="E99" s="155"/>
      <c r="F99" s="158"/>
      <c r="I99" s="44"/>
      <c r="M99" s="156"/>
    </row>
    <row r="100" spans="2:13" x14ac:dyDescent="0.3">
      <c r="B100" s="155"/>
      <c r="C100" s="157"/>
      <c r="E100" s="155"/>
      <c r="F100" s="158"/>
      <c r="I100" s="44"/>
      <c r="M100" s="156"/>
    </row>
    <row r="101" spans="2:13" x14ac:dyDescent="0.3">
      <c r="B101" s="155"/>
      <c r="C101" s="157"/>
      <c r="E101" s="155"/>
      <c r="F101" s="158"/>
      <c r="I101" s="44"/>
      <c r="M101" s="156"/>
    </row>
    <row r="102" spans="2:13" x14ac:dyDescent="0.3">
      <c r="B102" s="155"/>
      <c r="C102" s="157"/>
      <c r="E102" s="155"/>
      <c r="F102" s="158"/>
      <c r="I102" s="44"/>
      <c r="M102" s="156"/>
    </row>
    <row r="103" spans="2:13" ht="16.8" thickBot="1" x14ac:dyDescent="0.35">
      <c r="B103" s="170"/>
      <c r="C103" s="177"/>
      <c r="E103" s="170"/>
      <c r="F103" s="178"/>
      <c r="I103" s="44"/>
      <c r="M103" s="156"/>
    </row>
    <row r="104" spans="2:13" x14ac:dyDescent="0.3">
      <c r="B104" s="209"/>
      <c r="C104" s="210"/>
      <c r="I104" s="44"/>
      <c r="M104" s="156"/>
    </row>
    <row r="106" spans="2:13" ht="15" customHeight="1" x14ac:dyDescent="0.3"/>
  </sheetData>
  <sheetProtection sheet="1"/>
  <mergeCells count="5">
    <mergeCell ref="B4:C4"/>
    <mergeCell ref="E4:F4"/>
    <mergeCell ref="H4:I4"/>
    <mergeCell ref="K4:L4"/>
    <mergeCell ref="C2:F2"/>
  </mergeCells>
  <dataValidations count="2">
    <dataValidation type="list" allowBlank="1" showInputMessage="1" showErrorMessage="1" sqref="K7:K40" xr:uid="{16F4F944-6C9E-454E-A368-905D9D7E8E49}">
      <formula1>$E$6:$E$103</formula1>
    </dataValidation>
    <dataValidation type="list" allowBlank="1" showInputMessage="1" showErrorMessage="1" sqref="H7:H40" xr:uid="{727033E3-535B-E448-925C-997815E1FEE3}">
      <formula1>$B$6:$B$103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DB8EB-B1F3-4A40-9EFE-4A60C2B83AA5}">
  <dimension ref="A1:H60"/>
  <sheetViews>
    <sheetView zoomScaleNormal="100" zoomScaleSheetLayoutView="100" workbookViewId="0">
      <selection activeCell="G48" sqref="G48"/>
    </sheetView>
  </sheetViews>
  <sheetFormatPr defaultColWidth="0" defaultRowHeight="13.05" customHeight="1" zeroHeight="1" x14ac:dyDescent="0.3"/>
  <cols>
    <col min="1" max="1" width="0.796875" style="90" customWidth="1"/>
    <col min="2" max="2" width="5.69921875" style="90" customWidth="1"/>
    <col min="3" max="3" width="10.69921875" style="90" customWidth="1"/>
    <col min="4" max="4" width="18.296875" style="90" customWidth="1"/>
    <col min="5" max="5" width="22.19921875" style="90" customWidth="1"/>
    <col min="6" max="6" width="14.69921875" style="90" customWidth="1"/>
    <col min="7" max="7" width="7.5" style="90" customWidth="1"/>
    <col min="8" max="8" width="1.69921875" style="90" customWidth="1"/>
    <col min="9" max="16384" width="10.796875" style="90" hidden="1"/>
  </cols>
  <sheetData>
    <row r="1" spans="2:7" ht="16.95" customHeight="1" thickBot="1" x14ac:dyDescent="0.35">
      <c r="B1" s="285" t="s">
        <v>0</v>
      </c>
      <c r="C1" s="286"/>
      <c r="D1" s="287" t="str">
        <f>Fixtures!C2</f>
        <v>Macklemore24</v>
      </c>
      <c r="E1" s="289"/>
    </row>
    <row r="2" spans="2:7" ht="16.95" customHeight="1" thickBot="1" x14ac:dyDescent="0.35">
      <c r="B2" s="285" t="s">
        <v>111</v>
      </c>
      <c r="C2" s="286"/>
      <c r="D2" s="287"/>
      <c r="E2" s="289"/>
    </row>
    <row r="3" spans="2:7" ht="9" customHeight="1" thickBot="1" x14ac:dyDescent="0.35">
      <c r="G3" s="85"/>
    </row>
    <row r="4" spans="2:7" ht="13.05" customHeight="1" thickBot="1" x14ac:dyDescent="0.35">
      <c r="B4" s="81" t="s">
        <v>1</v>
      </c>
      <c r="C4" s="99" t="s">
        <v>2</v>
      </c>
      <c r="D4" s="82" t="s">
        <v>3</v>
      </c>
      <c r="E4" s="83" t="s">
        <v>4</v>
      </c>
      <c r="F4" s="83" t="s">
        <v>5</v>
      </c>
      <c r="G4" s="9" t="s">
        <v>6</v>
      </c>
    </row>
    <row r="5" spans="2:7" ht="13.05" customHeight="1" x14ac:dyDescent="0.3">
      <c r="B5" s="211">
        <v>1</v>
      </c>
      <c r="C5" s="91"/>
      <c r="D5" s="91"/>
      <c r="E5" s="92"/>
      <c r="F5" s="75"/>
      <c r="G5" s="216" t="str">
        <f t="shared" ref="G5:G16" si="0">IFERROR(VLOOKUP(D5,ActiveFixtures,2,FALSE),"")</f>
        <v/>
      </c>
    </row>
    <row r="6" spans="2:7" ht="13.05" customHeight="1" x14ac:dyDescent="0.3">
      <c r="B6" s="212">
        <v>2</v>
      </c>
      <c r="C6" s="93"/>
      <c r="D6" s="93"/>
      <c r="E6" s="92"/>
      <c r="F6" s="76"/>
      <c r="G6" s="216" t="str">
        <f t="shared" si="0"/>
        <v/>
      </c>
    </row>
    <row r="7" spans="2:7" ht="13.05" customHeight="1" x14ac:dyDescent="0.3">
      <c r="B7" s="212">
        <v>3</v>
      </c>
      <c r="C7" s="91"/>
      <c r="D7" s="93"/>
      <c r="E7" s="92"/>
      <c r="F7" s="76"/>
      <c r="G7" s="216" t="str">
        <f t="shared" si="0"/>
        <v/>
      </c>
    </row>
    <row r="8" spans="2:7" ht="13.05" customHeight="1" x14ac:dyDescent="0.3">
      <c r="B8" s="212">
        <v>4</v>
      </c>
      <c r="C8" s="93"/>
      <c r="D8" s="93"/>
      <c r="E8" s="92"/>
      <c r="F8" s="76"/>
      <c r="G8" s="216" t="str">
        <f t="shared" si="0"/>
        <v/>
      </c>
    </row>
    <row r="9" spans="2:7" ht="13.05" customHeight="1" x14ac:dyDescent="0.3">
      <c r="B9" s="212">
        <v>5</v>
      </c>
      <c r="C9" s="91"/>
      <c r="D9" s="93"/>
      <c r="E9" s="92"/>
      <c r="F9" s="76"/>
      <c r="G9" s="86" t="str">
        <f t="shared" si="0"/>
        <v/>
      </c>
    </row>
    <row r="10" spans="2:7" ht="13.05" customHeight="1" x14ac:dyDescent="0.3">
      <c r="B10" s="212">
        <v>6</v>
      </c>
      <c r="C10" s="93"/>
      <c r="D10" s="93"/>
      <c r="E10" s="92"/>
      <c r="F10" s="76"/>
      <c r="G10" s="86" t="str">
        <f t="shared" si="0"/>
        <v/>
      </c>
    </row>
    <row r="11" spans="2:7" ht="13.05" customHeight="1" x14ac:dyDescent="0.3">
      <c r="B11" s="211">
        <v>7</v>
      </c>
      <c r="C11" s="91"/>
      <c r="D11" s="91"/>
      <c r="E11" s="92"/>
      <c r="F11" s="87"/>
      <c r="G11" s="86" t="str">
        <f t="shared" si="0"/>
        <v/>
      </c>
    </row>
    <row r="12" spans="2:7" ht="13.05" customHeight="1" x14ac:dyDescent="0.3">
      <c r="B12" s="212">
        <v>8</v>
      </c>
      <c r="C12" s="93"/>
      <c r="D12" s="93"/>
      <c r="E12" s="92"/>
      <c r="F12" s="77"/>
      <c r="G12" s="86" t="str">
        <f t="shared" si="0"/>
        <v/>
      </c>
    </row>
    <row r="13" spans="2:7" ht="13.05" customHeight="1" x14ac:dyDescent="0.3">
      <c r="B13" s="212">
        <v>9</v>
      </c>
      <c r="C13" s="91"/>
      <c r="D13" s="93"/>
      <c r="E13" s="92"/>
      <c r="F13" s="77"/>
      <c r="G13" s="88" t="str">
        <f t="shared" si="0"/>
        <v/>
      </c>
    </row>
    <row r="14" spans="2:7" ht="13.05" customHeight="1" x14ac:dyDescent="0.3">
      <c r="B14" s="212">
        <v>10</v>
      </c>
      <c r="C14" s="93"/>
      <c r="D14" s="93"/>
      <c r="E14" s="92"/>
      <c r="F14" s="77"/>
      <c r="G14" s="88" t="str">
        <f t="shared" si="0"/>
        <v/>
      </c>
    </row>
    <row r="15" spans="2:7" ht="13.05" customHeight="1" x14ac:dyDescent="0.3">
      <c r="B15" s="212">
        <v>11</v>
      </c>
      <c r="C15" s="91"/>
      <c r="D15" s="93"/>
      <c r="E15" s="92"/>
      <c r="F15" s="77"/>
      <c r="G15" s="88" t="str">
        <f t="shared" si="0"/>
        <v/>
      </c>
    </row>
    <row r="16" spans="2:7" ht="13.05" customHeight="1" thickBot="1" x14ac:dyDescent="0.35">
      <c r="B16" s="213">
        <v>12</v>
      </c>
      <c r="C16" s="96"/>
      <c r="D16" s="96"/>
      <c r="E16" s="97"/>
      <c r="F16" s="78"/>
      <c r="G16" s="89" t="str">
        <f t="shared" si="0"/>
        <v/>
      </c>
    </row>
    <row r="17" spans="2:7" ht="13.05" customHeight="1" thickBot="1" x14ac:dyDescent="0.35">
      <c r="G17" s="85"/>
    </row>
    <row r="18" spans="2:7" ht="13.05" customHeight="1" x14ac:dyDescent="0.3">
      <c r="B18" s="214">
        <v>1</v>
      </c>
      <c r="C18" s="94"/>
      <c r="D18" s="94"/>
      <c r="E18" s="95"/>
      <c r="F18" s="75"/>
      <c r="G18" s="219" t="str">
        <f t="shared" ref="G18:G29" si="1">IFERROR(VLOOKUP(D18,ActiveFixtures,2,FALSE),"")</f>
        <v/>
      </c>
    </row>
    <row r="19" spans="2:7" ht="13.05" customHeight="1" x14ac:dyDescent="0.3">
      <c r="B19" s="212">
        <v>2</v>
      </c>
      <c r="C19" s="93"/>
      <c r="D19" s="93"/>
      <c r="E19" s="92"/>
      <c r="F19" s="76"/>
      <c r="G19" s="216" t="str">
        <f t="shared" si="1"/>
        <v/>
      </c>
    </row>
    <row r="20" spans="2:7" ht="13.05" customHeight="1" x14ac:dyDescent="0.3">
      <c r="B20" s="212">
        <v>3</v>
      </c>
      <c r="C20" s="91"/>
      <c r="D20" s="93"/>
      <c r="E20" s="92"/>
      <c r="F20" s="76"/>
      <c r="G20" s="216" t="str">
        <f t="shared" si="1"/>
        <v/>
      </c>
    </row>
    <row r="21" spans="2:7" ht="13.05" customHeight="1" x14ac:dyDescent="0.3">
      <c r="B21" s="212">
        <v>4</v>
      </c>
      <c r="C21" s="93"/>
      <c r="D21" s="93"/>
      <c r="E21" s="92"/>
      <c r="F21" s="76"/>
      <c r="G21" s="216" t="str">
        <f t="shared" si="1"/>
        <v/>
      </c>
    </row>
    <row r="22" spans="2:7" ht="13.05" customHeight="1" x14ac:dyDescent="0.3">
      <c r="B22" s="212">
        <v>5</v>
      </c>
      <c r="C22" s="91"/>
      <c r="D22" s="93"/>
      <c r="E22" s="92"/>
      <c r="F22" s="76"/>
      <c r="G22" s="86" t="str">
        <f t="shared" si="1"/>
        <v/>
      </c>
    </row>
    <row r="23" spans="2:7" ht="13.05" customHeight="1" x14ac:dyDescent="0.3">
      <c r="B23" s="212">
        <v>6</v>
      </c>
      <c r="C23" s="93"/>
      <c r="D23" s="93"/>
      <c r="E23" s="92"/>
      <c r="F23" s="76"/>
      <c r="G23" s="86" t="str">
        <f t="shared" si="1"/>
        <v/>
      </c>
    </row>
    <row r="24" spans="2:7" ht="13.05" customHeight="1" x14ac:dyDescent="0.3">
      <c r="B24" s="211">
        <v>7</v>
      </c>
      <c r="C24" s="91"/>
      <c r="D24" s="91"/>
      <c r="E24" s="92"/>
      <c r="F24" s="87"/>
      <c r="G24" s="86" t="str">
        <f t="shared" si="1"/>
        <v/>
      </c>
    </row>
    <row r="25" spans="2:7" ht="13.05" customHeight="1" x14ac:dyDescent="0.3">
      <c r="B25" s="212">
        <v>8</v>
      </c>
      <c r="C25" s="93"/>
      <c r="D25" s="93"/>
      <c r="E25" s="92"/>
      <c r="F25" s="77"/>
      <c r="G25" s="86" t="str">
        <f t="shared" si="1"/>
        <v/>
      </c>
    </row>
    <row r="26" spans="2:7" ht="13.05" customHeight="1" x14ac:dyDescent="0.3">
      <c r="B26" s="212">
        <v>9</v>
      </c>
      <c r="C26" s="91"/>
      <c r="D26" s="93"/>
      <c r="E26" s="92"/>
      <c r="F26" s="77"/>
      <c r="G26" s="88" t="str">
        <f t="shared" si="1"/>
        <v/>
      </c>
    </row>
    <row r="27" spans="2:7" ht="13.05" customHeight="1" x14ac:dyDescent="0.3">
      <c r="B27" s="212">
        <v>10</v>
      </c>
      <c r="C27" s="93"/>
      <c r="D27" s="93"/>
      <c r="E27" s="92"/>
      <c r="F27" s="77"/>
      <c r="G27" s="88" t="str">
        <f t="shared" si="1"/>
        <v/>
      </c>
    </row>
    <row r="28" spans="2:7" ht="13.05" customHeight="1" x14ac:dyDescent="0.3">
      <c r="B28" s="212">
        <v>11</v>
      </c>
      <c r="C28" s="91"/>
      <c r="D28" s="93"/>
      <c r="E28" s="92"/>
      <c r="F28" s="77"/>
      <c r="G28" s="88" t="str">
        <f t="shared" si="1"/>
        <v/>
      </c>
    </row>
    <row r="29" spans="2:7" ht="13.05" customHeight="1" thickBot="1" x14ac:dyDescent="0.35">
      <c r="B29" s="213">
        <v>12</v>
      </c>
      <c r="C29" s="96"/>
      <c r="D29" s="96"/>
      <c r="E29" s="97"/>
      <c r="F29" s="78"/>
      <c r="G29" s="89" t="str">
        <f t="shared" si="1"/>
        <v/>
      </c>
    </row>
    <row r="30" spans="2:7" ht="13.05" customHeight="1" thickBot="1" x14ac:dyDescent="0.35">
      <c r="G30" s="85"/>
    </row>
    <row r="31" spans="2:7" ht="13.05" customHeight="1" x14ac:dyDescent="0.3">
      <c r="B31" s="214">
        <v>1</v>
      </c>
      <c r="C31" s="94"/>
      <c r="D31" s="94"/>
      <c r="E31" s="95"/>
      <c r="F31" s="75"/>
      <c r="G31" s="219" t="str">
        <f t="shared" ref="G31:G55" si="2">IFERROR(VLOOKUP(D31,ActiveFixtures,2,FALSE),"")</f>
        <v/>
      </c>
    </row>
    <row r="32" spans="2:7" ht="13.05" customHeight="1" x14ac:dyDescent="0.3">
      <c r="B32" s="212">
        <v>2</v>
      </c>
      <c r="C32" s="93"/>
      <c r="D32" s="93"/>
      <c r="E32" s="92"/>
      <c r="F32" s="76"/>
      <c r="G32" s="216" t="str">
        <f t="shared" si="2"/>
        <v/>
      </c>
    </row>
    <row r="33" spans="2:7" ht="13.05" customHeight="1" x14ac:dyDescent="0.3">
      <c r="B33" s="212">
        <v>3</v>
      </c>
      <c r="C33" s="91"/>
      <c r="D33" s="93"/>
      <c r="E33" s="92"/>
      <c r="F33" s="76"/>
      <c r="G33" s="216" t="str">
        <f t="shared" si="2"/>
        <v/>
      </c>
    </row>
    <row r="34" spans="2:7" ht="13.05" customHeight="1" x14ac:dyDescent="0.3">
      <c r="B34" s="212">
        <v>4</v>
      </c>
      <c r="C34" s="93"/>
      <c r="D34" s="93"/>
      <c r="E34" s="92"/>
      <c r="F34" s="76"/>
      <c r="G34" s="216" t="str">
        <f t="shared" si="2"/>
        <v/>
      </c>
    </row>
    <row r="35" spans="2:7" ht="13.05" customHeight="1" x14ac:dyDescent="0.3">
      <c r="B35" s="212">
        <v>5</v>
      </c>
      <c r="C35" s="91"/>
      <c r="D35" s="93"/>
      <c r="E35" s="92"/>
      <c r="F35" s="76"/>
      <c r="G35" s="86" t="str">
        <f t="shared" si="2"/>
        <v/>
      </c>
    </row>
    <row r="36" spans="2:7" ht="13.05" customHeight="1" x14ac:dyDescent="0.3">
      <c r="B36" s="212">
        <v>6</v>
      </c>
      <c r="C36" s="93"/>
      <c r="D36" s="93"/>
      <c r="E36" s="92"/>
      <c r="F36" s="76"/>
      <c r="G36" s="86" t="str">
        <f t="shared" si="2"/>
        <v/>
      </c>
    </row>
    <row r="37" spans="2:7" ht="13.05" customHeight="1" x14ac:dyDescent="0.3">
      <c r="B37" s="211">
        <v>7</v>
      </c>
      <c r="C37" s="91"/>
      <c r="D37" s="91"/>
      <c r="E37" s="92"/>
      <c r="F37" s="87"/>
      <c r="G37" s="86" t="str">
        <f t="shared" si="2"/>
        <v/>
      </c>
    </row>
    <row r="38" spans="2:7" ht="13.05" customHeight="1" x14ac:dyDescent="0.3">
      <c r="B38" s="212">
        <v>8</v>
      </c>
      <c r="C38" s="93"/>
      <c r="D38" s="93"/>
      <c r="E38" s="92"/>
      <c r="F38" s="77"/>
      <c r="G38" s="86" t="str">
        <f t="shared" si="2"/>
        <v/>
      </c>
    </row>
    <row r="39" spans="2:7" ht="13.05" customHeight="1" x14ac:dyDescent="0.3">
      <c r="B39" s="212">
        <v>9</v>
      </c>
      <c r="C39" s="91"/>
      <c r="D39" s="93"/>
      <c r="E39" s="92"/>
      <c r="F39" s="77"/>
      <c r="G39" s="88" t="str">
        <f t="shared" si="2"/>
        <v/>
      </c>
    </row>
    <row r="40" spans="2:7" ht="13.05" customHeight="1" x14ac:dyDescent="0.3">
      <c r="B40" s="212">
        <v>10</v>
      </c>
      <c r="C40" s="93"/>
      <c r="D40" s="93"/>
      <c r="E40" s="92"/>
      <c r="F40" s="77"/>
      <c r="G40" s="88" t="str">
        <f t="shared" si="2"/>
        <v/>
      </c>
    </row>
    <row r="41" spans="2:7" ht="13.05" customHeight="1" x14ac:dyDescent="0.3">
      <c r="B41" s="212">
        <v>11</v>
      </c>
      <c r="C41" s="91"/>
      <c r="D41" s="93"/>
      <c r="E41" s="92"/>
      <c r="F41" s="77"/>
      <c r="G41" s="88" t="str">
        <f t="shared" si="2"/>
        <v/>
      </c>
    </row>
    <row r="42" spans="2:7" ht="13.05" customHeight="1" thickBot="1" x14ac:dyDescent="0.35">
      <c r="B42" s="213">
        <v>12</v>
      </c>
      <c r="C42" s="96"/>
      <c r="D42" s="96"/>
      <c r="E42" s="97"/>
      <c r="F42" s="78"/>
      <c r="G42" s="89" t="str">
        <f t="shared" si="2"/>
        <v/>
      </c>
    </row>
    <row r="43" spans="2:7" ht="13.05" customHeight="1" thickBot="1" x14ac:dyDescent="0.35">
      <c r="G43" s="85"/>
    </row>
    <row r="44" spans="2:7" ht="13.05" customHeight="1" x14ac:dyDescent="0.3">
      <c r="B44" s="214">
        <v>1</v>
      </c>
      <c r="C44" s="94"/>
      <c r="D44" s="94"/>
      <c r="E44" s="95"/>
      <c r="F44" s="75"/>
      <c r="G44" s="219" t="str">
        <f t="shared" si="2"/>
        <v/>
      </c>
    </row>
    <row r="45" spans="2:7" ht="13.05" customHeight="1" x14ac:dyDescent="0.3">
      <c r="B45" s="212">
        <v>2</v>
      </c>
      <c r="C45" s="93"/>
      <c r="D45" s="93"/>
      <c r="E45" s="92"/>
      <c r="F45" s="76"/>
      <c r="G45" s="216" t="str">
        <f t="shared" si="2"/>
        <v/>
      </c>
    </row>
    <row r="46" spans="2:7" ht="13.05" customHeight="1" x14ac:dyDescent="0.3">
      <c r="B46" s="212">
        <v>3</v>
      </c>
      <c r="C46" s="91"/>
      <c r="D46" s="93"/>
      <c r="E46" s="92"/>
      <c r="F46" s="76"/>
      <c r="G46" s="216" t="str">
        <f t="shared" si="2"/>
        <v/>
      </c>
    </row>
    <row r="47" spans="2:7" ht="13.05" customHeight="1" x14ac:dyDescent="0.3">
      <c r="B47" s="212">
        <v>4</v>
      </c>
      <c r="C47" s="93"/>
      <c r="D47" s="93"/>
      <c r="E47" s="92"/>
      <c r="F47" s="76"/>
      <c r="G47" s="216" t="str">
        <f t="shared" si="2"/>
        <v/>
      </c>
    </row>
    <row r="48" spans="2:7" ht="13.05" customHeight="1" x14ac:dyDescent="0.3">
      <c r="B48" s="212">
        <v>5</v>
      </c>
      <c r="C48" s="91"/>
      <c r="D48" s="93"/>
      <c r="E48" s="92"/>
      <c r="F48" s="76"/>
      <c r="G48" s="86" t="str">
        <f t="shared" si="2"/>
        <v/>
      </c>
    </row>
    <row r="49" spans="2:7" ht="13.05" customHeight="1" x14ac:dyDescent="0.3">
      <c r="B49" s="212">
        <v>6</v>
      </c>
      <c r="C49" s="93"/>
      <c r="D49" s="93"/>
      <c r="E49" s="92"/>
      <c r="F49" s="76"/>
      <c r="G49" s="86" t="str">
        <f t="shared" si="2"/>
        <v/>
      </c>
    </row>
    <row r="50" spans="2:7" ht="13.05" customHeight="1" x14ac:dyDescent="0.3">
      <c r="B50" s="211">
        <v>7</v>
      </c>
      <c r="C50" s="91"/>
      <c r="D50" s="91"/>
      <c r="E50" s="92"/>
      <c r="F50" s="87"/>
      <c r="G50" s="86" t="str">
        <f t="shared" si="2"/>
        <v/>
      </c>
    </row>
    <row r="51" spans="2:7" ht="13.05" customHeight="1" x14ac:dyDescent="0.3">
      <c r="B51" s="212">
        <v>8</v>
      </c>
      <c r="C51" s="93"/>
      <c r="D51" s="93"/>
      <c r="E51" s="92"/>
      <c r="F51" s="77"/>
      <c r="G51" s="86" t="str">
        <f t="shared" si="2"/>
        <v/>
      </c>
    </row>
    <row r="52" spans="2:7" ht="13.05" customHeight="1" x14ac:dyDescent="0.3">
      <c r="B52" s="212">
        <v>9</v>
      </c>
      <c r="C52" s="91"/>
      <c r="D52" s="93"/>
      <c r="E52" s="92"/>
      <c r="F52" s="77"/>
      <c r="G52" s="88" t="str">
        <f t="shared" si="2"/>
        <v/>
      </c>
    </row>
    <row r="53" spans="2:7" ht="13.05" customHeight="1" x14ac:dyDescent="0.3">
      <c r="B53" s="212">
        <v>10</v>
      </c>
      <c r="C53" s="93"/>
      <c r="D53" s="93"/>
      <c r="E53" s="92"/>
      <c r="F53" s="77"/>
      <c r="G53" s="88" t="str">
        <f t="shared" si="2"/>
        <v/>
      </c>
    </row>
    <row r="54" spans="2:7" ht="13.05" customHeight="1" x14ac:dyDescent="0.3">
      <c r="B54" s="212">
        <v>11</v>
      </c>
      <c r="C54" s="91"/>
      <c r="D54" s="93"/>
      <c r="E54" s="92"/>
      <c r="F54" s="77"/>
      <c r="G54" s="88" t="str">
        <f t="shared" si="2"/>
        <v/>
      </c>
    </row>
    <row r="55" spans="2:7" ht="13.05" customHeight="1" thickBot="1" x14ac:dyDescent="0.35">
      <c r="B55" s="213">
        <v>12</v>
      </c>
      <c r="C55" s="96"/>
      <c r="D55" s="96"/>
      <c r="E55" s="97"/>
      <c r="F55" s="78"/>
      <c r="G55" s="89" t="str">
        <f t="shared" si="2"/>
        <v/>
      </c>
    </row>
    <row r="56" spans="2:7" ht="13.05" customHeight="1" x14ac:dyDescent="0.3">
      <c r="E56" s="301" t="s">
        <v>7</v>
      </c>
      <c r="F56" s="302"/>
      <c r="G56" s="134">
        <f>SUM(G5:G8,G18:G21,G31:G34,G44:G47)</f>
        <v>0</v>
      </c>
    </row>
    <row r="57" spans="2:7" ht="13.05" customHeight="1" thickBot="1" x14ac:dyDescent="0.35">
      <c r="E57" s="303" t="s">
        <v>8</v>
      </c>
      <c r="F57" s="304"/>
      <c r="G57" s="135">
        <f>SUM(G9:G12,G22:G25,G35:G38,G48:G51)</f>
        <v>0</v>
      </c>
    </row>
    <row r="58" spans="2:7" ht="13.05" customHeight="1" thickBot="1" x14ac:dyDescent="0.35">
      <c r="E58" s="305" t="s">
        <v>9</v>
      </c>
      <c r="F58" s="306"/>
      <c r="G58" s="136">
        <f>SUM(G13:G16,G26:G29,G39:G42,G52:G55)</f>
        <v>0</v>
      </c>
    </row>
    <row r="59" spans="2:7" ht="13.05" customHeight="1" x14ac:dyDescent="0.3"/>
    <row r="60" spans="2:7" ht="13.05" customHeight="1" x14ac:dyDescent="0.3"/>
  </sheetData>
  <mergeCells count="7">
    <mergeCell ref="E57:F57"/>
    <mergeCell ref="E58:F58"/>
    <mergeCell ref="B1:C1"/>
    <mergeCell ref="B2:C2"/>
    <mergeCell ref="D1:E1"/>
    <mergeCell ref="D2:E2"/>
    <mergeCell ref="E56:F56"/>
  </mergeCells>
  <conditionalFormatting sqref="D1:E1">
    <cfRule type="cellIs" dxfId="10" priority="1" operator="equal">
      <formula>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EF77D1-3E15-9B42-8C83-AC6E9ABC5D58}">
          <x14:formula1>
            <xm:f>Fixtures!$H$6:$H$40</xm:f>
          </x14:formula1>
          <xm:sqref>D5:D16 D18:D29 D31:D42 D44:D55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CB087-751E-C244-83C5-BBD7E71D57CB}">
  <dimension ref="A1:U46"/>
  <sheetViews>
    <sheetView zoomScale="70" zoomScaleNormal="70" zoomScalePageLayoutView="60" workbookViewId="0">
      <selection activeCell="L14" sqref="L14"/>
    </sheetView>
  </sheetViews>
  <sheetFormatPr defaultColWidth="0" defaultRowHeight="15.6" zeroHeight="1" x14ac:dyDescent="0.3"/>
  <cols>
    <col min="1" max="1" width="4.69921875" style="40" customWidth="1"/>
    <col min="2" max="2" width="26" style="40" customWidth="1"/>
    <col min="3" max="20" width="8.5" style="40" customWidth="1"/>
    <col min="21" max="21" width="4.69921875" style="40" customWidth="1"/>
    <col min="22" max="16384" width="10.796875" style="40" hidden="1"/>
  </cols>
  <sheetData>
    <row r="1" spans="1:21" ht="34.049999999999997" customHeight="1" thickTop="1" thickBot="1" x14ac:dyDescent="0.35">
      <c r="A1" s="253"/>
      <c r="B1" s="422" t="s">
        <v>75</v>
      </c>
      <c r="C1" s="424" t="str">
        <f>'96way1'!B7</f>
        <v>R1</v>
      </c>
      <c r="D1" s="425"/>
      <c r="E1" s="425"/>
      <c r="F1" s="425"/>
      <c r="G1" s="425"/>
      <c r="H1" s="425"/>
      <c r="I1" s="428" t="str">
        <f>'96way1'!B14</f>
        <v>R2</v>
      </c>
      <c r="J1" s="429"/>
      <c r="K1" s="429"/>
      <c r="L1" s="429"/>
      <c r="M1" s="429"/>
      <c r="N1" s="429"/>
      <c r="O1" s="393" t="str">
        <f>'96way1'!B21</f>
        <v>R3</v>
      </c>
      <c r="P1" s="394"/>
      <c r="Q1" s="394"/>
      <c r="R1" s="394"/>
      <c r="S1" s="394"/>
      <c r="T1" s="395"/>
      <c r="U1" s="253"/>
    </row>
    <row r="2" spans="1:21" ht="34.049999999999997" customHeight="1" thickTop="1" thickBot="1" x14ac:dyDescent="0.35">
      <c r="A2" s="26"/>
      <c r="B2" s="423"/>
      <c r="C2" s="426"/>
      <c r="D2" s="427"/>
      <c r="E2" s="427"/>
      <c r="F2" s="427"/>
      <c r="G2" s="427"/>
      <c r="H2" s="427"/>
      <c r="I2" s="430"/>
      <c r="J2" s="431"/>
      <c r="K2" s="431"/>
      <c r="L2" s="431"/>
      <c r="M2" s="431"/>
      <c r="N2" s="431"/>
      <c r="O2" s="396"/>
      <c r="P2" s="397"/>
      <c r="Q2" s="397"/>
      <c r="R2" s="397"/>
      <c r="S2" s="397"/>
      <c r="T2" s="398"/>
      <c r="U2" s="2"/>
    </row>
    <row r="3" spans="1:21" ht="67.05" customHeight="1" thickBot="1" x14ac:dyDescent="0.35">
      <c r="A3" s="25"/>
      <c r="B3" s="196" t="s">
        <v>76</v>
      </c>
      <c r="C3" s="53" t="str">
        <f>'96way1'!E6</f>
        <v>Unico</v>
      </c>
      <c r="D3" s="54" t="str">
        <f>'96way1'!E7</f>
        <v>X4 XL x2</v>
      </c>
      <c r="E3" s="54" t="str">
        <f>'96way1'!E8</f>
        <v>MegaPointe</v>
      </c>
      <c r="F3" s="54" t="str">
        <f>'96way1'!E9</f>
        <v>Unico</v>
      </c>
      <c r="G3" s="54" t="str">
        <f>'96way1'!E10</f>
        <v>MegaPointe</v>
      </c>
      <c r="H3" s="58" t="str">
        <f>'96way1'!E11</f>
        <v>Unico</v>
      </c>
      <c r="I3" s="53" t="str">
        <f>'96way1'!E13</f>
        <v>X4 XL x2</v>
      </c>
      <c r="J3" s="54" t="str">
        <f>'96way1'!E14</f>
        <v>Unico</v>
      </c>
      <c r="K3" s="54" t="str">
        <f>'96way1'!E15</f>
        <v>X4 XL x2</v>
      </c>
      <c r="L3" s="54">
        <f>'96way1'!E16</f>
        <v>0</v>
      </c>
      <c r="M3" s="54" t="str">
        <f>'96way1'!E17</f>
        <v>Unico</v>
      </c>
      <c r="N3" s="58" t="str">
        <f>'96way1'!E18</f>
        <v>Unico</v>
      </c>
      <c r="O3" s="53" t="str">
        <f>'96way1'!E20</f>
        <v>MegaPointe</v>
      </c>
      <c r="P3" s="54" t="str">
        <f>'96way1'!E21</f>
        <v>X4 XL x2</v>
      </c>
      <c r="Q3" s="54" t="str">
        <f>'96way1'!E22</f>
        <v>Unico</v>
      </c>
      <c r="R3" s="54" t="str">
        <f>'96way1'!E23</f>
        <v>MegaPointe</v>
      </c>
      <c r="S3" s="54">
        <f>'96way1'!E24</f>
        <v>0</v>
      </c>
      <c r="T3" s="59" t="str">
        <f>'96way1'!E25</f>
        <v>Unico</v>
      </c>
      <c r="U3" s="28"/>
    </row>
    <row r="4" spans="1:21" ht="28.2" customHeight="1" thickTop="1" thickBot="1" x14ac:dyDescent="0.35">
      <c r="A4" s="18"/>
      <c r="B4" s="196" t="s">
        <v>76</v>
      </c>
      <c r="C4" s="179">
        <v>1</v>
      </c>
      <c r="D4" s="180">
        <v>2</v>
      </c>
      <c r="E4" s="180">
        <v>3</v>
      </c>
      <c r="F4" s="180">
        <v>4</v>
      </c>
      <c r="G4" s="180">
        <v>5</v>
      </c>
      <c r="H4" s="181">
        <v>6</v>
      </c>
      <c r="I4" s="179">
        <v>7</v>
      </c>
      <c r="J4" s="180">
        <v>8</v>
      </c>
      <c r="K4" s="180">
        <v>9</v>
      </c>
      <c r="L4" s="180">
        <v>10</v>
      </c>
      <c r="M4" s="180">
        <v>11</v>
      </c>
      <c r="N4" s="181">
        <v>12</v>
      </c>
      <c r="O4" s="179">
        <v>13</v>
      </c>
      <c r="P4" s="180">
        <v>14</v>
      </c>
      <c r="Q4" s="180">
        <v>15</v>
      </c>
      <c r="R4" s="180">
        <v>16</v>
      </c>
      <c r="S4" s="180">
        <v>17</v>
      </c>
      <c r="T4" s="182">
        <v>18</v>
      </c>
      <c r="U4" s="29"/>
    </row>
    <row r="5" spans="1:21" ht="100.95" customHeight="1" thickBot="1" x14ac:dyDescent="0.35">
      <c r="A5" s="3">
        <v>1.98</v>
      </c>
      <c r="B5" s="195" t="s">
        <v>77</v>
      </c>
      <c r="C5" s="55">
        <f>'96way1'!F6</f>
        <v>219</v>
      </c>
      <c r="D5" s="56" t="str">
        <f>'96way1'!F7</f>
        <v>125 + 126</v>
      </c>
      <c r="E5" s="56">
        <f>'96way1'!F8</f>
        <v>327</v>
      </c>
      <c r="F5" s="56">
        <f>'96way1'!F9</f>
        <v>220</v>
      </c>
      <c r="G5" s="56">
        <f>'96way1'!F10</f>
        <v>328</v>
      </c>
      <c r="H5" s="57">
        <f>'96way1'!F11</f>
        <v>221</v>
      </c>
      <c r="I5" s="55" t="str">
        <f>'96way1'!F13</f>
        <v>127 + 128</v>
      </c>
      <c r="J5" s="56">
        <f>'96way1'!F14</f>
        <v>222</v>
      </c>
      <c r="K5" s="56" t="str">
        <f>'96way1'!F15</f>
        <v>129 + 130</v>
      </c>
      <c r="L5" s="56">
        <f>'96way1'!F16</f>
        <v>0</v>
      </c>
      <c r="M5" s="56">
        <f>'96way1'!F17</f>
        <v>223</v>
      </c>
      <c r="N5" s="57">
        <f>'96way1'!F18</f>
        <v>224</v>
      </c>
      <c r="O5" s="55">
        <f>'96way1'!F20</f>
        <v>329</v>
      </c>
      <c r="P5" s="56" t="str">
        <f>'96way1'!F21</f>
        <v>131 + 132</v>
      </c>
      <c r="Q5" s="56">
        <f>'96way1'!F22</f>
        <v>225</v>
      </c>
      <c r="R5" s="56">
        <f>'96way1'!F23</f>
        <v>330</v>
      </c>
      <c r="S5" s="56">
        <f>'96way1'!F24</f>
        <v>0</v>
      </c>
      <c r="T5" s="60">
        <f>'96way1'!F25</f>
        <v>226</v>
      </c>
      <c r="U5" s="30"/>
    </row>
    <row r="6" spans="1:21" ht="34.049999999999997" customHeight="1" thickTop="1" thickBot="1" x14ac:dyDescent="0.35">
      <c r="A6" s="5"/>
      <c r="B6" s="340" t="s">
        <v>75</v>
      </c>
      <c r="C6" s="399" t="str">
        <f>'96way1'!B28</f>
        <v>R4</v>
      </c>
      <c r="D6" s="400"/>
      <c r="E6" s="400"/>
      <c r="F6" s="400"/>
      <c r="G6" s="400"/>
      <c r="H6" s="400"/>
      <c r="I6" s="399" t="str">
        <f>'96way1'!B35</f>
        <v>W1</v>
      </c>
      <c r="J6" s="400"/>
      <c r="K6" s="400"/>
      <c r="L6" s="400"/>
      <c r="M6" s="400"/>
      <c r="N6" s="400"/>
      <c r="O6" s="399" t="str">
        <f>'96way1'!B42</f>
        <v>W2</v>
      </c>
      <c r="P6" s="400"/>
      <c r="Q6" s="400"/>
      <c r="R6" s="400"/>
      <c r="S6" s="400"/>
      <c r="T6" s="403"/>
      <c r="U6" s="24"/>
    </row>
    <row r="7" spans="1:21" ht="34.049999999999997" customHeight="1" thickTop="1" thickBot="1" x14ac:dyDescent="0.35">
      <c r="A7" s="1"/>
      <c r="B7" s="341"/>
      <c r="C7" s="401"/>
      <c r="D7" s="402"/>
      <c r="E7" s="402"/>
      <c r="F7" s="402"/>
      <c r="G7" s="402"/>
      <c r="H7" s="402"/>
      <c r="I7" s="401"/>
      <c r="J7" s="402"/>
      <c r="K7" s="402"/>
      <c r="L7" s="402"/>
      <c r="M7" s="402"/>
      <c r="N7" s="402"/>
      <c r="O7" s="401"/>
      <c r="P7" s="402"/>
      <c r="Q7" s="402"/>
      <c r="R7" s="402"/>
      <c r="S7" s="402"/>
      <c r="T7" s="404"/>
      <c r="U7" s="31"/>
    </row>
    <row r="8" spans="1:21" ht="67.05" customHeight="1" thickBot="1" x14ac:dyDescent="0.35">
      <c r="A8" s="14"/>
      <c r="B8" s="196" t="s">
        <v>76</v>
      </c>
      <c r="C8" s="53" t="e">
        <f>'96way1'!#REF!</f>
        <v>#REF!</v>
      </c>
      <c r="D8" s="54" t="str">
        <f>'96way1'!E27</f>
        <v>LED Duet x2</v>
      </c>
      <c r="E8" s="54" t="str">
        <f>'96way1'!E29</f>
        <v>LED Duet x2</v>
      </c>
      <c r="F8" s="54" t="str">
        <f>'96way1'!E30</f>
        <v>JDC 1 x2</v>
      </c>
      <c r="G8" s="54">
        <f>'96way1'!E31</f>
        <v>0</v>
      </c>
      <c r="H8" s="58">
        <f>'96way1'!E32</f>
        <v>0</v>
      </c>
      <c r="I8" s="53" t="str">
        <f>'96way1'!E34</f>
        <v>MegaPointe</v>
      </c>
      <c r="J8" s="54" t="str">
        <f>'96way1'!E35</f>
        <v>X4 XL x2</v>
      </c>
      <c r="K8" s="54" t="str">
        <f>'96way1'!E36</f>
        <v>Rush Par x2</v>
      </c>
      <c r="L8" s="54" t="str">
        <f>'96way1'!E37</f>
        <v>Unico</v>
      </c>
      <c r="M8" s="54" t="str">
        <f>'96way1'!E38</f>
        <v>MegaPointe</v>
      </c>
      <c r="N8" s="58" t="str">
        <f>'96way1'!E39</f>
        <v>Unico</v>
      </c>
      <c r="O8" s="53" t="str">
        <f>'96way1'!E41</f>
        <v>Rush Par x2</v>
      </c>
      <c r="P8" s="54" t="str">
        <f>'96way1'!E42</f>
        <v>X4 XL x2</v>
      </c>
      <c r="Q8" s="54" t="str">
        <f>'96way1'!E43</f>
        <v>MegaPointe</v>
      </c>
      <c r="R8" s="54" t="str">
        <f>'96way1'!E44</f>
        <v>Unico</v>
      </c>
      <c r="S8" s="54" t="str">
        <f>'96way1'!E45</f>
        <v>MegaPointe</v>
      </c>
      <c r="T8" s="59" t="str">
        <f>'96way1'!E46</f>
        <v>Unico</v>
      </c>
      <c r="U8" s="32"/>
    </row>
    <row r="9" spans="1:21" ht="28.2" customHeight="1" thickTop="1" thickBot="1" x14ac:dyDescent="0.35">
      <c r="A9" s="18"/>
      <c r="B9" s="197"/>
      <c r="C9" s="179">
        <v>19</v>
      </c>
      <c r="D9" s="180">
        <v>20</v>
      </c>
      <c r="E9" s="180">
        <v>21</v>
      </c>
      <c r="F9" s="180">
        <v>22</v>
      </c>
      <c r="G9" s="180">
        <v>23</v>
      </c>
      <c r="H9" s="181">
        <v>24</v>
      </c>
      <c r="I9" s="179">
        <v>25</v>
      </c>
      <c r="J9" s="180">
        <v>26</v>
      </c>
      <c r="K9" s="180">
        <v>27</v>
      </c>
      <c r="L9" s="180">
        <v>28</v>
      </c>
      <c r="M9" s="180">
        <v>29</v>
      </c>
      <c r="N9" s="181">
        <v>30</v>
      </c>
      <c r="O9" s="179">
        <v>31</v>
      </c>
      <c r="P9" s="180">
        <v>32</v>
      </c>
      <c r="Q9" s="180">
        <v>33</v>
      </c>
      <c r="R9" s="180">
        <v>34</v>
      </c>
      <c r="S9" s="180">
        <v>35</v>
      </c>
      <c r="T9" s="182">
        <v>36</v>
      </c>
      <c r="U9" s="29"/>
    </row>
    <row r="10" spans="1:21" ht="100.95" customHeight="1" thickBot="1" x14ac:dyDescent="0.35">
      <c r="A10" s="3"/>
      <c r="B10" s="196" t="s">
        <v>77</v>
      </c>
      <c r="C10" s="55" t="str">
        <f>'96way1'!F27</f>
        <v>719 + 720</v>
      </c>
      <c r="D10" s="56" t="str">
        <f>'96way1'!F28</f>
        <v>423 + 424</v>
      </c>
      <c r="E10" s="56" t="str">
        <f>'96way1'!F29</f>
        <v>721 + 722</v>
      </c>
      <c r="F10" s="56" t="str">
        <f>'96way1'!F30</f>
        <v>425 + 426</v>
      </c>
      <c r="G10" s="56">
        <f>'96way1'!F31</f>
        <v>0</v>
      </c>
      <c r="H10" s="57">
        <f>'96way1'!F32</f>
        <v>0</v>
      </c>
      <c r="I10" s="55">
        <f>'96way1'!F34</f>
        <v>321</v>
      </c>
      <c r="J10" s="56" t="str">
        <f>'96way1'!F35</f>
        <v>119 + 120</v>
      </c>
      <c r="K10" s="56" t="str">
        <f>'96way1'!F36</f>
        <v>803 + 804</v>
      </c>
      <c r="L10" s="56">
        <f>'96way1'!F37</f>
        <v>213</v>
      </c>
      <c r="M10" s="56">
        <f>'96way1'!F38</f>
        <v>322</v>
      </c>
      <c r="N10" s="57">
        <f>'96way1'!F39</f>
        <v>214</v>
      </c>
      <c r="O10" s="61" t="str">
        <f>'96way1'!F41</f>
        <v>805 + 806</v>
      </c>
      <c r="P10" s="50" t="str">
        <f>'96way1'!F42</f>
        <v>121 + 122</v>
      </c>
      <c r="Q10" s="50">
        <f>'96way1'!F43</f>
        <v>323</v>
      </c>
      <c r="R10" s="50">
        <f>'96way1'!F44</f>
        <v>215</v>
      </c>
      <c r="S10" s="50">
        <f>'96way1'!F45</f>
        <v>324</v>
      </c>
      <c r="T10" s="62">
        <f>'96way1'!F46</f>
        <v>216</v>
      </c>
      <c r="U10" s="30"/>
    </row>
    <row r="11" spans="1:21" ht="34.049999999999997" customHeight="1" thickTop="1" thickBot="1" x14ac:dyDescent="0.35">
      <c r="A11" s="22"/>
      <c r="B11" s="340" t="s">
        <v>75</v>
      </c>
      <c r="C11" s="399" t="str">
        <f>'96way1'!B49</f>
        <v>W3</v>
      </c>
      <c r="D11" s="400"/>
      <c r="E11" s="400"/>
      <c r="F11" s="400"/>
      <c r="G11" s="400"/>
      <c r="H11" s="400"/>
      <c r="I11" s="432" t="str">
        <f>'96way1'!B56</f>
        <v>W4</v>
      </c>
      <c r="J11" s="433"/>
      <c r="K11" s="433"/>
      <c r="L11" s="433"/>
      <c r="M11" s="433"/>
      <c r="N11" s="433"/>
      <c r="O11" s="405" t="str">
        <f>'96way1'!B70</f>
        <v>B1</v>
      </c>
      <c r="P11" s="406"/>
      <c r="Q11" s="406"/>
      <c r="R11" s="406"/>
      <c r="S11" s="406"/>
      <c r="T11" s="407"/>
      <c r="U11" s="33"/>
    </row>
    <row r="12" spans="1:21" ht="34.049999999999997" customHeight="1" thickBot="1" x14ac:dyDescent="0.35">
      <c r="A12" s="15"/>
      <c r="B12" s="341"/>
      <c r="C12" s="408"/>
      <c r="D12" s="409"/>
      <c r="E12" s="409"/>
      <c r="F12" s="409"/>
      <c r="G12" s="409"/>
      <c r="H12" s="409"/>
      <c r="I12" s="408"/>
      <c r="J12" s="409"/>
      <c r="K12" s="409"/>
      <c r="L12" s="409"/>
      <c r="M12" s="409"/>
      <c r="N12" s="409"/>
      <c r="O12" s="408"/>
      <c r="P12" s="409"/>
      <c r="Q12" s="409"/>
      <c r="R12" s="409"/>
      <c r="S12" s="409"/>
      <c r="T12" s="410"/>
      <c r="U12" s="34"/>
    </row>
    <row r="13" spans="1:21" ht="67.05" customHeight="1" thickBot="1" x14ac:dyDescent="0.35">
      <c r="A13" s="252"/>
      <c r="B13" s="196" t="s">
        <v>76</v>
      </c>
      <c r="C13" s="53" t="str">
        <f>'96way1'!E48</f>
        <v>Unico</v>
      </c>
      <c r="D13" s="54" t="str">
        <f>'96way1'!E49</f>
        <v>Rush Par x2</v>
      </c>
      <c r="E13" s="54" t="str">
        <f>'96way1'!E50</f>
        <v>X4 XL x2</v>
      </c>
      <c r="F13" s="54" t="str">
        <f>'96way1'!E51</f>
        <v>MegaPointe</v>
      </c>
      <c r="G13" s="54" t="str">
        <f>'96way1'!E52</f>
        <v>MegaPointe</v>
      </c>
      <c r="H13" s="58" t="str">
        <f>'96way1'!E53</f>
        <v>Unico</v>
      </c>
      <c r="I13" s="53" t="str">
        <f>'96way1'!E55</f>
        <v>JDC 1 x2</v>
      </c>
      <c r="J13" s="54" t="str">
        <f>'96way1'!E56</f>
        <v>LED Duet x3</v>
      </c>
      <c r="K13" s="54" t="str">
        <f>'96way1'!E57</f>
        <v>JDC 1</v>
      </c>
      <c r="L13" s="54" t="str">
        <f>'96way1'!E58</f>
        <v>LED Duet x3</v>
      </c>
      <c r="M13" s="54" t="str">
        <f>'96way1'!E59</f>
        <v>JDC 1 x2</v>
      </c>
      <c r="N13" s="58" t="str">
        <f>'96way1'!E60</f>
        <v>JDC 1</v>
      </c>
      <c r="O13" s="53" t="str">
        <f>'96way1'!E69</f>
        <v>Unico</v>
      </c>
      <c r="P13" s="54" t="str">
        <f>'96way1'!E70</f>
        <v>Rush Par</v>
      </c>
      <c r="Q13" s="54" t="str">
        <f>'96way1'!E71</f>
        <v>X4 XL x2</v>
      </c>
      <c r="R13" s="54" t="str">
        <f>'96way1'!E72</f>
        <v>MegaPointe</v>
      </c>
      <c r="S13" s="54" t="str">
        <f>'96way1'!E73</f>
        <v>Unico</v>
      </c>
      <c r="T13" s="59" t="str">
        <f>'96way1'!E74</f>
        <v>MegaPointe</v>
      </c>
      <c r="U13" s="32"/>
    </row>
    <row r="14" spans="1:21" ht="87" customHeight="1" thickTop="1" thickBot="1" x14ac:dyDescent="0.35">
      <c r="A14" s="227"/>
      <c r="B14" s="228"/>
      <c r="C14" s="229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30"/>
    </row>
    <row r="15" spans="1:21" ht="28.05" customHeight="1" thickTop="1" thickBot="1" x14ac:dyDescent="0.35">
      <c r="A15" s="255"/>
      <c r="B15" s="202"/>
      <c r="C15" s="183">
        <v>37</v>
      </c>
      <c r="D15" s="184">
        <v>38</v>
      </c>
      <c r="E15" s="184">
        <v>39</v>
      </c>
      <c r="F15" s="184">
        <v>40</v>
      </c>
      <c r="G15" s="184">
        <v>41</v>
      </c>
      <c r="H15" s="185">
        <v>42</v>
      </c>
      <c r="I15" s="183">
        <v>43</v>
      </c>
      <c r="J15" s="184">
        <v>44</v>
      </c>
      <c r="K15" s="184">
        <v>45</v>
      </c>
      <c r="L15" s="184">
        <v>46</v>
      </c>
      <c r="M15" s="184">
        <v>47</v>
      </c>
      <c r="N15" s="185">
        <v>48</v>
      </c>
      <c r="O15" s="183">
        <v>49</v>
      </c>
      <c r="P15" s="184">
        <v>50</v>
      </c>
      <c r="Q15" s="184">
        <v>51</v>
      </c>
      <c r="R15" s="184">
        <v>52</v>
      </c>
      <c r="S15" s="184">
        <v>53</v>
      </c>
      <c r="T15" s="186">
        <v>54</v>
      </c>
      <c r="U15" s="254"/>
    </row>
    <row r="16" spans="1:21" ht="100.95" customHeight="1" thickBot="1" x14ac:dyDescent="0.35">
      <c r="A16" s="35"/>
      <c r="B16" s="198" t="s">
        <v>77</v>
      </c>
      <c r="C16" s="55">
        <f>'96way1'!F48</f>
        <v>217</v>
      </c>
      <c r="D16" s="56" t="str">
        <f>'96way1'!F49</f>
        <v>807 + 808</v>
      </c>
      <c r="E16" s="56" t="str">
        <f>'96way1'!F50</f>
        <v>123 + 124</v>
      </c>
      <c r="F16" s="56">
        <f>'96way1'!F51</f>
        <v>325</v>
      </c>
      <c r="G16" s="56">
        <f>'96way1'!F52</f>
        <v>326</v>
      </c>
      <c r="H16" s="57">
        <f>'96way1'!F53</f>
        <v>218</v>
      </c>
      <c r="I16" s="55" t="str">
        <f>'96way1'!F55</f>
        <v>417 + 418</v>
      </c>
      <c r="J16" s="56" t="str">
        <f>'96way1'!F56</f>
        <v>713 - 715</v>
      </c>
      <c r="K16" s="56">
        <f>'96way1'!F57</f>
        <v>419</v>
      </c>
      <c r="L16" s="56" t="str">
        <f>'96way1'!F58</f>
        <v>716 - 718</v>
      </c>
      <c r="M16" s="56" t="str">
        <f>'96way1'!F59</f>
        <v>420 + 421</v>
      </c>
      <c r="N16" s="57">
        <f>'96way1'!F60</f>
        <v>422</v>
      </c>
      <c r="O16" s="55">
        <f>'96way1'!F69</f>
        <v>207</v>
      </c>
      <c r="P16" s="56">
        <f>'96way1'!F70</f>
        <v>801</v>
      </c>
      <c r="Q16" s="56" t="str">
        <f>'96way1'!F71</f>
        <v>113 + 114</v>
      </c>
      <c r="R16" s="56">
        <f>'96way1'!F72</f>
        <v>315</v>
      </c>
      <c r="S16" s="56">
        <f>'96way1'!F73</f>
        <v>208</v>
      </c>
      <c r="T16" s="60">
        <f>'96way1'!F74</f>
        <v>316</v>
      </c>
      <c r="U16" s="36"/>
    </row>
    <row r="17" spans="1:21" ht="34.049999999999997" customHeight="1" thickTop="1" x14ac:dyDescent="0.3">
      <c r="A17" s="16"/>
      <c r="B17" s="360" t="s">
        <v>75</v>
      </c>
      <c r="C17" s="361" t="str">
        <f>'96way1'!B77</f>
        <v>B2</v>
      </c>
      <c r="D17" s="362"/>
      <c r="E17" s="362"/>
      <c r="F17" s="362"/>
      <c r="G17" s="362"/>
      <c r="H17" s="362"/>
      <c r="I17" s="361" t="str">
        <f>'96way1'!B84</f>
        <v>B3</v>
      </c>
      <c r="J17" s="362"/>
      <c r="K17" s="362"/>
      <c r="L17" s="362"/>
      <c r="M17" s="362"/>
      <c r="N17" s="362"/>
      <c r="O17" s="361" t="str">
        <f>'96way1'!B91</f>
        <v>B4</v>
      </c>
      <c r="P17" s="362"/>
      <c r="Q17" s="362"/>
      <c r="R17" s="362"/>
      <c r="S17" s="362"/>
      <c r="T17" s="365"/>
      <c r="U17" s="24"/>
    </row>
    <row r="18" spans="1:21" ht="34.049999999999997" customHeight="1" thickBot="1" x14ac:dyDescent="0.35">
      <c r="A18" s="4"/>
      <c r="B18" s="341"/>
      <c r="C18" s="363"/>
      <c r="D18" s="364"/>
      <c r="E18" s="364"/>
      <c r="F18" s="364"/>
      <c r="G18" s="364"/>
      <c r="H18" s="364"/>
      <c r="I18" s="363"/>
      <c r="J18" s="364"/>
      <c r="K18" s="364"/>
      <c r="L18" s="364"/>
      <c r="M18" s="364"/>
      <c r="N18" s="364"/>
      <c r="O18" s="363"/>
      <c r="P18" s="364"/>
      <c r="Q18" s="364"/>
      <c r="R18" s="364"/>
      <c r="S18" s="364"/>
      <c r="T18" s="366"/>
      <c r="U18" s="17"/>
    </row>
    <row r="19" spans="1:21" ht="66.75" customHeight="1" thickBot="1" x14ac:dyDescent="0.35">
      <c r="A19" s="23"/>
      <c r="B19" s="196" t="s">
        <v>76</v>
      </c>
      <c r="C19" s="53" t="str">
        <f>'96way1'!E76</f>
        <v>Unico</v>
      </c>
      <c r="D19" s="54" t="str">
        <f>'96way1'!E77</f>
        <v>X4 XL x2</v>
      </c>
      <c r="E19" s="54" t="str">
        <f>'96way1'!E78</f>
        <v>MegaPointe</v>
      </c>
      <c r="F19" s="54">
        <f>'96way1'!E79</f>
        <v>0</v>
      </c>
      <c r="G19" s="54" t="str">
        <f>'96way1'!E80</f>
        <v>MegaPointe</v>
      </c>
      <c r="H19" s="58" t="str">
        <f>'96way1'!E81</f>
        <v>Unico</v>
      </c>
      <c r="I19" s="53" t="str">
        <f>'96way1'!E83</f>
        <v>MegaPointe</v>
      </c>
      <c r="J19" s="54" t="str">
        <f>'96way1'!E84</f>
        <v>X4 XL x2</v>
      </c>
      <c r="K19" s="54" t="str">
        <f>'96way1'!E85</f>
        <v>MegaPointe</v>
      </c>
      <c r="L19" s="54" t="str">
        <f>'96way1'!E86</f>
        <v>Unico</v>
      </c>
      <c r="M19" s="54" t="str">
        <f>'96way1'!E87</f>
        <v>Rush Par</v>
      </c>
      <c r="N19" s="58" t="str">
        <f>'96way1'!E88</f>
        <v>Unico</v>
      </c>
      <c r="O19" s="53" t="str">
        <f>'96way1'!E90</f>
        <v>JDC 1 x2</v>
      </c>
      <c r="P19" s="54" t="str">
        <f>'96way1'!E91</f>
        <v>LED Duet x3</v>
      </c>
      <c r="Q19" s="54" t="str">
        <f>'96way1'!E92</f>
        <v>JDC 1</v>
      </c>
      <c r="R19" s="54" t="str">
        <f>'96way1'!E93</f>
        <v>LED Duet x3</v>
      </c>
      <c r="S19" s="54" t="str">
        <f>'96way1'!E94</f>
        <v>JDC 1 x2</v>
      </c>
      <c r="T19" s="59" t="str">
        <f>'96way1'!E95</f>
        <v>JDC 1</v>
      </c>
      <c r="U19" s="28"/>
    </row>
    <row r="20" spans="1:21" ht="28.05" customHeight="1" thickTop="1" thickBot="1" x14ac:dyDescent="0.35">
      <c r="A20" s="4"/>
      <c r="B20" s="199"/>
      <c r="C20" s="187">
        <v>55</v>
      </c>
      <c r="D20" s="188">
        <v>56</v>
      </c>
      <c r="E20" s="188">
        <v>57</v>
      </c>
      <c r="F20" s="188">
        <v>58</v>
      </c>
      <c r="G20" s="188">
        <v>59</v>
      </c>
      <c r="H20" s="189">
        <v>60</v>
      </c>
      <c r="I20" s="187">
        <v>61</v>
      </c>
      <c r="J20" s="188">
        <v>62</v>
      </c>
      <c r="K20" s="188">
        <v>63</v>
      </c>
      <c r="L20" s="188">
        <v>64</v>
      </c>
      <c r="M20" s="188">
        <v>65</v>
      </c>
      <c r="N20" s="189">
        <v>66</v>
      </c>
      <c r="O20" s="187">
        <v>67</v>
      </c>
      <c r="P20" s="188">
        <v>68</v>
      </c>
      <c r="Q20" s="188">
        <v>69</v>
      </c>
      <c r="R20" s="188">
        <v>70</v>
      </c>
      <c r="S20" s="188">
        <v>71</v>
      </c>
      <c r="T20" s="190">
        <v>72</v>
      </c>
      <c r="U20" s="29"/>
    </row>
    <row r="21" spans="1:21" ht="100.95" customHeight="1" thickBot="1" x14ac:dyDescent="0.35">
      <c r="A21" s="4"/>
      <c r="B21" s="195" t="s">
        <v>77</v>
      </c>
      <c r="C21" s="55">
        <f>'96way1'!F76</f>
        <v>209</v>
      </c>
      <c r="D21" s="56" t="str">
        <f>'96way1'!F77</f>
        <v>115 + 116</v>
      </c>
      <c r="E21" s="56">
        <f>'96way1'!F78</f>
        <v>317</v>
      </c>
      <c r="F21" s="56">
        <f>'96way1'!F79</f>
        <v>0</v>
      </c>
      <c r="G21" s="56">
        <f>'96way1'!F80</f>
        <v>318</v>
      </c>
      <c r="H21" s="57">
        <f>'96way1'!F81</f>
        <v>210</v>
      </c>
      <c r="I21" s="55">
        <f>'96way1'!F83</f>
        <v>319</v>
      </c>
      <c r="J21" s="56" t="str">
        <f>'96way1'!F84</f>
        <v>117 + 118</v>
      </c>
      <c r="K21" s="56">
        <f>'96way1'!F85</f>
        <v>320</v>
      </c>
      <c r="L21" s="56">
        <f>'96way1'!F86</f>
        <v>211</v>
      </c>
      <c r="M21" s="56">
        <f>'96way1'!F87</f>
        <v>802</v>
      </c>
      <c r="N21" s="57">
        <f>'96way1'!F88</f>
        <v>212</v>
      </c>
      <c r="O21" s="55" t="str">
        <f>'96way1'!F90</f>
        <v>411 + 412</v>
      </c>
      <c r="P21" s="56" t="str">
        <f>'96way1'!F91</f>
        <v>707 - 709</v>
      </c>
      <c r="Q21" s="56">
        <f>'96way1'!F92</f>
        <v>413</v>
      </c>
      <c r="R21" s="56" t="str">
        <f>'96way1'!F93</f>
        <v>710 - 713</v>
      </c>
      <c r="S21" s="56" t="str">
        <f>'96way1'!F94</f>
        <v>414 + 415</v>
      </c>
      <c r="T21" s="60">
        <f>'96way1'!F95</f>
        <v>416</v>
      </c>
      <c r="U21" s="30"/>
    </row>
    <row r="22" spans="1:21" ht="34.049999999999997" customHeight="1" thickTop="1" thickBot="1" x14ac:dyDescent="0.35">
      <c r="A22" s="4"/>
      <c r="B22" s="340" t="s">
        <v>75</v>
      </c>
      <c r="C22" s="367" t="str">
        <f>'96way1'!B98</f>
        <v>DSR T1</v>
      </c>
      <c r="D22" s="368"/>
      <c r="E22" s="368"/>
      <c r="F22" s="368"/>
      <c r="G22" s="368"/>
      <c r="H22" s="368"/>
      <c r="I22" s="367" t="str">
        <f>'96way1'!B105</f>
        <v>DSL T8</v>
      </c>
      <c r="J22" s="368"/>
      <c r="K22" s="368"/>
      <c r="L22" s="368"/>
      <c r="M22" s="368"/>
      <c r="N22" s="368"/>
      <c r="O22" s="367" t="str">
        <f>'96way1'!B112</f>
        <v>MS 1</v>
      </c>
      <c r="P22" s="368"/>
      <c r="Q22" s="368"/>
      <c r="R22" s="368"/>
      <c r="S22" s="368"/>
      <c r="T22" s="369"/>
      <c r="U22" s="24"/>
    </row>
    <row r="23" spans="1:21" ht="34.049999999999997" customHeight="1" thickTop="1" thickBot="1" x14ac:dyDescent="0.35">
      <c r="A23" s="4"/>
      <c r="B23" s="341"/>
      <c r="C23" s="363"/>
      <c r="D23" s="364"/>
      <c r="E23" s="364"/>
      <c r="F23" s="364"/>
      <c r="G23" s="364"/>
      <c r="H23" s="364"/>
      <c r="I23" s="363"/>
      <c r="J23" s="364"/>
      <c r="K23" s="364"/>
      <c r="L23" s="364"/>
      <c r="M23" s="364"/>
      <c r="N23" s="364"/>
      <c r="O23" s="363"/>
      <c r="P23" s="364"/>
      <c r="Q23" s="364"/>
      <c r="R23" s="364"/>
      <c r="S23" s="364"/>
      <c r="T23" s="366"/>
      <c r="U23" s="31"/>
    </row>
    <row r="24" spans="1:21" ht="66.75" customHeight="1" thickBot="1" x14ac:dyDescent="0.35">
      <c r="A24" s="23"/>
      <c r="B24" s="196" t="s">
        <v>76</v>
      </c>
      <c r="C24" s="66" t="str">
        <f>'96way1'!E97</f>
        <v>MegaPointe</v>
      </c>
      <c r="D24" s="67">
        <f>'96way1'!E98</f>
        <v>0</v>
      </c>
      <c r="E24" s="67" t="str">
        <f>'96way1'!E99</f>
        <v>LED Duet</v>
      </c>
      <c r="F24" s="67" t="str">
        <f>'96way1'!E100</f>
        <v>MegaPointe</v>
      </c>
      <c r="G24" s="67" t="str">
        <f>'96way1'!E101</f>
        <v>JDC 1</v>
      </c>
      <c r="H24" s="68">
        <f>'96way1'!E102</f>
        <v>0</v>
      </c>
      <c r="I24" s="66" t="str">
        <f>'96way1'!E104</f>
        <v>MegaPointe</v>
      </c>
      <c r="J24" s="67">
        <f>'96way1'!E105</f>
        <v>0</v>
      </c>
      <c r="K24" s="67" t="str">
        <f>'96way1'!E106</f>
        <v>LED Duet</v>
      </c>
      <c r="L24" s="67" t="str">
        <f>'96way1'!E107</f>
        <v>MegaPointe</v>
      </c>
      <c r="M24" s="67">
        <f>'96way1'!E108</f>
        <v>0</v>
      </c>
      <c r="N24" s="68" t="str">
        <f>'96way1'!E109</f>
        <v>JDC 1</v>
      </c>
      <c r="O24" s="66">
        <f>'96way1'!E111</f>
        <v>0</v>
      </c>
      <c r="P24" s="67" t="str">
        <f>'96way1'!E112</f>
        <v>Unico</v>
      </c>
      <c r="Q24" s="67" t="str">
        <f>'96way1'!E113</f>
        <v>X4 XL x2</v>
      </c>
      <c r="R24" s="67" t="str">
        <f>'96way1'!E114</f>
        <v>X4 XL x2</v>
      </c>
      <c r="S24" s="67" t="str">
        <f>'96way1'!E115</f>
        <v>X4 XL x2</v>
      </c>
      <c r="T24" s="69">
        <f>'96way1'!E116</f>
        <v>0</v>
      </c>
      <c r="U24" s="32"/>
    </row>
    <row r="25" spans="1:21" ht="28.05" customHeight="1" thickTop="1" thickBot="1" x14ac:dyDescent="0.35">
      <c r="A25" s="4"/>
      <c r="B25" s="200"/>
      <c r="C25" s="191">
        <v>73</v>
      </c>
      <c r="D25" s="192">
        <v>74</v>
      </c>
      <c r="E25" s="192">
        <v>75</v>
      </c>
      <c r="F25" s="192">
        <v>76</v>
      </c>
      <c r="G25" s="192">
        <v>77</v>
      </c>
      <c r="H25" s="193">
        <v>78</v>
      </c>
      <c r="I25" s="191">
        <v>79</v>
      </c>
      <c r="J25" s="192">
        <v>80</v>
      </c>
      <c r="K25" s="192">
        <v>81</v>
      </c>
      <c r="L25" s="192">
        <v>82</v>
      </c>
      <c r="M25" s="192">
        <v>83</v>
      </c>
      <c r="N25" s="193">
        <v>84</v>
      </c>
      <c r="O25" s="191">
        <v>85</v>
      </c>
      <c r="P25" s="192">
        <v>86</v>
      </c>
      <c r="Q25" s="192">
        <v>87</v>
      </c>
      <c r="R25" s="192">
        <v>88</v>
      </c>
      <c r="S25" s="192">
        <v>89</v>
      </c>
      <c r="T25" s="194">
        <v>90</v>
      </c>
      <c r="U25" s="37"/>
    </row>
    <row r="26" spans="1:21" ht="100.95" customHeight="1" thickBot="1" x14ac:dyDescent="0.35">
      <c r="A26" s="248"/>
      <c r="B26" s="201" t="s">
        <v>77</v>
      </c>
      <c r="C26" s="55">
        <f>'96way1'!F97</f>
        <v>302</v>
      </c>
      <c r="D26" s="56">
        <f>'96way1'!F98</f>
        <v>0</v>
      </c>
      <c r="E26" s="56">
        <f>'96way1'!F99</f>
        <v>701</v>
      </c>
      <c r="F26" s="56">
        <f>'96way1'!F100</f>
        <v>301</v>
      </c>
      <c r="G26" s="56">
        <f>'96way1'!F101</f>
        <v>401</v>
      </c>
      <c r="H26" s="57">
        <f>'96way1'!F102</f>
        <v>0</v>
      </c>
      <c r="I26" s="55">
        <f>'96way1'!F104</f>
        <v>314</v>
      </c>
      <c r="J26" s="56">
        <f>'96way1'!F105</f>
        <v>0</v>
      </c>
      <c r="K26" s="56">
        <f>'96way1'!F106</f>
        <v>706</v>
      </c>
      <c r="L26" s="56">
        <f>'96way1'!F107</f>
        <v>313</v>
      </c>
      <c r="M26" s="56">
        <f>'96way1'!F108</f>
        <v>0</v>
      </c>
      <c r="N26" s="57">
        <f>'96way1'!F109</f>
        <v>410</v>
      </c>
      <c r="O26" s="55">
        <f>'96way1'!F111</f>
        <v>0</v>
      </c>
      <c r="P26" s="56">
        <f>'96way1'!F112</f>
        <v>201</v>
      </c>
      <c r="Q26" s="56" t="str">
        <f>'96way1'!F113</f>
        <v>101 + 102</v>
      </c>
      <c r="R26" s="56" t="str">
        <f>'96way1'!F114</f>
        <v>103 + 104</v>
      </c>
      <c r="S26" s="56" t="str">
        <f>'96way1'!F115</f>
        <v>105 + 106</v>
      </c>
      <c r="T26" s="60">
        <f>'96way1'!F116</f>
        <v>0</v>
      </c>
      <c r="U26" s="249"/>
    </row>
    <row r="27" spans="1:21" s="225" customFormat="1" ht="100.95" customHeight="1" thickTop="1" thickBot="1" x14ac:dyDescent="0.35">
      <c r="B27" s="231"/>
      <c r="C27" s="232"/>
      <c r="D27" s="232"/>
      <c r="E27" s="232"/>
      <c r="F27" s="232"/>
      <c r="G27" s="232"/>
      <c r="H27" s="232"/>
      <c r="I27" s="232"/>
      <c r="J27" s="232"/>
      <c r="K27" s="232"/>
      <c r="L27" s="232"/>
      <c r="M27" s="232"/>
      <c r="N27" s="232"/>
      <c r="O27" s="232"/>
      <c r="P27" s="232"/>
      <c r="Q27" s="232"/>
      <c r="R27" s="232"/>
      <c r="S27" s="232"/>
      <c r="T27" s="232"/>
      <c r="U27" s="232"/>
    </row>
    <row r="28" spans="1:21" s="225" customFormat="1" ht="34.049999999999997" customHeight="1" thickTop="1" thickBot="1" x14ac:dyDescent="0.35">
      <c r="A28" s="256"/>
      <c r="B28" s="375" t="s">
        <v>75</v>
      </c>
      <c r="C28" s="377" t="str">
        <f>'96way1'!B119</f>
        <v>MS 2</v>
      </c>
      <c r="D28" s="378"/>
      <c r="E28" s="378"/>
      <c r="F28" s="378"/>
      <c r="G28" s="378"/>
      <c r="H28" s="378"/>
      <c r="I28" s="257"/>
      <c r="J28" s="232"/>
      <c r="K28" s="232"/>
      <c r="L28" s="232"/>
      <c r="M28" s="232"/>
      <c r="N28" s="232"/>
      <c r="O28" s="232"/>
      <c r="P28" s="232"/>
      <c r="Q28" s="232"/>
      <c r="R28" s="232"/>
      <c r="S28" s="232"/>
      <c r="T28" s="232"/>
      <c r="U28" s="232"/>
    </row>
    <row r="29" spans="1:21" ht="34.049999999999997" customHeight="1" thickBot="1" x14ac:dyDescent="0.35">
      <c r="A29" s="20"/>
      <c r="B29" s="376"/>
      <c r="C29" s="379"/>
      <c r="D29" s="380"/>
      <c r="E29" s="380"/>
      <c r="F29" s="380"/>
      <c r="G29" s="380"/>
      <c r="H29" s="380"/>
      <c r="I29" s="51"/>
      <c r="J29" s="226"/>
      <c r="K29" s="226"/>
      <c r="L29" s="342" t="s">
        <v>113</v>
      </c>
      <c r="M29" s="343"/>
      <c r="N29" s="343"/>
      <c r="O29" s="343"/>
      <c r="P29" s="343"/>
      <c r="Q29" s="344"/>
      <c r="R29" s="226"/>
      <c r="S29" s="226"/>
      <c r="T29" s="226"/>
      <c r="U29" s="230"/>
    </row>
    <row r="30" spans="1:21" ht="66.75" customHeight="1" thickBot="1" x14ac:dyDescent="0.35">
      <c r="A30" s="21"/>
      <c r="B30" s="195" t="s">
        <v>76</v>
      </c>
      <c r="C30" s="66">
        <f>'96way1'!E118</f>
        <v>0</v>
      </c>
      <c r="D30" s="67" t="str">
        <f>'96way1'!E119</f>
        <v>X4 XL x2</v>
      </c>
      <c r="E30" s="67" t="str">
        <f>'96way1'!E120</f>
        <v>X4 XL x2</v>
      </c>
      <c r="F30" s="67" t="str">
        <f>'96way1'!E121</f>
        <v>X4 XL x2</v>
      </c>
      <c r="G30" s="67">
        <f>'96way1'!E122</f>
        <v>0</v>
      </c>
      <c r="H30" s="243" t="str">
        <f>'96way1'!E123</f>
        <v>Unico</v>
      </c>
      <c r="I30" s="244"/>
      <c r="J30" s="233"/>
      <c r="K30" s="233"/>
      <c r="L30" s="345"/>
      <c r="M30" s="346"/>
      <c r="N30" s="346"/>
      <c r="O30" s="346"/>
      <c r="P30" s="346"/>
      <c r="Q30" s="347"/>
      <c r="R30" s="233"/>
      <c r="S30" s="233"/>
      <c r="T30" s="233"/>
      <c r="U30" s="230"/>
    </row>
    <row r="31" spans="1:21" ht="28.05" customHeight="1" thickTop="1" thickBot="1" x14ac:dyDescent="0.35">
      <c r="A31" s="4"/>
      <c r="B31" s="200"/>
      <c r="C31" s="191">
        <v>91</v>
      </c>
      <c r="D31" s="192">
        <v>92</v>
      </c>
      <c r="E31" s="192">
        <v>93</v>
      </c>
      <c r="F31" s="192">
        <v>94</v>
      </c>
      <c r="G31" s="192">
        <v>95</v>
      </c>
      <c r="H31" s="193">
        <v>96</v>
      </c>
      <c r="I31" s="245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</row>
    <row r="32" spans="1:21" ht="102" customHeight="1" thickBot="1" x14ac:dyDescent="0.35">
      <c r="A32" s="250"/>
      <c r="B32" s="198" t="s">
        <v>77</v>
      </c>
      <c r="C32" s="55">
        <f>'96way1'!F118</f>
        <v>0</v>
      </c>
      <c r="D32" s="56" t="str">
        <f>'96way1'!F119</f>
        <v>107 + 108</v>
      </c>
      <c r="E32" s="56" t="str">
        <f>'96way1'!F120</f>
        <v>109 + 110</v>
      </c>
      <c r="F32" s="56" t="str">
        <f>'96way1'!F121</f>
        <v>111 + 112</v>
      </c>
      <c r="G32" s="56">
        <f>'96way1'!F122</f>
        <v>0</v>
      </c>
      <c r="H32" s="57">
        <f>'96way1'!F123</f>
        <v>202</v>
      </c>
      <c r="I32" s="251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6"/>
    </row>
    <row r="33" spans="1:19" ht="16.8" thickTop="1" thickBot="1" x14ac:dyDescent="0.35"/>
    <row r="34" spans="1:19" s="226" customFormat="1" ht="31.95" customHeight="1" thickTop="1" x14ac:dyDescent="1">
      <c r="A34" s="237"/>
      <c r="B34" s="381" t="str">
        <f>C1</f>
        <v>R1</v>
      </c>
      <c r="C34" s="382"/>
      <c r="D34" s="383"/>
      <c r="E34" s="386" t="str">
        <f>I1</f>
        <v>R2</v>
      </c>
      <c r="F34" s="382"/>
      <c r="G34" s="382"/>
      <c r="H34" s="382"/>
      <c r="I34" s="387"/>
      <c r="J34" s="389" t="str">
        <f>O1</f>
        <v>R3</v>
      </c>
      <c r="K34" s="387"/>
      <c r="L34" s="387"/>
      <c r="M34" s="387"/>
      <c r="N34" s="390"/>
      <c r="O34" s="238"/>
      <c r="P34" s="239"/>
      <c r="Q34" s="239"/>
      <c r="R34" s="239"/>
      <c r="S34" s="239"/>
    </row>
    <row r="35" spans="1:19" s="226" customFormat="1" ht="31.95" customHeight="1" thickBot="1" x14ac:dyDescent="1.05">
      <c r="A35" s="237"/>
      <c r="B35" s="384"/>
      <c r="C35" s="384"/>
      <c r="D35" s="385"/>
      <c r="E35" s="388"/>
      <c r="F35" s="384"/>
      <c r="G35" s="384"/>
      <c r="H35" s="384"/>
      <c r="I35" s="384"/>
      <c r="J35" s="391"/>
      <c r="K35" s="384"/>
      <c r="L35" s="384"/>
      <c r="M35" s="384"/>
      <c r="N35" s="392"/>
      <c r="O35" s="238"/>
      <c r="P35" s="239"/>
      <c r="Q35" s="239"/>
      <c r="R35" s="239"/>
      <c r="S35" s="239"/>
    </row>
    <row r="36" spans="1:19" s="226" customFormat="1" ht="31.95" customHeight="1" thickTop="1" x14ac:dyDescent="1">
      <c r="A36" s="237"/>
      <c r="B36" s="348" t="str">
        <f>C6</f>
        <v>R4</v>
      </c>
      <c r="C36" s="349"/>
      <c r="D36" s="350"/>
      <c r="E36" s="354" t="str">
        <f>I6</f>
        <v>W1</v>
      </c>
      <c r="F36" s="349"/>
      <c r="G36" s="349"/>
      <c r="H36" s="349"/>
      <c r="I36" s="349"/>
      <c r="J36" s="356" t="str">
        <f>O6</f>
        <v>W2</v>
      </c>
      <c r="K36" s="348"/>
      <c r="L36" s="348"/>
      <c r="M36" s="348"/>
      <c r="N36" s="357"/>
      <c r="O36" s="239"/>
      <c r="P36" s="239"/>
      <c r="Q36" s="239"/>
      <c r="R36" s="239"/>
      <c r="S36" s="239"/>
    </row>
    <row r="37" spans="1:19" s="226" customFormat="1" ht="31.95" customHeight="1" thickBot="1" x14ac:dyDescent="1.05">
      <c r="A37" s="237"/>
      <c r="B37" s="351"/>
      <c r="C37" s="352"/>
      <c r="D37" s="353"/>
      <c r="E37" s="355"/>
      <c r="F37" s="352"/>
      <c r="G37" s="352"/>
      <c r="H37" s="352"/>
      <c r="I37" s="351"/>
      <c r="J37" s="358"/>
      <c r="K37" s="351"/>
      <c r="L37" s="351"/>
      <c r="M37" s="351"/>
      <c r="N37" s="359"/>
      <c r="O37" s="239"/>
      <c r="P37" s="239"/>
      <c r="Q37" s="239"/>
      <c r="R37" s="239"/>
      <c r="S37" s="239"/>
    </row>
    <row r="38" spans="1:19" s="226" customFormat="1" ht="31.95" customHeight="1" thickTop="1" x14ac:dyDescent="1">
      <c r="A38" s="237"/>
      <c r="B38" s="348" t="str">
        <f>C11</f>
        <v>W3</v>
      </c>
      <c r="C38" s="349"/>
      <c r="D38" s="350"/>
      <c r="E38" s="354" t="str">
        <f>I11</f>
        <v>W4</v>
      </c>
      <c r="F38" s="349"/>
      <c r="G38" s="349"/>
      <c r="H38" s="349"/>
      <c r="I38" s="349"/>
      <c r="J38" s="356" t="str">
        <f>O11</f>
        <v>B1</v>
      </c>
      <c r="K38" s="348"/>
      <c r="L38" s="348"/>
      <c r="M38" s="348"/>
      <c r="N38" s="357"/>
      <c r="O38" s="239"/>
      <c r="P38" s="239"/>
      <c r="Q38" s="239"/>
      <c r="R38" s="239"/>
      <c r="S38" s="239"/>
    </row>
    <row r="39" spans="1:19" s="226" customFormat="1" ht="31.95" customHeight="1" thickBot="1" x14ac:dyDescent="1.05">
      <c r="A39" s="237"/>
      <c r="B39" s="351"/>
      <c r="C39" s="352"/>
      <c r="D39" s="353"/>
      <c r="E39" s="355"/>
      <c r="F39" s="352"/>
      <c r="G39" s="352"/>
      <c r="H39" s="352"/>
      <c r="I39" s="351"/>
      <c r="J39" s="358"/>
      <c r="K39" s="351"/>
      <c r="L39" s="351"/>
      <c r="M39" s="351"/>
      <c r="N39" s="359"/>
      <c r="O39" s="239"/>
      <c r="P39" s="239"/>
      <c r="Q39" s="239"/>
      <c r="R39" s="239"/>
      <c r="S39" s="239"/>
    </row>
    <row r="40" spans="1:19" s="226" customFormat="1" ht="31.95" customHeight="1" thickTop="1" x14ac:dyDescent="1">
      <c r="A40" s="237"/>
      <c r="B40" s="348" t="str">
        <f>C17</f>
        <v>B2</v>
      </c>
      <c r="C40" s="349"/>
      <c r="D40" s="350"/>
      <c r="E40" s="354" t="str">
        <f>I17</f>
        <v>B3</v>
      </c>
      <c r="F40" s="349"/>
      <c r="G40" s="349"/>
      <c r="H40" s="349"/>
      <c r="I40" s="349"/>
      <c r="J40" s="356" t="str">
        <f>O17</f>
        <v>B4</v>
      </c>
      <c r="K40" s="348"/>
      <c r="L40" s="348"/>
      <c r="M40" s="348"/>
      <c r="N40" s="357"/>
      <c r="O40" s="239"/>
      <c r="P40" s="239"/>
      <c r="Q40" s="239"/>
      <c r="R40" s="239"/>
      <c r="S40" s="239"/>
    </row>
    <row r="41" spans="1:19" s="226" customFormat="1" ht="31.95" customHeight="1" thickBot="1" x14ac:dyDescent="1.05">
      <c r="A41" s="237"/>
      <c r="B41" s="370"/>
      <c r="C41" s="370"/>
      <c r="D41" s="371"/>
      <c r="E41" s="372"/>
      <c r="F41" s="370"/>
      <c r="G41" s="370"/>
      <c r="H41" s="370"/>
      <c r="I41" s="370"/>
      <c r="J41" s="373"/>
      <c r="K41" s="370"/>
      <c r="L41" s="370"/>
      <c r="M41" s="370"/>
      <c r="N41" s="374"/>
      <c r="O41" s="239"/>
      <c r="P41" s="239"/>
      <c r="Q41" s="239"/>
      <c r="R41" s="239"/>
      <c r="S41" s="239"/>
    </row>
    <row r="42" spans="1:19" ht="31.05" customHeight="1" thickTop="1" x14ac:dyDescent="0.3">
      <c r="A42" s="240"/>
      <c r="B42" s="411" t="str">
        <f>C22</f>
        <v>DSR T1</v>
      </c>
      <c r="C42" s="412"/>
      <c r="D42" s="413"/>
      <c r="E42" s="416" t="str">
        <f>I22</f>
        <v>DSL T8</v>
      </c>
      <c r="F42" s="412"/>
      <c r="G42" s="412"/>
      <c r="H42" s="412"/>
      <c r="I42" s="411"/>
      <c r="J42" s="419" t="str">
        <f>O22</f>
        <v>MS 1</v>
      </c>
      <c r="K42" s="411"/>
      <c r="L42" s="411"/>
      <c r="M42" s="411"/>
      <c r="N42" s="420"/>
    </row>
    <row r="43" spans="1:19" ht="31.05" customHeight="1" thickBot="1" x14ac:dyDescent="0.35">
      <c r="A43" s="240"/>
      <c r="B43" s="414"/>
      <c r="C43" s="414"/>
      <c r="D43" s="415"/>
      <c r="E43" s="417"/>
      <c r="F43" s="418"/>
      <c r="G43" s="418"/>
      <c r="H43" s="418"/>
      <c r="I43" s="418"/>
      <c r="J43" s="417"/>
      <c r="K43" s="418"/>
      <c r="L43" s="418"/>
      <c r="M43" s="418"/>
      <c r="N43" s="421"/>
    </row>
    <row r="44" spans="1:19" ht="31.05" customHeight="1" thickTop="1" x14ac:dyDescent="0.3">
      <c r="A44" s="240"/>
      <c r="B44" s="411" t="str">
        <f>C28</f>
        <v>MS 2</v>
      </c>
      <c r="C44" s="412"/>
      <c r="D44" s="413"/>
      <c r="E44" s="241"/>
    </row>
    <row r="45" spans="1:19" ht="31.05" customHeight="1" thickBot="1" x14ac:dyDescent="0.35">
      <c r="A45" s="240"/>
      <c r="B45" s="418"/>
      <c r="C45" s="418"/>
      <c r="D45" s="421"/>
      <c r="E45" s="242"/>
    </row>
    <row r="46" spans="1:19" ht="31.05" customHeight="1" thickTop="1" x14ac:dyDescent="0.3"/>
  </sheetData>
  <sheetProtection sheet="1" objects="1" scenarios="1"/>
  <mergeCells count="39">
    <mergeCell ref="B42:D43"/>
    <mergeCell ref="E42:I43"/>
    <mergeCell ref="J42:N43"/>
    <mergeCell ref="B44:D45"/>
    <mergeCell ref="B1:B2"/>
    <mergeCell ref="C1:H2"/>
    <mergeCell ref="I1:N2"/>
    <mergeCell ref="B11:B12"/>
    <mergeCell ref="C11:H12"/>
    <mergeCell ref="I11:N12"/>
    <mergeCell ref="B22:B23"/>
    <mergeCell ref="C22:H23"/>
    <mergeCell ref="I22:N23"/>
    <mergeCell ref="B36:D37"/>
    <mergeCell ref="E36:I37"/>
    <mergeCell ref="J36:N37"/>
    <mergeCell ref="O1:T2"/>
    <mergeCell ref="C6:H7"/>
    <mergeCell ref="I6:N7"/>
    <mergeCell ref="O6:T7"/>
    <mergeCell ref="O11:T12"/>
    <mergeCell ref="B40:D41"/>
    <mergeCell ref="E40:I41"/>
    <mergeCell ref="J40:N41"/>
    <mergeCell ref="B28:B29"/>
    <mergeCell ref="C28:H29"/>
    <mergeCell ref="B34:D35"/>
    <mergeCell ref="E34:I35"/>
    <mergeCell ref="J34:N35"/>
    <mergeCell ref="B6:B7"/>
    <mergeCell ref="L29:Q30"/>
    <mergeCell ref="B38:D39"/>
    <mergeCell ref="E38:I39"/>
    <mergeCell ref="J38:N39"/>
    <mergeCell ref="B17:B18"/>
    <mergeCell ref="C17:H18"/>
    <mergeCell ref="I17:N18"/>
    <mergeCell ref="O17:T18"/>
    <mergeCell ref="O22:T23"/>
  </mergeCells>
  <conditionalFormatting sqref="C1:T3 C5:T8 C10:T13 C16:T19 C21:T24 C28:H30 B34:N43 B44:D45">
    <cfRule type="cellIs" dxfId="9" priority="1" operator="equal">
      <formula>0</formula>
    </cfRule>
  </conditionalFormatting>
  <conditionalFormatting sqref="C26:T26 C32:H32">
    <cfRule type="cellIs" dxfId="8" priority="2" operator="equal">
      <formula>0</formula>
    </cfRule>
  </conditionalFormatting>
  <pageMargins left="0.3298611111111111" right="0.46875" top="0.90277777777777779" bottom="0.75" header="0.3" footer="0.3"/>
  <pageSetup paperSize="8" orientation="landscape" horizontalDpi="0" verticalDpi="0"/>
  <headerFooter>
    <oddHeader>&amp;L&amp;"System Font,Regular"&amp;10&amp;K000000&amp;F
&amp;C96 way 1&amp;R&amp;D</oddHeader>
  </headerFooter>
  <rowBreaks count="1" manualBreakCount="1">
    <brk id="27" max="16383" man="1"/>
  </rowBreaks>
  <ignoredErrors>
    <ignoredError sqref="C1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0C74-9E87-C54D-9893-2229B2171028}">
  <dimension ref="A1:U46"/>
  <sheetViews>
    <sheetView zoomScale="70" zoomScaleNormal="70" zoomScalePageLayoutView="60" workbookViewId="0">
      <selection activeCell="L14" sqref="L14"/>
    </sheetView>
  </sheetViews>
  <sheetFormatPr defaultColWidth="0" defaultRowHeight="15.6" zeroHeight="1" x14ac:dyDescent="0.3"/>
  <cols>
    <col min="1" max="1" width="4.69921875" style="40" customWidth="1"/>
    <col min="2" max="2" width="26" style="40" customWidth="1"/>
    <col min="3" max="20" width="8.5" style="40" customWidth="1"/>
    <col min="21" max="21" width="4.69921875" style="40" customWidth="1"/>
    <col min="22" max="22" width="10.796875" style="40" hidden="1" customWidth="1"/>
    <col min="23" max="16384" width="10.796875" style="40" hidden="1"/>
  </cols>
  <sheetData>
    <row r="1" spans="1:21" ht="34.049999999999997" customHeight="1" thickTop="1" thickBot="1" x14ac:dyDescent="0.35">
      <c r="A1" s="253"/>
      <c r="B1" s="434" t="s">
        <v>75</v>
      </c>
      <c r="C1" s="424" t="str">
        <f>'96way2'!B7</f>
        <v>USR T2</v>
      </c>
      <c r="D1" s="425"/>
      <c r="E1" s="425"/>
      <c r="F1" s="425"/>
      <c r="G1" s="425"/>
      <c r="H1" s="425"/>
      <c r="I1" s="428" t="str">
        <f>'96way2'!B14</f>
        <v>USR T3,4</v>
      </c>
      <c r="J1" s="429"/>
      <c r="K1" s="429"/>
      <c r="L1" s="429"/>
      <c r="M1" s="429"/>
      <c r="N1" s="429"/>
      <c r="O1" s="393" t="str">
        <f>'96way2'!B21</f>
        <v>USL T5,6</v>
      </c>
      <c r="P1" s="394"/>
      <c r="Q1" s="394"/>
      <c r="R1" s="394"/>
      <c r="S1" s="394"/>
      <c r="T1" s="395"/>
      <c r="U1" s="253"/>
    </row>
    <row r="2" spans="1:21" ht="34.049999999999997" customHeight="1" thickTop="1" thickBot="1" x14ac:dyDescent="0.35">
      <c r="A2" s="26"/>
      <c r="B2" s="435"/>
      <c r="C2" s="426"/>
      <c r="D2" s="427"/>
      <c r="E2" s="427"/>
      <c r="F2" s="427"/>
      <c r="G2" s="427"/>
      <c r="H2" s="427"/>
      <c r="I2" s="430"/>
      <c r="J2" s="431"/>
      <c r="K2" s="431"/>
      <c r="L2" s="431"/>
      <c r="M2" s="431"/>
      <c r="N2" s="431"/>
      <c r="O2" s="396"/>
      <c r="P2" s="397"/>
      <c r="Q2" s="397"/>
      <c r="R2" s="397"/>
      <c r="S2" s="397"/>
      <c r="T2" s="398"/>
      <c r="U2" s="2"/>
    </row>
    <row r="3" spans="1:21" ht="67.05" customHeight="1" thickBot="1" x14ac:dyDescent="0.35">
      <c r="A3" s="25"/>
      <c r="B3" s="196" t="s">
        <v>76</v>
      </c>
      <c r="C3" s="53" t="str">
        <f>'96way2'!E6</f>
        <v>JDC 1</v>
      </c>
      <c r="D3" s="54" t="str">
        <f>'96way2'!E7</f>
        <v>LED Duet</v>
      </c>
      <c r="E3" s="54" t="str">
        <f>'96way2'!E8</f>
        <v>MegaPointe</v>
      </c>
      <c r="F3" s="54">
        <f>'96way2'!E9</f>
        <v>0</v>
      </c>
      <c r="G3" s="54" t="str">
        <f>'96way2'!E10</f>
        <v>JDC 1</v>
      </c>
      <c r="H3" s="58" t="str">
        <f>'96way2'!E11</f>
        <v>MegaPointe</v>
      </c>
      <c r="I3" s="53" t="str">
        <f>'96way2'!E13</f>
        <v>LED Duet</v>
      </c>
      <c r="J3" s="54" t="str">
        <f>'96way2'!E14</f>
        <v>MegaPointe</v>
      </c>
      <c r="K3" s="54" t="str">
        <f>'96way2'!E15</f>
        <v>JDC 1</v>
      </c>
      <c r="L3" s="54" t="str">
        <f>'96way2'!E16</f>
        <v>MegaPointe</v>
      </c>
      <c r="M3" s="54" t="str">
        <f>'96way2'!E17</f>
        <v>JDC 1</v>
      </c>
      <c r="N3" s="58" t="str">
        <f>'96way2'!E18</f>
        <v>MegaPointe</v>
      </c>
      <c r="O3" s="53" t="str">
        <f>'96way2'!E20</f>
        <v>LED Duet</v>
      </c>
      <c r="P3" s="54" t="str">
        <f>'96way2'!E21</f>
        <v>MegaPointe</v>
      </c>
      <c r="Q3" s="54" t="str">
        <f>'96way2'!E22</f>
        <v>JDC 1</v>
      </c>
      <c r="R3" s="54" t="str">
        <f>'96way2'!E23</f>
        <v>MegaPointe</v>
      </c>
      <c r="S3" s="54" t="str">
        <f>'96way2'!E24</f>
        <v>JDC 1</v>
      </c>
      <c r="T3" s="59" t="str">
        <f>'96way2'!E25</f>
        <v>MegaPointe</v>
      </c>
      <c r="U3" s="28"/>
    </row>
    <row r="4" spans="1:21" ht="28.2" customHeight="1" thickTop="1" thickBot="1" x14ac:dyDescent="0.35">
      <c r="A4" s="18"/>
      <c r="B4" s="197"/>
      <c r="C4" s="179">
        <v>1</v>
      </c>
      <c r="D4" s="180">
        <v>2</v>
      </c>
      <c r="E4" s="180">
        <v>3</v>
      </c>
      <c r="F4" s="180">
        <v>4</v>
      </c>
      <c r="G4" s="180">
        <v>5</v>
      </c>
      <c r="H4" s="181">
        <v>6</v>
      </c>
      <c r="I4" s="179">
        <v>7</v>
      </c>
      <c r="J4" s="180">
        <v>8</v>
      </c>
      <c r="K4" s="180">
        <v>9</v>
      </c>
      <c r="L4" s="180">
        <v>10</v>
      </c>
      <c r="M4" s="180">
        <v>11</v>
      </c>
      <c r="N4" s="181">
        <v>12</v>
      </c>
      <c r="O4" s="179">
        <v>13</v>
      </c>
      <c r="P4" s="180">
        <v>14</v>
      </c>
      <c r="Q4" s="180">
        <v>15</v>
      </c>
      <c r="R4" s="180">
        <v>16</v>
      </c>
      <c r="S4" s="180">
        <v>17</v>
      </c>
      <c r="T4" s="182">
        <v>18</v>
      </c>
      <c r="U4" s="29"/>
    </row>
    <row r="5" spans="1:21" ht="100.95" customHeight="1" thickBot="1" x14ac:dyDescent="0.35">
      <c r="A5" s="3">
        <v>1.98</v>
      </c>
      <c r="B5" s="195" t="s">
        <v>77</v>
      </c>
      <c r="C5" s="55">
        <f>'96way2'!F6</f>
        <v>403</v>
      </c>
      <c r="D5" s="56">
        <f>'96way2'!F7</f>
        <v>702</v>
      </c>
      <c r="E5" s="56">
        <f>'96way2'!F8</f>
        <v>304</v>
      </c>
      <c r="F5" s="56">
        <f>'96way2'!F9</f>
        <v>0</v>
      </c>
      <c r="G5" s="56">
        <f>'96way2'!F10</f>
        <v>402</v>
      </c>
      <c r="H5" s="57">
        <f>'96way2'!F11</f>
        <v>303</v>
      </c>
      <c r="I5" s="55">
        <f>'96way2'!F13</f>
        <v>703</v>
      </c>
      <c r="J5" s="56">
        <f>'96way2'!F14</f>
        <v>306</v>
      </c>
      <c r="K5" s="56">
        <f>'96way2'!F15</f>
        <v>404</v>
      </c>
      <c r="L5" s="56">
        <f>'96way2'!F16</f>
        <v>305</v>
      </c>
      <c r="M5" s="56">
        <f>'96way2'!F17</f>
        <v>405</v>
      </c>
      <c r="N5" s="57">
        <f>'96way2'!F18</f>
        <v>307</v>
      </c>
      <c r="O5" s="55">
        <f>'96way2'!F20</f>
        <v>704</v>
      </c>
      <c r="P5" s="56">
        <f>'96way2'!F21</f>
        <v>310</v>
      </c>
      <c r="Q5" s="56">
        <f>'96way2'!F22</f>
        <v>407</v>
      </c>
      <c r="R5" s="56">
        <f>'96way2'!F23</f>
        <v>309</v>
      </c>
      <c r="S5" s="56">
        <f>'96way2'!F24</f>
        <v>406</v>
      </c>
      <c r="T5" s="60">
        <f>'96way2'!F25</f>
        <v>308</v>
      </c>
      <c r="U5" s="30"/>
    </row>
    <row r="6" spans="1:21" ht="34.049999999999997" customHeight="1" thickTop="1" thickBot="1" x14ac:dyDescent="0.35">
      <c r="A6" s="5"/>
      <c r="B6" s="436" t="s">
        <v>75</v>
      </c>
      <c r="C6" s="399" t="str">
        <f>'96way2'!B28</f>
        <v>USL 7</v>
      </c>
      <c r="D6" s="400"/>
      <c r="E6" s="400"/>
      <c r="F6" s="400"/>
      <c r="G6" s="400"/>
      <c r="H6" s="400"/>
      <c r="I6" s="399" t="str">
        <f>'96way2'!B35</f>
        <v>USC</v>
      </c>
      <c r="J6" s="400"/>
      <c r="K6" s="400"/>
      <c r="L6" s="400"/>
      <c r="M6" s="400"/>
      <c r="N6" s="400"/>
      <c r="O6" s="399">
        <f>'96way2'!B42</f>
        <v>0</v>
      </c>
      <c r="P6" s="400"/>
      <c r="Q6" s="400"/>
      <c r="R6" s="400"/>
      <c r="S6" s="400"/>
      <c r="T6" s="403"/>
      <c r="U6" s="24"/>
    </row>
    <row r="7" spans="1:21" ht="34.049999999999997" customHeight="1" thickTop="1" thickBot="1" x14ac:dyDescent="0.35">
      <c r="A7" s="1"/>
      <c r="B7" s="437"/>
      <c r="C7" s="401"/>
      <c r="D7" s="402"/>
      <c r="E7" s="402"/>
      <c r="F7" s="402"/>
      <c r="G7" s="402"/>
      <c r="H7" s="402"/>
      <c r="I7" s="401"/>
      <c r="J7" s="402"/>
      <c r="K7" s="402"/>
      <c r="L7" s="402"/>
      <c r="M7" s="402"/>
      <c r="N7" s="402"/>
      <c r="O7" s="401"/>
      <c r="P7" s="402"/>
      <c r="Q7" s="402"/>
      <c r="R7" s="402"/>
      <c r="S7" s="402"/>
      <c r="T7" s="404"/>
      <c r="U7" s="31"/>
    </row>
    <row r="8" spans="1:21" ht="67.05" customHeight="1" thickBot="1" x14ac:dyDescent="0.35">
      <c r="A8" s="14"/>
      <c r="B8" s="196" t="s">
        <v>76</v>
      </c>
      <c r="C8" s="53" t="str">
        <f>'96way2'!E27</f>
        <v>JDC 1</v>
      </c>
      <c r="D8" s="54" t="str">
        <f>'96way2'!E28</f>
        <v>LED Duet</v>
      </c>
      <c r="E8" s="54" t="str">
        <f>'96way2'!E29</f>
        <v>MegaPointe</v>
      </c>
      <c r="F8" s="54" t="str">
        <f>'96way2'!E30</f>
        <v>JDC 1</v>
      </c>
      <c r="G8" s="54">
        <f>'96way2'!E31</f>
        <v>0</v>
      </c>
      <c r="H8" s="58" t="str">
        <f>'96way2'!E32</f>
        <v>MegaPointe</v>
      </c>
      <c r="I8" s="53" t="str">
        <f>'96way2'!E34</f>
        <v>Unico</v>
      </c>
      <c r="J8" s="54" t="str">
        <f>'96way2'!E35</f>
        <v>Unico</v>
      </c>
      <c r="K8" s="54" t="str">
        <f>'96way2'!E36</f>
        <v>Unico</v>
      </c>
      <c r="L8" s="54" t="str">
        <f>'96way2'!E37</f>
        <v>Unico</v>
      </c>
      <c r="M8" s="54">
        <f>'96way2'!E38</f>
        <v>0</v>
      </c>
      <c r="N8" s="58">
        <f>'96way2'!E39</f>
        <v>0</v>
      </c>
      <c r="O8" s="53">
        <f>'96way2'!E41</f>
        <v>0</v>
      </c>
      <c r="P8" s="54">
        <f>'96way2'!E42</f>
        <v>0</v>
      </c>
      <c r="Q8" s="54">
        <f>'96way2'!E43</f>
        <v>0</v>
      </c>
      <c r="R8" s="54">
        <f>'96way2'!E44</f>
        <v>0</v>
      </c>
      <c r="S8" s="54">
        <f>'96way2'!E45</f>
        <v>0</v>
      </c>
      <c r="T8" s="59">
        <f>'96way2'!E46</f>
        <v>0</v>
      </c>
      <c r="U8" s="32"/>
    </row>
    <row r="9" spans="1:21" ht="28.2" customHeight="1" thickTop="1" thickBot="1" x14ac:dyDescent="0.35">
      <c r="A9" s="18"/>
      <c r="B9" s="197"/>
      <c r="C9" s="179">
        <v>19</v>
      </c>
      <c r="D9" s="180">
        <v>20</v>
      </c>
      <c r="E9" s="180">
        <v>21</v>
      </c>
      <c r="F9" s="180">
        <v>22</v>
      </c>
      <c r="G9" s="180">
        <v>23</v>
      </c>
      <c r="H9" s="181">
        <v>24</v>
      </c>
      <c r="I9" s="179">
        <v>25</v>
      </c>
      <c r="J9" s="180">
        <v>26</v>
      </c>
      <c r="K9" s="180">
        <v>27</v>
      </c>
      <c r="L9" s="180">
        <v>28</v>
      </c>
      <c r="M9" s="180">
        <v>29</v>
      </c>
      <c r="N9" s="181">
        <v>30</v>
      </c>
      <c r="O9" s="179">
        <v>31</v>
      </c>
      <c r="P9" s="180">
        <v>32</v>
      </c>
      <c r="Q9" s="180">
        <v>33</v>
      </c>
      <c r="R9" s="180">
        <v>34</v>
      </c>
      <c r="S9" s="180">
        <v>35</v>
      </c>
      <c r="T9" s="182">
        <v>36</v>
      </c>
      <c r="U9" s="29"/>
    </row>
    <row r="10" spans="1:21" ht="100.95" customHeight="1" thickBot="1" x14ac:dyDescent="0.35">
      <c r="A10" s="3"/>
      <c r="B10" s="195" t="s">
        <v>77</v>
      </c>
      <c r="C10" s="55">
        <f>'96way2'!F27</f>
        <v>409</v>
      </c>
      <c r="D10" s="56">
        <f>'96way2'!F28</f>
        <v>705</v>
      </c>
      <c r="E10" s="56">
        <f>'96way2'!F29</f>
        <v>312</v>
      </c>
      <c r="F10" s="56">
        <f>'96way2'!F30</f>
        <v>408</v>
      </c>
      <c r="G10" s="56">
        <f>'96way2'!F31</f>
        <v>0</v>
      </c>
      <c r="H10" s="57">
        <f>'96way2'!F32</f>
        <v>311</v>
      </c>
      <c r="I10" s="55">
        <f>'96way2'!F34</f>
        <v>202</v>
      </c>
      <c r="J10" s="56">
        <f>'96way2'!F35</f>
        <v>203</v>
      </c>
      <c r="K10" s="56">
        <f>'96way2'!F36</f>
        <v>204</v>
      </c>
      <c r="L10" s="56">
        <f>'96way2'!F37</f>
        <v>205</v>
      </c>
      <c r="M10" s="56">
        <f>'96way2'!F38</f>
        <v>0</v>
      </c>
      <c r="N10" s="57">
        <f>'96way2'!F39</f>
        <v>0</v>
      </c>
      <c r="O10" s="61">
        <f>'96way2'!F41</f>
        <v>0</v>
      </c>
      <c r="P10" s="50">
        <f>'96way2'!F42</f>
        <v>0</v>
      </c>
      <c r="Q10" s="50">
        <f>'96way2'!F43</f>
        <v>0</v>
      </c>
      <c r="R10" s="50">
        <f>'96way2'!F44</f>
        <v>0</v>
      </c>
      <c r="S10" s="50">
        <f>'96way2'!F45</f>
        <v>0</v>
      </c>
      <c r="T10" s="62">
        <f>'96way2'!F46</f>
        <v>0</v>
      </c>
      <c r="U10" s="30"/>
    </row>
    <row r="11" spans="1:21" ht="34.049999999999997" customHeight="1" thickTop="1" thickBot="1" x14ac:dyDescent="0.35">
      <c r="A11" s="22"/>
      <c r="B11" s="438" t="s">
        <v>75</v>
      </c>
      <c r="C11" s="399">
        <f>'96way2'!B49</f>
        <v>0</v>
      </c>
      <c r="D11" s="400"/>
      <c r="E11" s="400"/>
      <c r="F11" s="400"/>
      <c r="G11" s="400"/>
      <c r="H11" s="400"/>
      <c r="I11" s="432">
        <f>'96way2'!B56</f>
        <v>0</v>
      </c>
      <c r="J11" s="433"/>
      <c r="K11" s="433"/>
      <c r="L11" s="433"/>
      <c r="M11" s="433"/>
      <c r="N11" s="433"/>
      <c r="O11" s="405">
        <f>'96way2'!B70</f>
        <v>0</v>
      </c>
      <c r="P11" s="406"/>
      <c r="Q11" s="406"/>
      <c r="R11" s="406"/>
      <c r="S11" s="406"/>
      <c r="T11" s="407"/>
      <c r="U11" s="33"/>
    </row>
    <row r="12" spans="1:21" ht="34.049999999999997" customHeight="1" thickBot="1" x14ac:dyDescent="0.35">
      <c r="A12" s="15"/>
      <c r="B12" s="438"/>
      <c r="C12" s="408"/>
      <c r="D12" s="409"/>
      <c r="E12" s="409"/>
      <c r="F12" s="409"/>
      <c r="G12" s="409"/>
      <c r="H12" s="409"/>
      <c r="I12" s="408"/>
      <c r="J12" s="409"/>
      <c r="K12" s="409"/>
      <c r="L12" s="409"/>
      <c r="M12" s="409"/>
      <c r="N12" s="409"/>
      <c r="O12" s="408"/>
      <c r="P12" s="409"/>
      <c r="Q12" s="409"/>
      <c r="R12" s="409"/>
      <c r="S12" s="409"/>
      <c r="T12" s="410"/>
      <c r="U12" s="34"/>
    </row>
    <row r="13" spans="1:21" ht="67.05" customHeight="1" thickBot="1" x14ac:dyDescent="0.35">
      <c r="A13" s="252"/>
      <c r="B13" s="196" t="s">
        <v>76</v>
      </c>
      <c r="C13" s="53">
        <f>'96way2'!E48</f>
        <v>0</v>
      </c>
      <c r="D13" s="54">
        <f>'96way2'!E49</f>
        <v>0</v>
      </c>
      <c r="E13" s="54">
        <f>'96way2'!E50</f>
        <v>0</v>
      </c>
      <c r="F13" s="54">
        <f>'96way2'!E51</f>
        <v>0</v>
      </c>
      <c r="G13" s="54">
        <f>'96way2'!E52</f>
        <v>0</v>
      </c>
      <c r="H13" s="58">
        <f>'96way2'!E53</f>
        <v>0</v>
      </c>
      <c r="I13" s="53">
        <f>'96way2'!E55</f>
        <v>0</v>
      </c>
      <c r="J13" s="54">
        <f>'96way2'!E56</f>
        <v>0</v>
      </c>
      <c r="K13" s="54">
        <f>'96way2'!E57</f>
        <v>0</v>
      </c>
      <c r="L13" s="54">
        <f>'96way2'!E58</f>
        <v>0</v>
      </c>
      <c r="M13" s="54">
        <f>'96way2'!E59</f>
        <v>0</v>
      </c>
      <c r="N13" s="58">
        <f>'96way2'!E60</f>
        <v>0</v>
      </c>
      <c r="O13" s="53">
        <f>'96way2'!E69</f>
        <v>0</v>
      </c>
      <c r="P13" s="54">
        <f>'96way2'!E70</f>
        <v>0</v>
      </c>
      <c r="Q13" s="54">
        <f>'96way2'!E71</f>
        <v>0</v>
      </c>
      <c r="R13" s="54">
        <f>'96way2'!E72</f>
        <v>0</v>
      </c>
      <c r="S13" s="54">
        <f>'96way2'!E73</f>
        <v>0</v>
      </c>
      <c r="T13" s="59">
        <f>'96way2'!E74</f>
        <v>0</v>
      </c>
      <c r="U13" s="32"/>
    </row>
    <row r="14" spans="1:21" ht="87" customHeight="1" thickTop="1" thickBot="1" x14ac:dyDescent="0.35">
      <c r="A14" s="227"/>
      <c r="B14" s="246"/>
      <c r="C14" s="229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30"/>
    </row>
    <row r="15" spans="1:21" ht="28.05" customHeight="1" thickTop="1" thickBot="1" x14ac:dyDescent="0.35">
      <c r="A15" s="255"/>
      <c r="B15" s="63"/>
      <c r="C15" s="183">
        <v>37</v>
      </c>
      <c r="D15" s="184">
        <v>38</v>
      </c>
      <c r="E15" s="184">
        <v>39</v>
      </c>
      <c r="F15" s="184">
        <v>40</v>
      </c>
      <c r="G15" s="184">
        <v>41</v>
      </c>
      <c r="H15" s="185">
        <v>42</v>
      </c>
      <c r="I15" s="183">
        <v>43</v>
      </c>
      <c r="J15" s="184">
        <v>44</v>
      </c>
      <c r="K15" s="184">
        <v>45</v>
      </c>
      <c r="L15" s="184">
        <v>46</v>
      </c>
      <c r="M15" s="184">
        <v>47</v>
      </c>
      <c r="N15" s="185">
        <v>48</v>
      </c>
      <c r="O15" s="183">
        <v>49</v>
      </c>
      <c r="P15" s="184">
        <v>50</v>
      </c>
      <c r="Q15" s="184">
        <v>51</v>
      </c>
      <c r="R15" s="184">
        <v>52</v>
      </c>
      <c r="S15" s="184">
        <v>53</v>
      </c>
      <c r="T15" s="186">
        <v>54</v>
      </c>
      <c r="U15" s="254"/>
    </row>
    <row r="16" spans="1:21" ht="100.95" customHeight="1" thickBot="1" x14ac:dyDescent="0.35">
      <c r="A16" s="35"/>
      <c r="B16" s="195" t="s">
        <v>77</v>
      </c>
      <c r="C16" s="55">
        <f>'96way2'!F48</f>
        <v>0</v>
      </c>
      <c r="D16" s="56">
        <f>'96way2'!F49</f>
        <v>0</v>
      </c>
      <c r="E16" s="56">
        <f>'96way2'!F50</f>
        <v>0</v>
      </c>
      <c r="F16" s="56">
        <f>'96way2'!F51</f>
        <v>0</v>
      </c>
      <c r="G16" s="56">
        <f>'96way2'!F52</f>
        <v>0</v>
      </c>
      <c r="H16" s="57">
        <f>'96way2'!F53</f>
        <v>0</v>
      </c>
      <c r="I16" s="55">
        <f>'96way2'!F55</f>
        <v>0</v>
      </c>
      <c r="J16" s="56">
        <f>'96way2'!F56</f>
        <v>0</v>
      </c>
      <c r="K16" s="56">
        <f>'96way2'!F57</f>
        <v>0</v>
      </c>
      <c r="L16" s="56">
        <f>'96way2'!F58</f>
        <v>0</v>
      </c>
      <c r="M16" s="56">
        <f>'96way2'!F59</f>
        <v>0</v>
      </c>
      <c r="N16" s="57">
        <f>'96way2'!F60</f>
        <v>0</v>
      </c>
      <c r="O16" s="55">
        <f>'96way2'!F69</f>
        <v>0</v>
      </c>
      <c r="P16" s="56">
        <f>'96way2'!F70</f>
        <v>0</v>
      </c>
      <c r="Q16" s="56">
        <f>'96way2'!F71</f>
        <v>0</v>
      </c>
      <c r="R16" s="56">
        <f>'96way2'!F72</f>
        <v>0</v>
      </c>
      <c r="S16" s="56">
        <f>'96way2'!F73</f>
        <v>0</v>
      </c>
      <c r="T16" s="60">
        <f>'96way2'!F74</f>
        <v>0</v>
      </c>
      <c r="U16" s="36"/>
    </row>
    <row r="17" spans="1:21" ht="34.049999999999997" customHeight="1" thickTop="1" x14ac:dyDescent="0.3">
      <c r="A17" s="16"/>
      <c r="B17" s="438" t="s">
        <v>75</v>
      </c>
      <c r="C17" s="361">
        <f>'96way2'!B77</f>
        <v>0</v>
      </c>
      <c r="D17" s="362"/>
      <c r="E17" s="362"/>
      <c r="F17" s="362"/>
      <c r="G17" s="362"/>
      <c r="H17" s="362"/>
      <c r="I17" s="361">
        <f>'96way2'!B84</f>
        <v>0</v>
      </c>
      <c r="J17" s="362"/>
      <c r="K17" s="362"/>
      <c r="L17" s="362"/>
      <c r="M17" s="362"/>
      <c r="N17" s="362"/>
      <c r="O17" s="361">
        <f>'96way2'!B91</f>
        <v>0</v>
      </c>
      <c r="P17" s="362"/>
      <c r="Q17" s="362"/>
      <c r="R17" s="362"/>
      <c r="S17" s="362"/>
      <c r="T17" s="365"/>
      <c r="U17" s="24"/>
    </row>
    <row r="18" spans="1:21" ht="34.049999999999997" customHeight="1" thickBot="1" x14ac:dyDescent="0.35">
      <c r="A18" s="4"/>
      <c r="B18" s="437"/>
      <c r="C18" s="363"/>
      <c r="D18" s="364"/>
      <c r="E18" s="364"/>
      <c r="F18" s="364"/>
      <c r="G18" s="364"/>
      <c r="H18" s="364"/>
      <c r="I18" s="363"/>
      <c r="J18" s="364"/>
      <c r="K18" s="364"/>
      <c r="L18" s="364"/>
      <c r="M18" s="364"/>
      <c r="N18" s="364"/>
      <c r="O18" s="363"/>
      <c r="P18" s="364"/>
      <c r="Q18" s="364"/>
      <c r="R18" s="364"/>
      <c r="S18" s="364"/>
      <c r="T18" s="366"/>
      <c r="U18" s="17"/>
    </row>
    <row r="19" spans="1:21" ht="66.75" customHeight="1" thickBot="1" x14ac:dyDescent="0.35">
      <c r="A19" s="23"/>
      <c r="B19" s="196" t="s">
        <v>76</v>
      </c>
      <c r="C19" s="53">
        <f>'96way2'!E76</f>
        <v>0</v>
      </c>
      <c r="D19" s="54">
        <f>'96way2'!E77</f>
        <v>0</v>
      </c>
      <c r="E19" s="54">
        <f>'96way2'!E78</f>
        <v>0</v>
      </c>
      <c r="F19" s="54">
        <f>'96way2'!E79</f>
        <v>0</v>
      </c>
      <c r="G19" s="54">
        <f>'96way2'!E80</f>
        <v>0</v>
      </c>
      <c r="H19" s="58">
        <f>'96way2'!E81</f>
        <v>0</v>
      </c>
      <c r="I19" s="53">
        <f>'96way2'!E83</f>
        <v>0</v>
      </c>
      <c r="J19" s="54">
        <f>'96way2'!E84</f>
        <v>0</v>
      </c>
      <c r="K19" s="54">
        <f>'96way2'!E85</f>
        <v>0</v>
      </c>
      <c r="L19" s="54">
        <f>'96way2'!E86</f>
        <v>0</v>
      </c>
      <c r="M19" s="54">
        <f>'96way2'!E87</f>
        <v>0</v>
      </c>
      <c r="N19" s="58">
        <f>'96way2'!E88</f>
        <v>0</v>
      </c>
      <c r="O19" s="53">
        <f>'96way2'!E90</f>
        <v>0</v>
      </c>
      <c r="P19" s="54">
        <f>'96way2'!E91</f>
        <v>0</v>
      </c>
      <c r="Q19" s="54">
        <f>'96way2'!E92</f>
        <v>0</v>
      </c>
      <c r="R19" s="54">
        <f>'96way2'!E93</f>
        <v>0</v>
      </c>
      <c r="S19" s="54">
        <f>'96way2'!E94</f>
        <v>0</v>
      </c>
      <c r="T19" s="59">
        <f>'96way2'!E95</f>
        <v>0</v>
      </c>
      <c r="U19" s="28"/>
    </row>
    <row r="20" spans="1:21" ht="28.05" customHeight="1" thickTop="1" thickBot="1" x14ac:dyDescent="0.35">
      <c r="A20" s="4"/>
      <c r="B20" s="199"/>
      <c r="C20" s="187">
        <v>55</v>
      </c>
      <c r="D20" s="188">
        <v>56</v>
      </c>
      <c r="E20" s="188">
        <v>57</v>
      </c>
      <c r="F20" s="188">
        <v>58</v>
      </c>
      <c r="G20" s="188">
        <v>59</v>
      </c>
      <c r="H20" s="189">
        <v>60</v>
      </c>
      <c r="I20" s="187">
        <v>61</v>
      </c>
      <c r="J20" s="188">
        <v>62</v>
      </c>
      <c r="K20" s="188">
        <v>63</v>
      </c>
      <c r="L20" s="188">
        <v>64</v>
      </c>
      <c r="M20" s="188">
        <v>65</v>
      </c>
      <c r="N20" s="189">
        <v>66</v>
      </c>
      <c r="O20" s="187">
        <v>67</v>
      </c>
      <c r="P20" s="188">
        <v>68</v>
      </c>
      <c r="Q20" s="188">
        <v>69</v>
      </c>
      <c r="R20" s="188">
        <v>70</v>
      </c>
      <c r="S20" s="188">
        <v>71</v>
      </c>
      <c r="T20" s="190">
        <v>72</v>
      </c>
      <c r="U20" s="29"/>
    </row>
    <row r="21" spans="1:21" ht="100.95" customHeight="1" thickBot="1" x14ac:dyDescent="0.35">
      <c r="A21" s="4"/>
      <c r="B21" s="195" t="s">
        <v>77</v>
      </c>
      <c r="C21" s="55">
        <f>'96way2'!F76</f>
        <v>0</v>
      </c>
      <c r="D21" s="56">
        <f>'96way2'!F77</f>
        <v>0</v>
      </c>
      <c r="E21" s="56">
        <f>'96way2'!F78</f>
        <v>0</v>
      </c>
      <c r="F21" s="56">
        <f>'96way2'!F79</f>
        <v>0</v>
      </c>
      <c r="G21" s="56">
        <f>'96way2'!F80</f>
        <v>0</v>
      </c>
      <c r="H21" s="57">
        <f>'96way2'!F81</f>
        <v>0</v>
      </c>
      <c r="I21" s="55">
        <f>'96way2'!F83</f>
        <v>0</v>
      </c>
      <c r="J21" s="56">
        <f>'96way2'!F84</f>
        <v>0</v>
      </c>
      <c r="K21" s="56">
        <f>'96way2'!F85</f>
        <v>0</v>
      </c>
      <c r="L21" s="56">
        <f>'96way2'!F86</f>
        <v>0</v>
      </c>
      <c r="M21" s="56">
        <f>'96way2'!F87</f>
        <v>0</v>
      </c>
      <c r="N21" s="57">
        <f>'96way2'!F88</f>
        <v>0</v>
      </c>
      <c r="O21" s="55">
        <f>'96way2'!F90</f>
        <v>0</v>
      </c>
      <c r="P21" s="56">
        <f>'96way2'!F91</f>
        <v>0</v>
      </c>
      <c r="Q21" s="56">
        <f>'96way2'!F92</f>
        <v>0</v>
      </c>
      <c r="R21" s="56">
        <f>'96way2'!F93</f>
        <v>0</v>
      </c>
      <c r="S21" s="56">
        <f>'96way2'!F94</f>
        <v>0</v>
      </c>
      <c r="T21" s="60">
        <f>'96way2'!F95</f>
        <v>0</v>
      </c>
      <c r="U21" s="30"/>
    </row>
    <row r="22" spans="1:21" ht="34.049999999999997" customHeight="1" thickTop="1" thickBot="1" x14ac:dyDescent="0.35">
      <c r="A22" s="4"/>
      <c r="B22" s="439" t="s">
        <v>75</v>
      </c>
      <c r="C22" s="367">
        <f>'96way2'!B98</f>
        <v>0</v>
      </c>
      <c r="D22" s="368"/>
      <c r="E22" s="368"/>
      <c r="F22" s="368"/>
      <c r="G22" s="368"/>
      <c r="H22" s="368"/>
      <c r="I22" s="367">
        <f>'96way2'!B105</f>
        <v>0</v>
      </c>
      <c r="J22" s="368"/>
      <c r="K22" s="368"/>
      <c r="L22" s="368"/>
      <c r="M22" s="368"/>
      <c r="N22" s="368"/>
      <c r="O22" s="367">
        <f>'96way2'!B112</f>
        <v>0</v>
      </c>
      <c r="P22" s="368"/>
      <c r="Q22" s="368"/>
      <c r="R22" s="368"/>
      <c r="S22" s="368"/>
      <c r="T22" s="369"/>
      <c r="U22" s="24"/>
    </row>
    <row r="23" spans="1:21" ht="34.049999999999997" customHeight="1" thickTop="1" thickBot="1" x14ac:dyDescent="0.35">
      <c r="A23" s="4"/>
      <c r="B23" s="437"/>
      <c r="C23" s="363"/>
      <c r="D23" s="364"/>
      <c r="E23" s="364"/>
      <c r="F23" s="364"/>
      <c r="G23" s="364"/>
      <c r="H23" s="364"/>
      <c r="I23" s="363"/>
      <c r="J23" s="364"/>
      <c r="K23" s="364"/>
      <c r="L23" s="364"/>
      <c r="M23" s="364"/>
      <c r="N23" s="364"/>
      <c r="O23" s="363"/>
      <c r="P23" s="364"/>
      <c r="Q23" s="364"/>
      <c r="R23" s="364"/>
      <c r="S23" s="364"/>
      <c r="T23" s="366"/>
      <c r="U23" s="31"/>
    </row>
    <row r="24" spans="1:21" ht="66.75" customHeight="1" thickBot="1" x14ac:dyDescent="0.35">
      <c r="A24" s="23"/>
      <c r="B24" s="196" t="s">
        <v>76</v>
      </c>
      <c r="C24" s="66">
        <f>'96way2'!E97</f>
        <v>0</v>
      </c>
      <c r="D24" s="67">
        <f>'96way2'!E98</f>
        <v>0</v>
      </c>
      <c r="E24" s="67">
        <f>'96way2'!E99</f>
        <v>0</v>
      </c>
      <c r="F24" s="67">
        <f>'96way2'!E100</f>
        <v>0</v>
      </c>
      <c r="G24" s="67">
        <f>'96way2'!E101</f>
        <v>0</v>
      </c>
      <c r="H24" s="68">
        <f>'96way2'!E102</f>
        <v>0</v>
      </c>
      <c r="I24" s="66">
        <f>'96way2'!E104</f>
        <v>0</v>
      </c>
      <c r="J24" s="67">
        <f>'96way2'!E105</f>
        <v>0</v>
      </c>
      <c r="K24" s="67">
        <f>'96way2'!E106</f>
        <v>0</v>
      </c>
      <c r="L24" s="67">
        <f>'96way2'!E107</f>
        <v>0</v>
      </c>
      <c r="M24" s="67">
        <f>'96way2'!E108</f>
        <v>0</v>
      </c>
      <c r="N24" s="68">
        <f>'96way2'!E109</f>
        <v>0</v>
      </c>
      <c r="O24" s="66">
        <f>'96way2'!E111</f>
        <v>0</v>
      </c>
      <c r="P24" s="67">
        <f>'96way2'!E112</f>
        <v>0</v>
      </c>
      <c r="Q24" s="67">
        <f>'96way2'!E113</f>
        <v>0</v>
      </c>
      <c r="R24" s="67">
        <f>'96way2'!E114</f>
        <v>0</v>
      </c>
      <c r="S24" s="67">
        <f>'96way2'!E115</f>
        <v>0</v>
      </c>
      <c r="T24" s="69">
        <f>'96way2'!E116</f>
        <v>0</v>
      </c>
      <c r="U24" s="32"/>
    </row>
    <row r="25" spans="1:21" ht="28.05" customHeight="1" thickTop="1" thickBot="1" x14ac:dyDescent="0.35">
      <c r="A25" s="4"/>
      <c r="B25" s="200"/>
      <c r="C25" s="191">
        <v>73</v>
      </c>
      <c r="D25" s="192">
        <v>74</v>
      </c>
      <c r="E25" s="192">
        <v>75</v>
      </c>
      <c r="F25" s="192">
        <v>76</v>
      </c>
      <c r="G25" s="192">
        <v>77</v>
      </c>
      <c r="H25" s="193">
        <v>78</v>
      </c>
      <c r="I25" s="191">
        <v>79</v>
      </c>
      <c r="J25" s="192">
        <v>80</v>
      </c>
      <c r="K25" s="192">
        <v>81</v>
      </c>
      <c r="L25" s="192">
        <v>82</v>
      </c>
      <c r="M25" s="192">
        <v>83</v>
      </c>
      <c r="N25" s="193">
        <v>84</v>
      </c>
      <c r="O25" s="191">
        <v>85</v>
      </c>
      <c r="P25" s="192">
        <v>86</v>
      </c>
      <c r="Q25" s="192">
        <v>87</v>
      </c>
      <c r="R25" s="192">
        <v>88</v>
      </c>
      <c r="S25" s="192">
        <v>89</v>
      </c>
      <c r="T25" s="194">
        <v>90</v>
      </c>
      <c r="U25" s="37"/>
    </row>
    <row r="26" spans="1:21" ht="100.95" customHeight="1" thickBot="1" x14ac:dyDescent="0.35">
      <c r="A26" s="248"/>
      <c r="B26" s="195" t="s">
        <v>77</v>
      </c>
      <c r="C26" s="55">
        <f>'96way2'!F97</f>
        <v>0</v>
      </c>
      <c r="D26" s="56">
        <f>'96way2'!F98</f>
        <v>0</v>
      </c>
      <c r="E26" s="56">
        <f>'96way2'!F99</f>
        <v>0</v>
      </c>
      <c r="F26" s="56">
        <f>'96way2'!F100</f>
        <v>0</v>
      </c>
      <c r="G26" s="56">
        <f>'96way2'!F101</f>
        <v>0</v>
      </c>
      <c r="H26" s="57">
        <f>'96way2'!F102</f>
        <v>0</v>
      </c>
      <c r="I26" s="55">
        <f>'96way2'!F104</f>
        <v>0</v>
      </c>
      <c r="J26" s="56">
        <f>'96way2'!F105</f>
        <v>0</v>
      </c>
      <c r="K26" s="56">
        <f>'96way2'!F106</f>
        <v>0</v>
      </c>
      <c r="L26" s="56">
        <f>'96way2'!F107</f>
        <v>0</v>
      </c>
      <c r="M26" s="56">
        <f>'96way2'!F108</f>
        <v>0</v>
      </c>
      <c r="N26" s="57">
        <f>'96way2'!F109</f>
        <v>0</v>
      </c>
      <c r="O26" s="55">
        <f>'96way2'!F111</f>
        <v>0</v>
      </c>
      <c r="P26" s="56">
        <f>'96way2'!F112</f>
        <v>0</v>
      </c>
      <c r="Q26" s="56">
        <f>'96way2'!F113</f>
        <v>0</v>
      </c>
      <c r="R26" s="56">
        <f>'96way2'!F114</f>
        <v>0</v>
      </c>
      <c r="S26" s="56">
        <f>'96way2'!F115</f>
        <v>0</v>
      </c>
      <c r="T26" s="60">
        <f>'96way2'!F116</f>
        <v>0</v>
      </c>
      <c r="U26" s="249"/>
    </row>
    <row r="27" spans="1:21" s="225" customFormat="1" ht="100.95" customHeight="1" thickTop="1" thickBot="1" x14ac:dyDescent="0.35">
      <c r="B27" s="247"/>
      <c r="C27" s="232"/>
      <c r="D27" s="232"/>
      <c r="E27" s="232"/>
      <c r="F27" s="232"/>
      <c r="G27" s="232"/>
      <c r="H27" s="232"/>
      <c r="I27" s="232"/>
      <c r="J27" s="232"/>
      <c r="K27" s="232"/>
      <c r="L27" s="232"/>
      <c r="M27" s="232"/>
      <c r="N27" s="232"/>
      <c r="O27" s="232"/>
      <c r="P27" s="232"/>
      <c r="Q27" s="232"/>
      <c r="R27" s="232"/>
      <c r="S27" s="232"/>
      <c r="T27" s="232"/>
      <c r="U27" s="232"/>
    </row>
    <row r="28" spans="1:21" s="225" customFormat="1" ht="34.049999999999997" customHeight="1" thickTop="1" thickBot="1" x14ac:dyDescent="0.35">
      <c r="A28" s="256"/>
      <c r="B28" s="440" t="s">
        <v>75</v>
      </c>
      <c r="C28" s="377">
        <f>'96way2'!B119</f>
        <v>0</v>
      </c>
      <c r="D28" s="378"/>
      <c r="E28" s="378"/>
      <c r="F28" s="378"/>
      <c r="G28" s="378"/>
      <c r="H28" s="378"/>
      <c r="I28" s="257"/>
      <c r="J28" s="232"/>
      <c r="K28" s="232"/>
      <c r="L28" s="232"/>
      <c r="M28" s="232"/>
      <c r="N28" s="232"/>
      <c r="O28" s="232"/>
      <c r="P28" s="232"/>
      <c r="Q28" s="232"/>
      <c r="R28" s="232"/>
      <c r="S28" s="232"/>
      <c r="T28" s="232"/>
      <c r="U28" s="232"/>
    </row>
    <row r="29" spans="1:21" ht="34.049999999999997" customHeight="1" thickBot="1" x14ac:dyDescent="0.35">
      <c r="A29" s="20"/>
      <c r="B29" s="435"/>
      <c r="C29" s="379"/>
      <c r="D29" s="380"/>
      <c r="E29" s="380"/>
      <c r="F29" s="380"/>
      <c r="G29" s="380"/>
      <c r="H29" s="380"/>
      <c r="I29" s="51"/>
      <c r="J29" s="226"/>
      <c r="K29" s="226"/>
      <c r="L29" s="342" t="s">
        <v>113</v>
      </c>
      <c r="M29" s="343"/>
      <c r="N29" s="343"/>
      <c r="O29" s="343"/>
      <c r="P29" s="343"/>
      <c r="Q29" s="344"/>
      <c r="R29" s="226"/>
      <c r="S29" s="226"/>
      <c r="T29" s="226"/>
      <c r="U29" s="230"/>
    </row>
    <row r="30" spans="1:21" ht="66.75" customHeight="1" thickBot="1" x14ac:dyDescent="0.35">
      <c r="A30" s="21"/>
      <c r="B30" s="195" t="s">
        <v>76</v>
      </c>
      <c r="C30" s="66">
        <f>'96way2'!E118</f>
        <v>0</v>
      </c>
      <c r="D30" s="67">
        <f>'96way2'!E119</f>
        <v>0</v>
      </c>
      <c r="E30" s="67">
        <f>'96way2'!E120</f>
        <v>0</v>
      </c>
      <c r="F30" s="67">
        <f>'96way2'!E121</f>
        <v>0</v>
      </c>
      <c r="G30" s="67">
        <f>'96way2'!E122</f>
        <v>0</v>
      </c>
      <c r="H30" s="243">
        <f>'96way2'!E123</f>
        <v>0</v>
      </c>
      <c r="I30" s="244"/>
      <c r="J30" s="233"/>
      <c r="K30" s="233"/>
      <c r="L30" s="345"/>
      <c r="M30" s="346"/>
      <c r="N30" s="346"/>
      <c r="O30" s="346"/>
      <c r="P30" s="346"/>
      <c r="Q30" s="347"/>
      <c r="R30" s="233"/>
      <c r="S30" s="233"/>
      <c r="T30" s="233"/>
      <c r="U30" s="230"/>
    </row>
    <row r="31" spans="1:21" ht="28.05" customHeight="1" thickTop="1" thickBot="1" x14ac:dyDescent="0.35">
      <c r="A31" s="4"/>
      <c r="B31" s="200"/>
      <c r="C31" s="191">
        <v>91</v>
      </c>
      <c r="D31" s="192">
        <v>92</v>
      </c>
      <c r="E31" s="192">
        <v>93</v>
      </c>
      <c r="F31" s="192">
        <v>94</v>
      </c>
      <c r="G31" s="192">
        <v>95</v>
      </c>
      <c r="H31" s="193">
        <v>96</v>
      </c>
      <c r="I31" s="245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</row>
    <row r="32" spans="1:21" ht="102" customHeight="1" thickBot="1" x14ac:dyDescent="0.35">
      <c r="A32" s="250"/>
      <c r="B32" s="195" t="s">
        <v>77</v>
      </c>
      <c r="C32" s="55">
        <f>'96way2'!F118</f>
        <v>0</v>
      </c>
      <c r="D32" s="56">
        <f>'96way2'!F119</f>
        <v>0</v>
      </c>
      <c r="E32" s="56">
        <f>'96way2'!F120</f>
        <v>0</v>
      </c>
      <c r="F32" s="56">
        <f>'96way2'!F121</f>
        <v>0</v>
      </c>
      <c r="G32" s="56">
        <f>'96way2'!F122</f>
        <v>0</v>
      </c>
      <c r="H32" s="57">
        <f>'96way2'!F123</f>
        <v>0</v>
      </c>
      <c r="I32" s="251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6"/>
    </row>
    <row r="33" spans="1:19" ht="16.8" thickTop="1" thickBot="1" x14ac:dyDescent="0.35"/>
    <row r="34" spans="1:19" s="226" customFormat="1" ht="31.95" customHeight="1" thickTop="1" x14ac:dyDescent="1">
      <c r="A34" s="237"/>
      <c r="B34" s="381" t="str">
        <f>C1</f>
        <v>USR T2</v>
      </c>
      <c r="C34" s="382"/>
      <c r="D34" s="383"/>
      <c r="E34" s="386" t="str">
        <f>I1</f>
        <v>USR T3,4</v>
      </c>
      <c r="F34" s="382"/>
      <c r="G34" s="382"/>
      <c r="H34" s="382"/>
      <c r="I34" s="387"/>
      <c r="J34" s="389" t="str">
        <f>O1</f>
        <v>USL T5,6</v>
      </c>
      <c r="K34" s="387"/>
      <c r="L34" s="387"/>
      <c r="M34" s="387"/>
      <c r="N34" s="390"/>
      <c r="O34" s="238"/>
      <c r="P34" s="239"/>
      <c r="Q34" s="239"/>
      <c r="R34" s="239"/>
      <c r="S34" s="239"/>
    </row>
    <row r="35" spans="1:19" s="226" customFormat="1" ht="31.95" customHeight="1" thickBot="1" x14ac:dyDescent="1.05">
      <c r="A35" s="237"/>
      <c r="B35" s="384"/>
      <c r="C35" s="384"/>
      <c r="D35" s="385"/>
      <c r="E35" s="388"/>
      <c r="F35" s="384"/>
      <c r="G35" s="384"/>
      <c r="H35" s="384"/>
      <c r="I35" s="384"/>
      <c r="J35" s="391"/>
      <c r="K35" s="384"/>
      <c r="L35" s="384"/>
      <c r="M35" s="384"/>
      <c r="N35" s="392"/>
      <c r="O35" s="238"/>
      <c r="P35" s="239"/>
      <c r="Q35" s="239"/>
      <c r="R35" s="239"/>
      <c r="S35" s="239"/>
    </row>
    <row r="36" spans="1:19" s="226" customFormat="1" ht="31.95" customHeight="1" thickTop="1" x14ac:dyDescent="1">
      <c r="A36" s="237"/>
      <c r="B36" s="348" t="str">
        <f>C6</f>
        <v>USL 7</v>
      </c>
      <c r="C36" s="349"/>
      <c r="D36" s="350"/>
      <c r="E36" s="354" t="str">
        <f>I6</f>
        <v>USC</v>
      </c>
      <c r="F36" s="349"/>
      <c r="G36" s="349"/>
      <c r="H36" s="349"/>
      <c r="I36" s="349"/>
      <c r="J36" s="356">
        <f>O6</f>
        <v>0</v>
      </c>
      <c r="K36" s="348"/>
      <c r="L36" s="348"/>
      <c r="M36" s="348"/>
      <c r="N36" s="357"/>
      <c r="O36" s="239"/>
      <c r="P36" s="239"/>
      <c r="Q36" s="239"/>
      <c r="R36" s="239"/>
      <c r="S36" s="239"/>
    </row>
    <row r="37" spans="1:19" s="226" customFormat="1" ht="31.95" customHeight="1" thickBot="1" x14ac:dyDescent="1.05">
      <c r="A37" s="237"/>
      <c r="B37" s="351"/>
      <c r="C37" s="352"/>
      <c r="D37" s="353"/>
      <c r="E37" s="355"/>
      <c r="F37" s="352"/>
      <c r="G37" s="352"/>
      <c r="H37" s="352"/>
      <c r="I37" s="351"/>
      <c r="J37" s="358"/>
      <c r="K37" s="351"/>
      <c r="L37" s="351"/>
      <c r="M37" s="351"/>
      <c r="N37" s="359"/>
      <c r="O37" s="239"/>
      <c r="P37" s="239"/>
      <c r="Q37" s="239"/>
      <c r="R37" s="239"/>
      <c r="S37" s="239"/>
    </row>
    <row r="38" spans="1:19" s="226" customFormat="1" ht="31.95" customHeight="1" thickTop="1" x14ac:dyDescent="1">
      <c r="A38" s="237"/>
      <c r="B38" s="348">
        <f>C11</f>
        <v>0</v>
      </c>
      <c r="C38" s="349"/>
      <c r="D38" s="350"/>
      <c r="E38" s="354">
        <f>I11</f>
        <v>0</v>
      </c>
      <c r="F38" s="349"/>
      <c r="G38" s="349"/>
      <c r="H38" s="349"/>
      <c r="I38" s="349"/>
      <c r="J38" s="356">
        <f>O11</f>
        <v>0</v>
      </c>
      <c r="K38" s="348"/>
      <c r="L38" s="348"/>
      <c r="M38" s="348"/>
      <c r="N38" s="357"/>
      <c r="O38" s="239"/>
      <c r="P38" s="239"/>
      <c r="Q38" s="239"/>
      <c r="R38" s="239"/>
      <c r="S38" s="239"/>
    </row>
    <row r="39" spans="1:19" s="226" customFormat="1" ht="31.95" customHeight="1" thickBot="1" x14ac:dyDescent="1.05">
      <c r="A39" s="237"/>
      <c r="B39" s="351"/>
      <c r="C39" s="352"/>
      <c r="D39" s="353"/>
      <c r="E39" s="355"/>
      <c r="F39" s="352"/>
      <c r="G39" s="352"/>
      <c r="H39" s="352"/>
      <c r="I39" s="351"/>
      <c r="J39" s="358"/>
      <c r="K39" s="351"/>
      <c r="L39" s="351"/>
      <c r="M39" s="351"/>
      <c r="N39" s="359"/>
      <c r="O39" s="239"/>
      <c r="P39" s="239"/>
      <c r="Q39" s="239"/>
      <c r="R39" s="239"/>
      <c r="S39" s="239"/>
    </row>
    <row r="40" spans="1:19" s="226" customFormat="1" ht="31.95" customHeight="1" thickTop="1" x14ac:dyDescent="1">
      <c r="A40" s="237"/>
      <c r="B40" s="348">
        <f>C17</f>
        <v>0</v>
      </c>
      <c r="C40" s="349"/>
      <c r="D40" s="350"/>
      <c r="E40" s="354">
        <f>I17</f>
        <v>0</v>
      </c>
      <c r="F40" s="349"/>
      <c r="G40" s="349"/>
      <c r="H40" s="349"/>
      <c r="I40" s="349"/>
      <c r="J40" s="356">
        <f>O17</f>
        <v>0</v>
      </c>
      <c r="K40" s="348"/>
      <c r="L40" s="348"/>
      <c r="M40" s="348"/>
      <c r="N40" s="357"/>
      <c r="O40" s="239"/>
      <c r="P40" s="239"/>
      <c r="Q40" s="239"/>
      <c r="R40" s="239"/>
      <c r="S40" s="239"/>
    </row>
    <row r="41" spans="1:19" s="226" customFormat="1" ht="31.95" customHeight="1" thickBot="1" x14ac:dyDescent="1.05">
      <c r="A41" s="237"/>
      <c r="B41" s="370"/>
      <c r="C41" s="370"/>
      <c r="D41" s="371"/>
      <c r="E41" s="372"/>
      <c r="F41" s="370"/>
      <c r="G41" s="370"/>
      <c r="H41" s="370"/>
      <c r="I41" s="370"/>
      <c r="J41" s="373"/>
      <c r="K41" s="370"/>
      <c r="L41" s="370"/>
      <c r="M41" s="370"/>
      <c r="N41" s="374"/>
      <c r="O41" s="239"/>
      <c r="P41" s="239"/>
      <c r="Q41" s="239"/>
      <c r="R41" s="239"/>
      <c r="S41" s="239"/>
    </row>
    <row r="42" spans="1:19" ht="31.05" customHeight="1" thickTop="1" x14ac:dyDescent="0.3">
      <c r="A42" s="240"/>
      <c r="B42" s="411">
        <f>C22</f>
        <v>0</v>
      </c>
      <c r="C42" s="412"/>
      <c r="D42" s="413"/>
      <c r="E42" s="416">
        <f>I22</f>
        <v>0</v>
      </c>
      <c r="F42" s="412"/>
      <c r="G42" s="412"/>
      <c r="H42" s="412"/>
      <c r="I42" s="411"/>
      <c r="J42" s="419">
        <f>O22</f>
        <v>0</v>
      </c>
      <c r="K42" s="411"/>
      <c r="L42" s="411"/>
      <c r="M42" s="411"/>
      <c r="N42" s="420"/>
    </row>
    <row r="43" spans="1:19" ht="31.05" customHeight="1" thickBot="1" x14ac:dyDescent="0.35">
      <c r="A43" s="240"/>
      <c r="B43" s="414"/>
      <c r="C43" s="414"/>
      <c r="D43" s="415"/>
      <c r="E43" s="417"/>
      <c r="F43" s="418"/>
      <c r="G43" s="418"/>
      <c r="H43" s="418"/>
      <c r="I43" s="418"/>
      <c r="J43" s="417"/>
      <c r="K43" s="418"/>
      <c r="L43" s="418"/>
      <c r="M43" s="418"/>
      <c r="N43" s="421"/>
    </row>
    <row r="44" spans="1:19" ht="31.05" customHeight="1" thickTop="1" x14ac:dyDescent="0.3">
      <c r="A44" s="240"/>
      <c r="B44" s="411">
        <f>C28</f>
        <v>0</v>
      </c>
      <c r="C44" s="412"/>
      <c r="D44" s="413"/>
      <c r="E44" s="241"/>
    </row>
    <row r="45" spans="1:19" ht="31.05" customHeight="1" thickBot="1" x14ac:dyDescent="0.35">
      <c r="A45" s="240"/>
      <c r="B45" s="418"/>
      <c r="C45" s="418"/>
      <c r="D45" s="421"/>
      <c r="E45" s="242"/>
    </row>
    <row r="46" spans="1:19" ht="31.05" customHeight="1" thickTop="1" x14ac:dyDescent="0.3"/>
  </sheetData>
  <sheetProtection sheet="1" objects="1" scenarios="1"/>
  <mergeCells count="39">
    <mergeCell ref="B42:D43"/>
    <mergeCell ref="E42:I43"/>
    <mergeCell ref="J42:N43"/>
    <mergeCell ref="B44:D45"/>
    <mergeCell ref="B38:D39"/>
    <mergeCell ref="E38:I39"/>
    <mergeCell ref="J38:N39"/>
    <mergeCell ref="B40:D41"/>
    <mergeCell ref="E40:I41"/>
    <mergeCell ref="J40:N41"/>
    <mergeCell ref="B34:D35"/>
    <mergeCell ref="E34:I35"/>
    <mergeCell ref="J34:N35"/>
    <mergeCell ref="B36:D37"/>
    <mergeCell ref="E36:I37"/>
    <mergeCell ref="J36:N37"/>
    <mergeCell ref="B22:B23"/>
    <mergeCell ref="C22:H23"/>
    <mergeCell ref="I22:N23"/>
    <mergeCell ref="O22:T23"/>
    <mergeCell ref="B28:B29"/>
    <mergeCell ref="C28:H29"/>
    <mergeCell ref="L29:Q30"/>
    <mergeCell ref="B11:B12"/>
    <mergeCell ref="C11:H12"/>
    <mergeCell ref="I11:N12"/>
    <mergeCell ref="O11:T12"/>
    <mergeCell ref="B17:B18"/>
    <mergeCell ref="C17:H18"/>
    <mergeCell ref="I17:N18"/>
    <mergeCell ref="O17:T18"/>
    <mergeCell ref="B1:B2"/>
    <mergeCell ref="C1:H2"/>
    <mergeCell ref="I1:N2"/>
    <mergeCell ref="O1:T2"/>
    <mergeCell ref="B6:B7"/>
    <mergeCell ref="C6:H7"/>
    <mergeCell ref="I6:N7"/>
    <mergeCell ref="O6:T7"/>
  </mergeCells>
  <conditionalFormatting sqref="C1:T3 C5:T8 C10:T13 C16:T19 C21:T24 C28:H30 B34:N43 B44:D45">
    <cfRule type="cellIs" dxfId="7" priority="1" operator="equal">
      <formula>0</formula>
    </cfRule>
  </conditionalFormatting>
  <conditionalFormatting sqref="C26:T26 C32:H32">
    <cfRule type="cellIs" dxfId="6" priority="2" operator="equal">
      <formula>0</formula>
    </cfRule>
  </conditionalFormatting>
  <pageMargins left="0.3298611111111111" right="0.46875" top="0.90277777777777779" bottom="0.75" header="0.3" footer="0.3"/>
  <pageSetup paperSize="8" orientation="landscape" horizontalDpi="0" verticalDpi="0"/>
  <headerFooter>
    <oddHeader>&amp;L&amp;"System Font,Regular"&amp;10&amp;K000000&amp;F
&amp;C96 way 1&amp;R&amp;D</oddHeader>
  </headerFooter>
  <rowBreaks count="1" manualBreakCount="1">
    <brk id="27" max="16383" man="1"/>
  </rowBreaks>
  <ignoredErrors>
    <ignoredError sqref="I1" unlocked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4107E-4F4A-7040-B5ED-C8B25286265B}">
  <dimension ref="A1:U46"/>
  <sheetViews>
    <sheetView zoomScale="70" zoomScaleNormal="70" zoomScalePageLayoutView="60" workbookViewId="0">
      <selection activeCell="L14" sqref="L14"/>
    </sheetView>
  </sheetViews>
  <sheetFormatPr defaultColWidth="0" defaultRowHeight="15.6" zeroHeight="1" x14ac:dyDescent="0.3"/>
  <cols>
    <col min="1" max="1" width="4.69921875" style="40" customWidth="1"/>
    <col min="2" max="2" width="26" style="40" customWidth="1"/>
    <col min="3" max="20" width="8.5" style="40" customWidth="1"/>
    <col min="21" max="21" width="4.69921875" style="40" customWidth="1"/>
    <col min="22" max="16384" width="10.796875" style="40" hidden="1"/>
  </cols>
  <sheetData>
    <row r="1" spans="1:21" ht="34.049999999999997" customHeight="1" thickTop="1" thickBot="1" x14ac:dyDescent="0.35">
      <c r="A1" s="253"/>
      <c r="B1" s="434" t="s">
        <v>75</v>
      </c>
      <c r="C1" s="424">
        <f>'96way3'!B7</f>
        <v>0</v>
      </c>
      <c r="D1" s="425"/>
      <c r="E1" s="425"/>
      <c r="F1" s="425"/>
      <c r="G1" s="425"/>
      <c r="H1" s="425"/>
      <c r="I1" s="428">
        <f>'96way3'!B14</f>
        <v>0</v>
      </c>
      <c r="J1" s="429"/>
      <c r="K1" s="429"/>
      <c r="L1" s="429"/>
      <c r="M1" s="429"/>
      <c r="N1" s="429"/>
      <c r="O1" s="393">
        <f>'96way3'!B21</f>
        <v>0</v>
      </c>
      <c r="P1" s="394"/>
      <c r="Q1" s="394"/>
      <c r="R1" s="394"/>
      <c r="S1" s="394"/>
      <c r="T1" s="395"/>
      <c r="U1" s="253"/>
    </row>
    <row r="2" spans="1:21" ht="34.049999999999997" customHeight="1" thickTop="1" thickBot="1" x14ac:dyDescent="0.35">
      <c r="A2" s="26"/>
      <c r="B2" s="435"/>
      <c r="C2" s="426"/>
      <c r="D2" s="427"/>
      <c r="E2" s="427"/>
      <c r="F2" s="427"/>
      <c r="G2" s="427"/>
      <c r="H2" s="427"/>
      <c r="I2" s="430"/>
      <c r="J2" s="431"/>
      <c r="K2" s="431"/>
      <c r="L2" s="431"/>
      <c r="M2" s="431"/>
      <c r="N2" s="431"/>
      <c r="O2" s="396"/>
      <c r="P2" s="397"/>
      <c r="Q2" s="397"/>
      <c r="R2" s="397"/>
      <c r="S2" s="397"/>
      <c r="T2" s="398"/>
      <c r="U2" s="2"/>
    </row>
    <row r="3" spans="1:21" ht="67.05" customHeight="1" thickBot="1" x14ac:dyDescent="0.35">
      <c r="A3" s="25"/>
      <c r="B3" s="196" t="s">
        <v>76</v>
      </c>
      <c r="C3" s="53">
        <f>'96way3'!E6</f>
        <v>0</v>
      </c>
      <c r="D3" s="54">
        <f>'96way3'!E7</f>
        <v>0</v>
      </c>
      <c r="E3" s="54">
        <f>'96way3'!E8</f>
        <v>0</v>
      </c>
      <c r="F3" s="54">
        <f>'96way3'!E9</f>
        <v>0</v>
      </c>
      <c r="G3" s="54">
        <f>'96way3'!E10</f>
        <v>0</v>
      </c>
      <c r="H3" s="58">
        <f>'96way3'!E11</f>
        <v>0</v>
      </c>
      <c r="I3" s="53">
        <f>'96way3'!E13</f>
        <v>0</v>
      </c>
      <c r="J3" s="54">
        <f>'96way3'!E14</f>
        <v>0</v>
      </c>
      <c r="K3" s="54">
        <f>'96way3'!E15</f>
        <v>0</v>
      </c>
      <c r="L3" s="54">
        <f>'96way3'!E16</f>
        <v>0</v>
      </c>
      <c r="M3" s="54">
        <f>'96way3'!E17</f>
        <v>0</v>
      </c>
      <c r="N3" s="58">
        <f>'96way3'!E18</f>
        <v>0</v>
      </c>
      <c r="O3" s="53">
        <f>'96way3'!E20</f>
        <v>0</v>
      </c>
      <c r="P3" s="54">
        <f>'96way3'!E21</f>
        <v>0</v>
      </c>
      <c r="Q3" s="54">
        <f>'96way3'!E22</f>
        <v>0</v>
      </c>
      <c r="R3" s="54">
        <f>'96way3'!E23</f>
        <v>0</v>
      </c>
      <c r="S3" s="54">
        <f>'96way3'!E24</f>
        <v>0</v>
      </c>
      <c r="T3" s="59">
        <f>'96way3'!E25</f>
        <v>0</v>
      </c>
      <c r="U3" s="28"/>
    </row>
    <row r="4" spans="1:21" ht="28.2" customHeight="1" thickTop="1" thickBot="1" x14ac:dyDescent="0.35">
      <c r="A4" s="18"/>
      <c r="B4" s="52"/>
      <c r="C4" s="179">
        <v>1</v>
      </c>
      <c r="D4" s="180">
        <v>2</v>
      </c>
      <c r="E4" s="180">
        <v>3</v>
      </c>
      <c r="F4" s="180">
        <v>4</v>
      </c>
      <c r="G4" s="180">
        <v>5</v>
      </c>
      <c r="H4" s="181">
        <v>6</v>
      </c>
      <c r="I4" s="179">
        <v>7</v>
      </c>
      <c r="J4" s="180">
        <v>8</v>
      </c>
      <c r="K4" s="180">
        <v>9</v>
      </c>
      <c r="L4" s="180">
        <v>10</v>
      </c>
      <c r="M4" s="180">
        <v>11</v>
      </c>
      <c r="N4" s="181">
        <v>12</v>
      </c>
      <c r="O4" s="179">
        <v>13</v>
      </c>
      <c r="P4" s="180">
        <v>14</v>
      </c>
      <c r="Q4" s="180">
        <v>15</v>
      </c>
      <c r="R4" s="180">
        <v>16</v>
      </c>
      <c r="S4" s="180">
        <v>17</v>
      </c>
      <c r="T4" s="182">
        <v>18</v>
      </c>
      <c r="U4" s="29"/>
    </row>
    <row r="5" spans="1:21" ht="100.95" customHeight="1" thickBot="1" x14ac:dyDescent="0.35">
      <c r="A5" s="3">
        <v>1.98</v>
      </c>
      <c r="B5" s="195" t="s">
        <v>77</v>
      </c>
      <c r="C5" s="55">
        <f>'96way3'!F6</f>
        <v>0</v>
      </c>
      <c r="D5" s="56">
        <f>'96way3'!F7</f>
        <v>0</v>
      </c>
      <c r="E5" s="56">
        <f>'96way3'!F8</f>
        <v>0</v>
      </c>
      <c r="F5" s="56">
        <f>'96way3'!F9</f>
        <v>0</v>
      </c>
      <c r="G5" s="56">
        <f>'96way3'!F10</f>
        <v>0</v>
      </c>
      <c r="H5" s="57">
        <f>'96way3'!F11</f>
        <v>0</v>
      </c>
      <c r="I5" s="55">
        <f>'96way3'!F13</f>
        <v>0</v>
      </c>
      <c r="J5" s="56">
        <f>'96way3'!F14</f>
        <v>0</v>
      </c>
      <c r="K5" s="56">
        <f>'96way3'!F15</f>
        <v>0</v>
      </c>
      <c r="L5" s="56">
        <f>'96way3'!F16</f>
        <v>0</v>
      </c>
      <c r="M5" s="56">
        <f>'96way3'!F17</f>
        <v>0</v>
      </c>
      <c r="N5" s="57">
        <f>'96way3'!F18</f>
        <v>0</v>
      </c>
      <c r="O5" s="55">
        <f>'96way3'!F20</f>
        <v>0</v>
      </c>
      <c r="P5" s="56">
        <f>'96way3'!F21</f>
        <v>0</v>
      </c>
      <c r="Q5" s="56">
        <f>'96way3'!F22</f>
        <v>0</v>
      </c>
      <c r="R5" s="56">
        <f>'96way3'!F23</f>
        <v>0</v>
      </c>
      <c r="S5" s="56">
        <f>'96way3'!F24</f>
        <v>0</v>
      </c>
      <c r="T5" s="60">
        <f>'96way3'!F25</f>
        <v>0</v>
      </c>
      <c r="U5" s="30"/>
    </row>
    <row r="6" spans="1:21" ht="34.049999999999997" customHeight="1" thickTop="1" thickBot="1" x14ac:dyDescent="0.35">
      <c r="A6" s="5"/>
      <c r="B6" s="436" t="s">
        <v>75</v>
      </c>
      <c r="C6" s="399">
        <f>'96way3'!B28</f>
        <v>0</v>
      </c>
      <c r="D6" s="400"/>
      <c r="E6" s="400"/>
      <c r="F6" s="400"/>
      <c r="G6" s="400"/>
      <c r="H6" s="400"/>
      <c r="I6" s="399">
        <f>'96way3'!B35</f>
        <v>0</v>
      </c>
      <c r="J6" s="400"/>
      <c r="K6" s="400"/>
      <c r="L6" s="400"/>
      <c r="M6" s="400"/>
      <c r="N6" s="400"/>
      <c r="O6" s="399">
        <f>'96way3'!B42</f>
        <v>0</v>
      </c>
      <c r="P6" s="400"/>
      <c r="Q6" s="400"/>
      <c r="R6" s="400"/>
      <c r="S6" s="400"/>
      <c r="T6" s="403"/>
      <c r="U6" s="24"/>
    </row>
    <row r="7" spans="1:21" ht="34.049999999999997" customHeight="1" thickTop="1" thickBot="1" x14ac:dyDescent="0.35">
      <c r="A7" s="1"/>
      <c r="B7" s="437"/>
      <c r="C7" s="401"/>
      <c r="D7" s="402"/>
      <c r="E7" s="402"/>
      <c r="F7" s="402"/>
      <c r="G7" s="402"/>
      <c r="H7" s="402"/>
      <c r="I7" s="401"/>
      <c r="J7" s="402"/>
      <c r="K7" s="402"/>
      <c r="L7" s="402"/>
      <c r="M7" s="402"/>
      <c r="N7" s="402"/>
      <c r="O7" s="401"/>
      <c r="P7" s="402"/>
      <c r="Q7" s="402"/>
      <c r="R7" s="402"/>
      <c r="S7" s="402"/>
      <c r="T7" s="404"/>
      <c r="U7" s="31"/>
    </row>
    <row r="8" spans="1:21" ht="67.05" customHeight="1" thickBot="1" x14ac:dyDescent="0.35">
      <c r="A8" s="14"/>
      <c r="B8" s="196" t="s">
        <v>76</v>
      </c>
      <c r="C8" s="53">
        <f>'96way3'!E27</f>
        <v>0</v>
      </c>
      <c r="D8" s="54">
        <f>'96way3'!E28</f>
        <v>0</v>
      </c>
      <c r="E8" s="54">
        <f>'96way3'!E29</f>
        <v>0</v>
      </c>
      <c r="F8" s="54">
        <f>'96way3'!E30</f>
        <v>0</v>
      </c>
      <c r="G8" s="54">
        <f>'96way3'!E31</f>
        <v>0</v>
      </c>
      <c r="H8" s="58">
        <f>'96way3'!E32</f>
        <v>0</v>
      </c>
      <c r="I8" s="53">
        <f>'96way3'!E34</f>
        <v>0</v>
      </c>
      <c r="J8" s="54">
        <f>'96way3'!E35</f>
        <v>0</v>
      </c>
      <c r="K8" s="54">
        <f>'96way3'!E36</f>
        <v>0</v>
      </c>
      <c r="L8" s="54">
        <f>'96way3'!E37</f>
        <v>0</v>
      </c>
      <c r="M8" s="54">
        <f>'96way3'!E38</f>
        <v>0</v>
      </c>
      <c r="N8" s="58">
        <f>'96way3'!E39</f>
        <v>0</v>
      </c>
      <c r="O8" s="53">
        <f>'96way3'!E41</f>
        <v>0</v>
      </c>
      <c r="P8" s="54">
        <f>'96way3'!E42</f>
        <v>0</v>
      </c>
      <c r="Q8" s="54">
        <f>'96way3'!E43</f>
        <v>0</v>
      </c>
      <c r="R8" s="54">
        <f>'96way3'!E44</f>
        <v>0</v>
      </c>
      <c r="S8" s="54">
        <f>'96way3'!E45</f>
        <v>0</v>
      </c>
      <c r="T8" s="59">
        <f>'96way3'!E46</f>
        <v>0</v>
      </c>
      <c r="U8" s="32"/>
    </row>
    <row r="9" spans="1:21" ht="28.2" customHeight="1" thickTop="1" thickBot="1" x14ac:dyDescent="0.35">
      <c r="A9" s="18"/>
      <c r="B9" s="52"/>
      <c r="C9" s="179">
        <v>19</v>
      </c>
      <c r="D9" s="180">
        <v>20</v>
      </c>
      <c r="E9" s="180">
        <v>21</v>
      </c>
      <c r="F9" s="180">
        <v>22</v>
      </c>
      <c r="G9" s="180">
        <v>23</v>
      </c>
      <c r="H9" s="181">
        <v>24</v>
      </c>
      <c r="I9" s="179">
        <v>25</v>
      </c>
      <c r="J9" s="180">
        <v>26</v>
      </c>
      <c r="K9" s="180">
        <v>27</v>
      </c>
      <c r="L9" s="180">
        <v>28</v>
      </c>
      <c r="M9" s="180">
        <v>29</v>
      </c>
      <c r="N9" s="181">
        <v>30</v>
      </c>
      <c r="O9" s="179">
        <v>31</v>
      </c>
      <c r="P9" s="180">
        <v>32</v>
      </c>
      <c r="Q9" s="180">
        <v>33</v>
      </c>
      <c r="R9" s="180">
        <v>34</v>
      </c>
      <c r="S9" s="180">
        <v>35</v>
      </c>
      <c r="T9" s="182">
        <v>36</v>
      </c>
      <c r="U9" s="29"/>
    </row>
    <row r="10" spans="1:21" ht="100.95" customHeight="1" thickBot="1" x14ac:dyDescent="0.35">
      <c r="A10" s="3"/>
      <c r="B10" s="195" t="s">
        <v>77</v>
      </c>
      <c r="C10" s="55">
        <f>'96way3'!F27</f>
        <v>0</v>
      </c>
      <c r="D10" s="56">
        <f>'96way3'!F28</f>
        <v>0</v>
      </c>
      <c r="E10" s="56">
        <f>'96way3'!F29</f>
        <v>0</v>
      </c>
      <c r="F10" s="56">
        <f>'96way3'!F30</f>
        <v>0</v>
      </c>
      <c r="G10" s="56">
        <f>'96way3'!F31</f>
        <v>0</v>
      </c>
      <c r="H10" s="57">
        <f>'96way3'!F32</f>
        <v>0</v>
      </c>
      <c r="I10" s="55">
        <f>'96way3'!F34</f>
        <v>0</v>
      </c>
      <c r="J10" s="56">
        <f>'96way3'!F35</f>
        <v>0</v>
      </c>
      <c r="K10" s="56">
        <f>'96way3'!F36</f>
        <v>0</v>
      </c>
      <c r="L10" s="56">
        <f>'96way3'!F37</f>
        <v>0</v>
      </c>
      <c r="M10" s="56">
        <f>'96way3'!F38</f>
        <v>0</v>
      </c>
      <c r="N10" s="57">
        <f>'96way3'!F39</f>
        <v>0</v>
      </c>
      <c r="O10" s="61">
        <f>'96way3'!F41</f>
        <v>0</v>
      </c>
      <c r="P10" s="50">
        <f>'96way3'!F42</f>
        <v>0</v>
      </c>
      <c r="Q10" s="50">
        <f>'96way3'!F43</f>
        <v>0</v>
      </c>
      <c r="R10" s="50">
        <f>'96way3'!F44</f>
        <v>0</v>
      </c>
      <c r="S10" s="50">
        <f>'96way3'!F45</f>
        <v>0</v>
      </c>
      <c r="T10" s="62">
        <f>'96way3'!F46</f>
        <v>0</v>
      </c>
      <c r="U10" s="30"/>
    </row>
    <row r="11" spans="1:21" ht="34.049999999999997" customHeight="1" thickTop="1" thickBot="1" x14ac:dyDescent="0.35">
      <c r="A11" s="22"/>
      <c r="B11" s="438" t="s">
        <v>75</v>
      </c>
      <c r="C11" s="399">
        <f>'96way3'!B49</f>
        <v>0</v>
      </c>
      <c r="D11" s="400"/>
      <c r="E11" s="400"/>
      <c r="F11" s="400"/>
      <c r="G11" s="400"/>
      <c r="H11" s="400"/>
      <c r="I11" s="432">
        <f>'96way3'!B56</f>
        <v>0</v>
      </c>
      <c r="J11" s="433"/>
      <c r="K11" s="433"/>
      <c r="L11" s="433"/>
      <c r="M11" s="433"/>
      <c r="N11" s="433"/>
      <c r="O11" s="405">
        <f>'96way3'!B70</f>
        <v>0</v>
      </c>
      <c r="P11" s="406"/>
      <c r="Q11" s="406"/>
      <c r="R11" s="406"/>
      <c r="S11" s="406"/>
      <c r="T11" s="407"/>
      <c r="U11" s="33"/>
    </row>
    <row r="12" spans="1:21" ht="34.049999999999997" customHeight="1" thickBot="1" x14ac:dyDescent="0.35">
      <c r="A12" s="15"/>
      <c r="B12" s="438"/>
      <c r="C12" s="408"/>
      <c r="D12" s="409"/>
      <c r="E12" s="409"/>
      <c r="F12" s="409"/>
      <c r="G12" s="409"/>
      <c r="H12" s="409"/>
      <c r="I12" s="408"/>
      <c r="J12" s="409"/>
      <c r="K12" s="409"/>
      <c r="L12" s="409"/>
      <c r="M12" s="409"/>
      <c r="N12" s="409"/>
      <c r="O12" s="408"/>
      <c r="P12" s="409"/>
      <c r="Q12" s="409"/>
      <c r="R12" s="409"/>
      <c r="S12" s="409"/>
      <c r="T12" s="410"/>
      <c r="U12" s="34"/>
    </row>
    <row r="13" spans="1:21" ht="67.05" customHeight="1" thickBot="1" x14ac:dyDescent="0.35">
      <c r="A13" s="252"/>
      <c r="B13" s="196" t="s">
        <v>76</v>
      </c>
      <c r="C13" s="53">
        <f>'96way3'!E48</f>
        <v>0</v>
      </c>
      <c r="D13" s="54">
        <f>'96way3'!E49</f>
        <v>0</v>
      </c>
      <c r="E13" s="54">
        <f>'96way3'!E50</f>
        <v>0</v>
      </c>
      <c r="F13" s="54">
        <f>'96way3'!E51</f>
        <v>0</v>
      </c>
      <c r="G13" s="54">
        <f>'96way3'!E52</f>
        <v>0</v>
      </c>
      <c r="H13" s="58">
        <f>'96way3'!E53</f>
        <v>0</v>
      </c>
      <c r="I13" s="53">
        <f>'96way3'!E55</f>
        <v>0</v>
      </c>
      <c r="J13" s="54">
        <f>'96way3'!E56</f>
        <v>0</v>
      </c>
      <c r="K13" s="54">
        <f>'96way3'!E57</f>
        <v>0</v>
      </c>
      <c r="L13" s="54">
        <f>'96way3'!E58</f>
        <v>0</v>
      </c>
      <c r="M13" s="54">
        <f>'96way3'!E59</f>
        <v>0</v>
      </c>
      <c r="N13" s="58">
        <f>'96way3'!E60</f>
        <v>0</v>
      </c>
      <c r="O13" s="53">
        <f>'96way3'!E69</f>
        <v>0</v>
      </c>
      <c r="P13" s="54">
        <f>'96way3'!E70</f>
        <v>0</v>
      </c>
      <c r="Q13" s="54">
        <f>'96way3'!E71</f>
        <v>0</v>
      </c>
      <c r="R13" s="54">
        <f>'96way3'!E72</f>
        <v>0</v>
      </c>
      <c r="S13" s="54">
        <f>'96way3'!E73</f>
        <v>0</v>
      </c>
      <c r="T13" s="59">
        <f>'96way3'!E74</f>
        <v>0</v>
      </c>
      <c r="U13" s="32"/>
    </row>
    <row r="14" spans="1:21" ht="87" customHeight="1" thickTop="1" thickBot="1" x14ac:dyDescent="0.35">
      <c r="A14" s="227"/>
      <c r="B14" s="246"/>
      <c r="C14" s="229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30"/>
    </row>
    <row r="15" spans="1:21" ht="28.05" customHeight="1" thickTop="1" thickBot="1" x14ac:dyDescent="0.35">
      <c r="A15" s="255"/>
      <c r="B15" s="63"/>
      <c r="C15" s="183">
        <v>37</v>
      </c>
      <c r="D15" s="184">
        <v>38</v>
      </c>
      <c r="E15" s="184">
        <v>39</v>
      </c>
      <c r="F15" s="184">
        <v>40</v>
      </c>
      <c r="G15" s="184">
        <v>41</v>
      </c>
      <c r="H15" s="185">
        <v>42</v>
      </c>
      <c r="I15" s="183">
        <v>43</v>
      </c>
      <c r="J15" s="184">
        <v>44</v>
      </c>
      <c r="K15" s="184">
        <v>45</v>
      </c>
      <c r="L15" s="184">
        <v>46</v>
      </c>
      <c r="M15" s="184">
        <v>47</v>
      </c>
      <c r="N15" s="185">
        <v>48</v>
      </c>
      <c r="O15" s="183">
        <v>49</v>
      </c>
      <c r="P15" s="184">
        <v>50</v>
      </c>
      <c r="Q15" s="184">
        <v>51</v>
      </c>
      <c r="R15" s="184">
        <v>52</v>
      </c>
      <c r="S15" s="184">
        <v>53</v>
      </c>
      <c r="T15" s="186">
        <v>54</v>
      </c>
      <c r="U15" s="254"/>
    </row>
    <row r="16" spans="1:21" ht="100.95" customHeight="1" thickBot="1" x14ac:dyDescent="0.35">
      <c r="A16" s="35"/>
      <c r="B16" s="195" t="s">
        <v>77</v>
      </c>
      <c r="C16" s="55">
        <f>'96way3'!F48</f>
        <v>0</v>
      </c>
      <c r="D16" s="56">
        <f>'96way3'!F49</f>
        <v>0</v>
      </c>
      <c r="E16" s="56">
        <f>'96way3'!F50</f>
        <v>0</v>
      </c>
      <c r="F16" s="56">
        <f>'96way3'!F51</f>
        <v>0</v>
      </c>
      <c r="G16" s="56">
        <f>'96way3'!F52</f>
        <v>0</v>
      </c>
      <c r="H16" s="57">
        <f>'96way3'!F53</f>
        <v>0</v>
      </c>
      <c r="I16" s="55">
        <f>'96way3'!F55</f>
        <v>0</v>
      </c>
      <c r="J16" s="56">
        <f>'96way3'!F56</f>
        <v>0</v>
      </c>
      <c r="K16" s="56">
        <f>'96way3'!F57</f>
        <v>0</v>
      </c>
      <c r="L16" s="56">
        <f>'96way3'!F58</f>
        <v>0</v>
      </c>
      <c r="M16" s="56">
        <f>'96way3'!F59</f>
        <v>0</v>
      </c>
      <c r="N16" s="57">
        <f>'96way3'!F60</f>
        <v>0</v>
      </c>
      <c r="O16" s="55">
        <f>'96way3'!F69</f>
        <v>0</v>
      </c>
      <c r="P16" s="56">
        <f>'96way3'!F70</f>
        <v>0</v>
      </c>
      <c r="Q16" s="56">
        <f>'96way3'!F71</f>
        <v>0</v>
      </c>
      <c r="R16" s="56">
        <f>'96way3'!F72</f>
        <v>0</v>
      </c>
      <c r="S16" s="56">
        <f>'96way3'!F73</f>
        <v>0</v>
      </c>
      <c r="T16" s="60">
        <f>'96way3'!F74</f>
        <v>0</v>
      </c>
      <c r="U16" s="36"/>
    </row>
    <row r="17" spans="1:21" ht="34.049999999999997" customHeight="1" thickTop="1" x14ac:dyDescent="0.3">
      <c r="A17" s="16"/>
      <c r="B17" s="438" t="s">
        <v>75</v>
      </c>
      <c r="C17" s="361">
        <f>'96way3'!B77</f>
        <v>0</v>
      </c>
      <c r="D17" s="362"/>
      <c r="E17" s="362"/>
      <c r="F17" s="362"/>
      <c r="G17" s="362"/>
      <c r="H17" s="362"/>
      <c r="I17" s="361">
        <f>'96way3'!B84</f>
        <v>0</v>
      </c>
      <c r="J17" s="362"/>
      <c r="K17" s="362"/>
      <c r="L17" s="362"/>
      <c r="M17" s="362"/>
      <c r="N17" s="362"/>
      <c r="O17" s="361">
        <f>'96way3'!B91</f>
        <v>0</v>
      </c>
      <c r="P17" s="362"/>
      <c r="Q17" s="362"/>
      <c r="R17" s="362"/>
      <c r="S17" s="362"/>
      <c r="T17" s="365"/>
      <c r="U17" s="24"/>
    </row>
    <row r="18" spans="1:21" ht="34.049999999999997" customHeight="1" thickBot="1" x14ac:dyDescent="0.35">
      <c r="A18" s="4"/>
      <c r="B18" s="437"/>
      <c r="C18" s="363"/>
      <c r="D18" s="364"/>
      <c r="E18" s="364"/>
      <c r="F18" s="364"/>
      <c r="G18" s="364"/>
      <c r="H18" s="364"/>
      <c r="I18" s="363"/>
      <c r="J18" s="364"/>
      <c r="K18" s="364"/>
      <c r="L18" s="364"/>
      <c r="M18" s="364"/>
      <c r="N18" s="364"/>
      <c r="O18" s="363"/>
      <c r="P18" s="364"/>
      <c r="Q18" s="364"/>
      <c r="R18" s="364"/>
      <c r="S18" s="364"/>
      <c r="T18" s="366"/>
      <c r="U18" s="17"/>
    </row>
    <row r="19" spans="1:21" ht="66.75" customHeight="1" thickBot="1" x14ac:dyDescent="0.35">
      <c r="A19" s="23"/>
      <c r="B19" s="196" t="s">
        <v>76</v>
      </c>
      <c r="C19" s="53">
        <f>'96way3'!E76</f>
        <v>0</v>
      </c>
      <c r="D19" s="54">
        <f>'96way3'!E77</f>
        <v>0</v>
      </c>
      <c r="E19" s="54">
        <f>'96way3'!E78</f>
        <v>0</v>
      </c>
      <c r="F19" s="54">
        <f>'96way3'!E79</f>
        <v>0</v>
      </c>
      <c r="G19" s="54">
        <f>'96way3'!E80</f>
        <v>0</v>
      </c>
      <c r="H19" s="58">
        <f>'96way3'!E81</f>
        <v>0</v>
      </c>
      <c r="I19" s="53">
        <f>'96way3'!E83</f>
        <v>0</v>
      </c>
      <c r="J19" s="54">
        <f>'96way3'!E84</f>
        <v>0</v>
      </c>
      <c r="K19" s="54">
        <f>'96way3'!E85</f>
        <v>0</v>
      </c>
      <c r="L19" s="54">
        <f>'96way3'!E86</f>
        <v>0</v>
      </c>
      <c r="M19" s="54">
        <f>'96way3'!E87</f>
        <v>0</v>
      </c>
      <c r="N19" s="58">
        <f>'96way3'!E88</f>
        <v>0</v>
      </c>
      <c r="O19" s="53">
        <f>'96way3'!E90</f>
        <v>0</v>
      </c>
      <c r="P19" s="54">
        <f>'96way3'!E91</f>
        <v>0</v>
      </c>
      <c r="Q19" s="54">
        <f>'96way3'!E92</f>
        <v>0</v>
      </c>
      <c r="R19" s="54">
        <f>'96way3'!E93</f>
        <v>0</v>
      </c>
      <c r="S19" s="54">
        <f>'96way3'!E94</f>
        <v>0</v>
      </c>
      <c r="T19" s="59">
        <f>'96way3'!E95</f>
        <v>0</v>
      </c>
      <c r="U19" s="28"/>
    </row>
    <row r="20" spans="1:21" ht="28.05" customHeight="1" thickTop="1" thickBot="1" x14ac:dyDescent="0.35">
      <c r="A20" s="4"/>
      <c r="B20" s="64"/>
      <c r="C20" s="187">
        <v>55</v>
      </c>
      <c r="D20" s="188">
        <v>56</v>
      </c>
      <c r="E20" s="188">
        <v>57</v>
      </c>
      <c r="F20" s="188">
        <v>58</v>
      </c>
      <c r="G20" s="188">
        <v>59</v>
      </c>
      <c r="H20" s="189">
        <v>60</v>
      </c>
      <c r="I20" s="187">
        <v>61</v>
      </c>
      <c r="J20" s="188">
        <v>62</v>
      </c>
      <c r="K20" s="188">
        <v>63</v>
      </c>
      <c r="L20" s="188">
        <v>64</v>
      </c>
      <c r="M20" s="188">
        <v>65</v>
      </c>
      <c r="N20" s="189">
        <v>66</v>
      </c>
      <c r="O20" s="187">
        <v>67</v>
      </c>
      <c r="P20" s="188">
        <v>68</v>
      </c>
      <c r="Q20" s="188">
        <v>69</v>
      </c>
      <c r="R20" s="188">
        <v>70</v>
      </c>
      <c r="S20" s="188">
        <v>71</v>
      </c>
      <c r="T20" s="190">
        <v>72</v>
      </c>
      <c r="U20" s="29"/>
    </row>
    <row r="21" spans="1:21" ht="100.95" customHeight="1" thickBot="1" x14ac:dyDescent="0.35">
      <c r="A21" s="4"/>
      <c r="B21" s="195" t="s">
        <v>77</v>
      </c>
      <c r="C21" s="55">
        <f>'96way3'!F76</f>
        <v>0</v>
      </c>
      <c r="D21" s="56">
        <f>'96way3'!F77</f>
        <v>0</v>
      </c>
      <c r="E21" s="56">
        <f>'96way3'!F78</f>
        <v>0</v>
      </c>
      <c r="F21" s="56">
        <f>'96way3'!F79</f>
        <v>0</v>
      </c>
      <c r="G21" s="56">
        <f>'96way3'!F80</f>
        <v>0</v>
      </c>
      <c r="H21" s="57">
        <f>'96way3'!F81</f>
        <v>0</v>
      </c>
      <c r="I21" s="55">
        <f>'96way3'!F83</f>
        <v>0</v>
      </c>
      <c r="J21" s="56">
        <f>'96way3'!F84</f>
        <v>0</v>
      </c>
      <c r="K21" s="56">
        <f>'96way3'!F85</f>
        <v>0</v>
      </c>
      <c r="L21" s="56">
        <f>'96way3'!F86</f>
        <v>0</v>
      </c>
      <c r="M21" s="56">
        <f>'96way3'!F87</f>
        <v>0</v>
      </c>
      <c r="N21" s="57">
        <f>'96way3'!F88</f>
        <v>0</v>
      </c>
      <c r="O21" s="55">
        <f>'96way3'!F90</f>
        <v>0</v>
      </c>
      <c r="P21" s="56">
        <f>'96way3'!F91</f>
        <v>0</v>
      </c>
      <c r="Q21" s="56">
        <f>'96way3'!F92</f>
        <v>0</v>
      </c>
      <c r="R21" s="56">
        <f>'96way3'!F93</f>
        <v>0</v>
      </c>
      <c r="S21" s="56">
        <f>'96way3'!F94</f>
        <v>0</v>
      </c>
      <c r="T21" s="60">
        <f>'96way3'!F95</f>
        <v>0</v>
      </c>
      <c r="U21" s="30"/>
    </row>
    <row r="22" spans="1:21" ht="34.049999999999997" customHeight="1" thickTop="1" thickBot="1" x14ac:dyDescent="0.35">
      <c r="A22" s="4"/>
      <c r="B22" s="439" t="s">
        <v>75</v>
      </c>
      <c r="C22" s="367">
        <f>'96way3'!B98</f>
        <v>0</v>
      </c>
      <c r="D22" s="368"/>
      <c r="E22" s="368"/>
      <c r="F22" s="368"/>
      <c r="G22" s="368"/>
      <c r="H22" s="368"/>
      <c r="I22" s="367">
        <f>'96way3'!B105</f>
        <v>0</v>
      </c>
      <c r="J22" s="368"/>
      <c r="K22" s="368"/>
      <c r="L22" s="368"/>
      <c r="M22" s="368"/>
      <c r="N22" s="368"/>
      <c r="O22" s="367">
        <f>'96way3'!B112</f>
        <v>0</v>
      </c>
      <c r="P22" s="368"/>
      <c r="Q22" s="368"/>
      <c r="R22" s="368"/>
      <c r="S22" s="368"/>
      <c r="T22" s="369"/>
      <c r="U22" s="24"/>
    </row>
    <row r="23" spans="1:21" ht="34.049999999999997" customHeight="1" thickTop="1" thickBot="1" x14ac:dyDescent="0.35">
      <c r="A23" s="4"/>
      <c r="B23" s="437"/>
      <c r="C23" s="363"/>
      <c r="D23" s="364"/>
      <c r="E23" s="364"/>
      <c r="F23" s="364"/>
      <c r="G23" s="364"/>
      <c r="H23" s="364"/>
      <c r="I23" s="363"/>
      <c r="J23" s="364"/>
      <c r="K23" s="364"/>
      <c r="L23" s="364"/>
      <c r="M23" s="364"/>
      <c r="N23" s="364"/>
      <c r="O23" s="363"/>
      <c r="P23" s="364"/>
      <c r="Q23" s="364"/>
      <c r="R23" s="364"/>
      <c r="S23" s="364"/>
      <c r="T23" s="366"/>
      <c r="U23" s="31"/>
    </row>
    <row r="24" spans="1:21" ht="66.75" customHeight="1" thickBot="1" x14ac:dyDescent="0.35">
      <c r="A24" s="23"/>
      <c r="B24" s="196" t="s">
        <v>76</v>
      </c>
      <c r="C24" s="66">
        <f>'96way3'!E97</f>
        <v>0</v>
      </c>
      <c r="D24" s="67">
        <f>'96way3'!E98</f>
        <v>0</v>
      </c>
      <c r="E24" s="67">
        <f>'96way3'!E99</f>
        <v>0</v>
      </c>
      <c r="F24" s="67">
        <f>'96way3'!E100</f>
        <v>0</v>
      </c>
      <c r="G24" s="67">
        <f>'96way3'!E101</f>
        <v>0</v>
      </c>
      <c r="H24" s="68">
        <f>'96way3'!E102</f>
        <v>0</v>
      </c>
      <c r="I24" s="66">
        <f>'96way3'!E104</f>
        <v>0</v>
      </c>
      <c r="J24" s="67">
        <f>'96way3'!E105</f>
        <v>0</v>
      </c>
      <c r="K24" s="67">
        <f>'96way3'!E106</f>
        <v>0</v>
      </c>
      <c r="L24" s="67">
        <f>'96way3'!E107</f>
        <v>0</v>
      </c>
      <c r="M24" s="67">
        <f>'96way3'!E108</f>
        <v>0</v>
      </c>
      <c r="N24" s="68">
        <f>'96way3'!E109</f>
        <v>0</v>
      </c>
      <c r="O24" s="66">
        <f>'96way3'!E111</f>
        <v>0</v>
      </c>
      <c r="P24" s="67">
        <f>'96way3'!E112</f>
        <v>0</v>
      </c>
      <c r="Q24" s="67">
        <f>'96way3'!E113</f>
        <v>0</v>
      </c>
      <c r="R24" s="67">
        <f>'96way3'!E114</f>
        <v>0</v>
      </c>
      <c r="S24" s="67">
        <f>'96way3'!E115</f>
        <v>0</v>
      </c>
      <c r="T24" s="69">
        <f>'96way3'!E116</f>
        <v>0</v>
      </c>
      <c r="U24" s="32"/>
    </row>
    <row r="25" spans="1:21" ht="28.05" customHeight="1" thickTop="1" thickBot="1" x14ac:dyDescent="0.35">
      <c r="A25" s="4"/>
      <c r="B25" s="65"/>
      <c r="C25" s="191">
        <v>73</v>
      </c>
      <c r="D25" s="192">
        <v>74</v>
      </c>
      <c r="E25" s="192">
        <v>75</v>
      </c>
      <c r="F25" s="192">
        <v>76</v>
      </c>
      <c r="G25" s="192">
        <v>77</v>
      </c>
      <c r="H25" s="193">
        <v>78</v>
      </c>
      <c r="I25" s="191">
        <v>79</v>
      </c>
      <c r="J25" s="192">
        <v>80</v>
      </c>
      <c r="K25" s="192">
        <v>81</v>
      </c>
      <c r="L25" s="192">
        <v>82</v>
      </c>
      <c r="M25" s="192">
        <v>83</v>
      </c>
      <c r="N25" s="193">
        <v>84</v>
      </c>
      <c r="O25" s="191">
        <v>85</v>
      </c>
      <c r="P25" s="192">
        <v>86</v>
      </c>
      <c r="Q25" s="192">
        <v>87</v>
      </c>
      <c r="R25" s="192">
        <v>88</v>
      </c>
      <c r="S25" s="192">
        <v>89</v>
      </c>
      <c r="T25" s="194">
        <v>90</v>
      </c>
      <c r="U25" s="37"/>
    </row>
    <row r="26" spans="1:21" ht="100.95" customHeight="1" thickBot="1" x14ac:dyDescent="0.35">
      <c r="A26" s="248"/>
      <c r="B26" s="195" t="s">
        <v>77</v>
      </c>
      <c r="C26" s="55">
        <f>'96way3'!F97</f>
        <v>0</v>
      </c>
      <c r="D26" s="56">
        <f>'96way3'!F98</f>
        <v>0</v>
      </c>
      <c r="E26" s="56">
        <f>'96way3'!F99</f>
        <v>0</v>
      </c>
      <c r="F26" s="56">
        <f>'96way3'!F100</f>
        <v>0</v>
      </c>
      <c r="G26" s="56">
        <f>'96way3'!F101</f>
        <v>0</v>
      </c>
      <c r="H26" s="57">
        <f>'96way3'!F102</f>
        <v>0</v>
      </c>
      <c r="I26" s="55">
        <f>'96way3'!F104</f>
        <v>0</v>
      </c>
      <c r="J26" s="56">
        <f>'96way3'!F105</f>
        <v>0</v>
      </c>
      <c r="K26" s="56">
        <f>'96way3'!F106</f>
        <v>0</v>
      </c>
      <c r="L26" s="56">
        <f>'96way3'!F107</f>
        <v>0</v>
      </c>
      <c r="M26" s="56">
        <f>'96way3'!F108</f>
        <v>0</v>
      </c>
      <c r="N26" s="57">
        <f>'96way3'!F109</f>
        <v>0</v>
      </c>
      <c r="O26" s="55">
        <f>'96way3'!F111</f>
        <v>0</v>
      </c>
      <c r="P26" s="56">
        <f>'96way3'!F112</f>
        <v>0</v>
      </c>
      <c r="Q26" s="56">
        <f>'96way3'!F113</f>
        <v>0</v>
      </c>
      <c r="R26" s="56">
        <f>'96way3'!F114</f>
        <v>0</v>
      </c>
      <c r="S26" s="56">
        <f>'96way3'!F115</f>
        <v>0</v>
      </c>
      <c r="T26" s="60">
        <f>'96way3'!F116</f>
        <v>0</v>
      </c>
      <c r="U26" s="249"/>
    </row>
    <row r="27" spans="1:21" s="225" customFormat="1" ht="100.95" customHeight="1" thickTop="1" thickBot="1" x14ac:dyDescent="0.35">
      <c r="B27" s="247"/>
      <c r="C27" s="232"/>
      <c r="D27" s="232"/>
      <c r="E27" s="232"/>
      <c r="F27" s="232"/>
      <c r="G27" s="232"/>
      <c r="H27" s="232"/>
      <c r="I27" s="232"/>
      <c r="J27" s="232"/>
      <c r="K27" s="232"/>
      <c r="L27" s="232"/>
      <c r="M27" s="232"/>
      <c r="N27" s="232"/>
      <c r="O27" s="232"/>
      <c r="P27" s="232"/>
      <c r="Q27" s="232"/>
      <c r="R27" s="232"/>
      <c r="S27" s="232"/>
      <c r="T27" s="232"/>
      <c r="U27" s="232"/>
    </row>
    <row r="28" spans="1:21" s="225" customFormat="1" ht="34.049999999999997" customHeight="1" thickTop="1" thickBot="1" x14ac:dyDescent="0.35">
      <c r="A28" s="256"/>
      <c r="B28" s="440" t="s">
        <v>75</v>
      </c>
      <c r="C28" s="377">
        <f>'96way3'!B119</f>
        <v>0</v>
      </c>
      <c r="D28" s="378"/>
      <c r="E28" s="378"/>
      <c r="F28" s="378"/>
      <c r="G28" s="378"/>
      <c r="H28" s="378"/>
      <c r="I28" s="257"/>
      <c r="J28" s="232"/>
      <c r="K28" s="232"/>
      <c r="L28" s="232"/>
      <c r="M28" s="232"/>
      <c r="N28" s="232"/>
      <c r="O28" s="232"/>
      <c r="P28" s="232"/>
      <c r="Q28" s="232"/>
      <c r="R28" s="232"/>
      <c r="S28" s="232"/>
      <c r="T28" s="232"/>
      <c r="U28" s="232"/>
    </row>
    <row r="29" spans="1:21" ht="34.049999999999997" customHeight="1" thickBot="1" x14ac:dyDescent="0.35">
      <c r="A29" s="20"/>
      <c r="B29" s="435"/>
      <c r="C29" s="379"/>
      <c r="D29" s="380"/>
      <c r="E29" s="380"/>
      <c r="F29" s="380"/>
      <c r="G29" s="380"/>
      <c r="H29" s="380"/>
      <c r="I29" s="51"/>
      <c r="J29" s="226"/>
      <c r="K29" s="226"/>
      <c r="L29" s="342" t="s">
        <v>113</v>
      </c>
      <c r="M29" s="343"/>
      <c r="N29" s="343"/>
      <c r="O29" s="343"/>
      <c r="P29" s="343"/>
      <c r="Q29" s="344"/>
      <c r="R29" s="226"/>
      <c r="S29" s="226"/>
      <c r="T29" s="226"/>
      <c r="U29" s="230"/>
    </row>
    <row r="30" spans="1:21" ht="66.75" customHeight="1" thickBot="1" x14ac:dyDescent="0.35">
      <c r="A30" s="21"/>
      <c r="B30" s="195" t="s">
        <v>76</v>
      </c>
      <c r="C30" s="66">
        <f>'96way3'!E118</f>
        <v>0</v>
      </c>
      <c r="D30" s="67">
        <f>'96way3'!E119</f>
        <v>0</v>
      </c>
      <c r="E30" s="67">
        <f>'96way3'!E120</f>
        <v>0</v>
      </c>
      <c r="F30" s="67">
        <f>'96way3'!E121</f>
        <v>0</v>
      </c>
      <c r="G30" s="67">
        <f>'96way3'!E122</f>
        <v>0</v>
      </c>
      <c r="H30" s="243">
        <f>'96way3'!E123</f>
        <v>0</v>
      </c>
      <c r="I30" s="244"/>
      <c r="J30" s="233"/>
      <c r="K30" s="233"/>
      <c r="L30" s="345"/>
      <c r="M30" s="346"/>
      <c r="N30" s="346"/>
      <c r="O30" s="346"/>
      <c r="P30" s="346"/>
      <c r="Q30" s="347"/>
      <c r="R30" s="233"/>
      <c r="S30" s="233"/>
      <c r="T30" s="233"/>
      <c r="U30" s="230"/>
    </row>
    <row r="31" spans="1:21" ht="28.05" customHeight="1" thickTop="1" thickBot="1" x14ac:dyDescent="0.35">
      <c r="A31" s="4"/>
      <c r="B31" s="65"/>
      <c r="C31" s="191">
        <v>91</v>
      </c>
      <c r="D31" s="192">
        <v>92</v>
      </c>
      <c r="E31" s="192">
        <v>93</v>
      </c>
      <c r="F31" s="192">
        <v>94</v>
      </c>
      <c r="G31" s="192">
        <v>95</v>
      </c>
      <c r="H31" s="193">
        <v>96</v>
      </c>
      <c r="I31" s="245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</row>
    <row r="32" spans="1:21" ht="102" customHeight="1" thickBot="1" x14ac:dyDescent="0.35">
      <c r="A32" s="250"/>
      <c r="B32" s="195" t="s">
        <v>77</v>
      </c>
      <c r="C32" s="55">
        <f>'96way3'!F118</f>
        <v>0</v>
      </c>
      <c r="D32" s="56">
        <f>'96way3'!F119</f>
        <v>0</v>
      </c>
      <c r="E32" s="56">
        <f>'96way3'!F120</f>
        <v>0</v>
      </c>
      <c r="F32" s="56">
        <f>'96way3'!F121</f>
        <v>0</v>
      </c>
      <c r="G32" s="56">
        <f>'96way3'!F122</f>
        <v>0</v>
      </c>
      <c r="H32" s="57">
        <f>'96way3'!F123</f>
        <v>0</v>
      </c>
      <c r="I32" s="251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6"/>
    </row>
    <row r="33" spans="1:19" ht="16.8" thickTop="1" thickBot="1" x14ac:dyDescent="0.35"/>
    <row r="34" spans="1:19" s="226" customFormat="1" ht="31.95" customHeight="1" thickTop="1" x14ac:dyDescent="1">
      <c r="A34" s="237"/>
      <c r="B34" s="381">
        <f>C1</f>
        <v>0</v>
      </c>
      <c r="C34" s="382"/>
      <c r="D34" s="383"/>
      <c r="E34" s="386">
        <f>I1</f>
        <v>0</v>
      </c>
      <c r="F34" s="382"/>
      <c r="G34" s="382"/>
      <c r="H34" s="382"/>
      <c r="I34" s="387"/>
      <c r="J34" s="389">
        <f>O1</f>
        <v>0</v>
      </c>
      <c r="K34" s="387"/>
      <c r="L34" s="387"/>
      <c r="M34" s="387"/>
      <c r="N34" s="390"/>
      <c r="O34" s="238"/>
      <c r="P34" s="239"/>
      <c r="Q34" s="239"/>
      <c r="R34" s="239"/>
      <c r="S34" s="239"/>
    </row>
    <row r="35" spans="1:19" s="226" customFormat="1" ht="31.95" customHeight="1" thickBot="1" x14ac:dyDescent="1.05">
      <c r="A35" s="237"/>
      <c r="B35" s="384"/>
      <c r="C35" s="384"/>
      <c r="D35" s="385"/>
      <c r="E35" s="388"/>
      <c r="F35" s="384"/>
      <c r="G35" s="384"/>
      <c r="H35" s="384"/>
      <c r="I35" s="384"/>
      <c r="J35" s="391"/>
      <c r="K35" s="384"/>
      <c r="L35" s="384"/>
      <c r="M35" s="384"/>
      <c r="N35" s="392"/>
      <c r="O35" s="238"/>
      <c r="P35" s="239"/>
      <c r="Q35" s="239"/>
      <c r="R35" s="239"/>
      <c r="S35" s="239"/>
    </row>
    <row r="36" spans="1:19" s="226" customFormat="1" ht="31.95" customHeight="1" thickTop="1" x14ac:dyDescent="1">
      <c r="A36" s="237"/>
      <c r="B36" s="348">
        <f>C6</f>
        <v>0</v>
      </c>
      <c r="C36" s="349"/>
      <c r="D36" s="350"/>
      <c r="E36" s="354">
        <f>I6</f>
        <v>0</v>
      </c>
      <c r="F36" s="349"/>
      <c r="G36" s="349"/>
      <c r="H36" s="349"/>
      <c r="I36" s="349"/>
      <c r="J36" s="356">
        <f>O6</f>
        <v>0</v>
      </c>
      <c r="K36" s="348"/>
      <c r="L36" s="348"/>
      <c r="M36" s="348"/>
      <c r="N36" s="357"/>
      <c r="O36" s="239"/>
      <c r="P36" s="239"/>
      <c r="Q36" s="239"/>
      <c r="R36" s="239"/>
      <c r="S36" s="239"/>
    </row>
    <row r="37" spans="1:19" s="226" customFormat="1" ht="31.95" customHeight="1" thickBot="1" x14ac:dyDescent="1.05">
      <c r="A37" s="237"/>
      <c r="B37" s="351"/>
      <c r="C37" s="352"/>
      <c r="D37" s="353"/>
      <c r="E37" s="355"/>
      <c r="F37" s="352"/>
      <c r="G37" s="352"/>
      <c r="H37" s="352"/>
      <c r="I37" s="351"/>
      <c r="J37" s="358"/>
      <c r="K37" s="351"/>
      <c r="L37" s="351"/>
      <c r="M37" s="351"/>
      <c r="N37" s="359"/>
      <c r="O37" s="239"/>
      <c r="P37" s="239"/>
      <c r="Q37" s="239"/>
      <c r="R37" s="239"/>
      <c r="S37" s="239"/>
    </row>
    <row r="38" spans="1:19" s="226" customFormat="1" ht="31.95" customHeight="1" thickTop="1" x14ac:dyDescent="1">
      <c r="A38" s="237"/>
      <c r="B38" s="348">
        <f>C11</f>
        <v>0</v>
      </c>
      <c r="C38" s="349"/>
      <c r="D38" s="350"/>
      <c r="E38" s="354">
        <f>I11</f>
        <v>0</v>
      </c>
      <c r="F38" s="349"/>
      <c r="G38" s="349"/>
      <c r="H38" s="349"/>
      <c r="I38" s="349"/>
      <c r="J38" s="356">
        <f>O11</f>
        <v>0</v>
      </c>
      <c r="K38" s="348"/>
      <c r="L38" s="348"/>
      <c r="M38" s="348"/>
      <c r="N38" s="357"/>
      <c r="O38" s="239"/>
      <c r="P38" s="239"/>
      <c r="Q38" s="239"/>
      <c r="R38" s="239"/>
      <c r="S38" s="239"/>
    </row>
    <row r="39" spans="1:19" s="226" customFormat="1" ht="31.95" customHeight="1" thickBot="1" x14ac:dyDescent="1.05">
      <c r="A39" s="237"/>
      <c r="B39" s="351"/>
      <c r="C39" s="352"/>
      <c r="D39" s="353"/>
      <c r="E39" s="355"/>
      <c r="F39" s="352"/>
      <c r="G39" s="352"/>
      <c r="H39" s="352"/>
      <c r="I39" s="351"/>
      <c r="J39" s="358"/>
      <c r="K39" s="351"/>
      <c r="L39" s="351"/>
      <c r="M39" s="351"/>
      <c r="N39" s="359"/>
      <c r="O39" s="239"/>
      <c r="P39" s="239"/>
      <c r="Q39" s="239"/>
      <c r="R39" s="239"/>
      <c r="S39" s="239"/>
    </row>
    <row r="40" spans="1:19" s="226" customFormat="1" ht="31.95" customHeight="1" thickTop="1" x14ac:dyDescent="1">
      <c r="A40" s="237"/>
      <c r="B40" s="348">
        <f>C17</f>
        <v>0</v>
      </c>
      <c r="C40" s="349"/>
      <c r="D40" s="350"/>
      <c r="E40" s="354">
        <f>I17</f>
        <v>0</v>
      </c>
      <c r="F40" s="349"/>
      <c r="G40" s="349"/>
      <c r="H40" s="349"/>
      <c r="I40" s="349"/>
      <c r="J40" s="356">
        <f>O17</f>
        <v>0</v>
      </c>
      <c r="K40" s="348"/>
      <c r="L40" s="348"/>
      <c r="M40" s="348"/>
      <c r="N40" s="357"/>
      <c r="O40" s="239"/>
      <c r="P40" s="239"/>
      <c r="Q40" s="239"/>
      <c r="R40" s="239"/>
      <c r="S40" s="239"/>
    </row>
    <row r="41" spans="1:19" s="226" customFormat="1" ht="31.95" customHeight="1" thickBot="1" x14ac:dyDescent="1.05">
      <c r="A41" s="237"/>
      <c r="B41" s="370"/>
      <c r="C41" s="370"/>
      <c r="D41" s="371"/>
      <c r="E41" s="372"/>
      <c r="F41" s="370"/>
      <c r="G41" s="370"/>
      <c r="H41" s="370"/>
      <c r="I41" s="370"/>
      <c r="J41" s="373"/>
      <c r="K41" s="370"/>
      <c r="L41" s="370"/>
      <c r="M41" s="370"/>
      <c r="N41" s="374"/>
      <c r="O41" s="239"/>
      <c r="P41" s="239"/>
      <c r="Q41" s="239"/>
      <c r="R41" s="239"/>
      <c r="S41" s="239"/>
    </row>
    <row r="42" spans="1:19" ht="31.05" customHeight="1" thickTop="1" x14ac:dyDescent="0.3">
      <c r="A42" s="240"/>
      <c r="B42" s="411">
        <f>C22</f>
        <v>0</v>
      </c>
      <c r="C42" s="412"/>
      <c r="D42" s="413"/>
      <c r="E42" s="416">
        <f>I22</f>
        <v>0</v>
      </c>
      <c r="F42" s="412"/>
      <c r="G42" s="412"/>
      <c r="H42" s="412"/>
      <c r="I42" s="411"/>
      <c r="J42" s="419">
        <f>O22</f>
        <v>0</v>
      </c>
      <c r="K42" s="411"/>
      <c r="L42" s="411"/>
      <c r="M42" s="411"/>
      <c r="N42" s="420"/>
    </row>
    <row r="43" spans="1:19" ht="31.05" customHeight="1" thickBot="1" x14ac:dyDescent="0.35">
      <c r="A43" s="240"/>
      <c r="B43" s="414"/>
      <c r="C43" s="414"/>
      <c r="D43" s="415"/>
      <c r="E43" s="417"/>
      <c r="F43" s="418"/>
      <c r="G43" s="418"/>
      <c r="H43" s="418"/>
      <c r="I43" s="418"/>
      <c r="J43" s="417"/>
      <c r="K43" s="418"/>
      <c r="L43" s="418"/>
      <c r="M43" s="418"/>
      <c r="N43" s="421"/>
    </row>
    <row r="44" spans="1:19" ht="31.05" customHeight="1" thickTop="1" x14ac:dyDescent="0.3">
      <c r="A44" s="240"/>
      <c r="B44" s="411">
        <f>C28</f>
        <v>0</v>
      </c>
      <c r="C44" s="412"/>
      <c r="D44" s="413"/>
      <c r="E44" s="241"/>
    </row>
    <row r="45" spans="1:19" ht="31.05" customHeight="1" thickBot="1" x14ac:dyDescent="0.35">
      <c r="A45" s="240"/>
      <c r="B45" s="418"/>
      <c r="C45" s="418"/>
      <c r="D45" s="421"/>
      <c r="E45" s="242"/>
    </row>
    <row r="46" spans="1:19" ht="31.05" customHeight="1" thickTop="1" x14ac:dyDescent="0.3"/>
  </sheetData>
  <sheetProtection sheet="1" objects="1" scenarios="1"/>
  <mergeCells count="39">
    <mergeCell ref="B42:D43"/>
    <mergeCell ref="E42:I43"/>
    <mergeCell ref="J42:N43"/>
    <mergeCell ref="B44:D45"/>
    <mergeCell ref="B38:D39"/>
    <mergeCell ref="E38:I39"/>
    <mergeCell ref="J38:N39"/>
    <mergeCell ref="B40:D41"/>
    <mergeCell ref="E40:I41"/>
    <mergeCell ref="J40:N41"/>
    <mergeCell ref="B34:D35"/>
    <mergeCell ref="E34:I35"/>
    <mergeCell ref="J34:N35"/>
    <mergeCell ref="B36:D37"/>
    <mergeCell ref="E36:I37"/>
    <mergeCell ref="J36:N37"/>
    <mergeCell ref="B22:B23"/>
    <mergeCell ref="C22:H23"/>
    <mergeCell ref="I22:N23"/>
    <mergeCell ref="O22:T23"/>
    <mergeCell ref="B28:B29"/>
    <mergeCell ref="C28:H29"/>
    <mergeCell ref="L29:Q30"/>
    <mergeCell ref="B11:B12"/>
    <mergeCell ref="C11:H12"/>
    <mergeCell ref="I11:N12"/>
    <mergeCell ref="O11:T12"/>
    <mergeCell ref="B17:B18"/>
    <mergeCell ref="C17:H18"/>
    <mergeCell ref="I17:N18"/>
    <mergeCell ref="O17:T18"/>
    <mergeCell ref="B1:B2"/>
    <mergeCell ref="C1:H2"/>
    <mergeCell ref="I1:N2"/>
    <mergeCell ref="O1:T2"/>
    <mergeCell ref="B6:B7"/>
    <mergeCell ref="C6:H7"/>
    <mergeCell ref="I6:N7"/>
    <mergeCell ref="O6:T7"/>
  </mergeCells>
  <conditionalFormatting sqref="C1:T3 C5:T8 C10:T13 C16:T19 C21:T24 C28:H30 B34:N43 B44:D45">
    <cfRule type="cellIs" dxfId="5" priority="1" operator="equal">
      <formula>0</formula>
    </cfRule>
  </conditionalFormatting>
  <conditionalFormatting sqref="C26:T26 C32:H32">
    <cfRule type="cellIs" dxfId="4" priority="2" operator="equal">
      <formula>0</formula>
    </cfRule>
  </conditionalFormatting>
  <pageMargins left="0.3298611111111111" right="0.46875" top="0.90277777777777779" bottom="0.75" header="0.3" footer="0.3"/>
  <pageSetup paperSize="8" orientation="landscape" horizontalDpi="0" verticalDpi="0"/>
  <headerFooter>
    <oddHeader>&amp;L&amp;"System Font,Regular"&amp;10&amp;K000000&amp;F
&amp;C96 way 1&amp;R&amp;D</oddHeader>
  </headerFooter>
  <rowBreaks count="1" manualBreakCount="1">
    <brk id="27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3E09C-B964-5540-B95A-B6ED78E45282}">
  <dimension ref="A1:U46"/>
  <sheetViews>
    <sheetView zoomScale="70" zoomScaleNormal="70" zoomScalePageLayoutView="60" workbookViewId="0">
      <selection activeCell="L14" sqref="L14"/>
    </sheetView>
  </sheetViews>
  <sheetFormatPr defaultColWidth="0" defaultRowHeight="15.6" zeroHeight="1" x14ac:dyDescent="0.3"/>
  <cols>
    <col min="1" max="1" width="4.69921875" style="40" customWidth="1"/>
    <col min="2" max="2" width="26" style="40" customWidth="1"/>
    <col min="3" max="20" width="8.5" style="40" customWidth="1"/>
    <col min="21" max="21" width="4.69921875" style="40" customWidth="1"/>
    <col min="22" max="22" width="10.796875" style="40" hidden="1" customWidth="1"/>
    <col min="23" max="16384" width="10.796875" style="40" hidden="1"/>
  </cols>
  <sheetData>
    <row r="1" spans="1:21" ht="34.049999999999997" customHeight="1" thickTop="1" thickBot="1" x14ac:dyDescent="0.35">
      <c r="A1" s="253"/>
      <c r="B1" s="434" t="s">
        <v>75</v>
      </c>
      <c r="C1" s="424">
        <f>'96way4'!B7</f>
        <v>0</v>
      </c>
      <c r="D1" s="425"/>
      <c r="E1" s="425"/>
      <c r="F1" s="425"/>
      <c r="G1" s="425"/>
      <c r="H1" s="425"/>
      <c r="I1" s="428">
        <f>'96way4'!B14</f>
        <v>0</v>
      </c>
      <c r="J1" s="429"/>
      <c r="K1" s="429"/>
      <c r="L1" s="429"/>
      <c r="M1" s="429"/>
      <c r="N1" s="429"/>
      <c r="O1" s="393">
        <f>'96way4'!B21</f>
        <v>0</v>
      </c>
      <c r="P1" s="394"/>
      <c r="Q1" s="394"/>
      <c r="R1" s="394"/>
      <c r="S1" s="394"/>
      <c r="T1" s="395"/>
      <c r="U1" s="253"/>
    </row>
    <row r="2" spans="1:21" ht="34.049999999999997" customHeight="1" thickTop="1" thickBot="1" x14ac:dyDescent="0.35">
      <c r="A2" s="26"/>
      <c r="B2" s="435"/>
      <c r="C2" s="426"/>
      <c r="D2" s="427"/>
      <c r="E2" s="427"/>
      <c r="F2" s="427"/>
      <c r="G2" s="427"/>
      <c r="H2" s="427"/>
      <c r="I2" s="430"/>
      <c r="J2" s="431"/>
      <c r="K2" s="431"/>
      <c r="L2" s="431"/>
      <c r="M2" s="431"/>
      <c r="N2" s="431"/>
      <c r="O2" s="396"/>
      <c r="P2" s="397"/>
      <c r="Q2" s="397"/>
      <c r="R2" s="397"/>
      <c r="S2" s="397"/>
      <c r="T2" s="398"/>
      <c r="U2" s="2"/>
    </row>
    <row r="3" spans="1:21" ht="67.05" customHeight="1" thickBot="1" x14ac:dyDescent="0.35">
      <c r="A3" s="25"/>
      <c r="B3" s="196" t="s">
        <v>76</v>
      </c>
      <c r="C3" s="53">
        <f>'96way4'!E6</f>
        <v>0</v>
      </c>
      <c r="D3" s="54">
        <f>'96way4'!E7</f>
        <v>0</v>
      </c>
      <c r="E3" s="54">
        <f>'96way4'!E8</f>
        <v>0</v>
      </c>
      <c r="F3" s="54">
        <f>'96way4'!E9</f>
        <v>0</v>
      </c>
      <c r="G3" s="54">
        <f>'96way4'!E10</f>
        <v>0</v>
      </c>
      <c r="H3" s="58">
        <f>'96way4'!E11</f>
        <v>0</v>
      </c>
      <c r="I3" s="53">
        <f>'96way4'!E13</f>
        <v>0</v>
      </c>
      <c r="J3" s="54">
        <f>'96way4'!E14</f>
        <v>0</v>
      </c>
      <c r="K3" s="54">
        <f>'96way4'!E15</f>
        <v>0</v>
      </c>
      <c r="L3" s="54">
        <f>'96way4'!E16</f>
        <v>0</v>
      </c>
      <c r="M3" s="54">
        <f>'96way4'!E17</f>
        <v>0</v>
      </c>
      <c r="N3" s="58">
        <f>'96way4'!E18</f>
        <v>0</v>
      </c>
      <c r="O3" s="53">
        <f>'96way4'!E20</f>
        <v>0</v>
      </c>
      <c r="P3" s="54">
        <f>'96way4'!E21</f>
        <v>0</v>
      </c>
      <c r="Q3" s="54">
        <f>'96way4'!E22</f>
        <v>0</v>
      </c>
      <c r="R3" s="54">
        <f>'96way4'!E23</f>
        <v>0</v>
      </c>
      <c r="S3" s="54">
        <f>'96way4'!E24</f>
        <v>0</v>
      </c>
      <c r="T3" s="59">
        <f>'96way4'!E25</f>
        <v>0</v>
      </c>
      <c r="U3" s="28"/>
    </row>
    <row r="4" spans="1:21" ht="28.2" customHeight="1" thickTop="1" thickBot="1" x14ac:dyDescent="0.35">
      <c r="A4" s="18"/>
      <c r="B4" s="197"/>
      <c r="C4" s="179">
        <v>1</v>
      </c>
      <c r="D4" s="180">
        <v>2</v>
      </c>
      <c r="E4" s="180">
        <v>3</v>
      </c>
      <c r="F4" s="180">
        <v>4</v>
      </c>
      <c r="G4" s="180">
        <v>5</v>
      </c>
      <c r="H4" s="181">
        <v>6</v>
      </c>
      <c r="I4" s="179">
        <v>7</v>
      </c>
      <c r="J4" s="180">
        <v>8</v>
      </c>
      <c r="K4" s="180">
        <v>9</v>
      </c>
      <c r="L4" s="180">
        <v>10</v>
      </c>
      <c r="M4" s="180">
        <v>11</v>
      </c>
      <c r="N4" s="181">
        <v>12</v>
      </c>
      <c r="O4" s="179">
        <v>13</v>
      </c>
      <c r="P4" s="180">
        <v>14</v>
      </c>
      <c r="Q4" s="180">
        <v>15</v>
      </c>
      <c r="R4" s="180">
        <v>16</v>
      </c>
      <c r="S4" s="180">
        <v>17</v>
      </c>
      <c r="T4" s="182">
        <v>18</v>
      </c>
      <c r="U4" s="29"/>
    </row>
    <row r="5" spans="1:21" ht="100.95" customHeight="1" thickBot="1" x14ac:dyDescent="0.35">
      <c r="A5" s="3">
        <v>1.98</v>
      </c>
      <c r="B5" s="195" t="s">
        <v>77</v>
      </c>
      <c r="C5" s="55">
        <f>'96way4'!F6</f>
        <v>0</v>
      </c>
      <c r="D5" s="56">
        <f>'96way4'!F7</f>
        <v>0</v>
      </c>
      <c r="E5" s="56">
        <f>'96way4'!F8</f>
        <v>0</v>
      </c>
      <c r="F5" s="56">
        <f>'96way4'!F9</f>
        <v>0</v>
      </c>
      <c r="G5" s="56">
        <f>'96way4'!F10</f>
        <v>0</v>
      </c>
      <c r="H5" s="57">
        <f>'96way4'!F11</f>
        <v>0</v>
      </c>
      <c r="I5" s="55">
        <f>'96way4'!F13</f>
        <v>0</v>
      </c>
      <c r="J5" s="56">
        <f>'96way4'!F14</f>
        <v>0</v>
      </c>
      <c r="K5" s="56">
        <f>'96way4'!F15</f>
        <v>0</v>
      </c>
      <c r="L5" s="56">
        <f>'96way4'!F16</f>
        <v>0</v>
      </c>
      <c r="M5" s="56">
        <f>'96way4'!F17</f>
        <v>0</v>
      </c>
      <c r="N5" s="57">
        <f>'96way4'!F18</f>
        <v>0</v>
      </c>
      <c r="O5" s="55">
        <f>'96way4'!F20</f>
        <v>0</v>
      </c>
      <c r="P5" s="56">
        <f>'96way4'!F21</f>
        <v>0</v>
      </c>
      <c r="Q5" s="56">
        <f>'96way4'!F22</f>
        <v>0</v>
      </c>
      <c r="R5" s="56">
        <f>'96way4'!F23</f>
        <v>0</v>
      </c>
      <c r="S5" s="56">
        <f>'96way4'!F24</f>
        <v>0</v>
      </c>
      <c r="T5" s="60">
        <f>'96way4'!F25</f>
        <v>0</v>
      </c>
      <c r="U5" s="30"/>
    </row>
    <row r="6" spans="1:21" ht="34.049999999999997" customHeight="1" thickTop="1" thickBot="1" x14ac:dyDescent="0.35">
      <c r="A6" s="5"/>
      <c r="B6" s="436" t="s">
        <v>75</v>
      </c>
      <c r="C6" s="399">
        <f>'96way4'!B28</f>
        <v>0</v>
      </c>
      <c r="D6" s="400"/>
      <c r="E6" s="400"/>
      <c r="F6" s="400"/>
      <c r="G6" s="400"/>
      <c r="H6" s="400"/>
      <c r="I6" s="399">
        <f>'96way4'!B35</f>
        <v>0</v>
      </c>
      <c r="J6" s="400"/>
      <c r="K6" s="400"/>
      <c r="L6" s="400"/>
      <c r="M6" s="400"/>
      <c r="N6" s="400"/>
      <c r="O6" s="399">
        <f>'96way4'!B42</f>
        <v>0</v>
      </c>
      <c r="P6" s="400"/>
      <c r="Q6" s="400"/>
      <c r="R6" s="400"/>
      <c r="S6" s="400"/>
      <c r="T6" s="403"/>
      <c r="U6" s="24"/>
    </row>
    <row r="7" spans="1:21" ht="34.049999999999997" customHeight="1" thickTop="1" thickBot="1" x14ac:dyDescent="0.35">
      <c r="A7" s="1"/>
      <c r="B7" s="437"/>
      <c r="C7" s="401"/>
      <c r="D7" s="402"/>
      <c r="E7" s="402"/>
      <c r="F7" s="402"/>
      <c r="G7" s="402"/>
      <c r="H7" s="402"/>
      <c r="I7" s="401"/>
      <c r="J7" s="402"/>
      <c r="K7" s="402"/>
      <c r="L7" s="402"/>
      <c r="M7" s="402"/>
      <c r="N7" s="402"/>
      <c r="O7" s="401"/>
      <c r="P7" s="402"/>
      <c r="Q7" s="402"/>
      <c r="R7" s="402"/>
      <c r="S7" s="402"/>
      <c r="T7" s="404"/>
      <c r="U7" s="31"/>
    </row>
    <row r="8" spans="1:21" ht="67.05" customHeight="1" thickBot="1" x14ac:dyDescent="0.35">
      <c r="A8" s="14"/>
      <c r="B8" s="196" t="s">
        <v>76</v>
      </c>
      <c r="C8" s="53">
        <f>'96way4'!E27</f>
        <v>0</v>
      </c>
      <c r="D8" s="54">
        <f>'96way4'!E28</f>
        <v>0</v>
      </c>
      <c r="E8" s="54">
        <f>'96way4'!E29</f>
        <v>0</v>
      </c>
      <c r="F8" s="54">
        <f>'96way4'!E30</f>
        <v>0</v>
      </c>
      <c r="G8" s="54">
        <f>'96way4'!E31</f>
        <v>0</v>
      </c>
      <c r="H8" s="58">
        <f>'96way4'!E32</f>
        <v>0</v>
      </c>
      <c r="I8" s="53">
        <f>'96way4'!E34</f>
        <v>0</v>
      </c>
      <c r="J8" s="54">
        <f>'96way4'!E35</f>
        <v>0</v>
      </c>
      <c r="K8" s="54">
        <f>'96way4'!E36</f>
        <v>0</v>
      </c>
      <c r="L8" s="54">
        <f>'96way4'!E37</f>
        <v>0</v>
      </c>
      <c r="M8" s="54">
        <f>'96way4'!E38</f>
        <v>0</v>
      </c>
      <c r="N8" s="58">
        <f>'96way4'!E39</f>
        <v>0</v>
      </c>
      <c r="O8" s="53">
        <f>'96way4'!E41</f>
        <v>0</v>
      </c>
      <c r="P8" s="54">
        <f>'96way4'!E42</f>
        <v>0</v>
      </c>
      <c r="Q8" s="54">
        <f>'96way4'!E43</f>
        <v>0</v>
      </c>
      <c r="R8" s="54">
        <f>'96way4'!E44</f>
        <v>0</v>
      </c>
      <c r="S8" s="54">
        <f>'96way4'!E45</f>
        <v>0</v>
      </c>
      <c r="T8" s="59">
        <f>'96way4'!E46</f>
        <v>0</v>
      </c>
      <c r="U8" s="32"/>
    </row>
    <row r="9" spans="1:21" ht="28.2" customHeight="1" thickTop="1" thickBot="1" x14ac:dyDescent="0.35">
      <c r="A9" s="18"/>
      <c r="B9" s="197"/>
      <c r="C9" s="179">
        <v>19</v>
      </c>
      <c r="D9" s="180">
        <v>20</v>
      </c>
      <c r="E9" s="180">
        <v>21</v>
      </c>
      <c r="F9" s="180">
        <v>22</v>
      </c>
      <c r="G9" s="180">
        <v>23</v>
      </c>
      <c r="H9" s="181">
        <v>24</v>
      </c>
      <c r="I9" s="179">
        <v>25</v>
      </c>
      <c r="J9" s="180">
        <v>26</v>
      </c>
      <c r="K9" s="180">
        <v>27</v>
      </c>
      <c r="L9" s="180">
        <v>28</v>
      </c>
      <c r="M9" s="180">
        <v>29</v>
      </c>
      <c r="N9" s="181">
        <v>30</v>
      </c>
      <c r="O9" s="179">
        <v>31</v>
      </c>
      <c r="P9" s="180">
        <v>32</v>
      </c>
      <c r="Q9" s="180">
        <v>33</v>
      </c>
      <c r="R9" s="180">
        <v>34</v>
      </c>
      <c r="S9" s="180">
        <v>35</v>
      </c>
      <c r="T9" s="182">
        <v>36</v>
      </c>
      <c r="U9" s="29"/>
    </row>
    <row r="10" spans="1:21" ht="100.95" customHeight="1" thickBot="1" x14ac:dyDescent="0.35">
      <c r="A10" s="3"/>
      <c r="B10" s="195" t="s">
        <v>77</v>
      </c>
      <c r="C10" s="55">
        <f>'96way4'!F27</f>
        <v>0</v>
      </c>
      <c r="D10" s="56">
        <f>'96way4'!F28</f>
        <v>0</v>
      </c>
      <c r="E10" s="56">
        <f>'96way4'!F29</f>
        <v>0</v>
      </c>
      <c r="F10" s="56">
        <f>'96way4'!F30</f>
        <v>0</v>
      </c>
      <c r="G10" s="56">
        <f>'96way4'!F31</f>
        <v>0</v>
      </c>
      <c r="H10" s="57">
        <f>'96way4'!F32</f>
        <v>0</v>
      </c>
      <c r="I10" s="55">
        <f>'96way4'!F34</f>
        <v>0</v>
      </c>
      <c r="J10" s="56">
        <f>'96way4'!F35</f>
        <v>0</v>
      </c>
      <c r="K10" s="56">
        <f>'96way4'!F36</f>
        <v>0</v>
      </c>
      <c r="L10" s="56">
        <f>'96way4'!F37</f>
        <v>0</v>
      </c>
      <c r="M10" s="56">
        <f>'96way4'!F38</f>
        <v>0</v>
      </c>
      <c r="N10" s="57">
        <f>'96way4'!F39</f>
        <v>0</v>
      </c>
      <c r="O10" s="61">
        <f>'96way4'!F41</f>
        <v>0</v>
      </c>
      <c r="P10" s="50">
        <f>'96way4'!F42</f>
        <v>0</v>
      </c>
      <c r="Q10" s="50">
        <f>'96way4'!F43</f>
        <v>0</v>
      </c>
      <c r="R10" s="50">
        <f>'96way4'!F44</f>
        <v>0</v>
      </c>
      <c r="S10" s="50">
        <f>'96way4'!F45</f>
        <v>0</v>
      </c>
      <c r="T10" s="62">
        <f>'96way4'!F46</f>
        <v>0</v>
      </c>
      <c r="U10" s="30"/>
    </row>
    <row r="11" spans="1:21" ht="34.049999999999997" customHeight="1" thickTop="1" thickBot="1" x14ac:dyDescent="0.35">
      <c r="A11" s="22"/>
      <c r="B11" s="438" t="s">
        <v>75</v>
      </c>
      <c r="C11" s="399">
        <f>'96way4'!B49</f>
        <v>0</v>
      </c>
      <c r="D11" s="400"/>
      <c r="E11" s="400"/>
      <c r="F11" s="400"/>
      <c r="G11" s="400"/>
      <c r="H11" s="400"/>
      <c r="I11" s="432">
        <f>'96way4'!B56</f>
        <v>0</v>
      </c>
      <c r="J11" s="433"/>
      <c r="K11" s="433"/>
      <c r="L11" s="433"/>
      <c r="M11" s="433"/>
      <c r="N11" s="433"/>
      <c r="O11" s="405">
        <f>'96way4'!B70</f>
        <v>0</v>
      </c>
      <c r="P11" s="406"/>
      <c r="Q11" s="406"/>
      <c r="R11" s="406"/>
      <c r="S11" s="406"/>
      <c r="T11" s="407"/>
      <c r="U11" s="33"/>
    </row>
    <row r="12" spans="1:21" ht="34.049999999999997" customHeight="1" thickBot="1" x14ac:dyDescent="0.35">
      <c r="A12" s="15"/>
      <c r="B12" s="438"/>
      <c r="C12" s="408"/>
      <c r="D12" s="409"/>
      <c r="E12" s="409"/>
      <c r="F12" s="409"/>
      <c r="G12" s="409"/>
      <c r="H12" s="409"/>
      <c r="I12" s="408"/>
      <c r="J12" s="409"/>
      <c r="K12" s="409"/>
      <c r="L12" s="409"/>
      <c r="M12" s="409"/>
      <c r="N12" s="409"/>
      <c r="O12" s="408"/>
      <c r="P12" s="409"/>
      <c r="Q12" s="409"/>
      <c r="R12" s="409"/>
      <c r="S12" s="409"/>
      <c r="T12" s="410"/>
      <c r="U12" s="34"/>
    </row>
    <row r="13" spans="1:21" ht="67.05" customHeight="1" thickBot="1" x14ac:dyDescent="0.35">
      <c r="A13" s="252"/>
      <c r="B13" s="196" t="s">
        <v>76</v>
      </c>
      <c r="C13" s="53">
        <f>'96way4'!E48</f>
        <v>0</v>
      </c>
      <c r="D13" s="54">
        <f>'96way4'!E49</f>
        <v>0</v>
      </c>
      <c r="E13" s="54">
        <f>'96way4'!E50</f>
        <v>0</v>
      </c>
      <c r="F13" s="54">
        <f>'96way4'!E51</f>
        <v>0</v>
      </c>
      <c r="G13" s="54">
        <f>'96way4'!E52</f>
        <v>0</v>
      </c>
      <c r="H13" s="58">
        <f>'96way4'!E53</f>
        <v>0</v>
      </c>
      <c r="I13" s="53">
        <f>'96way4'!E55</f>
        <v>0</v>
      </c>
      <c r="J13" s="54">
        <f>'96way4'!E56</f>
        <v>0</v>
      </c>
      <c r="K13" s="54">
        <f>'96way4'!E57</f>
        <v>0</v>
      </c>
      <c r="L13" s="54">
        <f>'96way4'!E58</f>
        <v>0</v>
      </c>
      <c r="M13" s="54">
        <f>'96way4'!E59</f>
        <v>0</v>
      </c>
      <c r="N13" s="58">
        <f>'96way4'!E60</f>
        <v>0</v>
      </c>
      <c r="O13" s="53">
        <f>'96way4'!E69</f>
        <v>0</v>
      </c>
      <c r="P13" s="54">
        <f>'96way4'!E70</f>
        <v>0</v>
      </c>
      <c r="Q13" s="54">
        <f>'96way4'!E71</f>
        <v>0</v>
      </c>
      <c r="R13" s="54">
        <f>'96way4'!E72</f>
        <v>0</v>
      </c>
      <c r="S13" s="54">
        <f>'96way4'!E73</f>
        <v>0</v>
      </c>
      <c r="T13" s="59">
        <f>'96way4'!E74</f>
        <v>0</v>
      </c>
      <c r="U13" s="32"/>
    </row>
    <row r="14" spans="1:21" ht="87" customHeight="1" thickTop="1" thickBot="1" x14ac:dyDescent="0.35">
      <c r="A14" s="227"/>
      <c r="B14" s="228"/>
      <c r="C14" s="229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30"/>
    </row>
    <row r="15" spans="1:21" ht="28.05" customHeight="1" thickTop="1" thickBot="1" x14ac:dyDescent="0.35">
      <c r="A15" s="255"/>
      <c r="B15" s="202"/>
      <c r="C15" s="183">
        <v>37</v>
      </c>
      <c r="D15" s="184">
        <v>38</v>
      </c>
      <c r="E15" s="184">
        <v>39</v>
      </c>
      <c r="F15" s="184">
        <v>40</v>
      </c>
      <c r="G15" s="184">
        <v>41</v>
      </c>
      <c r="H15" s="185">
        <v>42</v>
      </c>
      <c r="I15" s="183">
        <v>43</v>
      </c>
      <c r="J15" s="184">
        <v>44</v>
      </c>
      <c r="K15" s="184">
        <v>45</v>
      </c>
      <c r="L15" s="184">
        <v>46</v>
      </c>
      <c r="M15" s="184">
        <v>47</v>
      </c>
      <c r="N15" s="185">
        <v>48</v>
      </c>
      <c r="O15" s="183">
        <v>49</v>
      </c>
      <c r="P15" s="184">
        <v>50</v>
      </c>
      <c r="Q15" s="184">
        <v>51</v>
      </c>
      <c r="R15" s="184">
        <v>52</v>
      </c>
      <c r="S15" s="184">
        <v>53</v>
      </c>
      <c r="T15" s="186">
        <v>54</v>
      </c>
      <c r="U15" s="254"/>
    </row>
    <row r="16" spans="1:21" ht="100.95" customHeight="1" thickBot="1" x14ac:dyDescent="0.35">
      <c r="A16" s="35"/>
      <c r="B16" s="195" t="s">
        <v>77</v>
      </c>
      <c r="C16" s="55">
        <f>'96way4'!F48</f>
        <v>0</v>
      </c>
      <c r="D16" s="56">
        <f>'96way4'!F49</f>
        <v>0</v>
      </c>
      <c r="E16" s="56">
        <f>'96way4'!F50</f>
        <v>0</v>
      </c>
      <c r="F16" s="56">
        <f>'96way4'!F51</f>
        <v>0</v>
      </c>
      <c r="G16" s="56">
        <f>'96way4'!F52</f>
        <v>0</v>
      </c>
      <c r="H16" s="57">
        <f>'96way4'!F53</f>
        <v>0</v>
      </c>
      <c r="I16" s="55">
        <f>'96way4'!F55</f>
        <v>0</v>
      </c>
      <c r="J16" s="56">
        <f>'96way4'!F56</f>
        <v>0</v>
      </c>
      <c r="K16" s="56">
        <f>'96way4'!F57</f>
        <v>0</v>
      </c>
      <c r="L16" s="56">
        <f>'96way4'!F58</f>
        <v>0</v>
      </c>
      <c r="M16" s="56">
        <f>'96way4'!F59</f>
        <v>0</v>
      </c>
      <c r="N16" s="57">
        <f>'96way4'!F60</f>
        <v>0</v>
      </c>
      <c r="O16" s="55">
        <f>'96way4'!F69</f>
        <v>0</v>
      </c>
      <c r="P16" s="56">
        <f>'96way4'!F70</f>
        <v>0</v>
      </c>
      <c r="Q16" s="56">
        <f>'96way4'!F71</f>
        <v>0</v>
      </c>
      <c r="R16" s="56">
        <f>'96way4'!F72</f>
        <v>0</v>
      </c>
      <c r="S16" s="56">
        <f>'96way4'!F73</f>
        <v>0</v>
      </c>
      <c r="T16" s="60">
        <f>'96way4'!F74</f>
        <v>0</v>
      </c>
      <c r="U16" s="36"/>
    </row>
    <row r="17" spans="1:21" ht="34.049999999999997" customHeight="1" thickTop="1" x14ac:dyDescent="0.3">
      <c r="A17" s="16"/>
      <c r="B17" s="438" t="s">
        <v>75</v>
      </c>
      <c r="C17" s="361">
        <f>'96way4'!B77</f>
        <v>0</v>
      </c>
      <c r="D17" s="362"/>
      <c r="E17" s="362"/>
      <c r="F17" s="362"/>
      <c r="G17" s="362"/>
      <c r="H17" s="362"/>
      <c r="I17" s="361">
        <f>'96way4'!B84</f>
        <v>0</v>
      </c>
      <c r="J17" s="362"/>
      <c r="K17" s="362"/>
      <c r="L17" s="362"/>
      <c r="M17" s="362"/>
      <c r="N17" s="362"/>
      <c r="O17" s="361">
        <f>'96way4'!B91</f>
        <v>0</v>
      </c>
      <c r="P17" s="362"/>
      <c r="Q17" s="362"/>
      <c r="R17" s="362"/>
      <c r="S17" s="362"/>
      <c r="T17" s="365"/>
      <c r="U17" s="24"/>
    </row>
    <row r="18" spans="1:21" ht="34.049999999999997" customHeight="1" thickBot="1" x14ac:dyDescent="0.35">
      <c r="A18" s="4"/>
      <c r="B18" s="437"/>
      <c r="C18" s="363"/>
      <c r="D18" s="364"/>
      <c r="E18" s="364"/>
      <c r="F18" s="364"/>
      <c r="G18" s="364"/>
      <c r="H18" s="364"/>
      <c r="I18" s="363"/>
      <c r="J18" s="364"/>
      <c r="K18" s="364"/>
      <c r="L18" s="364"/>
      <c r="M18" s="364"/>
      <c r="N18" s="364"/>
      <c r="O18" s="363"/>
      <c r="P18" s="364"/>
      <c r="Q18" s="364"/>
      <c r="R18" s="364"/>
      <c r="S18" s="364"/>
      <c r="T18" s="366"/>
      <c r="U18" s="17"/>
    </row>
    <row r="19" spans="1:21" ht="66.75" customHeight="1" thickBot="1" x14ac:dyDescent="0.35">
      <c r="A19" s="23"/>
      <c r="B19" s="196" t="s">
        <v>76</v>
      </c>
      <c r="C19" s="53">
        <f>'96way4'!E76</f>
        <v>0</v>
      </c>
      <c r="D19" s="54">
        <f>'96way4'!E77</f>
        <v>0</v>
      </c>
      <c r="E19" s="54">
        <f>'96way4'!E78</f>
        <v>0</v>
      </c>
      <c r="F19" s="54">
        <f>'96way4'!E79</f>
        <v>0</v>
      </c>
      <c r="G19" s="54">
        <f>'96way4'!E80</f>
        <v>0</v>
      </c>
      <c r="H19" s="58">
        <f>'96way4'!E81</f>
        <v>0</v>
      </c>
      <c r="I19" s="53">
        <f>'96way4'!E83</f>
        <v>0</v>
      </c>
      <c r="J19" s="54">
        <f>'96way4'!E84</f>
        <v>0</v>
      </c>
      <c r="K19" s="54">
        <f>'96way4'!E85</f>
        <v>0</v>
      </c>
      <c r="L19" s="54">
        <f>'96way4'!E86</f>
        <v>0</v>
      </c>
      <c r="M19" s="54">
        <f>'96way4'!E87</f>
        <v>0</v>
      </c>
      <c r="N19" s="58">
        <f>'96way4'!E88</f>
        <v>0</v>
      </c>
      <c r="O19" s="53">
        <f>'96way4'!E90</f>
        <v>0</v>
      </c>
      <c r="P19" s="54">
        <f>'96way4'!E91</f>
        <v>0</v>
      </c>
      <c r="Q19" s="54">
        <f>'96way4'!E92</f>
        <v>0</v>
      </c>
      <c r="R19" s="54">
        <f>'96way4'!E93</f>
        <v>0</v>
      </c>
      <c r="S19" s="54">
        <f>'96way4'!E94</f>
        <v>0</v>
      </c>
      <c r="T19" s="59">
        <f>'96way4'!E95</f>
        <v>0</v>
      </c>
      <c r="U19" s="28"/>
    </row>
    <row r="20" spans="1:21" ht="28.05" customHeight="1" thickTop="1" thickBot="1" x14ac:dyDescent="0.35">
      <c r="A20" s="4"/>
      <c r="B20" s="199"/>
      <c r="C20" s="187">
        <v>55</v>
      </c>
      <c r="D20" s="188">
        <v>56</v>
      </c>
      <c r="E20" s="188">
        <v>57</v>
      </c>
      <c r="F20" s="188">
        <v>58</v>
      </c>
      <c r="G20" s="188">
        <v>59</v>
      </c>
      <c r="H20" s="189">
        <v>60</v>
      </c>
      <c r="I20" s="187">
        <v>61</v>
      </c>
      <c r="J20" s="188">
        <v>62</v>
      </c>
      <c r="K20" s="188">
        <v>63</v>
      </c>
      <c r="L20" s="188">
        <v>64</v>
      </c>
      <c r="M20" s="188">
        <v>65</v>
      </c>
      <c r="N20" s="189">
        <v>66</v>
      </c>
      <c r="O20" s="187">
        <v>67</v>
      </c>
      <c r="P20" s="188">
        <v>68</v>
      </c>
      <c r="Q20" s="188">
        <v>69</v>
      </c>
      <c r="R20" s="188">
        <v>70</v>
      </c>
      <c r="S20" s="188">
        <v>71</v>
      </c>
      <c r="T20" s="190">
        <v>72</v>
      </c>
      <c r="U20" s="29"/>
    </row>
    <row r="21" spans="1:21" ht="100.95" customHeight="1" thickBot="1" x14ac:dyDescent="0.35">
      <c r="A21" s="4"/>
      <c r="B21" s="195" t="s">
        <v>77</v>
      </c>
      <c r="C21" s="55">
        <f>'96way4'!F76</f>
        <v>0</v>
      </c>
      <c r="D21" s="56">
        <f>'96way4'!F77</f>
        <v>0</v>
      </c>
      <c r="E21" s="56">
        <f>'96way4'!F78</f>
        <v>0</v>
      </c>
      <c r="F21" s="56">
        <f>'96way4'!F79</f>
        <v>0</v>
      </c>
      <c r="G21" s="56">
        <f>'96way4'!F80</f>
        <v>0</v>
      </c>
      <c r="H21" s="57">
        <f>'96way4'!F81</f>
        <v>0</v>
      </c>
      <c r="I21" s="55">
        <f>'96way4'!F83</f>
        <v>0</v>
      </c>
      <c r="J21" s="56">
        <f>'96way4'!F84</f>
        <v>0</v>
      </c>
      <c r="K21" s="56">
        <f>'96way4'!F85</f>
        <v>0</v>
      </c>
      <c r="L21" s="56">
        <f>'96way4'!F86</f>
        <v>0</v>
      </c>
      <c r="M21" s="56">
        <f>'96way4'!F87</f>
        <v>0</v>
      </c>
      <c r="N21" s="57">
        <f>'96way4'!F88</f>
        <v>0</v>
      </c>
      <c r="O21" s="55">
        <f>'96way4'!F90</f>
        <v>0</v>
      </c>
      <c r="P21" s="56">
        <f>'96way4'!F91</f>
        <v>0</v>
      </c>
      <c r="Q21" s="56">
        <f>'96way4'!F92</f>
        <v>0</v>
      </c>
      <c r="R21" s="56">
        <f>'96way4'!F93</f>
        <v>0</v>
      </c>
      <c r="S21" s="56">
        <f>'96way4'!F94</f>
        <v>0</v>
      </c>
      <c r="T21" s="60">
        <f>'96way4'!F95</f>
        <v>0</v>
      </c>
      <c r="U21" s="30"/>
    </row>
    <row r="22" spans="1:21" ht="34.049999999999997" customHeight="1" thickTop="1" thickBot="1" x14ac:dyDescent="0.35">
      <c r="A22" s="4"/>
      <c r="B22" s="439" t="s">
        <v>75</v>
      </c>
      <c r="C22" s="367">
        <f>'96way4'!B98</f>
        <v>0</v>
      </c>
      <c r="D22" s="368"/>
      <c r="E22" s="368"/>
      <c r="F22" s="368"/>
      <c r="G22" s="368"/>
      <c r="H22" s="368"/>
      <c r="I22" s="367">
        <f>'96way4'!B105</f>
        <v>0</v>
      </c>
      <c r="J22" s="368"/>
      <c r="K22" s="368"/>
      <c r="L22" s="368"/>
      <c r="M22" s="368"/>
      <c r="N22" s="368"/>
      <c r="O22" s="367">
        <f>'96way4'!B112</f>
        <v>0</v>
      </c>
      <c r="P22" s="368"/>
      <c r="Q22" s="368"/>
      <c r="R22" s="368"/>
      <c r="S22" s="368"/>
      <c r="T22" s="369"/>
      <c r="U22" s="24"/>
    </row>
    <row r="23" spans="1:21" ht="34.049999999999997" customHeight="1" thickTop="1" thickBot="1" x14ac:dyDescent="0.35">
      <c r="A23" s="4"/>
      <c r="B23" s="437"/>
      <c r="C23" s="363"/>
      <c r="D23" s="364"/>
      <c r="E23" s="364"/>
      <c r="F23" s="364"/>
      <c r="G23" s="364"/>
      <c r="H23" s="364"/>
      <c r="I23" s="363"/>
      <c r="J23" s="364"/>
      <c r="K23" s="364"/>
      <c r="L23" s="364"/>
      <c r="M23" s="364"/>
      <c r="N23" s="364"/>
      <c r="O23" s="363"/>
      <c r="P23" s="364"/>
      <c r="Q23" s="364"/>
      <c r="R23" s="364"/>
      <c r="S23" s="364"/>
      <c r="T23" s="366"/>
      <c r="U23" s="31"/>
    </row>
    <row r="24" spans="1:21" ht="66.75" customHeight="1" thickBot="1" x14ac:dyDescent="0.35">
      <c r="A24" s="23"/>
      <c r="B24" s="196" t="s">
        <v>76</v>
      </c>
      <c r="C24" s="66">
        <f>'96way4'!E97</f>
        <v>0</v>
      </c>
      <c r="D24" s="67">
        <f>'96way4'!E98</f>
        <v>0</v>
      </c>
      <c r="E24" s="67">
        <f>'96way4'!E99</f>
        <v>0</v>
      </c>
      <c r="F24" s="67">
        <f>'96way4'!E100</f>
        <v>0</v>
      </c>
      <c r="G24" s="67">
        <f>'96way4'!E101</f>
        <v>0</v>
      </c>
      <c r="H24" s="68">
        <f>'96way4'!E102</f>
        <v>0</v>
      </c>
      <c r="I24" s="66">
        <f>'96way4'!E104</f>
        <v>0</v>
      </c>
      <c r="J24" s="67">
        <f>'96way4'!E105</f>
        <v>0</v>
      </c>
      <c r="K24" s="67">
        <f>'96way4'!E106</f>
        <v>0</v>
      </c>
      <c r="L24" s="67">
        <f>'96way4'!E107</f>
        <v>0</v>
      </c>
      <c r="M24" s="67">
        <f>'96way4'!E108</f>
        <v>0</v>
      </c>
      <c r="N24" s="68">
        <f>'96way4'!E109</f>
        <v>0</v>
      </c>
      <c r="O24" s="66">
        <f>'96way4'!E111</f>
        <v>0</v>
      </c>
      <c r="P24" s="67">
        <f>'96way4'!E112</f>
        <v>0</v>
      </c>
      <c r="Q24" s="67">
        <f>'96way4'!E113</f>
        <v>0</v>
      </c>
      <c r="R24" s="67">
        <f>'96way4'!E114</f>
        <v>0</v>
      </c>
      <c r="S24" s="67">
        <f>'96way4'!E115</f>
        <v>0</v>
      </c>
      <c r="T24" s="69">
        <f>'96way4'!E116</f>
        <v>0</v>
      </c>
      <c r="U24" s="32"/>
    </row>
    <row r="25" spans="1:21" ht="28.05" customHeight="1" thickTop="1" thickBot="1" x14ac:dyDescent="0.35">
      <c r="A25" s="4"/>
      <c r="B25" s="200"/>
      <c r="C25" s="191">
        <v>73</v>
      </c>
      <c r="D25" s="192">
        <v>74</v>
      </c>
      <c r="E25" s="192">
        <v>75</v>
      </c>
      <c r="F25" s="192">
        <v>76</v>
      </c>
      <c r="G25" s="192">
        <v>77</v>
      </c>
      <c r="H25" s="193">
        <v>78</v>
      </c>
      <c r="I25" s="191">
        <v>79</v>
      </c>
      <c r="J25" s="192">
        <v>80</v>
      </c>
      <c r="K25" s="192">
        <v>81</v>
      </c>
      <c r="L25" s="192">
        <v>82</v>
      </c>
      <c r="M25" s="192">
        <v>83</v>
      </c>
      <c r="N25" s="193">
        <v>84</v>
      </c>
      <c r="O25" s="191">
        <v>85</v>
      </c>
      <c r="P25" s="192">
        <v>86</v>
      </c>
      <c r="Q25" s="192">
        <v>87</v>
      </c>
      <c r="R25" s="192">
        <v>88</v>
      </c>
      <c r="S25" s="192">
        <v>89</v>
      </c>
      <c r="T25" s="194">
        <v>90</v>
      </c>
      <c r="U25" s="37"/>
    </row>
    <row r="26" spans="1:21" ht="100.95" customHeight="1" thickBot="1" x14ac:dyDescent="0.35">
      <c r="A26" s="248"/>
      <c r="B26" s="195" t="s">
        <v>77</v>
      </c>
      <c r="C26" s="55">
        <f>'96way4'!F97</f>
        <v>0</v>
      </c>
      <c r="D26" s="56">
        <f>'96way4'!F98</f>
        <v>0</v>
      </c>
      <c r="E26" s="56">
        <f>'96way4'!F99</f>
        <v>0</v>
      </c>
      <c r="F26" s="56">
        <f>'96way4'!F100</f>
        <v>0</v>
      </c>
      <c r="G26" s="56">
        <f>'96way4'!F101</f>
        <v>0</v>
      </c>
      <c r="H26" s="57">
        <f>'96way4'!F102</f>
        <v>0</v>
      </c>
      <c r="I26" s="55">
        <f>'96way4'!F104</f>
        <v>0</v>
      </c>
      <c r="J26" s="56">
        <f>'96way4'!F105</f>
        <v>0</v>
      </c>
      <c r="K26" s="56">
        <f>'96way4'!F106</f>
        <v>0</v>
      </c>
      <c r="L26" s="56">
        <f>'96way4'!F107</f>
        <v>0</v>
      </c>
      <c r="M26" s="56">
        <f>'96way4'!F108</f>
        <v>0</v>
      </c>
      <c r="N26" s="57">
        <f>'96way4'!F109</f>
        <v>0</v>
      </c>
      <c r="O26" s="55">
        <f>'96way4'!F111</f>
        <v>0</v>
      </c>
      <c r="P26" s="56">
        <f>'96way4'!F112</f>
        <v>0</v>
      </c>
      <c r="Q26" s="56">
        <f>'96way4'!F113</f>
        <v>0</v>
      </c>
      <c r="R26" s="56">
        <f>'96way4'!F114</f>
        <v>0</v>
      </c>
      <c r="S26" s="56">
        <f>'96way4'!F115</f>
        <v>0</v>
      </c>
      <c r="T26" s="60">
        <f>'96way4'!F116</f>
        <v>0</v>
      </c>
      <c r="U26" s="249"/>
    </row>
    <row r="27" spans="1:21" s="225" customFormat="1" ht="100.95" customHeight="1" thickTop="1" thickBot="1" x14ac:dyDescent="0.35">
      <c r="B27" s="231"/>
      <c r="C27" s="232"/>
      <c r="D27" s="232"/>
      <c r="E27" s="232"/>
      <c r="F27" s="232"/>
      <c r="G27" s="232"/>
      <c r="H27" s="232"/>
      <c r="I27" s="232"/>
      <c r="J27" s="232"/>
      <c r="K27" s="232"/>
      <c r="L27" s="232"/>
      <c r="M27" s="232"/>
      <c r="N27" s="232"/>
      <c r="O27" s="232"/>
      <c r="P27" s="232"/>
      <c r="Q27" s="232"/>
      <c r="R27" s="232"/>
      <c r="S27" s="232"/>
      <c r="T27" s="232"/>
      <c r="U27" s="232"/>
    </row>
    <row r="28" spans="1:21" s="225" customFormat="1" ht="34.049999999999997" customHeight="1" thickTop="1" thickBot="1" x14ac:dyDescent="0.35">
      <c r="A28" s="261"/>
      <c r="B28" s="440" t="s">
        <v>75</v>
      </c>
      <c r="C28" s="377">
        <f>'96way4'!B119</f>
        <v>0</v>
      </c>
      <c r="D28" s="378"/>
      <c r="E28" s="378"/>
      <c r="F28" s="378"/>
      <c r="G28" s="378"/>
      <c r="H28" s="378"/>
      <c r="I28" s="260"/>
      <c r="J28" s="232"/>
      <c r="K28" s="232"/>
      <c r="L28" s="232"/>
      <c r="M28" s="232"/>
      <c r="N28" s="232"/>
      <c r="O28" s="232"/>
      <c r="P28" s="232"/>
      <c r="Q28" s="232"/>
      <c r="R28" s="232"/>
      <c r="S28" s="232"/>
      <c r="T28" s="232"/>
      <c r="U28" s="232"/>
    </row>
    <row r="29" spans="1:21" ht="34.049999999999997" customHeight="1" thickTop="1" thickBot="1" x14ac:dyDescent="0.35">
      <c r="A29" s="258"/>
      <c r="B29" s="435"/>
      <c r="C29" s="379"/>
      <c r="D29" s="380"/>
      <c r="E29" s="380"/>
      <c r="F29" s="380"/>
      <c r="G29" s="380"/>
      <c r="H29" s="380"/>
      <c r="I29" s="259"/>
      <c r="J29" s="226"/>
      <c r="K29" s="226"/>
      <c r="L29" s="342" t="s">
        <v>113</v>
      </c>
      <c r="M29" s="343"/>
      <c r="N29" s="343"/>
      <c r="O29" s="343"/>
      <c r="P29" s="343"/>
      <c r="Q29" s="344"/>
      <c r="R29" s="226"/>
      <c r="S29" s="226"/>
      <c r="T29" s="226"/>
      <c r="U29" s="230"/>
    </row>
    <row r="30" spans="1:21" ht="66.75" customHeight="1" thickBot="1" x14ac:dyDescent="0.35">
      <c r="A30" s="21"/>
      <c r="B30" s="195" t="s">
        <v>76</v>
      </c>
      <c r="C30" s="66">
        <f>'96way4'!E118</f>
        <v>0</v>
      </c>
      <c r="D30" s="67">
        <f>'96way4'!E119</f>
        <v>0</v>
      </c>
      <c r="E30" s="67">
        <f>'96way4'!E120</f>
        <v>0</v>
      </c>
      <c r="F30" s="67">
        <f>'96way4'!E121</f>
        <v>0</v>
      </c>
      <c r="G30" s="67">
        <f>'96way4'!E122</f>
        <v>0</v>
      </c>
      <c r="H30" s="243">
        <f>'96way4'!E123</f>
        <v>0</v>
      </c>
      <c r="I30" s="244"/>
      <c r="J30" s="233"/>
      <c r="K30" s="233"/>
      <c r="L30" s="345"/>
      <c r="M30" s="346"/>
      <c r="N30" s="346"/>
      <c r="O30" s="346"/>
      <c r="P30" s="346"/>
      <c r="Q30" s="347"/>
      <c r="R30" s="233"/>
      <c r="S30" s="233"/>
      <c r="T30" s="233"/>
      <c r="U30" s="230"/>
    </row>
    <row r="31" spans="1:21" ht="28.05" customHeight="1" thickTop="1" thickBot="1" x14ac:dyDescent="0.35">
      <c r="A31" s="4"/>
      <c r="B31" s="200"/>
      <c r="C31" s="191">
        <v>91</v>
      </c>
      <c r="D31" s="192">
        <v>92</v>
      </c>
      <c r="E31" s="192">
        <v>93</v>
      </c>
      <c r="F31" s="192">
        <v>94</v>
      </c>
      <c r="G31" s="192">
        <v>95</v>
      </c>
      <c r="H31" s="193">
        <v>96</v>
      </c>
      <c r="I31" s="245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</row>
    <row r="32" spans="1:21" ht="102" customHeight="1" thickBot="1" x14ac:dyDescent="0.35">
      <c r="A32" s="250"/>
      <c r="B32" s="195" t="s">
        <v>77</v>
      </c>
      <c r="C32" s="55">
        <f>'96way4'!F118</f>
        <v>0</v>
      </c>
      <c r="D32" s="56">
        <f>'96way4'!F119</f>
        <v>0</v>
      </c>
      <c r="E32" s="56">
        <f>'96way4'!F120</f>
        <v>0</v>
      </c>
      <c r="F32" s="56">
        <f>'96way4'!F121</f>
        <v>0</v>
      </c>
      <c r="G32" s="56">
        <f>'96way4'!F122</f>
        <v>0</v>
      </c>
      <c r="H32" s="57">
        <f>'96way4'!F123</f>
        <v>0</v>
      </c>
      <c r="I32" s="251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6"/>
    </row>
    <row r="33" spans="1:19" ht="16.8" thickTop="1" thickBot="1" x14ac:dyDescent="0.35"/>
    <row r="34" spans="1:19" s="226" customFormat="1" ht="31.95" customHeight="1" thickTop="1" x14ac:dyDescent="1">
      <c r="A34" s="237"/>
      <c r="B34" s="381">
        <f>C1</f>
        <v>0</v>
      </c>
      <c r="C34" s="382"/>
      <c r="D34" s="383"/>
      <c r="E34" s="386">
        <f>I1</f>
        <v>0</v>
      </c>
      <c r="F34" s="382"/>
      <c r="G34" s="382"/>
      <c r="H34" s="382"/>
      <c r="I34" s="387"/>
      <c r="J34" s="389">
        <f>O1</f>
        <v>0</v>
      </c>
      <c r="K34" s="387"/>
      <c r="L34" s="387"/>
      <c r="M34" s="387"/>
      <c r="N34" s="390"/>
      <c r="O34" s="238"/>
      <c r="P34" s="239"/>
      <c r="Q34" s="239"/>
      <c r="R34" s="239"/>
      <c r="S34" s="239"/>
    </row>
    <row r="35" spans="1:19" s="226" customFormat="1" ht="31.95" customHeight="1" thickBot="1" x14ac:dyDescent="1.05">
      <c r="A35" s="237"/>
      <c r="B35" s="384"/>
      <c r="C35" s="384"/>
      <c r="D35" s="385"/>
      <c r="E35" s="388"/>
      <c r="F35" s="384"/>
      <c r="G35" s="384"/>
      <c r="H35" s="384"/>
      <c r="I35" s="384"/>
      <c r="J35" s="391"/>
      <c r="K35" s="384"/>
      <c r="L35" s="384"/>
      <c r="M35" s="384"/>
      <c r="N35" s="392"/>
      <c r="O35" s="238"/>
      <c r="P35" s="239"/>
      <c r="Q35" s="239"/>
      <c r="R35" s="239"/>
      <c r="S35" s="239"/>
    </row>
    <row r="36" spans="1:19" s="226" customFormat="1" ht="31.95" customHeight="1" thickTop="1" x14ac:dyDescent="1">
      <c r="A36" s="237"/>
      <c r="B36" s="348">
        <f>C6</f>
        <v>0</v>
      </c>
      <c r="C36" s="349"/>
      <c r="D36" s="350"/>
      <c r="E36" s="354">
        <f>I6</f>
        <v>0</v>
      </c>
      <c r="F36" s="349"/>
      <c r="G36" s="349"/>
      <c r="H36" s="349"/>
      <c r="I36" s="349"/>
      <c r="J36" s="356">
        <f>O6</f>
        <v>0</v>
      </c>
      <c r="K36" s="348"/>
      <c r="L36" s="348"/>
      <c r="M36" s="348"/>
      <c r="N36" s="357"/>
      <c r="O36" s="239"/>
      <c r="P36" s="239"/>
      <c r="Q36" s="239"/>
      <c r="R36" s="239"/>
      <c r="S36" s="239"/>
    </row>
    <row r="37" spans="1:19" s="226" customFormat="1" ht="31.95" customHeight="1" thickBot="1" x14ac:dyDescent="1.05">
      <c r="A37" s="237"/>
      <c r="B37" s="351"/>
      <c r="C37" s="352"/>
      <c r="D37" s="353"/>
      <c r="E37" s="355"/>
      <c r="F37" s="352"/>
      <c r="G37" s="352"/>
      <c r="H37" s="352"/>
      <c r="I37" s="351"/>
      <c r="J37" s="358"/>
      <c r="K37" s="351"/>
      <c r="L37" s="351"/>
      <c r="M37" s="351"/>
      <c r="N37" s="359"/>
      <c r="O37" s="239"/>
      <c r="P37" s="239"/>
      <c r="Q37" s="239"/>
      <c r="R37" s="239"/>
      <c r="S37" s="239"/>
    </row>
    <row r="38" spans="1:19" s="226" customFormat="1" ht="31.95" customHeight="1" thickTop="1" x14ac:dyDescent="1">
      <c r="A38" s="237"/>
      <c r="B38" s="348">
        <f>C11</f>
        <v>0</v>
      </c>
      <c r="C38" s="349"/>
      <c r="D38" s="350"/>
      <c r="E38" s="354">
        <f>I11</f>
        <v>0</v>
      </c>
      <c r="F38" s="349"/>
      <c r="G38" s="349"/>
      <c r="H38" s="349"/>
      <c r="I38" s="349"/>
      <c r="J38" s="356">
        <f>O11</f>
        <v>0</v>
      </c>
      <c r="K38" s="348"/>
      <c r="L38" s="348"/>
      <c r="M38" s="348"/>
      <c r="N38" s="357"/>
      <c r="O38" s="239"/>
      <c r="P38" s="239"/>
      <c r="Q38" s="239"/>
      <c r="R38" s="239"/>
      <c r="S38" s="239"/>
    </row>
    <row r="39" spans="1:19" s="226" customFormat="1" ht="31.95" customHeight="1" thickBot="1" x14ac:dyDescent="1.05">
      <c r="A39" s="237"/>
      <c r="B39" s="351"/>
      <c r="C39" s="352"/>
      <c r="D39" s="353"/>
      <c r="E39" s="355"/>
      <c r="F39" s="352"/>
      <c r="G39" s="352"/>
      <c r="H39" s="352"/>
      <c r="I39" s="351"/>
      <c r="J39" s="358"/>
      <c r="K39" s="351"/>
      <c r="L39" s="351"/>
      <c r="M39" s="351"/>
      <c r="N39" s="359"/>
      <c r="O39" s="239"/>
      <c r="P39" s="239"/>
      <c r="Q39" s="239"/>
      <c r="R39" s="239"/>
      <c r="S39" s="239"/>
    </row>
    <row r="40" spans="1:19" s="226" customFormat="1" ht="31.95" customHeight="1" thickTop="1" x14ac:dyDescent="1">
      <c r="A40" s="237"/>
      <c r="B40" s="348">
        <f>C17</f>
        <v>0</v>
      </c>
      <c r="C40" s="349"/>
      <c r="D40" s="350"/>
      <c r="E40" s="354">
        <f>I17</f>
        <v>0</v>
      </c>
      <c r="F40" s="349"/>
      <c r="G40" s="349"/>
      <c r="H40" s="349"/>
      <c r="I40" s="349"/>
      <c r="J40" s="356">
        <f>O17</f>
        <v>0</v>
      </c>
      <c r="K40" s="348"/>
      <c r="L40" s="348"/>
      <c r="M40" s="348"/>
      <c r="N40" s="357"/>
      <c r="O40" s="239"/>
      <c r="P40" s="239"/>
      <c r="Q40" s="239"/>
      <c r="R40" s="239"/>
      <c r="S40" s="239"/>
    </row>
    <row r="41" spans="1:19" s="226" customFormat="1" ht="31.95" customHeight="1" thickBot="1" x14ac:dyDescent="1.05">
      <c r="A41" s="237"/>
      <c r="B41" s="370"/>
      <c r="C41" s="370"/>
      <c r="D41" s="371"/>
      <c r="E41" s="372"/>
      <c r="F41" s="370"/>
      <c r="G41" s="370"/>
      <c r="H41" s="370"/>
      <c r="I41" s="370"/>
      <c r="J41" s="373"/>
      <c r="K41" s="370"/>
      <c r="L41" s="370"/>
      <c r="M41" s="370"/>
      <c r="N41" s="374"/>
      <c r="O41" s="239"/>
      <c r="P41" s="239"/>
      <c r="Q41" s="239"/>
      <c r="R41" s="239"/>
      <c r="S41" s="239"/>
    </row>
    <row r="42" spans="1:19" ht="31.05" customHeight="1" thickTop="1" x14ac:dyDescent="0.3">
      <c r="A42" s="240"/>
      <c r="B42" s="411">
        <f>C22</f>
        <v>0</v>
      </c>
      <c r="C42" s="412"/>
      <c r="D42" s="413"/>
      <c r="E42" s="416">
        <f>I22</f>
        <v>0</v>
      </c>
      <c r="F42" s="412"/>
      <c r="G42" s="412"/>
      <c r="H42" s="412"/>
      <c r="I42" s="411"/>
      <c r="J42" s="419">
        <f>O22</f>
        <v>0</v>
      </c>
      <c r="K42" s="411"/>
      <c r="L42" s="411"/>
      <c r="M42" s="411"/>
      <c r="N42" s="420"/>
    </row>
    <row r="43" spans="1:19" ht="31.05" customHeight="1" thickBot="1" x14ac:dyDescent="0.35">
      <c r="A43" s="240"/>
      <c r="B43" s="414"/>
      <c r="C43" s="414"/>
      <c r="D43" s="415"/>
      <c r="E43" s="417"/>
      <c r="F43" s="418"/>
      <c r="G43" s="418"/>
      <c r="H43" s="418"/>
      <c r="I43" s="418"/>
      <c r="J43" s="417"/>
      <c r="K43" s="418"/>
      <c r="L43" s="418"/>
      <c r="M43" s="418"/>
      <c r="N43" s="421"/>
    </row>
    <row r="44" spans="1:19" ht="31.05" customHeight="1" thickTop="1" x14ac:dyDescent="0.3">
      <c r="A44" s="240"/>
      <c r="B44" s="411">
        <f>C28</f>
        <v>0</v>
      </c>
      <c r="C44" s="412"/>
      <c r="D44" s="413"/>
      <c r="E44" s="241"/>
    </row>
    <row r="45" spans="1:19" ht="31.05" customHeight="1" thickBot="1" x14ac:dyDescent="0.35">
      <c r="A45" s="240"/>
      <c r="B45" s="418"/>
      <c r="C45" s="418"/>
      <c r="D45" s="421"/>
      <c r="E45" s="242"/>
    </row>
    <row r="46" spans="1:19" ht="31.05" customHeight="1" thickTop="1" x14ac:dyDescent="0.3"/>
  </sheetData>
  <sheetProtection sheet="1" objects="1" scenarios="1"/>
  <mergeCells count="39">
    <mergeCell ref="B42:D43"/>
    <mergeCell ref="E42:I43"/>
    <mergeCell ref="J42:N43"/>
    <mergeCell ref="B44:D45"/>
    <mergeCell ref="B38:D39"/>
    <mergeCell ref="E38:I39"/>
    <mergeCell ref="J38:N39"/>
    <mergeCell ref="B40:D41"/>
    <mergeCell ref="E40:I41"/>
    <mergeCell ref="J40:N41"/>
    <mergeCell ref="B34:D35"/>
    <mergeCell ref="E34:I35"/>
    <mergeCell ref="J34:N35"/>
    <mergeCell ref="B36:D37"/>
    <mergeCell ref="E36:I37"/>
    <mergeCell ref="J36:N37"/>
    <mergeCell ref="B22:B23"/>
    <mergeCell ref="C22:H23"/>
    <mergeCell ref="I22:N23"/>
    <mergeCell ref="O22:T23"/>
    <mergeCell ref="B28:B29"/>
    <mergeCell ref="C28:H29"/>
    <mergeCell ref="L29:Q30"/>
    <mergeCell ref="B11:B12"/>
    <mergeCell ref="C11:H12"/>
    <mergeCell ref="I11:N12"/>
    <mergeCell ref="O11:T12"/>
    <mergeCell ref="B17:B18"/>
    <mergeCell ref="C17:H18"/>
    <mergeCell ref="I17:N18"/>
    <mergeCell ref="O17:T18"/>
    <mergeCell ref="B1:B2"/>
    <mergeCell ref="C1:H2"/>
    <mergeCell ref="I1:N2"/>
    <mergeCell ref="O1:T2"/>
    <mergeCell ref="B6:B7"/>
    <mergeCell ref="C6:H7"/>
    <mergeCell ref="I6:N7"/>
    <mergeCell ref="O6:T7"/>
  </mergeCells>
  <conditionalFormatting sqref="C1:T3 C5:T8 C10:T13 C16:T19 C21:T24 C28:H30 B34:N43 B44:D45">
    <cfRule type="cellIs" dxfId="3" priority="1" operator="equal">
      <formula>0</formula>
    </cfRule>
  </conditionalFormatting>
  <conditionalFormatting sqref="C26:T26 C32:H32">
    <cfRule type="cellIs" dxfId="2" priority="2" operator="equal">
      <formula>0</formula>
    </cfRule>
  </conditionalFormatting>
  <pageMargins left="0.3298611111111111" right="0.46875" top="0.90277777777777779" bottom="0.75" header="0.3" footer="0.3"/>
  <pageSetup paperSize="8" orientation="landscape" horizontalDpi="0" verticalDpi="0"/>
  <headerFooter>
    <oddHeader>&amp;L&amp;"System Font,Regular"&amp;10&amp;K000000&amp;F
&amp;C96 way 1&amp;R&amp;D</oddHeader>
  </headerFooter>
  <rowBreaks count="1" manualBreakCount="1">
    <brk id="27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E05B2-E822-6D4A-97D3-7AA5674EC491}">
  <dimension ref="A1:U46"/>
  <sheetViews>
    <sheetView zoomScale="70" zoomScaleNormal="70" zoomScalePageLayoutView="60" workbookViewId="0">
      <selection activeCell="L14" sqref="L14"/>
    </sheetView>
  </sheetViews>
  <sheetFormatPr defaultColWidth="0" defaultRowHeight="15.6" zeroHeight="1" x14ac:dyDescent="0.3"/>
  <cols>
    <col min="1" max="1" width="4.69921875" customWidth="1"/>
    <col min="2" max="2" width="26" customWidth="1"/>
    <col min="3" max="20" width="8.5" customWidth="1"/>
    <col min="21" max="21" width="4.69921875" customWidth="1"/>
    <col min="22" max="22" width="10.796875" hidden="1" customWidth="1"/>
    <col min="23" max="16384" width="10.796875" hidden="1"/>
  </cols>
  <sheetData>
    <row r="1" spans="1:21" ht="34.049999999999997" customHeight="1" thickTop="1" thickBot="1" x14ac:dyDescent="0.35">
      <c r="A1" s="253"/>
      <c r="B1" s="434" t="s">
        <v>75</v>
      </c>
      <c r="C1" s="424">
        <f>'96way5'!B7</f>
        <v>0</v>
      </c>
      <c r="D1" s="425"/>
      <c r="E1" s="425"/>
      <c r="F1" s="425"/>
      <c r="G1" s="425"/>
      <c r="H1" s="425"/>
      <c r="I1" s="428">
        <f>'96way5'!B14</f>
        <v>0</v>
      </c>
      <c r="J1" s="429"/>
      <c r="K1" s="429"/>
      <c r="L1" s="429"/>
      <c r="M1" s="429"/>
      <c r="N1" s="429"/>
      <c r="O1" s="393">
        <f>'96way5'!B21</f>
        <v>0</v>
      </c>
      <c r="P1" s="394"/>
      <c r="Q1" s="394"/>
      <c r="R1" s="394"/>
      <c r="S1" s="394"/>
      <c r="T1" s="395"/>
      <c r="U1" s="253"/>
    </row>
    <row r="2" spans="1:21" ht="34.049999999999997" customHeight="1" thickTop="1" thickBot="1" x14ac:dyDescent="0.35">
      <c r="A2" s="26"/>
      <c r="B2" s="435"/>
      <c r="C2" s="426"/>
      <c r="D2" s="427"/>
      <c r="E2" s="427"/>
      <c r="F2" s="427"/>
      <c r="G2" s="427"/>
      <c r="H2" s="427"/>
      <c r="I2" s="430"/>
      <c r="J2" s="431"/>
      <c r="K2" s="431"/>
      <c r="L2" s="431"/>
      <c r="M2" s="431"/>
      <c r="N2" s="431"/>
      <c r="O2" s="396"/>
      <c r="P2" s="397"/>
      <c r="Q2" s="397"/>
      <c r="R2" s="397"/>
      <c r="S2" s="397"/>
      <c r="T2" s="398"/>
      <c r="U2" s="2"/>
    </row>
    <row r="3" spans="1:21" ht="67.05" customHeight="1" thickBot="1" x14ac:dyDescent="0.35">
      <c r="A3" s="25"/>
      <c r="B3" s="196" t="s">
        <v>76</v>
      </c>
      <c r="C3" s="53">
        <f>'96way5'!E6</f>
        <v>0</v>
      </c>
      <c r="D3" s="54">
        <f>'96way5'!E7</f>
        <v>0</v>
      </c>
      <c r="E3" s="54">
        <f>'96way5'!E8</f>
        <v>0</v>
      </c>
      <c r="F3" s="54">
        <f>'96way5'!E9</f>
        <v>0</v>
      </c>
      <c r="G3" s="54">
        <f>'96way5'!E10</f>
        <v>0</v>
      </c>
      <c r="H3" s="58">
        <f>'96way5'!E11</f>
        <v>0</v>
      </c>
      <c r="I3" s="53">
        <f>'96way5'!E13</f>
        <v>0</v>
      </c>
      <c r="J3" s="54">
        <f>'96way5'!E14</f>
        <v>0</v>
      </c>
      <c r="K3" s="54">
        <f>'96way5'!E15</f>
        <v>0</v>
      </c>
      <c r="L3" s="54">
        <f>'96way5'!E16</f>
        <v>0</v>
      </c>
      <c r="M3" s="54">
        <f>'96way5'!E17</f>
        <v>0</v>
      </c>
      <c r="N3" s="58">
        <f>'96way5'!E18</f>
        <v>0</v>
      </c>
      <c r="O3" s="53">
        <f>'96way5'!E20</f>
        <v>0</v>
      </c>
      <c r="P3" s="54">
        <f>'96way5'!E21</f>
        <v>0</v>
      </c>
      <c r="Q3" s="54">
        <f>'96way5'!E22</f>
        <v>0</v>
      </c>
      <c r="R3" s="54">
        <f>'96way5'!E23</f>
        <v>0</v>
      </c>
      <c r="S3" s="54">
        <f>'96way5'!E24</f>
        <v>0</v>
      </c>
      <c r="T3" s="59">
        <f>'96way5'!E25</f>
        <v>0</v>
      </c>
      <c r="U3" s="28"/>
    </row>
    <row r="4" spans="1:21" ht="28.2" customHeight="1" thickTop="1" thickBot="1" x14ac:dyDescent="0.35">
      <c r="A4" s="18"/>
      <c r="B4" s="197"/>
      <c r="C4" s="179">
        <v>1</v>
      </c>
      <c r="D4" s="180">
        <v>2</v>
      </c>
      <c r="E4" s="180">
        <v>3</v>
      </c>
      <c r="F4" s="180">
        <v>4</v>
      </c>
      <c r="G4" s="180">
        <v>5</v>
      </c>
      <c r="H4" s="181">
        <v>6</v>
      </c>
      <c r="I4" s="179">
        <v>7</v>
      </c>
      <c r="J4" s="180">
        <v>8</v>
      </c>
      <c r="K4" s="180">
        <v>9</v>
      </c>
      <c r="L4" s="180">
        <v>10</v>
      </c>
      <c r="M4" s="180">
        <v>11</v>
      </c>
      <c r="N4" s="181">
        <v>12</v>
      </c>
      <c r="O4" s="179">
        <v>13</v>
      </c>
      <c r="P4" s="180">
        <v>14</v>
      </c>
      <c r="Q4" s="180">
        <v>15</v>
      </c>
      <c r="R4" s="180">
        <v>16</v>
      </c>
      <c r="S4" s="180">
        <v>17</v>
      </c>
      <c r="T4" s="182">
        <v>18</v>
      </c>
      <c r="U4" s="29"/>
    </row>
    <row r="5" spans="1:21" ht="100.95" customHeight="1" thickBot="1" x14ac:dyDescent="0.35">
      <c r="A5" s="3">
        <v>1.98</v>
      </c>
      <c r="B5" s="195" t="s">
        <v>77</v>
      </c>
      <c r="C5" s="55">
        <f>'96way5'!F6</f>
        <v>0</v>
      </c>
      <c r="D5" s="56">
        <f>'96way5'!F7</f>
        <v>0</v>
      </c>
      <c r="E5" s="56">
        <f>'96way5'!F8</f>
        <v>0</v>
      </c>
      <c r="F5" s="56">
        <f>'96way5'!F9</f>
        <v>0</v>
      </c>
      <c r="G5" s="56">
        <f>'96way5'!F10</f>
        <v>0</v>
      </c>
      <c r="H5" s="57">
        <f>'96way5'!F11</f>
        <v>0</v>
      </c>
      <c r="I5" s="55">
        <f>'96way5'!F13</f>
        <v>0</v>
      </c>
      <c r="J5" s="56">
        <f>'96way5'!F14</f>
        <v>0</v>
      </c>
      <c r="K5" s="56">
        <f>'96way5'!F15</f>
        <v>0</v>
      </c>
      <c r="L5" s="56">
        <f>'96way5'!F16</f>
        <v>0</v>
      </c>
      <c r="M5" s="56">
        <f>'96way5'!F17</f>
        <v>0</v>
      </c>
      <c r="N5" s="57">
        <f>'96way5'!F18</f>
        <v>0</v>
      </c>
      <c r="O5" s="55">
        <f>'96way5'!F20</f>
        <v>0</v>
      </c>
      <c r="P5" s="56">
        <f>'96way5'!F21</f>
        <v>0</v>
      </c>
      <c r="Q5" s="56">
        <f>'96way5'!F22</f>
        <v>0</v>
      </c>
      <c r="R5" s="56">
        <f>'96way5'!F23</f>
        <v>0</v>
      </c>
      <c r="S5" s="56">
        <f>'96way5'!F24</f>
        <v>0</v>
      </c>
      <c r="T5" s="60">
        <f>'96way5'!F25</f>
        <v>0</v>
      </c>
      <c r="U5" s="30"/>
    </row>
    <row r="6" spans="1:21" ht="34.049999999999997" customHeight="1" thickTop="1" thickBot="1" x14ac:dyDescent="0.35">
      <c r="A6" s="5"/>
      <c r="B6" s="436" t="s">
        <v>75</v>
      </c>
      <c r="C6" s="399">
        <f>'96way5'!B28</f>
        <v>0</v>
      </c>
      <c r="D6" s="400"/>
      <c r="E6" s="400"/>
      <c r="F6" s="400"/>
      <c r="G6" s="400"/>
      <c r="H6" s="400"/>
      <c r="I6" s="399">
        <f>'96way5'!B35</f>
        <v>0</v>
      </c>
      <c r="J6" s="400"/>
      <c r="K6" s="400"/>
      <c r="L6" s="400"/>
      <c r="M6" s="400"/>
      <c r="N6" s="400"/>
      <c r="O6" s="399">
        <f>'96way5'!B42</f>
        <v>0</v>
      </c>
      <c r="P6" s="400"/>
      <c r="Q6" s="400"/>
      <c r="R6" s="400"/>
      <c r="S6" s="400"/>
      <c r="T6" s="403"/>
      <c r="U6" s="24"/>
    </row>
    <row r="7" spans="1:21" ht="34.049999999999997" customHeight="1" thickTop="1" thickBot="1" x14ac:dyDescent="0.35">
      <c r="A7" s="1"/>
      <c r="B7" s="437"/>
      <c r="C7" s="401"/>
      <c r="D7" s="402"/>
      <c r="E7" s="402"/>
      <c r="F7" s="402"/>
      <c r="G7" s="402"/>
      <c r="H7" s="402"/>
      <c r="I7" s="401"/>
      <c r="J7" s="402"/>
      <c r="K7" s="402"/>
      <c r="L7" s="402"/>
      <c r="M7" s="402"/>
      <c r="N7" s="402"/>
      <c r="O7" s="401"/>
      <c r="P7" s="402"/>
      <c r="Q7" s="402"/>
      <c r="R7" s="402"/>
      <c r="S7" s="402"/>
      <c r="T7" s="404"/>
      <c r="U7" s="31"/>
    </row>
    <row r="8" spans="1:21" ht="67.05" customHeight="1" thickBot="1" x14ac:dyDescent="0.35">
      <c r="A8" s="14"/>
      <c r="B8" s="196" t="s">
        <v>76</v>
      </c>
      <c r="C8" s="53">
        <f>'96way5'!E27</f>
        <v>0</v>
      </c>
      <c r="D8" s="54">
        <f>'96way5'!E28</f>
        <v>0</v>
      </c>
      <c r="E8" s="54">
        <f>'96way5'!E29</f>
        <v>0</v>
      </c>
      <c r="F8" s="54">
        <f>'96way5'!E30</f>
        <v>0</v>
      </c>
      <c r="G8" s="54">
        <f>'96way5'!E31</f>
        <v>0</v>
      </c>
      <c r="H8" s="58">
        <f>'96way5'!E32</f>
        <v>0</v>
      </c>
      <c r="I8" s="53">
        <f>'96way5'!E34</f>
        <v>0</v>
      </c>
      <c r="J8" s="54">
        <f>'96way5'!E35</f>
        <v>0</v>
      </c>
      <c r="K8" s="54">
        <f>'96way5'!E36</f>
        <v>0</v>
      </c>
      <c r="L8" s="54">
        <f>'96way5'!E37</f>
        <v>0</v>
      </c>
      <c r="M8" s="54">
        <f>'96way5'!E38</f>
        <v>0</v>
      </c>
      <c r="N8" s="58">
        <f>'96way5'!E39</f>
        <v>0</v>
      </c>
      <c r="O8" s="53">
        <f>'96way5'!E41</f>
        <v>0</v>
      </c>
      <c r="P8" s="54">
        <f>'96way5'!E42</f>
        <v>0</v>
      </c>
      <c r="Q8" s="54">
        <f>'96way5'!E43</f>
        <v>0</v>
      </c>
      <c r="R8" s="54">
        <f>'96way5'!E44</f>
        <v>0</v>
      </c>
      <c r="S8" s="54">
        <f>'96way5'!E45</f>
        <v>0</v>
      </c>
      <c r="T8" s="59">
        <f>'96way5'!E46</f>
        <v>0</v>
      </c>
      <c r="U8" s="32"/>
    </row>
    <row r="9" spans="1:21" ht="28.2" customHeight="1" thickTop="1" thickBot="1" x14ac:dyDescent="0.35">
      <c r="A9" s="18"/>
      <c r="B9" s="197"/>
      <c r="C9" s="179">
        <v>19</v>
      </c>
      <c r="D9" s="180">
        <v>20</v>
      </c>
      <c r="E9" s="180">
        <v>21</v>
      </c>
      <c r="F9" s="180">
        <v>22</v>
      </c>
      <c r="G9" s="180">
        <v>23</v>
      </c>
      <c r="H9" s="181">
        <v>24</v>
      </c>
      <c r="I9" s="179">
        <v>25</v>
      </c>
      <c r="J9" s="180">
        <v>26</v>
      </c>
      <c r="K9" s="180">
        <v>27</v>
      </c>
      <c r="L9" s="180">
        <v>28</v>
      </c>
      <c r="M9" s="180">
        <v>29</v>
      </c>
      <c r="N9" s="181">
        <v>30</v>
      </c>
      <c r="O9" s="179">
        <v>31</v>
      </c>
      <c r="P9" s="180">
        <v>32</v>
      </c>
      <c r="Q9" s="180">
        <v>33</v>
      </c>
      <c r="R9" s="180">
        <v>34</v>
      </c>
      <c r="S9" s="180">
        <v>35</v>
      </c>
      <c r="T9" s="182">
        <v>36</v>
      </c>
      <c r="U9" s="29"/>
    </row>
    <row r="10" spans="1:21" ht="100.95" customHeight="1" thickBot="1" x14ac:dyDescent="0.35">
      <c r="A10" s="3"/>
      <c r="B10" s="195" t="s">
        <v>77</v>
      </c>
      <c r="C10" s="55">
        <f>'96way5'!F27</f>
        <v>0</v>
      </c>
      <c r="D10" s="56">
        <f>'96way5'!F28</f>
        <v>0</v>
      </c>
      <c r="E10" s="56">
        <f>'96way5'!F29</f>
        <v>0</v>
      </c>
      <c r="F10" s="56">
        <f>'96way5'!F30</f>
        <v>0</v>
      </c>
      <c r="G10" s="56">
        <f>'96way5'!F31</f>
        <v>0</v>
      </c>
      <c r="H10" s="57">
        <f>'96way5'!F32</f>
        <v>0</v>
      </c>
      <c r="I10" s="55">
        <f>'96way5'!F34</f>
        <v>0</v>
      </c>
      <c r="J10" s="56">
        <f>'96way5'!F35</f>
        <v>0</v>
      </c>
      <c r="K10" s="56">
        <f>'96way5'!F36</f>
        <v>0</v>
      </c>
      <c r="L10" s="56">
        <f>'96way5'!F37</f>
        <v>0</v>
      </c>
      <c r="M10" s="56">
        <f>'96way5'!F38</f>
        <v>0</v>
      </c>
      <c r="N10" s="57">
        <f>'96way5'!F39</f>
        <v>0</v>
      </c>
      <c r="O10" s="61">
        <f>'96way5'!F41</f>
        <v>0</v>
      </c>
      <c r="P10" s="50">
        <f>'96way5'!F42</f>
        <v>0</v>
      </c>
      <c r="Q10" s="50">
        <f>'96way5'!F43</f>
        <v>0</v>
      </c>
      <c r="R10" s="50">
        <f>'96way5'!F44</f>
        <v>0</v>
      </c>
      <c r="S10" s="50">
        <f>'96way5'!F45</f>
        <v>0</v>
      </c>
      <c r="T10" s="62">
        <f>'96way5'!F46</f>
        <v>0</v>
      </c>
      <c r="U10" s="30"/>
    </row>
    <row r="11" spans="1:21" ht="34.049999999999997" customHeight="1" thickTop="1" thickBot="1" x14ac:dyDescent="0.35">
      <c r="A11" s="22"/>
      <c r="B11" s="438" t="s">
        <v>75</v>
      </c>
      <c r="C11" s="399">
        <f>'96way5'!B49</f>
        <v>0</v>
      </c>
      <c r="D11" s="400"/>
      <c r="E11" s="400"/>
      <c r="F11" s="400"/>
      <c r="G11" s="400"/>
      <c r="H11" s="400"/>
      <c r="I11" s="432">
        <f>'96way5'!B56</f>
        <v>0</v>
      </c>
      <c r="J11" s="433"/>
      <c r="K11" s="433"/>
      <c r="L11" s="433"/>
      <c r="M11" s="433"/>
      <c r="N11" s="433"/>
      <c r="O11" s="405">
        <f>'96way5'!B70</f>
        <v>0</v>
      </c>
      <c r="P11" s="406"/>
      <c r="Q11" s="406"/>
      <c r="R11" s="406"/>
      <c r="S11" s="406"/>
      <c r="T11" s="407"/>
      <c r="U11" s="33"/>
    </row>
    <row r="12" spans="1:21" ht="34.049999999999997" customHeight="1" thickBot="1" x14ac:dyDescent="0.35">
      <c r="A12" s="15"/>
      <c r="B12" s="438"/>
      <c r="C12" s="408"/>
      <c r="D12" s="409"/>
      <c r="E12" s="409"/>
      <c r="F12" s="409"/>
      <c r="G12" s="409"/>
      <c r="H12" s="409"/>
      <c r="I12" s="408"/>
      <c r="J12" s="409"/>
      <c r="K12" s="409"/>
      <c r="L12" s="409"/>
      <c r="M12" s="409"/>
      <c r="N12" s="409"/>
      <c r="O12" s="408"/>
      <c r="P12" s="409"/>
      <c r="Q12" s="409"/>
      <c r="R12" s="409"/>
      <c r="S12" s="409"/>
      <c r="T12" s="410"/>
      <c r="U12" s="34"/>
    </row>
    <row r="13" spans="1:21" ht="67.05" customHeight="1" thickBot="1" x14ac:dyDescent="0.35">
      <c r="A13" s="252"/>
      <c r="B13" s="196" t="s">
        <v>76</v>
      </c>
      <c r="C13" s="53">
        <f>'96way5'!E48</f>
        <v>0</v>
      </c>
      <c r="D13" s="54">
        <f>'96way5'!E49</f>
        <v>0</v>
      </c>
      <c r="E13" s="54">
        <f>'96way5'!E50</f>
        <v>0</v>
      </c>
      <c r="F13" s="54">
        <f>'96way5'!E51</f>
        <v>0</v>
      </c>
      <c r="G13" s="54">
        <f>'96way5'!E52</f>
        <v>0</v>
      </c>
      <c r="H13" s="58">
        <f>'96way5'!E53</f>
        <v>0</v>
      </c>
      <c r="I13" s="53">
        <f>'96way5'!E55</f>
        <v>0</v>
      </c>
      <c r="J13" s="54">
        <f>'96way5'!E56</f>
        <v>0</v>
      </c>
      <c r="K13" s="54">
        <f>'96way5'!E57</f>
        <v>0</v>
      </c>
      <c r="L13" s="54">
        <f>'96way5'!E58</f>
        <v>0</v>
      </c>
      <c r="M13" s="54">
        <f>'96way5'!E59</f>
        <v>0</v>
      </c>
      <c r="N13" s="58">
        <f>'96way5'!E60</f>
        <v>0</v>
      </c>
      <c r="O13" s="53">
        <f>'96way5'!E69</f>
        <v>0</v>
      </c>
      <c r="P13" s="54">
        <f>'96way5'!E70</f>
        <v>0</v>
      </c>
      <c r="Q13" s="54">
        <f>'96way5'!E71</f>
        <v>0</v>
      </c>
      <c r="R13" s="54">
        <f>'96way5'!E72</f>
        <v>0</v>
      </c>
      <c r="S13" s="54">
        <f>'96way5'!E73</f>
        <v>0</v>
      </c>
      <c r="T13" s="59">
        <f>'96way5'!E74</f>
        <v>0</v>
      </c>
      <c r="U13" s="32"/>
    </row>
    <row r="14" spans="1:21" s="40" customFormat="1" ht="87" customHeight="1" thickTop="1" thickBot="1" x14ac:dyDescent="0.35">
      <c r="A14" s="227"/>
      <c r="B14" s="228"/>
      <c r="C14" s="229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30"/>
    </row>
    <row r="15" spans="1:21" ht="28.05" customHeight="1" thickTop="1" thickBot="1" x14ac:dyDescent="0.35">
      <c r="A15" s="255"/>
      <c r="B15" s="202"/>
      <c r="C15" s="183">
        <v>37</v>
      </c>
      <c r="D15" s="184">
        <v>38</v>
      </c>
      <c r="E15" s="184">
        <v>39</v>
      </c>
      <c r="F15" s="184">
        <v>40</v>
      </c>
      <c r="G15" s="184">
        <v>41</v>
      </c>
      <c r="H15" s="185">
        <v>42</v>
      </c>
      <c r="I15" s="183">
        <v>43</v>
      </c>
      <c r="J15" s="184">
        <v>44</v>
      </c>
      <c r="K15" s="184">
        <v>45</v>
      </c>
      <c r="L15" s="184">
        <v>46</v>
      </c>
      <c r="M15" s="184">
        <v>47</v>
      </c>
      <c r="N15" s="185">
        <v>48</v>
      </c>
      <c r="O15" s="183">
        <v>49</v>
      </c>
      <c r="P15" s="184">
        <v>50</v>
      </c>
      <c r="Q15" s="184">
        <v>51</v>
      </c>
      <c r="R15" s="184">
        <v>52</v>
      </c>
      <c r="S15" s="184">
        <v>53</v>
      </c>
      <c r="T15" s="186">
        <v>54</v>
      </c>
      <c r="U15" s="254"/>
    </row>
    <row r="16" spans="1:21" ht="100.95" customHeight="1" thickBot="1" x14ac:dyDescent="0.35">
      <c r="A16" s="35"/>
      <c r="B16" s="195" t="s">
        <v>77</v>
      </c>
      <c r="C16" s="55">
        <f>'96way5'!F48</f>
        <v>0</v>
      </c>
      <c r="D16" s="56">
        <f>'96way5'!F49</f>
        <v>0</v>
      </c>
      <c r="E16" s="56">
        <f>'96way5'!F50</f>
        <v>0</v>
      </c>
      <c r="F16" s="56">
        <f>'96way5'!F51</f>
        <v>0</v>
      </c>
      <c r="G16" s="56">
        <f>'96way5'!F52</f>
        <v>0</v>
      </c>
      <c r="H16" s="57">
        <f>'96way5'!F53</f>
        <v>0</v>
      </c>
      <c r="I16" s="55">
        <f>'96way5'!F55</f>
        <v>0</v>
      </c>
      <c r="J16" s="56">
        <f>'96way5'!F56</f>
        <v>0</v>
      </c>
      <c r="K16" s="56">
        <f>'96way5'!F57</f>
        <v>0</v>
      </c>
      <c r="L16" s="56">
        <f>'96way5'!F58</f>
        <v>0</v>
      </c>
      <c r="M16" s="56">
        <f>'96way5'!F59</f>
        <v>0</v>
      </c>
      <c r="N16" s="57">
        <f>'96way5'!F60</f>
        <v>0</v>
      </c>
      <c r="O16" s="55">
        <f>'96way5'!F69</f>
        <v>0</v>
      </c>
      <c r="P16" s="56">
        <f>'96way5'!F70</f>
        <v>0</v>
      </c>
      <c r="Q16" s="56">
        <f>'96way5'!F71</f>
        <v>0</v>
      </c>
      <c r="R16" s="56">
        <f>'96way5'!F72</f>
        <v>0</v>
      </c>
      <c r="S16" s="56">
        <f>'96way5'!F73</f>
        <v>0</v>
      </c>
      <c r="T16" s="60">
        <f>'96way5'!F74</f>
        <v>0</v>
      </c>
      <c r="U16" s="36"/>
    </row>
    <row r="17" spans="1:21" ht="34.049999999999997" customHeight="1" thickTop="1" x14ac:dyDescent="0.3">
      <c r="A17" s="16"/>
      <c r="B17" s="438" t="s">
        <v>75</v>
      </c>
      <c r="C17" s="361">
        <f>'96way5'!B77</f>
        <v>0</v>
      </c>
      <c r="D17" s="362"/>
      <c r="E17" s="362"/>
      <c r="F17" s="362"/>
      <c r="G17" s="362"/>
      <c r="H17" s="362"/>
      <c r="I17" s="361">
        <f>'96way5'!B84</f>
        <v>0</v>
      </c>
      <c r="J17" s="362"/>
      <c r="K17" s="362"/>
      <c r="L17" s="362"/>
      <c r="M17" s="362"/>
      <c r="N17" s="362"/>
      <c r="O17" s="361">
        <f>'96way5'!B91</f>
        <v>0</v>
      </c>
      <c r="P17" s="362"/>
      <c r="Q17" s="362"/>
      <c r="R17" s="362"/>
      <c r="S17" s="362"/>
      <c r="T17" s="365"/>
      <c r="U17" s="24"/>
    </row>
    <row r="18" spans="1:21" ht="34.049999999999997" customHeight="1" thickBot="1" x14ac:dyDescent="0.35">
      <c r="A18" s="4"/>
      <c r="B18" s="437"/>
      <c r="C18" s="363"/>
      <c r="D18" s="364"/>
      <c r="E18" s="364"/>
      <c r="F18" s="364"/>
      <c r="G18" s="364"/>
      <c r="H18" s="364"/>
      <c r="I18" s="363"/>
      <c r="J18" s="364"/>
      <c r="K18" s="364"/>
      <c r="L18" s="364"/>
      <c r="M18" s="364"/>
      <c r="N18" s="364"/>
      <c r="O18" s="363"/>
      <c r="P18" s="364"/>
      <c r="Q18" s="364"/>
      <c r="R18" s="364"/>
      <c r="S18" s="364"/>
      <c r="T18" s="366"/>
      <c r="U18" s="17"/>
    </row>
    <row r="19" spans="1:21" ht="66.75" customHeight="1" thickBot="1" x14ac:dyDescent="0.35">
      <c r="A19" s="23"/>
      <c r="B19" s="196" t="s">
        <v>76</v>
      </c>
      <c r="C19" s="53">
        <f>'96way5'!E76</f>
        <v>0</v>
      </c>
      <c r="D19" s="54">
        <f>'96way5'!E77</f>
        <v>0</v>
      </c>
      <c r="E19" s="54">
        <f>'96way5'!E78</f>
        <v>0</v>
      </c>
      <c r="F19" s="54">
        <f>'96way5'!E79</f>
        <v>0</v>
      </c>
      <c r="G19" s="54">
        <f>'96way5'!E80</f>
        <v>0</v>
      </c>
      <c r="H19" s="58">
        <f>'96way5'!E81</f>
        <v>0</v>
      </c>
      <c r="I19" s="53">
        <f>'96way5'!E83</f>
        <v>0</v>
      </c>
      <c r="J19" s="54">
        <f>'96way5'!E84</f>
        <v>0</v>
      </c>
      <c r="K19" s="54">
        <f>'96way5'!E85</f>
        <v>0</v>
      </c>
      <c r="L19" s="54">
        <f>'96way5'!E86</f>
        <v>0</v>
      </c>
      <c r="M19" s="54">
        <f>'96way5'!E87</f>
        <v>0</v>
      </c>
      <c r="N19" s="58">
        <f>'96way5'!E88</f>
        <v>0</v>
      </c>
      <c r="O19" s="53">
        <f>'96way5'!E90</f>
        <v>0</v>
      </c>
      <c r="P19" s="54">
        <f>'96way5'!E91</f>
        <v>0</v>
      </c>
      <c r="Q19" s="54">
        <f>'96way5'!E92</f>
        <v>0</v>
      </c>
      <c r="R19" s="54">
        <f>'96way5'!E93</f>
        <v>0</v>
      </c>
      <c r="S19" s="54">
        <f>'96way5'!E94</f>
        <v>0</v>
      </c>
      <c r="T19" s="59">
        <f>'96way5'!E95</f>
        <v>0</v>
      </c>
      <c r="U19" s="28"/>
    </row>
    <row r="20" spans="1:21" ht="28.05" customHeight="1" thickTop="1" thickBot="1" x14ac:dyDescent="0.35">
      <c r="A20" s="4"/>
      <c r="B20" s="199"/>
      <c r="C20" s="187">
        <v>55</v>
      </c>
      <c r="D20" s="188">
        <v>56</v>
      </c>
      <c r="E20" s="188">
        <v>57</v>
      </c>
      <c r="F20" s="188">
        <v>58</v>
      </c>
      <c r="G20" s="188">
        <v>59</v>
      </c>
      <c r="H20" s="189">
        <v>60</v>
      </c>
      <c r="I20" s="187">
        <v>61</v>
      </c>
      <c r="J20" s="188">
        <v>62</v>
      </c>
      <c r="K20" s="188">
        <v>63</v>
      </c>
      <c r="L20" s="188">
        <v>64</v>
      </c>
      <c r="M20" s="188">
        <v>65</v>
      </c>
      <c r="N20" s="189">
        <v>66</v>
      </c>
      <c r="O20" s="187">
        <v>67</v>
      </c>
      <c r="P20" s="188">
        <v>68</v>
      </c>
      <c r="Q20" s="188">
        <v>69</v>
      </c>
      <c r="R20" s="188">
        <v>70</v>
      </c>
      <c r="S20" s="188">
        <v>71</v>
      </c>
      <c r="T20" s="190">
        <v>72</v>
      </c>
      <c r="U20" s="29"/>
    </row>
    <row r="21" spans="1:21" ht="100.95" customHeight="1" thickBot="1" x14ac:dyDescent="0.35">
      <c r="A21" s="4"/>
      <c r="B21" s="195" t="s">
        <v>77</v>
      </c>
      <c r="C21" s="55">
        <f>'96way5'!F76</f>
        <v>0</v>
      </c>
      <c r="D21" s="56">
        <f>'96way5'!F77</f>
        <v>0</v>
      </c>
      <c r="E21" s="56">
        <f>'96way5'!F78</f>
        <v>0</v>
      </c>
      <c r="F21" s="56">
        <f>'96way5'!F79</f>
        <v>0</v>
      </c>
      <c r="G21" s="56">
        <f>'96way5'!F80</f>
        <v>0</v>
      </c>
      <c r="H21" s="57">
        <f>'96way5'!F81</f>
        <v>0</v>
      </c>
      <c r="I21" s="55">
        <f>'96way5'!F83</f>
        <v>0</v>
      </c>
      <c r="J21" s="56">
        <f>'96way5'!F84</f>
        <v>0</v>
      </c>
      <c r="K21" s="56">
        <f>'96way5'!F85</f>
        <v>0</v>
      </c>
      <c r="L21" s="56">
        <f>'96way5'!F86</f>
        <v>0</v>
      </c>
      <c r="M21" s="56">
        <f>'96way5'!F87</f>
        <v>0</v>
      </c>
      <c r="N21" s="57">
        <f>'96way5'!F88</f>
        <v>0</v>
      </c>
      <c r="O21" s="55">
        <f>'96way5'!F90</f>
        <v>0</v>
      </c>
      <c r="P21" s="56">
        <f>'96way5'!F91</f>
        <v>0</v>
      </c>
      <c r="Q21" s="56">
        <f>'96way5'!F92</f>
        <v>0</v>
      </c>
      <c r="R21" s="56">
        <f>'96way5'!F93</f>
        <v>0</v>
      </c>
      <c r="S21" s="56">
        <f>'96way5'!F94</f>
        <v>0</v>
      </c>
      <c r="T21" s="60">
        <f>'96way5'!F95</f>
        <v>0</v>
      </c>
      <c r="U21" s="30"/>
    </row>
    <row r="22" spans="1:21" ht="34.049999999999997" customHeight="1" thickTop="1" thickBot="1" x14ac:dyDescent="0.35">
      <c r="A22" s="4"/>
      <c r="B22" s="439" t="s">
        <v>75</v>
      </c>
      <c r="C22" s="367">
        <f>'96way5'!B98</f>
        <v>0</v>
      </c>
      <c r="D22" s="368"/>
      <c r="E22" s="368"/>
      <c r="F22" s="368"/>
      <c r="G22" s="368"/>
      <c r="H22" s="368"/>
      <c r="I22" s="367">
        <f>'96way5'!B105</f>
        <v>0</v>
      </c>
      <c r="J22" s="368"/>
      <c r="K22" s="368"/>
      <c r="L22" s="368"/>
      <c r="M22" s="368"/>
      <c r="N22" s="368"/>
      <c r="O22" s="367">
        <f>'96way5'!B112</f>
        <v>0</v>
      </c>
      <c r="P22" s="368"/>
      <c r="Q22" s="368"/>
      <c r="R22" s="368"/>
      <c r="S22" s="368"/>
      <c r="T22" s="369"/>
      <c r="U22" s="24"/>
    </row>
    <row r="23" spans="1:21" ht="34.049999999999997" customHeight="1" thickTop="1" thickBot="1" x14ac:dyDescent="0.35">
      <c r="A23" s="4"/>
      <c r="B23" s="437"/>
      <c r="C23" s="363"/>
      <c r="D23" s="364"/>
      <c r="E23" s="364"/>
      <c r="F23" s="364"/>
      <c r="G23" s="364"/>
      <c r="H23" s="364"/>
      <c r="I23" s="363"/>
      <c r="J23" s="364"/>
      <c r="K23" s="364"/>
      <c r="L23" s="364"/>
      <c r="M23" s="364"/>
      <c r="N23" s="364"/>
      <c r="O23" s="363"/>
      <c r="P23" s="364"/>
      <c r="Q23" s="364"/>
      <c r="R23" s="364"/>
      <c r="S23" s="364"/>
      <c r="T23" s="366"/>
      <c r="U23" s="31"/>
    </row>
    <row r="24" spans="1:21" ht="66.75" customHeight="1" thickBot="1" x14ac:dyDescent="0.35">
      <c r="A24" s="23"/>
      <c r="B24" s="196" t="s">
        <v>76</v>
      </c>
      <c r="C24" s="66">
        <f>'96way5'!E97</f>
        <v>0</v>
      </c>
      <c r="D24" s="67">
        <f>'96way5'!E98</f>
        <v>0</v>
      </c>
      <c r="E24" s="67">
        <f>'96way5'!E99</f>
        <v>0</v>
      </c>
      <c r="F24" s="67">
        <f>'96way5'!E100</f>
        <v>0</v>
      </c>
      <c r="G24" s="67">
        <f>'96way5'!E101</f>
        <v>0</v>
      </c>
      <c r="H24" s="68">
        <f>'96way5'!E102</f>
        <v>0</v>
      </c>
      <c r="I24" s="66">
        <f>'96way5'!E104</f>
        <v>0</v>
      </c>
      <c r="J24" s="67">
        <f>'96way5'!E105</f>
        <v>0</v>
      </c>
      <c r="K24" s="67">
        <f>'96way5'!E106</f>
        <v>0</v>
      </c>
      <c r="L24" s="67">
        <f>'96way5'!E107</f>
        <v>0</v>
      </c>
      <c r="M24" s="67">
        <f>'96way5'!E108</f>
        <v>0</v>
      </c>
      <c r="N24" s="68">
        <f>'96way5'!E109</f>
        <v>0</v>
      </c>
      <c r="O24" s="66">
        <f>'96way5'!E111</f>
        <v>0</v>
      </c>
      <c r="P24" s="67">
        <f>'96way5'!E112</f>
        <v>0</v>
      </c>
      <c r="Q24" s="67">
        <f>'96way5'!E113</f>
        <v>0</v>
      </c>
      <c r="R24" s="67">
        <f>'96way5'!E114</f>
        <v>0</v>
      </c>
      <c r="S24" s="67">
        <f>'96way5'!E115</f>
        <v>0</v>
      </c>
      <c r="T24" s="69">
        <f>'96way5'!E116</f>
        <v>0</v>
      </c>
      <c r="U24" s="32"/>
    </row>
    <row r="25" spans="1:21" ht="28.05" customHeight="1" thickTop="1" thickBot="1" x14ac:dyDescent="0.35">
      <c r="A25" s="4"/>
      <c r="B25" s="200"/>
      <c r="C25" s="191">
        <v>73</v>
      </c>
      <c r="D25" s="192">
        <v>74</v>
      </c>
      <c r="E25" s="192">
        <v>75</v>
      </c>
      <c r="F25" s="192">
        <v>76</v>
      </c>
      <c r="G25" s="192">
        <v>77</v>
      </c>
      <c r="H25" s="193">
        <v>78</v>
      </c>
      <c r="I25" s="191">
        <v>79</v>
      </c>
      <c r="J25" s="192">
        <v>80</v>
      </c>
      <c r="K25" s="192">
        <v>81</v>
      </c>
      <c r="L25" s="192">
        <v>82</v>
      </c>
      <c r="M25" s="192">
        <v>83</v>
      </c>
      <c r="N25" s="193">
        <v>84</v>
      </c>
      <c r="O25" s="191">
        <v>85</v>
      </c>
      <c r="P25" s="192">
        <v>86</v>
      </c>
      <c r="Q25" s="192">
        <v>87</v>
      </c>
      <c r="R25" s="192">
        <v>88</v>
      </c>
      <c r="S25" s="192">
        <v>89</v>
      </c>
      <c r="T25" s="194">
        <v>90</v>
      </c>
      <c r="U25" s="37"/>
    </row>
    <row r="26" spans="1:21" ht="100.95" customHeight="1" thickBot="1" x14ac:dyDescent="0.35">
      <c r="A26" s="248"/>
      <c r="B26" s="195" t="s">
        <v>77</v>
      </c>
      <c r="C26" s="55">
        <f>'96way5'!F97</f>
        <v>0</v>
      </c>
      <c r="D26" s="56">
        <f>'96way5'!F98</f>
        <v>0</v>
      </c>
      <c r="E26" s="56">
        <f>'96way5'!F99</f>
        <v>0</v>
      </c>
      <c r="F26" s="56">
        <f>'96way5'!F100</f>
        <v>0</v>
      </c>
      <c r="G26" s="56">
        <f>'96way5'!F101</f>
        <v>0</v>
      </c>
      <c r="H26" s="57">
        <f>'96way5'!F102</f>
        <v>0</v>
      </c>
      <c r="I26" s="55">
        <f>'96way5'!F104</f>
        <v>0</v>
      </c>
      <c r="J26" s="56">
        <f>'96way5'!F105</f>
        <v>0</v>
      </c>
      <c r="K26" s="56">
        <f>'96way5'!F106</f>
        <v>0</v>
      </c>
      <c r="L26" s="56">
        <f>'96way5'!F107</f>
        <v>0</v>
      </c>
      <c r="M26" s="56">
        <f>'96way5'!F108</f>
        <v>0</v>
      </c>
      <c r="N26" s="57">
        <f>'96way5'!F109</f>
        <v>0</v>
      </c>
      <c r="O26" s="55">
        <f>'96way5'!F111</f>
        <v>0</v>
      </c>
      <c r="P26" s="56">
        <f>'96way5'!F112</f>
        <v>0</v>
      </c>
      <c r="Q26" s="56">
        <f>'96way5'!F113</f>
        <v>0</v>
      </c>
      <c r="R26" s="56">
        <f>'96way5'!F114</f>
        <v>0</v>
      </c>
      <c r="S26" s="56">
        <f>'96way5'!F115</f>
        <v>0</v>
      </c>
      <c r="T26" s="60">
        <f>'96way5'!F116</f>
        <v>0</v>
      </c>
      <c r="U26" s="249"/>
    </row>
    <row r="27" spans="1:21" s="19" customFormat="1" ht="100.95" customHeight="1" thickTop="1" thickBot="1" x14ac:dyDescent="0.35">
      <c r="A27" s="225"/>
      <c r="B27" s="231"/>
      <c r="C27" s="232"/>
      <c r="D27" s="232"/>
      <c r="E27" s="232"/>
      <c r="F27" s="232"/>
      <c r="G27" s="232"/>
      <c r="H27" s="232"/>
      <c r="I27" s="232"/>
      <c r="J27" s="232"/>
      <c r="K27" s="232"/>
      <c r="L27" s="232"/>
      <c r="M27" s="232"/>
      <c r="N27" s="232"/>
      <c r="O27" s="232"/>
      <c r="P27" s="232"/>
      <c r="Q27" s="232"/>
      <c r="R27" s="232"/>
      <c r="S27" s="232"/>
      <c r="T27" s="232"/>
      <c r="U27" s="232"/>
    </row>
    <row r="28" spans="1:21" s="19" customFormat="1" ht="34.049999999999997" customHeight="1" thickTop="1" thickBot="1" x14ac:dyDescent="0.35">
      <c r="A28" s="256"/>
      <c r="B28" s="440" t="s">
        <v>75</v>
      </c>
      <c r="C28" s="377">
        <f>'96way5'!B119</f>
        <v>0</v>
      </c>
      <c r="D28" s="378"/>
      <c r="E28" s="378"/>
      <c r="F28" s="378"/>
      <c r="G28" s="378"/>
      <c r="H28" s="378"/>
      <c r="I28" s="257"/>
      <c r="J28" s="232"/>
      <c r="K28" s="232"/>
      <c r="L28" s="232"/>
      <c r="M28" s="232"/>
      <c r="N28" s="232"/>
      <c r="O28" s="232"/>
      <c r="P28" s="232"/>
      <c r="Q28" s="232"/>
      <c r="R28" s="232"/>
      <c r="S28" s="232"/>
      <c r="T28" s="232"/>
      <c r="U28" s="232"/>
    </row>
    <row r="29" spans="1:21" ht="34.049999999999997" customHeight="1" thickBot="1" x14ac:dyDescent="0.35">
      <c r="A29" s="20"/>
      <c r="B29" s="435"/>
      <c r="C29" s="379"/>
      <c r="D29" s="380"/>
      <c r="E29" s="380"/>
      <c r="F29" s="380"/>
      <c r="G29" s="380"/>
      <c r="H29" s="380"/>
      <c r="I29" s="51"/>
      <c r="J29" s="226"/>
      <c r="K29" s="226"/>
      <c r="L29" s="342" t="s">
        <v>113</v>
      </c>
      <c r="M29" s="343"/>
      <c r="N29" s="343"/>
      <c r="O29" s="343"/>
      <c r="P29" s="343"/>
      <c r="Q29" s="344"/>
      <c r="R29" s="226"/>
      <c r="S29" s="226"/>
      <c r="T29" s="226"/>
      <c r="U29" s="230"/>
    </row>
    <row r="30" spans="1:21" ht="66.75" customHeight="1" thickBot="1" x14ac:dyDescent="0.35">
      <c r="A30" s="21"/>
      <c r="B30" s="195" t="s">
        <v>76</v>
      </c>
      <c r="C30" s="66">
        <f>'96way5'!E118</f>
        <v>0</v>
      </c>
      <c r="D30" s="67">
        <f>'96way5'!E119</f>
        <v>0</v>
      </c>
      <c r="E30" s="67">
        <f>'96way5'!E120</f>
        <v>0</v>
      </c>
      <c r="F30" s="67">
        <f>'96way5'!E121</f>
        <v>0</v>
      </c>
      <c r="G30" s="67">
        <f>'96way5'!E122</f>
        <v>0</v>
      </c>
      <c r="H30" s="243">
        <f>'96way5'!E123</f>
        <v>0</v>
      </c>
      <c r="I30" s="244"/>
      <c r="J30" s="233"/>
      <c r="K30" s="233"/>
      <c r="L30" s="345"/>
      <c r="M30" s="346"/>
      <c r="N30" s="346"/>
      <c r="O30" s="346"/>
      <c r="P30" s="346"/>
      <c r="Q30" s="347"/>
      <c r="R30" s="233"/>
      <c r="S30" s="233"/>
      <c r="T30" s="233"/>
      <c r="U30" s="230"/>
    </row>
    <row r="31" spans="1:21" ht="28.05" customHeight="1" thickTop="1" thickBot="1" x14ac:dyDescent="0.35">
      <c r="A31" s="4"/>
      <c r="B31" s="200"/>
      <c r="C31" s="191">
        <v>91</v>
      </c>
      <c r="D31" s="192">
        <v>92</v>
      </c>
      <c r="E31" s="192">
        <v>93</v>
      </c>
      <c r="F31" s="192">
        <v>94</v>
      </c>
      <c r="G31" s="192">
        <v>95</v>
      </c>
      <c r="H31" s="193">
        <v>96</v>
      </c>
      <c r="I31" s="245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</row>
    <row r="32" spans="1:21" ht="102" customHeight="1" thickBot="1" x14ac:dyDescent="0.35">
      <c r="A32" s="250"/>
      <c r="B32" s="195" t="s">
        <v>77</v>
      </c>
      <c r="C32" s="55">
        <f>'96way5'!F118</f>
        <v>0</v>
      </c>
      <c r="D32" s="56">
        <f>'96way5'!F119</f>
        <v>0</v>
      </c>
      <c r="E32" s="56">
        <f>'96way5'!F120</f>
        <v>0</v>
      </c>
      <c r="F32" s="56">
        <f>'96way5'!F121</f>
        <v>0</v>
      </c>
      <c r="G32" s="56">
        <f>'96way5'!F122</f>
        <v>0</v>
      </c>
      <c r="H32" s="57">
        <f>'96way5'!F123</f>
        <v>0</v>
      </c>
      <c r="I32" s="251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6"/>
    </row>
    <row r="33" spans="1:21" ht="16.8" thickTop="1" thickBot="1" x14ac:dyDescent="0.3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</row>
    <row r="34" spans="1:21" s="27" customFormat="1" ht="31.95" customHeight="1" thickTop="1" x14ac:dyDescent="1">
      <c r="A34" s="237"/>
      <c r="B34" s="381">
        <f>C1</f>
        <v>0</v>
      </c>
      <c r="C34" s="382"/>
      <c r="D34" s="383"/>
      <c r="E34" s="386">
        <f>I1</f>
        <v>0</v>
      </c>
      <c r="F34" s="382"/>
      <c r="G34" s="382"/>
      <c r="H34" s="382"/>
      <c r="I34" s="387"/>
      <c r="J34" s="389">
        <f>O1</f>
        <v>0</v>
      </c>
      <c r="K34" s="387"/>
      <c r="L34" s="387"/>
      <c r="M34" s="387"/>
      <c r="N34" s="390"/>
      <c r="O34" s="238"/>
      <c r="P34" s="239"/>
      <c r="Q34" s="239"/>
      <c r="R34" s="239"/>
      <c r="S34" s="239"/>
      <c r="T34" s="226"/>
      <c r="U34" s="226"/>
    </row>
    <row r="35" spans="1:21" s="27" customFormat="1" ht="31.95" customHeight="1" thickBot="1" x14ac:dyDescent="1.05">
      <c r="A35" s="237"/>
      <c r="B35" s="384"/>
      <c r="C35" s="384"/>
      <c r="D35" s="385"/>
      <c r="E35" s="388"/>
      <c r="F35" s="384"/>
      <c r="G35" s="384"/>
      <c r="H35" s="384"/>
      <c r="I35" s="384"/>
      <c r="J35" s="391"/>
      <c r="K35" s="384"/>
      <c r="L35" s="384"/>
      <c r="M35" s="384"/>
      <c r="N35" s="392"/>
      <c r="O35" s="238"/>
      <c r="P35" s="239"/>
      <c r="Q35" s="239"/>
      <c r="R35" s="239"/>
      <c r="S35" s="239"/>
      <c r="T35" s="226"/>
      <c r="U35" s="226"/>
    </row>
    <row r="36" spans="1:21" s="27" customFormat="1" ht="31.95" customHeight="1" thickTop="1" x14ac:dyDescent="1">
      <c r="A36" s="237"/>
      <c r="B36" s="348">
        <f>C6</f>
        <v>0</v>
      </c>
      <c r="C36" s="349"/>
      <c r="D36" s="350"/>
      <c r="E36" s="354">
        <f>I6</f>
        <v>0</v>
      </c>
      <c r="F36" s="349"/>
      <c r="G36" s="349"/>
      <c r="H36" s="349"/>
      <c r="I36" s="349"/>
      <c r="J36" s="356">
        <f>O6</f>
        <v>0</v>
      </c>
      <c r="K36" s="348"/>
      <c r="L36" s="348"/>
      <c r="M36" s="348"/>
      <c r="N36" s="357"/>
      <c r="O36" s="239"/>
      <c r="P36" s="239"/>
      <c r="Q36" s="239"/>
      <c r="R36" s="239"/>
      <c r="S36" s="239"/>
      <c r="T36" s="226"/>
      <c r="U36" s="226"/>
    </row>
    <row r="37" spans="1:21" s="27" customFormat="1" ht="31.95" customHeight="1" thickBot="1" x14ac:dyDescent="1.05">
      <c r="A37" s="237"/>
      <c r="B37" s="351"/>
      <c r="C37" s="352"/>
      <c r="D37" s="353"/>
      <c r="E37" s="355"/>
      <c r="F37" s="352"/>
      <c r="G37" s="352"/>
      <c r="H37" s="352"/>
      <c r="I37" s="351"/>
      <c r="J37" s="358"/>
      <c r="K37" s="351"/>
      <c r="L37" s="351"/>
      <c r="M37" s="351"/>
      <c r="N37" s="359"/>
      <c r="O37" s="239"/>
      <c r="P37" s="239"/>
      <c r="Q37" s="239"/>
      <c r="R37" s="239"/>
      <c r="S37" s="239"/>
      <c r="T37" s="226"/>
      <c r="U37" s="226"/>
    </row>
    <row r="38" spans="1:21" s="27" customFormat="1" ht="31.95" customHeight="1" thickTop="1" x14ac:dyDescent="1">
      <c r="A38" s="237"/>
      <c r="B38" s="348">
        <f>C11</f>
        <v>0</v>
      </c>
      <c r="C38" s="349"/>
      <c r="D38" s="350"/>
      <c r="E38" s="354">
        <f>I11</f>
        <v>0</v>
      </c>
      <c r="F38" s="349"/>
      <c r="G38" s="349"/>
      <c r="H38" s="349"/>
      <c r="I38" s="349"/>
      <c r="J38" s="356">
        <f>O11</f>
        <v>0</v>
      </c>
      <c r="K38" s="348"/>
      <c r="L38" s="348"/>
      <c r="M38" s="348"/>
      <c r="N38" s="357"/>
      <c r="O38" s="239"/>
      <c r="P38" s="239"/>
      <c r="Q38" s="239"/>
      <c r="R38" s="239"/>
      <c r="S38" s="239"/>
      <c r="T38" s="226"/>
      <c r="U38" s="226"/>
    </row>
    <row r="39" spans="1:21" s="27" customFormat="1" ht="31.95" customHeight="1" thickBot="1" x14ac:dyDescent="1.05">
      <c r="A39" s="237"/>
      <c r="B39" s="351"/>
      <c r="C39" s="352"/>
      <c r="D39" s="353"/>
      <c r="E39" s="355"/>
      <c r="F39" s="352"/>
      <c r="G39" s="352"/>
      <c r="H39" s="352"/>
      <c r="I39" s="351"/>
      <c r="J39" s="358"/>
      <c r="K39" s="351"/>
      <c r="L39" s="351"/>
      <c r="M39" s="351"/>
      <c r="N39" s="359"/>
      <c r="O39" s="239"/>
      <c r="P39" s="239"/>
      <c r="Q39" s="239"/>
      <c r="R39" s="239"/>
      <c r="S39" s="239"/>
      <c r="T39" s="226"/>
      <c r="U39" s="226"/>
    </row>
    <row r="40" spans="1:21" s="27" customFormat="1" ht="31.95" customHeight="1" thickTop="1" x14ac:dyDescent="1">
      <c r="A40" s="237"/>
      <c r="B40" s="348">
        <f>C17</f>
        <v>0</v>
      </c>
      <c r="C40" s="349"/>
      <c r="D40" s="350"/>
      <c r="E40" s="354">
        <f>I17</f>
        <v>0</v>
      </c>
      <c r="F40" s="349"/>
      <c r="G40" s="349"/>
      <c r="H40" s="349"/>
      <c r="I40" s="349"/>
      <c r="J40" s="356">
        <f>O17</f>
        <v>0</v>
      </c>
      <c r="K40" s="348"/>
      <c r="L40" s="348"/>
      <c r="M40" s="348"/>
      <c r="N40" s="357"/>
      <c r="O40" s="239"/>
      <c r="P40" s="239"/>
      <c r="Q40" s="239"/>
      <c r="R40" s="239"/>
      <c r="S40" s="239"/>
      <c r="T40" s="226"/>
      <c r="U40" s="226"/>
    </row>
    <row r="41" spans="1:21" s="27" customFormat="1" ht="31.95" customHeight="1" thickBot="1" x14ac:dyDescent="1.05">
      <c r="A41" s="237"/>
      <c r="B41" s="370"/>
      <c r="C41" s="370"/>
      <c r="D41" s="371"/>
      <c r="E41" s="372"/>
      <c r="F41" s="370"/>
      <c r="G41" s="370"/>
      <c r="H41" s="370"/>
      <c r="I41" s="370"/>
      <c r="J41" s="373"/>
      <c r="K41" s="370"/>
      <c r="L41" s="370"/>
      <c r="M41" s="370"/>
      <c r="N41" s="374"/>
      <c r="O41" s="239"/>
      <c r="P41" s="239"/>
      <c r="Q41" s="239"/>
      <c r="R41" s="239"/>
      <c r="S41" s="239"/>
      <c r="T41" s="226"/>
      <c r="U41" s="226"/>
    </row>
    <row r="42" spans="1:21" ht="31.05" customHeight="1" thickTop="1" x14ac:dyDescent="0.3">
      <c r="A42" s="240"/>
      <c r="B42" s="411">
        <f>C22</f>
        <v>0</v>
      </c>
      <c r="C42" s="412"/>
      <c r="D42" s="413"/>
      <c r="E42" s="416">
        <f>I22</f>
        <v>0</v>
      </c>
      <c r="F42" s="412"/>
      <c r="G42" s="412"/>
      <c r="H42" s="412"/>
      <c r="I42" s="411"/>
      <c r="J42" s="419">
        <f>O22</f>
        <v>0</v>
      </c>
      <c r="K42" s="411"/>
      <c r="L42" s="411"/>
      <c r="M42" s="411"/>
      <c r="N42" s="420"/>
      <c r="O42" s="40"/>
      <c r="P42" s="40"/>
      <c r="Q42" s="40"/>
      <c r="R42" s="40"/>
      <c r="S42" s="40"/>
      <c r="T42" s="40"/>
      <c r="U42" s="40"/>
    </row>
    <row r="43" spans="1:21" ht="31.05" customHeight="1" thickBot="1" x14ac:dyDescent="0.35">
      <c r="A43" s="240"/>
      <c r="B43" s="414"/>
      <c r="C43" s="414"/>
      <c r="D43" s="415"/>
      <c r="E43" s="417"/>
      <c r="F43" s="418"/>
      <c r="G43" s="418"/>
      <c r="H43" s="418"/>
      <c r="I43" s="418"/>
      <c r="J43" s="417"/>
      <c r="K43" s="418"/>
      <c r="L43" s="418"/>
      <c r="M43" s="418"/>
      <c r="N43" s="421"/>
      <c r="O43" s="40"/>
      <c r="P43" s="40"/>
      <c r="Q43" s="40"/>
      <c r="R43" s="40"/>
      <c r="S43" s="40"/>
      <c r="T43" s="40"/>
      <c r="U43" s="40"/>
    </row>
    <row r="44" spans="1:21" ht="31.05" customHeight="1" thickTop="1" x14ac:dyDescent="0.3">
      <c r="A44" s="240"/>
      <c r="B44" s="411">
        <f>C28</f>
        <v>0</v>
      </c>
      <c r="C44" s="412"/>
      <c r="D44" s="413"/>
      <c r="E44" s="241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</row>
    <row r="45" spans="1:21" ht="31.05" customHeight="1" thickBot="1" x14ac:dyDescent="0.35">
      <c r="A45" s="240"/>
      <c r="B45" s="418"/>
      <c r="C45" s="418"/>
      <c r="D45" s="421"/>
      <c r="E45" s="242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</row>
    <row r="46" spans="1:21" ht="31.05" customHeight="1" thickTop="1" x14ac:dyDescent="0.3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</row>
  </sheetData>
  <sheetProtection sheet="1" objects="1" scenarios="1"/>
  <mergeCells count="39">
    <mergeCell ref="B42:D43"/>
    <mergeCell ref="E42:I43"/>
    <mergeCell ref="J42:N43"/>
    <mergeCell ref="B44:D45"/>
    <mergeCell ref="B38:D39"/>
    <mergeCell ref="E38:I39"/>
    <mergeCell ref="J38:N39"/>
    <mergeCell ref="B40:D41"/>
    <mergeCell ref="E40:I41"/>
    <mergeCell ref="J40:N41"/>
    <mergeCell ref="B34:D35"/>
    <mergeCell ref="E34:I35"/>
    <mergeCell ref="J34:N35"/>
    <mergeCell ref="B36:D37"/>
    <mergeCell ref="E36:I37"/>
    <mergeCell ref="J36:N37"/>
    <mergeCell ref="B22:B23"/>
    <mergeCell ref="C22:H23"/>
    <mergeCell ref="I22:N23"/>
    <mergeCell ref="O22:T23"/>
    <mergeCell ref="B28:B29"/>
    <mergeCell ref="C28:H29"/>
    <mergeCell ref="L29:Q30"/>
    <mergeCell ref="B11:B12"/>
    <mergeCell ref="C11:H12"/>
    <mergeCell ref="I11:N12"/>
    <mergeCell ref="O11:T12"/>
    <mergeCell ref="B17:B18"/>
    <mergeCell ref="C17:H18"/>
    <mergeCell ref="I17:N18"/>
    <mergeCell ref="O17:T18"/>
    <mergeCell ref="B1:B2"/>
    <mergeCell ref="C1:H2"/>
    <mergeCell ref="I1:N2"/>
    <mergeCell ref="O1:T2"/>
    <mergeCell ref="B6:B7"/>
    <mergeCell ref="C6:H7"/>
    <mergeCell ref="I6:N7"/>
    <mergeCell ref="O6:T7"/>
  </mergeCells>
  <conditionalFormatting sqref="C1:T3 C5:T8 C10:T13 C16:T19 C21:T24 C28:H30 B34:N43 B44:D45">
    <cfRule type="cellIs" dxfId="1" priority="1" operator="equal">
      <formula>0</formula>
    </cfRule>
  </conditionalFormatting>
  <conditionalFormatting sqref="C26:T26 C32:H32">
    <cfRule type="cellIs" dxfId="0" priority="2" operator="equal">
      <formula>0</formula>
    </cfRule>
  </conditionalFormatting>
  <pageMargins left="0.3298611111111111" right="0.46875" top="0.90277777777777779" bottom="0.75" header="0.3" footer="0.3"/>
  <pageSetup paperSize="8" orientation="landscape" horizontalDpi="0" verticalDpi="0"/>
  <headerFooter>
    <oddHeader>&amp;L&amp;"System Font,Regular"&amp;10&amp;K000000&amp;F
&amp;C96 way 1&amp;R&amp;D</oddHeader>
  </headerFooter>
  <rowBreaks count="1" manualBreakCount="1">
    <brk id="2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9E195-79E6-3D46-8E2A-AC8D7FF1584B}">
  <dimension ref="A1:G51"/>
  <sheetViews>
    <sheetView zoomScaleNormal="100" zoomScaleSheetLayoutView="100" workbookViewId="0">
      <selection activeCell="C2" sqref="C2:F2"/>
    </sheetView>
  </sheetViews>
  <sheetFormatPr defaultColWidth="10.796875" defaultRowHeight="16.2" x14ac:dyDescent="0.3"/>
  <cols>
    <col min="1" max="1" width="5" style="48" customWidth="1"/>
    <col min="2" max="2" width="11.796875" style="48" customWidth="1"/>
    <col min="3" max="3" width="9.19921875" style="48" customWidth="1"/>
    <col min="4" max="4" width="14.19921875" style="48" customWidth="1"/>
    <col min="5" max="5" width="10.69921875" style="48" customWidth="1"/>
    <col min="6" max="6" width="14" style="48" customWidth="1"/>
    <col min="7" max="7" width="17.296875" style="48" customWidth="1"/>
    <col min="8" max="8" width="10.796875" style="48" customWidth="1"/>
    <col min="9" max="16384" width="10.796875" style="48"/>
  </cols>
  <sheetData>
    <row r="1" spans="1:7" ht="16.95" customHeight="1" thickBot="1" x14ac:dyDescent="0.35">
      <c r="A1" s="101"/>
      <c r="B1" s="102"/>
      <c r="C1" s="277" t="s">
        <v>95</v>
      </c>
      <c r="D1" s="278"/>
      <c r="E1" s="278"/>
      <c r="F1" s="279"/>
      <c r="G1" s="103"/>
    </row>
    <row r="2" spans="1:7" ht="16.95" customHeight="1" thickBot="1" x14ac:dyDescent="0.35">
      <c r="A2" s="272" t="s">
        <v>74</v>
      </c>
      <c r="B2" s="273"/>
      <c r="C2" s="274" t="str">
        <f>Fixtures!C2</f>
        <v>Macklemore24</v>
      </c>
      <c r="D2" s="275"/>
      <c r="E2" s="275"/>
      <c r="F2" s="276"/>
      <c r="G2" s="104"/>
    </row>
    <row r="3" spans="1:7" ht="7.05" customHeight="1" thickBot="1" x14ac:dyDescent="0.35">
      <c r="A3" s="98"/>
      <c r="B3" s="98"/>
      <c r="C3" s="98"/>
      <c r="D3" s="98"/>
      <c r="E3" s="98"/>
      <c r="F3" s="98"/>
      <c r="G3" s="98"/>
    </row>
    <row r="4" spans="1:7" ht="16.05" customHeight="1" thickBot="1" x14ac:dyDescent="0.35">
      <c r="A4" s="105" t="s">
        <v>98</v>
      </c>
      <c r="B4" s="105" t="s">
        <v>96</v>
      </c>
      <c r="C4" s="105" t="s">
        <v>90</v>
      </c>
      <c r="D4" s="105" t="s">
        <v>91</v>
      </c>
      <c r="E4" s="105" t="s">
        <v>92</v>
      </c>
      <c r="F4" s="105" t="s">
        <v>93</v>
      </c>
      <c r="G4" s="105" t="s">
        <v>99</v>
      </c>
    </row>
    <row r="5" spans="1:7" ht="16.05" customHeight="1" x14ac:dyDescent="0.3">
      <c r="A5" s="106"/>
      <c r="B5" s="106"/>
      <c r="C5" s="107"/>
      <c r="D5" s="107"/>
      <c r="E5" s="107"/>
      <c r="F5" s="106"/>
      <c r="G5" s="106"/>
    </row>
    <row r="6" spans="1:7" ht="16.05" customHeight="1" x14ac:dyDescent="0.3">
      <c r="A6" s="108"/>
      <c r="B6" s="108"/>
      <c r="C6" s="109"/>
      <c r="D6" s="109"/>
      <c r="E6" s="108"/>
      <c r="F6" s="108"/>
      <c r="G6" s="108"/>
    </row>
    <row r="7" spans="1:7" ht="16.05" customHeight="1" x14ac:dyDescent="0.3">
      <c r="A7" s="108"/>
      <c r="B7" s="109"/>
      <c r="C7" s="109"/>
      <c r="D7" s="109"/>
      <c r="E7" s="109"/>
      <c r="F7" s="109"/>
      <c r="G7" s="108"/>
    </row>
    <row r="8" spans="1:7" ht="16.05" customHeight="1" x14ac:dyDescent="0.3">
      <c r="A8" s="108"/>
      <c r="B8" s="108"/>
      <c r="C8" s="109"/>
      <c r="D8" s="108"/>
      <c r="E8" s="108"/>
      <c r="F8" s="108"/>
      <c r="G8" s="108"/>
    </row>
    <row r="9" spans="1:7" ht="16.05" customHeight="1" x14ac:dyDescent="0.3">
      <c r="A9" s="108"/>
      <c r="B9" s="108"/>
      <c r="C9" s="108"/>
      <c r="D9" s="108"/>
      <c r="E9" s="108"/>
      <c r="F9" s="108"/>
      <c r="G9" s="108"/>
    </row>
    <row r="10" spans="1:7" ht="16.05" customHeight="1" x14ac:dyDescent="0.3">
      <c r="A10" s="108"/>
      <c r="B10" s="108"/>
      <c r="C10" s="108"/>
      <c r="D10" s="108"/>
      <c r="E10" s="108"/>
      <c r="F10" s="108"/>
      <c r="G10" s="108"/>
    </row>
    <row r="11" spans="1:7" ht="16.05" customHeight="1" x14ac:dyDescent="0.3">
      <c r="A11" s="108"/>
      <c r="B11" s="108"/>
      <c r="C11" s="108"/>
      <c r="D11" s="108"/>
      <c r="E11" s="108"/>
      <c r="F11" s="108"/>
      <c r="G11" s="108"/>
    </row>
    <row r="12" spans="1:7" ht="16.05" customHeight="1" x14ac:dyDescent="0.3">
      <c r="A12" s="108"/>
      <c r="B12" s="108"/>
      <c r="C12" s="108"/>
      <c r="D12" s="108"/>
      <c r="E12" s="108"/>
      <c r="F12" s="108"/>
      <c r="G12" s="108"/>
    </row>
    <row r="13" spans="1:7" ht="16.05" customHeight="1" x14ac:dyDescent="0.3">
      <c r="A13" s="108"/>
      <c r="B13" s="108"/>
      <c r="C13" s="108"/>
      <c r="D13" s="108"/>
      <c r="E13" s="108"/>
      <c r="F13" s="108"/>
      <c r="G13" s="108"/>
    </row>
    <row r="14" spans="1:7" ht="16.05" customHeight="1" x14ac:dyDescent="0.3">
      <c r="A14" s="108"/>
      <c r="B14" s="108"/>
      <c r="C14" s="108"/>
      <c r="D14" s="108"/>
      <c r="E14" s="108"/>
      <c r="F14" s="108"/>
      <c r="G14" s="108"/>
    </row>
    <row r="15" spans="1:7" ht="16.05" customHeight="1" x14ac:dyDescent="0.3">
      <c r="A15" s="108"/>
      <c r="B15" s="108"/>
      <c r="C15" s="108"/>
      <c r="D15" s="108"/>
      <c r="E15" s="108"/>
      <c r="F15" s="108"/>
      <c r="G15" s="108"/>
    </row>
    <row r="16" spans="1:7" ht="16.05" customHeight="1" x14ac:dyDescent="0.3">
      <c r="A16" s="108"/>
      <c r="B16" s="108"/>
      <c r="C16" s="108"/>
      <c r="D16" s="108"/>
      <c r="E16" s="108"/>
      <c r="F16" s="108"/>
      <c r="G16" s="108"/>
    </row>
    <row r="17" spans="1:7" ht="16.05" customHeight="1" x14ac:dyDescent="0.3">
      <c r="A17" s="108"/>
      <c r="B17" s="108"/>
      <c r="C17" s="108"/>
      <c r="D17" s="108"/>
      <c r="E17" s="108"/>
      <c r="F17" s="108"/>
      <c r="G17" s="108"/>
    </row>
    <row r="18" spans="1:7" ht="16.05" customHeight="1" x14ac:dyDescent="0.3">
      <c r="A18" s="108"/>
      <c r="B18" s="108"/>
      <c r="C18" s="108"/>
      <c r="D18" s="108"/>
      <c r="E18" s="108"/>
      <c r="F18" s="108"/>
      <c r="G18" s="108"/>
    </row>
    <row r="19" spans="1:7" ht="16.05" customHeight="1" x14ac:dyDescent="0.3">
      <c r="A19" s="108"/>
      <c r="B19" s="108"/>
      <c r="C19" s="108"/>
      <c r="D19" s="108"/>
      <c r="E19" s="108"/>
      <c r="F19" s="108"/>
      <c r="G19" s="108"/>
    </row>
    <row r="20" spans="1:7" ht="16.05" customHeight="1" x14ac:dyDescent="0.3">
      <c r="A20" s="108"/>
      <c r="B20" s="108"/>
      <c r="C20" s="108"/>
      <c r="D20" s="108"/>
      <c r="E20" s="108"/>
      <c r="F20" s="108"/>
      <c r="G20" s="108"/>
    </row>
    <row r="21" spans="1:7" ht="16.05" customHeight="1" x14ac:dyDescent="0.3">
      <c r="A21" s="108"/>
      <c r="B21" s="108"/>
      <c r="C21" s="108"/>
      <c r="D21" s="108"/>
      <c r="E21" s="108"/>
      <c r="F21" s="108"/>
      <c r="G21" s="108"/>
    </row>
    <row r="22" spans="1:7" ht="16.05" customHeight="1" x14ac:dyDescent="0.3">
      <c r="A22" s="108"/>
      <c r="B22" s="108"/>
      <c r="C22" s="108"/>
      <c r="D22" s="108"/>
      <c r="E22" s="108"/>
      <c r="F22" s="108"/>
      <c r="G22" s="108"/>
    </row>
    <row r="23" spans="1:7" ht="16.05" customHeight="1" x14ac:dyDescent="0.3">
      <c r="A23" s="108"/>
      <c r="B23" s="108"/>
      <c r="C23" s="108"/>
      <c r="D23" s="108"/>
      <c r="E23" s="108"/>
      <c r="F23" s="108"/>
      <c r="G23" s="108"/>
    </row>
    <row r="24" spans="1:7" ht="16.05" customHeight="1" x14ac:dyDescent="0.3">
      <c r="A24" s="108"/>
      <c r="B24" s="108"/>
      <c r="C24" s="108"/>
      <c r="D24" s="108"/>
      <c r="E24" s="108"/>
      <c r="F24" s="108"/>
      <c r="G24" s="108"/>
    </row>
    <row r="25" spans="1:7" ht="16.05" customHeight="1" x14ac:dyDescent="0.3">
      <c r="A25" s="108"/>
      <c r="B25" s="108"/>
      <c r="C25" s="108"/>
      <c r="D25" s="108"/>
      <c r="E25" s="108"/>
      <c r="F25" s="108"/>
      <c r="G25" s="108"/>
    </row>
    <row r="26" spans="1:7" ht="16.05" customHeight="1" x14ac:dyDescent="0.3">
      <c r="A26" s="108"/>
      <c r="B26" s="108"/>
      <c r="C26" s="108"/>
      <c r="D26" s="108"/>
      <c r="E26" s="108"/>
      <c r="F26" s="108"/>
      <c r="G26" s="108"/>
    </row>
    <row r="27" spans="1:7" ht="16.05" customHeight="1" x14ac:dyDescent="0.3">
      <c r="A27" s="108"/>
      <c r="B27" s="108"/>
      <c r="C27" s="108"/>
      <c r="D27" s="108"/>
      <c r="E27" s="108"/>
      <c r="F27" s="108"/>
      <c r="G27" s="108"/>
    </row>
    <row r="28" spans="1:7" ht="16.05" customHeight="1" x14ac:dyDescent="0.3">
      <c r="A28" s="108"/>
      <c r="B28" s="108"/>
      <c r="C28" s="108"/>
      <c r="D28" s="108"/>
      <c r="E28" s="108"/>
      <c r="F28" s="108"/>
      <c r="G28" s="108"/>
    </row>
    <row r="29" spans="1:7" ht="16.05" customHeight="1" x14ac:dyDescent="0.3">
      <c r="A29" s="108"/>
      <c r="B29" s="108"/>
      <c r="C29" s="108"/>
      <c r="D29" s="108"/>
      <c r="E29" s="108"/>
      <c r="F29" s="108"/>
      <c r="G29" s="108"/>
    </row>
    <row r="30" spans="1:7" ht="16.05" customHeight="1" x14ac:dyDescent="0.3">
      <c r="A30" s="108"/>
      <c r="B30" s="108"/>
      <c r="C30" s="108"/>
      <c r="D30" s="108"/>
      <c r="E30" s="108"/>
      <c r="F30" s="108"/>
      <c r="G30" s="108"/>
    </row>
    <row r="31" spans="1:7" ht="16.05" customHeight="1" x14ac:dyDescent="0.3">
      <c r="A31" s="108"/>
      <c r="B31" s="108"/>
      <c r="C31" s="108"/>
      <c r="D31" s="108"/>
      <c r="E31" s="108"/>
      <c r="F31" s="108"/>
      <c r="G31" s="108"/>
    </row>
    <row r="32" spans="1:7" ht="16.05" customHeight="1" x14ac:dyDescent="0.3">
      <c r="A32" s="108"/>
      <c r="B32" s="108"/>
      <c r="C32" s="108"/>
      <c r="D32" s="108"/>
      <c r="E32" s="108"/>
      <c r="F32" s="108"/>
      <c r="G32" s="108"/>
    </row>
    <row r="33" spans="1:7" ht="16.05" customHeight="1" x14ac:dyDescent="0.3">
      <c r="A33" s="108"/>
      <c r="B33" s="108"/>
      <c r="C33" s="108"/>
      <c r="D33" s="108"/>
      <c r="E33" s="108"/>
      <c r="F33" s="108"/>
      <c r="G33" s="108"/>
    </row>
    <row r="34" spans="1:7" ht="16.05" customHeight="1" x14ac:dyDescent="0.3">
      <c r="A34" s="108"/>
      <c r="B34" s="108"/>
      <c r="C34" s="108"/>
      <c r="D34" s="108"/>
      <c r="E34" s="108"/>
      <c r="F34" s="108"/>
      <c r="G34" s="108"/>
    </row>
    <row r="35" spans="1:7" ht="16.05" customHeight="1" x14ac:dyDescent="0.3">
      <c r="A35" s="108"/>
      <c r="B35" s="108"/>
      <c r="C35" s="108"/>
      <c r="D35" s="108"/>
      <c r="E35" s="108"/>
      <c r="F35" s="108"/>
      <c r="G35" s="108"/>
    </row>
    <row r="36" spans="1:7" ht="16.05" customHeight="1" x14ac:dyDescent="0.3">
      <c r="A36" s="108"/>
      <c r="B36" s="108"/>
      <c r="C36" s="108"/>
      <c r="D36" s="108"/>
      <c r="E36" s="108"/>
      <c r="F36" s="108"/>
      <c r="G36" s="108"/>
    </row>
    <row r="37" spans="1:7" ht="16.05" customHeight="1" x14ac:dyDescent="0.3">
      <c r="A37" s="108"/>
      <c r="B37" s="108"/>
      <c r="C37" s="108"/>
      <c r="D37" s="108"/>
      <c r="E37" s="108"/>
      <c r="F37" s="108"/>
      <c r="G37" s="108"/>
    </row>
    <row r="38" spans="1:7" ht="16.05" customHeight="1" x14ac:dyDescent="0.3">
      <c r="A38" s="108"/>
      <c r="B38" s="108"/>
      <c r="C38" s="108"/>
      <c r="D38" s="108"/>
      <c r="E38" s="108"/>
      <c r="F38" s="108"/>
      <c r="G38" s="108"/>
    </row>
    <row r="39" spans="1:7" ht="16.05" customHeight="1" x14ac:dyDescent="0.3">
      <c r="A39" s="108"/>
      <c r="B39" s="108"/>
      <c r="C39" s="108"/>
      <c r="D39" s="108"/>
      <c r="E39" s="108"/>
      <c r="F39" s="108"/>
      <c r="G39" s="108"/>
    </row>
    <row r="40" spans="1:7" ht="16.05" customHeight="1" x14ac:dyDescent="0.3">
      <c r="A40" s="108"/>
      <c r="B40" s="108"/>
      <c r="C40" s="108"/>
      <c r="D40" s="108"/>
      <c r="E40" s="108"/>
      <c r="F40" s="108"/>
      <c r="G40" s="108"/>
    </row>
    <row r="41" spans="1:7" ht="16.05" customHeight="1" x14ac:dyDescent="0.3">
      <c r="A41" s="108"/>
      <c r="B41" s="108"/>
      <c r="C41" s="108"/>
      <c r="D41" s="108"/>
      <c r="E41" s="108"/>
      <c r="F41" s="108"/>
      <c r="G41" s="108"/>
    </row>
    <row r="42" spans="1:7" ht="16.05" customHeight="1" x14ac:dyDescent="0.3">
      <c r="A42" s="108"/>
      <c r="B42" s="108"/>
      <c r="C42" s="108"/>
      <c r="D42" s="108"/>
      <c r="E42" s="108"/>
      <c r="F42" s="108"/>
      <c r="G42" s="108"/>
    </row>
    <row r="43" spans="1:7" ht="16.05" customHeight="1" x14ac:dyDescent="0.3">
      <c r="A43" s="108"/>
      <c r="B43" s="108"/>
      <c r="C43" s="108"/>
      <c r="D43" s="108"/>
      <c r="E43" s="108"/>
      <c r="F43" s="108"/>
      <c r="G43" s="108"/>
    </row>
    <row r="44" spans="1:7" ht="16.05" customHeight="1" x14ac:dyDescent="0.3">
      <c r="A44" s="108"/>
      <c r="B44" s="108"/>
      <c r="C44" s="108"/>
      <c r="D44" s="108"/>
      <c r="E44" s="108"/>
      <c r="F44" s="108"/>
      <c r="G44" s="108"/>
    </row>
    <row r="45" spans="1:7" ht="16.05" customHeight="1" x14ac:dyDescent="0.3">
      <c r="A45" s="108"/>
      <c r="B45" s="108"/>
      <c r="C45" s="108"/>
      <c r="D45" s="108"/>
      <c r="E45" s="108"/>
      <c r="F45" s="108"/>
      <c r="G45" s="108"/>
    </row>
    <row r="46" spans="1:7" ht="16.05" customHeight="1" x14ac:dyDescent="0.3">
      <c r="A46" s="108"/>
      <c r="B46" s="108"/>
      <c r="C46" s="108"/>
      <c r="D46" s="108"/>
      <c r="E46" s="108"/>
      <c r="F46" s="108"/>
      <c r="G46" s="108"/>
    </row>
    <row r="47" spans="1:7" ht="16.05" customHeight="1" x14ac:dyDescent="0.3">
      <c r="A47" s="108"/>
      <c r="B47" s="108"/>
      <c r="C47" s="108"/>
      <c r="D47" s="108"/>
      <c r="E47" s="108"/>
      <c r="F47" s="108"/>
      <c r="G47" s="108"/>
    </row>
    <row r="48" spans="1:7" ht="16.05" customHeight="1" x14ac:dyDescent="0.3">
      <c r="A48" s="108"/>
      <c r="B48" s="108"/>
      <c r="C48" s="108"/>
      <c r="D48" s="108"/>
      <c r="E48" s="108"/>
      <c r="F48" s="108"/>
      <c r="G48" s="108"/>
    </row>
    <row r="49" spans="1:7" ht="16.05" customHeight="1" x14ac:dyDescent="0.3">
      <c r="A49" s="108"/>
      <c r="B49" s="108"/>
      <c r="C49" s="108"/>
      <c r="D49" s="108"/>
      <c r="E49" s="108"/>
      <c r="F49" s="108"/>
      <c r="G49" s="108"/>
    </row>
    <row r="50" spans="1:7" ht="22.95" customHeight="1" x14ac:dyDescent="0.3"/>
    <row r="51" spans="1:7" ht="16.05" customHeight="1" x14ac:dyDescent="0.3"/>
  </sheetData>
  <mergeCells count="3">
    <mergeCell ref="A2:B2"/>
    <mergeCell ref="C2:F2"/>
    <mergeCell ref="C1:F1"/>
  </mergeCells>
  <conditionalFormatting sqref="C2:F2">
    <cfRule type="cellIs" dxfId="88" priority="1" operator="equal">
      <formula>0</formula>
    </cfRule>
  </conditionalFormatting>
  <pageMargins left="0.7" right="0.7" top="0.75" bottom="0.75" header="0.3" footer="0.3"/>
  <pageSetup paperSize="9" orientation="portrait" horizontalDpi="0" verticalDpi="0"/>
  <headerFooter>
    <oddHeader>&amp;L&amp;"System Font,Regular"&amp;10&amp;K000000&amp;A&amp;R&amp;"System Font,Regular"&amp;10&amp;K000000&amp;D
&amp;T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3392-8FBC-8140-9F0E-E8E1BE40D5FF}">
  <dimension ref="A1:H56"/>
  <sheetViews>
    <sheetView zoomScaleNormal="100" zoomScaleSheetLayoutView="100" workbookViewId="0">
      <selection activeCell="B52" sqref="B52:C52"/>
    </sheetView>
  </sheetViews>
  <sheetFormatPr defaultColWidth="0" defaultRowHeight="15.6" zeroHeight="1" x14ac:dyDescent="0.3"/>
  <cols>
    <col min="1" max="1" width="10.796875" style="40" customWidth="1"/>
    <col min="2" max="2" width="4.5" style="40" customWidth="1"/>
    <col min="3" max="3" width="24.5" style="40" customWidth="1"/>
    <col min="4" max="4" width="1" style="40" customWidth="1"/>
    <col min="5" max="5" width="10.796875" style="40" customWidth="1"/>
    <col min="6" max="6" width="4.5" style="40" customWidth="1"/>
    <col min="7" max="7" width="24.5" style="40" customWidth="1"/>
    <col min="8" max="8" width="1.69921875" style="40" customWidth="1"/>
    <col min="9" max="16384" width="10.796875" style="40" hidden="1"/>
  </cols>
  <sheetData>
    <row r="1" spans="1:7" ht="18" customHeight="1" thickBot="1" x14ac:dyDescent="0.35">
      <c r="A1" s="277" t="s">
        <v>94</v>
      </c>
      <c r="B1" s="278"/>
      <c r="C1" s="278"/>
      <c r="D1" s="278"/>
      <c r="E1" s="278"/>
      <c r="F1" s="279"/>
      <c r="G1" s="223"/>
    </row>
    <row r="2" spans="1:7" ht="16.05" customHeight="1" thickBot="1" x14ac:dyDescent="0.35">
      <c r="A2" s="272" t="s">
        <v>74</v>
      </c>
      <c r="B2" s="273"/>
      <c r="C2" s="274" t="str">
        <f>Fixtures!C2</f>
        <v>Macklemore24</v>
      </c>
      <c r="D2" s="275"/>
      <c r="E2" s="275"/>
      <c r="F2" s="276"/>
      <c r="G2" s="104"/>
    </row>
    <row r="3" spans="1:7" ht="4.05" customHeight="1" thickBot="1" x14ac:dyDescent="0.35">
      <c r="A3" s="110"/>
      <c r="B3" s="111"/>
      <c r="C3" s="111"/>
      <c r="D3" s="98"/>
      <c r="E3" s="111"/>
      <c r="F3" s="111"/>
      <c r="G3" s="222"/>
    </row>
    <row r="4" spans="1:7" ht="16.05" customHeight="1" thickBot="1" x14ac:dyDescent="0.35">
      <c r="A4" s="112" t="s">
        <v>88</v>
      </c>
      <c r="B4" s="280" t="s">
        <v>89</v>
      </c>
      <c r="C4" s="281"/>
      <c r="E4" s="112" t="s">
        <v>88</v>
      </c>
      <c r="F4" s="280" t="s">
        <v>89</v>
      </c>
      <c r="G4" s="281"/>
    </row>
    <row r="5" spans="1:7" ht="16.05" customHeight="1" x14ac:dyDescent="0.3">
      <c r="A5" s="282"/>
      <c r="B5" s="113">
        <v>1</v>
      </c>
      <c r="C5" s="114"/>
      <c r="E5" s="282"/>
      <c r="F5" s="113">
        <v>1</v>
      </c>
      <c r="G5" s="114"/>
    </row>
    <row r="6" spans="1:7" ht="16.05" customHeight="1" x14ac:dyDescent="0.3">
      <c r="A6" s="283"/>
      <c r="B6" s="115">
        <v>2</v>
      </c>
      <c r="C6" s="116"/>
      <c r="E6" s="283"/>
      <c r="F6" s="115">
        <v>2</v>
      </c>
      <c r="G6" s="116"/>
    </row>
    <row r="7" spans="1:7" ht="16.05" customHeight="1" x14ac:dyDescent="0.3">
      <c r="A7" s="283"/>
      <c r="B7" s="115">
        <v>3</v>
      </c>
      <c r="C7" s="116"/>
      <c r="E7" s="283"/>
      <c r="F7" s="115">
        <v>3</v>
      </c>
      <c r="G7" s="116"/>
    </row>
    <row r="8" spans="1:7" ht="16.05" customHeight="1" thickBot="1" x14ac:dyDescent="0.35">
      <c r="A8" s="284"/>
      <c r="B8" s="117">
        <v>4</v>
      </c>
      <c r="C8" s="118"/>
      <c r="E8" s="284"/>
      <c r="F8" s="117">
        <v>4</v>
      </c>
      <c r="G8" s="118"/>
    </row>
    <row r="9" spans="1:7" ht="4.05" customHeight="1" thickBot="1" x14ac:dyDescent="0.35"/>
    <row r="10" spans="1:7" ht="16.05" customHeight="1" thickBot="1" x14ac:dyDescent="0.35">
      <c r="A10" s="112" t="s">
        <v>88</v>
      </c>
      <c r="B10" s="280" t="s">
        <v>89</v>
      </c>
      <c r="C10" s="281"/>
      <c r="E10" s="112" t="s">
        <v>88</v>
      </c>
      <c r="F10" s="280" t="s">
        <v>89</v>
      </c>
      <c r="G10" s="281"/>
    </row>
    <row r="11" spans="1:7" ht="16.05" customHeight="1" x14ac:dyDescent="0.3">
      <c r="A11" s="282"/>
      <c r="B11" s="113">
        <v>1</v>
      </c>
      <c r="C11" s="114"/>
      <c r="E11" s="282"/>
      <c r="F11" s="113">
        <v>1</v>
      </c>
      <c r="G11" s="114"/>
    </row>
    <row r="12" spans="1:7" ht="16.05" customHeight="1" x14ac:dyDescent="0.3">
      <c r="A12" s="283"/>
      <c r="B12" s="115">
        <v>2</v>
      </c>
      <c r="C12" s="116"/>
      <c r="E12" s="283"/>
      <c r="F12" s="115">
        <v>2</v>
      </c>
      <c r="G12" s="116"/>
    </row>
    <row r="13" spans="1:7" ht="16.05" customHeight="1" x14ac:dyDescent="0.3">
      <c r="A13" s="283"/>
      <c r="B13" s="115">
        <v>3</v>
      </c>
      <c r="C13" s="116"/>
      <c r="E13" s="283"/>
      <c r="F13" s="115">
        <v>3</v>
      </c>
      <c r="G13" s="116"/>
    </row>
    <row r="14" spans="1:7" ht="16.05" customHeight="1" thickBot="1" x14ac:dyDescent="0.35">
      <c r="A14" s="284"/>
      <c r="B14" s="117">
        <v>4</v>
      </c>
      <c r="C14" s="118"/>
      <c r="E14" s="284"/>
      <c r="F14" s="117">
        <v>4</v>
      </c>
      <c r="G14" s="118"/>
    </row>
    <row r="15" spans="1:7" ht="4.05" customHeight="1" thickBot="1" x14ac:dyDescent="0.35"/>
    <row r="16" spans="1:7" ht="16.05" customHeight="1" thickBot="1" x14ac:dyDescent="0.35">
      <c r="A16" s="112" t="s">
        <v>88</v>
      </c>
      <c r="B16" s="280" t="s">
        <v>89</v>
      </c>
      <c r="C16" s="281"/>
      <c r="E16" s="112" t="s">
        <v>88</v>
      </c>
      <c r="F16" s="280" t="s">
        <v>89</v>
      </c>
      <c r="G16" s="281"/>
    </row>
    <row r="17" spans="1:7" ht="16.05" customHeight="1" x14ac:dyDescent="0.3">
      <c r="A17" s="282"/>
      <c r="B17" s="113">
        <v>1</v>
      </c>
      <c r="C17" s="114"/>
      <c r="E17" s="282"/>
      <c r="F17" s="113">
        <v>1</v>
      </c>
      <c r="G17" s="114"/>
    </row>
    <row r="18" spans="1:7" ht="16.05" customHeight="1" x14ac:dyDescent="0.3">
      <c r="A18" s="283"/>
      <c r="B18" s="115">
        <v>2</v>
      </c>
      <c r="C18" s="116"/>
      <c r="E18" s="283"/>
      <c r="F18" s="115">
        <v>2</v>
      </c>
      <c r="G18" s="116"/>
    </row>
    <row r="19" spans="1:7" ht="16.05" customHeight="1" x14ac:dyDescent="0.3">
      <c r="A19" s="283"/>
      <c r="B19" s="115">
        <v>3</v>
      </c>
      <c r="C19" s="116"/>
      <c r="E19" s="283"/>
      <c r="F19" s="115">
        <v>3</v>
      </c>
      <c r="G19" s="116"/>
    </row>
    <row r="20" spans="1:7" ht="16.05" customHeight="1" thickBot="1" x14ac:dyDescent="0.35">
      <c r="A20" s="284"/>
      <c r="B20" s="117">
        <v>4</v>
      </c>
      <c r="C20" s="118"/>
      <c r="E20" s="284"/>
      <c r="F20" s="117">
        <v>4</v>
      </c>
      <c r="G20" s="118"/>
    </row>
    <row r="21" spans="1:7" ht="4.05" customHeight="1" thickBot="1" x14ac:dyDescent="0.35"/>
    <row r="22" spans="1:7" ht="16.05" customHeight="1" thickBot="1" x14ac:dyDescent="0.35">
      <c r="A22" s="112" t="s">
        <v>88</v>
      </c>
      <c r="B22" s="280" t="s">
        <v>89</v>
      </c>
      <c r="C22" s="281"/>
      <c r="E22" s="112" t="s">
        <v>88</v>
      </c>
      <c r="F22" s="280" t="s">
        <v>89</v>
      </c>
      <c r="G22" s="281"/>
    </row>
    <row r="23" spans="1:7" ht="16.05" customHeight="1" x14ac:dyDescent="0.3">
      <c r="A23" s="282"/>
      <c r="B23" s="113">
        <v>1</v>
      </c>
      <c r="C23" s="114"/>
      <c r="E23" s="282"/>
      <c r="F23" s="113">
        <v>1</v>
      </c>
      <c r="G23" s="114"/>
    </row>
    <row r="24" spans="1:7" ht="16.05" customHeight="1" x14ac:dyDescent="0.3">
      <c r="A24" s="283"/>
      <c r="B24" s="115">
        <v>2</v>
      </c>
      <c r="C24" s="116"/>
      <c r="E24" s="283"/>
      <c r="F24" s="115">
        <v>2</v>
      </c>
      <c r="G24" s="116"/>
    </row>
    <row r="25" spans="1:7" ht="16.05" customHeight="1" x14ac:dyDescent="0.3">
      <c r="A25" s="283"/>
      <c r="B25" s="115">
        <v>3</v>
      </c>
      <c r="C25" s="116"/>
      <c r="E25" s="283"/>
      <c r="F25" s="115">
        <v>3</v>
      </c>
      <c r="G25" s="116"/>
    </row>
    <row r="26" spans="1:7" ht="16.05" customHeight="1" thickBot="1" x14ac:dyDescent="0.35">
      <c r="A26" s="284"/>
      <c r="B26" s="117">
        <v>4</v>
      </c>
      <c r="C26" s="118"/>
      <c r="E26" s="284"/>
      <c r="F26" s="117">
        <v>4</v>
      </c>
      <c r="G26" s="118"/>
    </row>
    <row r="27" spans="1:7" ht="4.05" customHeight="1" thickBot="1" x14ac:dyDescent="0.35"/>
    <row r="28" spans="1:7" ht="16.05" customHeight="1" thickBot="1" x14ac:dyDescent="0.35">
      <c r="A28" s="112" t="s">
        <v>88</v>
      </c>
      <c r="B28" s="280" t="s">
        <v>89</v>
      </c>
      <c r="C28" s="281"/>
      <c r="E28" s="112" t="s">
        <v>88</v>
      </c>
      <c r="F28" s="280" t="s">
        <v>89</v>
      </c>
      <c r="G28" s="281"/>
    </row>
    <row r="29" spans="1:7" ht="16.05" customHeight="1" x14ac:dyDescent="0.3">
      <c r="A29" s="282"/>
      <c r="B29" s="113">
        <v>1</v>
      </c>
      <c r="C29" s="114"/>
      <c r="E29" s="282"/>
      <c r="F29" s="113">
        <v>1</v>
      </c>
      <c r="G29" s="114"/>
    </row>
    <row r="30" spans="1:7" ht="16.05" customHeight="1" x14ac:dyDescent="0.3">
      <c r="A30" s="283"/>
      <c r="B30" s="115">
        <v>2</v>
      </c>
      <c r="C30" s="116"/>
      <c r="E30" s="283"/>
      <c r="F30" s="115">
        <v>2</v>
      </c>
      <c r="G30" s="116"/>
    </row>
    <row r="31" spans="1:7" ht="16.05" customHeight="1" x14ac:dyDescent="0.3">
      <c r="A31" s="283"/>
      <c r="B31" s="115">
        <v>3</v>
      </c>
      <c r="C31" s="116"/>
      <c r="E31" s="283"/>
      <c r="F31" s="115">
        <v>3</v>
      </c>
      <c r="G31" s="116"/>
    </row>
    <row r="32" spans="1:7" ht="16.05" customHeight="1" thickBot="1" x14ac:dyDescent="0.35">
      <c r="A32" s="284"/>
      <c r="B32" s="117">
        <v>4</v>
      </c>
      <c r="C32" s="118"/>
      <c r="E32" s="284"/>
      <c r="F32" s="117">
        <v>4</v>
      </c>
      <c r="G32" s="118"/>
    </row>
    <row r="33" spans="1:7" ht="4.05" customHeight="1" thickBot="1" x14ac:dyDescent="0.35"/>
    <row r="34" spans="1:7" ht="16.05" customHeight="1" thickBot="1" x14ac:dyDescent="0.35">
      <c r="A34" s="112" t="s">
        <v>88</v>
      </c>
      <c r="B34" s="280" t="s">
        <v>89</v>
      </c>
      <c r="C34" s="281"/>
      <c r="E34" s="112" t="s">
        <v>88</v>
      </c>
      <c r="F34" s="280" t="s">
        <v>89</v>
      </c>
      <c r="G34" s="281"/>
    </row>
    <row r="35" spans="1:7" ht="16.05" customHeight="1" x14ac:dyDescent="0.3">
      <c r="A35" s="282"/>
      <c r="B35" s="113">
        <v>1</v>
      </c>
      <c r="C35" s="114"/>
      <c r="E35" s="282"/>
      <c r="F35" s="113">
        <v>1</v>
      </c>
      <c r="G35" s="114"/>
    </row>
    <row r="36" spans="1:7" ht="16.05" customHeight="1" x14ac:dyDescent="0.3">
      <c r="A36" s="283"/>
      <c r="B36" s="115">
        <v>2</v>
      </c>
      <c r="C36" s="116"/>
      <c r="E36" s="283"/>
      <c r="F36" s="115">
        <v>2</v>
      </c>
      <c r="G36" s="116"/>
    </row>
    <row r="37" spans="1:7" ht="16.05" customHeight="1" x14ac:dyDescent="0.3">
      <c r="A37" s="283"/>
      <c r="B37" s="115">
        <v>3</v>
      </c>
      <c r="C37" s="116"/>
      <c r="E37" s="283"/>
      <c r="F37" s="115">
        <v>3</v>
      </c>
      <c r="G37" s="116"/>
    </row>
    <row r="38" spans="1:7" ht="16.05" customHeight="1" thickBot="1" x14ac:dyDescent="0.35">
      <c r="A38" s="284"/>
      <c r="B38" s="117">
        <v>4</v>
      </c>
      <c r="C38" s="118"/>
      <c r="E38" s="284"/>
      <c r="F38" s="117">
        <v>4</v>
      </c>
      <c r="G38" s="118"/>
    </row>
    <row r="39" spans="1:7" ht="4.05" customHeight="1" thickBot="1" x14ac:dyDescent="0.35"/>
    <row r="40" spans="1:7" ht="16.05" customHeight="1" thickBot="1" x14ac:dyDescent="0.35">
      <c r="A40" s="112" t="s">
        <v>88</v>
      </c>
      <c r="B40" s="280" t="s">
        <v>89</v>
      </c>
      <c r="C40" s="281"/>
      <c r="E40" s="112" t="s">
        <v>88</v>
      </c>
      <c r="F40" s="280" t="s">
        <v>89</v>
      </c>
      <c r="G40" s="281"/>
    </row>
    <row r="41" spans="1:7" ht="16.05" customHeight="1" x14ac:dyDescent="0.3">
      <c r="A41" s="282"/>
      <c r="B41" s="113">
        <v>1</v>
      </c>
      <c r="C41" s="114"/>
      <c r="E41" s="282"/>
      <c r="F41" s="113">
        <v>1</v>
      </c>
      <c r="G41" s="114"/>
    </row>
    <row r="42" spans="1:7" ht="16.05" customHeight="1" x14ac:dyDescent="0.3">
      <c r="A42" s="283"/>
      <c r="B42" s="115">
        <v>2</v>
      </c>
      <c r="C42" s="116"/>
      <c r="E42" s="283"/>
      <c r="F42" s="115">
        <v>2</v>
      </c>
      <c r="G42" s="116"/>
    </row>
    <row r="43" spans="1:7" ht="16.05" customHeight="1" x14ac:dyDescent="0.3">
      <c r="A43" s="283"/>
      <c r="B43" s="115">
        <v>3</v>
      </c>
      <c r="C43" s="116"/>
      <c r="E43" s="283"/>
      <c r="F43" s="115">
        <v>3</v>
      </c>
      <c r="G43" s="116"/>
    </row>
    <row r="44" spans="1:7" ht="16.05" customHeight="1" thickBot="1" x14ac:dyDescent="0.35">
      <c r="A44" s="284"/>
      <c r="B44" s="117">
        <v>4</v>
      </c>
      <c r="C44" s="118"/>
      <c r="E44" s="284"/>
      <c r="F44" s="117">
        <v>4</v>
      </c>
      <c r="G44" s="118"/>
    </row>
    <row r="45" spans="1:7" ht="4.05" customHeight="1" thickBot="1" x14ac:dyDescent="0.35"/>
    <row r="46" spans="1:7" ht="16.05" customHeight="1" thickBot="1" x14ac:dyDescent="0.35">
      <c r="A46" s="112" t="s">
        <v>88</v>
      </c>
      <c r="B46" s="280" t="s">
        <v>89</v>
      </c>
      <c r="C46" s="281"/>
      <c r="E46" s="112" t="s">
        <v>88</v>
      </c>
      <c r="F46" s="280" t="s">
        <v>89</v>
      </c>
      <c r="G46" s="281"/>
    </row>
    <row r="47" spans="1:7" ht="16.05" customHeight="1" x14ac:dyDescent="0.3">
      <c r="A47" s="282"/>
      <c r="B47" s="113">
        <v>1</v>
      </c>
      <c r="C47" s="114"/>
      <c r="E47" s="282"/>
      <c r="F47" s="113">
        <v>1</v>
      </c>
      <c r="G47" s="114"/>
    </row>
    <row r="48" spans="1:7" ht="16.05" customHeight="1" x14ac:dyDescent="0.3">
      <c r="A48" s="283"/>
      <c r="B48" s="115">
        <v>2</v>
      </c>
      <c r="C48" s="116"/>
      <c r="E48" s="283"/>
      <c r="F48" s="115">
        <v>2</v>
      </c>
      <c r="G48" s="116"/>
    </row>
    <row r="49" spans="1:7" ht="16.05" customHeight="1" x14ac:dyDescent="0.3">
      <c r="A49" s="283"/>
      <c r="B49" s="115">
        <v>3</v>
      </c>
      <c r="C49" s="116"/>
      <c r="E49" s="283"/>
      <c r="F49" s="115">
        <v>3</v>
      </c>
      <c r="G49" s="116"/>
    </row>
    <row r="50" spans="1:7" ht="16.05" customHeight="1" thickBot="1" x14ac:dyDescent="0.35">
      <c r="A50" s="284"/>
      <c r="B50" s="117">
        <v>4</v>
      </c>
      <c r="C50" s="118"/>
      <c r="E50" s="284"/>
      <c r="F50" s="117">
        <v>4</v>
      </c>
      <c r="G50" s="118"/>
    </row>
    <row r="51" spans="1:7" ht="4.05" customHeight="1" thickBot="1" x14ac:dyDescent="0.35"/>
    <row r="52" spans="1:7" ht="16.05" customHeight="1" thickBot="1" x14ac:dyDescent="0.35">
      <c r="A52" s="112" t="s">
        <v>88</v>
      </c>
      <c r="B52" s="280" t="s">
        <v>89</v>
      </c>
      <c r="C52" s="281"/>
      <c r="E52" s="112" t="s">
        <v>88</v>
      </c>
      <c r="F52" s="280" t="s">
        <v>89</v>
      </c>
      <c r="G52" s="281"/>
    </row>
    <row r="53" spans="1:7" ht="16.05" customHeight="1" x14ac:dyDescent="0.3">
      <c r="A53" s="282"/>
      <c r="B53" s="113">
        <v>1</v>
      </c>
      <c r="C53" s="114"/>
      <c r="E53" s="282"/>
      <c r="F53" s="113">
        <v>1</v>
      </c>
      <c r="G53" s="114"/>
    </row>
    <row r="54" spans="1:7" ht="16.05" customHeight="1" x14ac:dyDescent="0.3">
      <c r="A54" s="283"/>
      <c r="B54" s="115">
        <v>2</v>
      </c>
      <c r="C54" s="116"/>
      <c r="E54" s="283"/>
      <c r="F54" s="115">
        <v>2</v>
      </c>
      <c r="G54" s="116"/>
    </row>
    <row r="55" spans="1:7" ht="16.05" customHeight="1" x14ac:dyDescent="0.3">
      <c r="A55" s="283"/>
      <c r="B55" s="115">
        <v>3</v>
      </c>
      <c r="C55" s="116"/>
      <c r="E55" s="283"/>
      <c r="F55" s="115">
        <v>3</v>
      </c>
      <c r="G55" s="116"/>
    </row>
    <row r="56" spans="1:7" ht="16.05" customHeight="1" thickBot="1" x14ac:dyDescent="0.35">
      <c r="A56" s="284"/>
      <c r="B56" s="117">
        <v>4</v>
      </c>
      <c r="C56" s="118"/>
      <c r="E56" s="284"/>
      <c r="F56" s="117">
        <v>4</v>
      </c>
      <c r="G56" s="118"/>
    </row>
  </sheetData>
  <mergeCells count="39">
    <mergeCell ref="F46:G46"/>
    <mergeCell ref="A47:A50"/>
    <mergeCell ref="E47:E50"/>
    <mergeCell ref="B52:C52"/>
    <mergeCell ref="F52:G52"/>
    <mergeCell ref="A41:A44"/>
    <mergeCell ref="E41:E44"/>
    <mergeCell ref="A53:A56"/>
    <mergeCell ref="E53:E56"/>
    <mergeCell ref="B46:C46"/>
    <mergeCell ref="B34:C34"/>
    <mergeCell ref="F34:G34"/>
    <mergeCell ref="A35:A38"/>
    <mergeCell ref="E35:E38"/>
    <mergeCell ref="B40:C40"/>
    <mergeCell ref="F40:G40"/>
    <mergeCell ref="A23:A26"/>
    <mergeCell ref="E23:E26"/>
    <mergeCell ref="B28:C28"/>
    <mergeCell ref="F28:G28"/>
    <mergeCell ref="A29:A32"/>
    <mergeCell ref="E29:E32"/>
    <mergeCell ref="B16:C16"/>
    <mergeCell ref="F16:G16"/>
    <mergeCell ref="A17:A20"/>
    <mergeCell ref="E17:E20"/>
    <mergeCell ref="B22:C22"/>
    <mergeCell ref="F22:G22"/>
    <mergeCell ref="A1:F1"/>
    <mergeCell ref="C2:F2"/>
    <mergeCell ref="B10:C10"/>
    <mergeCell ref="F10:G10"/>
    <mergeCell ref="A11:A14"/>
    <mergeCell ref="E11:E14"/>
    <mergeCell ref="B4:C4"/>
    <mergeCell ref="A5:A8"/>
    <mergeCell ref="F4:G4"/>
    <mergeCell ref="E5:E8"/>
    <mergeCell ref="A2:B2"/>
  </mergeCells>
  <conditionalFormatting sqref="C2:F2">
    <cfRule type="cellIs" dxfId="87" priority="1" operator="equal">
      <formula>0</formula>
    </cfRule>
  </conditionalFormatting>
  <pageMargins left="0.7" right="0.7" top="0.75" bottom="0.63888888888888884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6163-F176-1540-9A1C-6A0EF4481C5B}">
  <dimension ref="A1:I127"/>
  <sheetViews>
    <sheetView tabSelected="1" topLeftCell="A113" zoomScale="110" zoomScaleNormal="110" zoomScaleSheetLayoutView="140" zoomScalePageLayoutView="140" workbookViewId="0">
      <selection activeCell="M127" sqref="M127"/>
    </sheetView>
  </sheetViews>
  <sheetFormatPr defaultColWidth="10.796875" defaultRowHeight="13.05" customHeight="1" x14ac:dyDescent="0.3"/>
  <cols>
    <col min="1" max="1" width="0.796875" style="40" customWidth="1"/>
    <col min="2" max="2" width="8" style="40" customWidth="1"/>
    <col min="3" max="3" width="5.69921875" style="224" customWidth="1"/>
    <col min="4" max="4" width="10.69921875" style="224" customWidth="1"/>
    <col min="5" max="5" width="18.296875" style="224" customWidth="1"/>
    <col min="6" max="6" width="22.19921875" style="48" customWidth="1"/>
    <col min="7" max="7" width="14.69921875" style="48" customWidth="1"/>
    <col min="8" max="8" width="7.5" style="48" customWidth="1"/>
    <col min="9" max="9" width="1.5" style="40" customWidth="1"/>
    <col min="10" max="24" width="5.296875" style="40" customWidth="1"/>
    <col min="25" max="16384" width="10.796875" style="40"/>
  </cols>
  <sheetData>
    <row r="1" spans="1:9" ht="1.95" customHeight="1" thickBot="1" x14ac:dyDescent="0.35">
      <c r="C1" s="48"/>
      <c r="D1" s="48"/>
      <c r="E1" s="48"/>
    </row>
    <row r="2" spans="1:9" ht="16.95" customHeight="1" thickBot="1" x14ac:dyDescent="0.35">
      <c r="B2" s="285" t="s">
        <v>0</v>
      </c>
      <c r="C2" s="286"/>
      <c r="D2" s="287" t="str">
        <f>Fixtures!C2</f>
        <v>Macklemore24</v>
      </c>
      <c r="E2" s="288"/>
      <c r="F2" s="289"/>
      <c r="G2" s="80"/>
      <c r="H2" s="327"/>
      <c r="I2" s="296"/>
    </row>
    <row r="3" spans="1:9" ht="16.95" customHeight="1" thickBot="1" x14ac:dyDescent="0.35">
      <c r="B3" s="285" t="s">
        <v>108</v>
      </c>
      <c r="C3" s="286"/>
      <c r="D3" s="328"/>
      <c r="E3" s="329"/>
      <c r="F3" s="330"/>
      <c r="G3" s="80"/>
      <c r="H3" s="327"/>
      <c r="I3" s="296"/>
    </row>
    <row r="4" spans="1:9" ht="6" customHeight="1" thickBot="1" x14ac:dyDescent="0.35">
      <c r="B4" s="296"/>
      <c r="C4" s="296"/>
      <c r="D4" s="296"/>
      <c r="E4" s="296"/>
      <c r="F4" s="296"/>
      <c r="G4" s="296"/>
      <c r="H4" s="296"/>
      <c r="I4" s="296"/>
    </row>
    <row r="5" spans="1:9" ht="13.05" customHeight="1" thickBot="1" x14ac:dyDescent="0.35">
      <c r="A5" s="296"/>
      <c r="B5" s="70"/>
      <c r="C5" s="7" t="s">
        <v>1</v>
      </c>
      <c r="D5" s="119" t="s">
        <v>2</v>
      </c>
      <c r="E5" s="120" t="s">
        <v>3</v>
      </c>
      <c r="F5" s="8" t="s">
        <v>4</v>
      </c>
      <c r="G5" s="8" t="s">
        <v>5</v>
      </c>
      <c r="H5" s="9" t="s">
        <v>6</v>
      </c>
      <c r="I5" s="296"/>
    </row>
    <row r="6" spans="1:9" ht="13.2" customHeight="1" x14ac:dyDescent="0.3">
      <c r="A6" s="296"/>
      <c r="B6" s="141" t="s">
        <v>106</v>
      </c>
      <c r="C6" s="6">
        <v>1</v>
      </c>
      <c r="D6" s="127" t="str">
        <f>B7&amp;".1"</f>
        <v>R1.1</v>
      </c>
      <c r="E6" s="128" t="s">
        <v>126</v>
      </c>
      <c r="F6" s="71">
        <v>219</v>
      </c>
      <c r="G6" s="324"/>
      <c r="H6" s="220">
        <f t="shared" ref="H6:H11" si="0">IFERROR(VLOOKUP(E6,ActiveFixtures,2,FALSE),"")</f>
        <v>6</v>
      </c>
      <c r="I6" s="296"/>
    </row>
    <row r="7" spans="1:9" ht="13.2" customHeight="1" x14ac:dyDescent="0.3">
      <c r="A7" s="296"/>
      <c r="B7" s="310" t="s">
        <v>125</v>
      </c>
      <c r="C7" s="10">
        <v>2</v>
      </c>
      <c r="D7" s="129" t="str">
        <f>B7&amp;".2"</f>
        <v>R1.2</v>
      </c>
      <c r="E7" s="130" t="s">
        <v>117</v>
      </c>
      <c r="F7" s="71" t="s">
        <v>127</v>
      </c>
      <c r="G7" s="325"/>
      <c r="H7" s="11">
        <f t="shared" si="0"/>
        <v>7</v>
      </c>
      <c r="I7" s="296"/>
    </row>
    <row r="8" spans="1:9" ht="13.2" customHeight="1" x14ac:dyDescent="0.3">
      <c r="A8" s="296"/>
      <c r="B8" s="319"/>
      <c r="C8" s="10">
        <v>3</v>
      </c>
      <c r="D8" s="127" t="str">
        <f>B7&amp;".3"</f>
        <v>R1.3</v>
      </c>
      <c r="E8" s="130" t="s">
        <v>123</v>
      </c>
      <c r="F8" s="71">
        <v>327</v>
      </c>
      <c r="G8" s="325"/>
      <c r="H8" s="12">
        <f t="shared" si="0"/>
        <v>3</v>
      </c>
      <c r="I8" s="296"/>
    </row>
    <row r="9" spans="1:9" ht="13.2" customHeight="1" x14ac:dyDescent="0.3">
      <c r="A9" s="296"/>
      <c r="B9" s="319"/>
      <c r="C9" s="10">
        <v>4</v>
      </c>
      <c r="D9" s="129" t="str">
        <f>B7&amp;".4"</f>
        <v>R1.4</v>
      </c>
      <c r="E9" s="130" t="s">
        <v>126</v>
      </c>
      <c r="F9" s="71">
        <v>220</v>
      </c>
      <c r="G9" s="325"/>
      <c r="H9" s="221">
        <f t="shared" si="0"/>
        <v>6</v>
      </c>
      <c r="I9" s="296"/>
    </row>
    <row r="10" spans="1:9" ht="13.2" customHeight="1" x14ac:dyDescent="0.3">
      <c r="A10" s="296"/>
      <c r="B10" s="319"/>
      <c r="C10" s="10">
        <v>5</v>
      </c>
      <c r="D10" s="127" t="str">
        <f>B7&amp;".5"</f>
        <v>R1.5</v>
      </c>
      <c r="E10" s="130" t="s">
        <v>123</v>
      </c>
      <c r="F10" s="71">
        <v>328</v>
      </c>
      <c r="G10" s="325"/>
      <c r="H10" s="11">
        <f t="shared" si="0"/>
        <v>3</v>
      </c>
      <c r="I10" s="296"/>
    </row>
    <row r="11" spans="1:9" ht="13.2" customHeight="1" thickBot="1" x14ac:dyDescent="0.35">
      <c r="A11" s="296"/>
      <c r="B11" s="312"/>
      <c r="C11" s="140">
        <v>6</v>
      </c>
      <c r="D11" s="129" t="str">
        <f>B7&amp;".6"</f>
        <v>R1.6</v>
      </c>
      <c r="E11" s="130" t="s">
        <v>126</v>
      </c>
      <c r="F11" s="71">
        <v>221</v>
      </c>
      <c r="G11" s="326"/>
      <c r="H11" s="12">
        <f t="shared" si="0"/>
        <v>6</v>
      </c>
      <c r="I11" s="296"/>
    </row>
    <row r="12" spans="1:9" ht="10.050000000000001" customHeight="1" thickBot="1" x14ac:dyDescent="0.35">
      <c r="A12" s="296"/>
      <c r="B12" s="298"/>
      <c r="C12" s="298"/>
      <c r="D12" s="298"/>
      <c r="E12" s="298"/>
      <c r="F12" s="298"/>
      <c r="G12" s="298"/>
      <c r="H12" s="298"/>
      <c r="I12" s="296"/>
    </row>
    <row r="13" spans="1:9" ht="13.2" customHeight="1" x14ac:dyDescent="0.3">
      <c r="A13" s="296"/>
      <c r="B13" s="141" t="s">
        <v>106</v>
      </c>
      <c r="C13" s="46">
        <v>7</v>
      </c>
      <c r="D13" s="121" t="str">
        <f>B14&amp;".1"</f>
        <v>R2.1</v>
      </c>
      <c r="E13" s="122" t="s">
        <v>117</v>
      </c>
      <c r="F13" s="71" t="s">
        <v>129</v>
      </c>
      <c r="G13" s="299"/>
      <c r="H13" s="221">
        <f t="shared" ref="H13:H18" si="1">IFERROR(VLOOKUP(E13,ActiveFixtures,2,FALSE),"")</f>
        <v>7</v>
      </c>
      <c r="I13" s="296"/>
    </row>
    <row r="14" spans="1:9" ht="13.2" customHeight="1" x14ac:dyDescent="0.3">
      <c r="A14" s="296"/>
      <c r="B14" s="310" t="s">
        <v>128</v>
      </c>
      <c r="C14" s="10">
        <v>8</v>
      </c>
      <c r="D14" s="123" t="str">
        <f>B14&amp;".2"</f>
        <v>R2.2</v>
      </c>
      <c r="E14" s="124" t="s">
        <v>126</v>
      </c>
      <c r="F14" s="71">
        <v>222</v>
      </c>
      <c r="G14" s="300"/>
      <c r="H14" s="11">
        <f t="shared" si="1"/>
        <v>6</v>
      </c>
      <c r="I14" s="296"/>
    </row>
    <row r="15" spans="1:9" ht="13.2" customHeight="1" x14ac:dyDescent="0.3">
      <c r="A15" s="296"/>
      <c r="B15" s="311"/>
      <c r="C15" s="10">
        <v>9</v>
      </c>
      <c r="D15" s="121" t="str">
        <f>B14&amp;".3"</f>
        <v>R2.3</v>
      </c>
      <c r="E15" s="124" t="s">
        <v>117</v>
      </c>
      <c r="F15" s="71" t="s">
        <v>130</v>
      </c>
      <c r="G15" s="300"/>
      <c r="H15" s="12">
        <f t="shared" si="1"/>
        <v>7</v>
      </c>
      <c r="I15" s="296"/>
    </row>
    <row r="16" spans="1:9" ht="13.2" customHeight="1" x14ac:dyDescent="0.3">
      <c r="A16" s="296"/>
      <c r="B16" s="311"/>
      <c r="C16" s="10">
        <v>10</v>
      </c>
      <c r="D16" s="123" t="str">
        <f>B14&amp;".4"</f>
        <v>R2.4</v>
      </c>
      <c r="E16" s="124"/>
      <c r="F16" s="71"/>
      <c r="G16" s="300"/>
      <c r="H16" s="221" t="str">
        <f t="shared" si="1"/>
        <v/>
      </c>
      <c r="I16" s="296"/>
    </row>
    <row r="17" spans="1:9" ht="13.2" customHeight="1" x14ac:dyDescent="0.3">
      <c r="A17" s="296"/>
      <c r="B17" s="311"/>
      <c r="C17" s="10">
        <v>11</v>
      </c>
      <c r="D17" s="121" t="str">
        <f>B14&amp;".5"</f>
        <v>R2.5</v>
      </c>
      <c r="E17" s="124" t="s">
        <v>126</v>
      </c>
      <c r="F17" s="71">
        <v>223</v>
      </c>
      <c r="G17" s="300"/>
      <c r="H17" s="11">
        <f t="shared" si="1"/>
        <v>6</v>
      </c>
      <c r="I17" s="296"/>
    </row>
    <row r="18" spans="1:9" ht="13.2" customHeight="1" thickBot="1" x14ac:dyDescent="0.35">
      <c r="A18" s="296"/>
      <c r="B18" s="312"/>
      <c r="C18" s="140">
        <v>12</v>
      </c>
      <c r="D18" s="123" t="str">
        <f>B14&amp;".6"</f>
        <v>R2.6</v>
      </c>
      <c r="E18" s="124" t="s">
        <v>126</v>
      </c>
      <c r="F18" s="71">
        <v>224</v>
      </c>
      <c r="G18" s="307"/>
      <c r="H18" s="12">
        <f t="shared" si="1"/>
        <v>6</v>
      </c>
      <c r="I18" s="296"/>
    </row>
    <row r="19" spans="1:9" ht="10.050000000000001" customHeight="1" thickBot="1" x14ac:dyDescent="0.35">
      <c r="A19" s="296"/>
      <c r="B19" s="298"/>
      <c r="C19" s="298"/>
      <c r="D19" s="298"/>
      <c r="E19" s="298"/>
      <c r="F19" s="298"/>
      <c r="G19" s="298"/>
      <c r="H19" s="298"/>
      <c r="I19" s="296"/>
    </row>
    <row r="20" spans="1:9" ht="13.2" customHeight="1" x14ac:dyDescent="0.3">
      <c r="A20" s="296"/>
      <c r="B20" s="141" t="s">
        <v>106</v>
      </c>
      <c r="C20" s="45">
        <v>13</v>
      </c>
      <c r="D20" s="121" t="str">
        <f>B21&amp;".1"</f>
        <v>R3.1</v>
      </c>
      <c r="E20" s="122" t="s">
        <v>123</v>
      </c>
      <c r="F20" s="71">
        <v>329</v>
      </c>
      <c r="G20" s="299"/>
      <c r="H20" s="221">
        <f t="shared" ref="H20:H25" si="2">IFERROR(VLOOKUP(E20,ActiveFixtures,2,FALSE),"")</f>
        <v>3</v>
      </c>
      <c r="I20" s="296"/>
    </row>
    <row r="21" spans="1:9" ht="13.2" customHeight="1" x14ac:dyDescent="0.3">
      <c r="A21" s="296"/>
      <c r="B21" s="310" t="s">
        <v>131</v>
      </c>
      <c r="C21" s="10">
        <v>14</v>
      </c>
      <c r="D21" s="123" t="str">
        <f>B21&amp;".2"</f>
        <v>R3.2</v>
      </c>
      <c r="E21" s="124" t="s">
        <v>117</v>
      </c>
      <c r="F21" s="71" t="s">
        <v>132</v>
      </c>
      <c r="G21" s="300"/>
      <c r="H21" s="11">
        <f t="shared" si="2"/>
        <v>7</v>
      </c>
      <c r="I21" s="296"/>
    </row>
    <row r="22" spans="1:9" ht="13.2" customHeight="1" x14ac:dyDescent="0.3">
      <c r="A22" s="296"/>
      <c r="B22" s="311"/>
      <c r="C22" s="10">
        <v>15</v>
      </c>
      <c r="D22" s="121" t="str">
        <f>B21&amp;".3"</f>
        <v>R3.3</v>
      </c>
      <c r="E22" s="124" t="s">
        <v>126</v>
      </c>
      <c r="F22" s="71">
        <v>225</v>
      </c>
      <c r="G22" s="300"/>
      <c r="H22" s="12">
        <f t="shared" si="2"/>
        <v>6</v>
      </c>
      <c r="I22" s="296"/>
    </row>
    <row r="23" spans="1:9" ht="13.2" customHeight="1" x14ac:dyDescent="0.3">
      <c r="A23" s="296"/>
      <c r="B23" s="311"/>
      <c r="C23" s="10">
        <v>16</v>
      </c>
      <c r="D23" s="123" t="str">
        <f>B21&amp;".4"</f>
        <v>R3.4</v>
      </c>
      <c r="E23" s="124" t="s">
        <v>123</v>
      </c>
      <c r="F23" s="71">
        <v>330</v>
      </c>
      <c r="G23" s="300"/>
      <c r="H23" s="221">
        <f t="shared" si="2"/>
        <v>3</v>
      </c>
      <c r="I23" s="296"/>
    </row>
    <row r="24" spans="1:9" ht="13.2" customHeight="1" x14ac:dyDescent="0.3">
      <c r="A24" s="296"/>
      <c r="B24" s="311"/>
      <c r="C24" s="10">
        <v>17</v>
      </c>
      <c r="D24" s="121" t="str">
        <f>B21&amp;".5"</f>
        <v>R3.5</v>
      </c>
      <c r="E24" s="124"/>
      <c r="F24" s="71"/>
      <c r="G24" s="300"/>
      <c r="H24" s="11" t="str">
        <f t="shared" si="2"/>
        <v/>
      </c>
      <c r="I24" s="296"/>
    </row>
    <row r="25" spans="1:9" ht="13.2" customHeight="1" thickBot="1" x14ac:dyDescent="0.35">
      <c r="A25" s="296"/>
      <c r="B25" s="312"/>
      <c r="C25" s="140">
        <v>18</v>
      </c>
      <c r="D25" s="123" t="str">
        <f>B21&amp;".6"</f>
        <v>R3.6</v>
      </c>
      <c r="E25" s="124" t="s">
        <v>126</v>
      </c>
      <c r="F25" s="71">
        <v>226</v>
      </c>
      <c r="G25" s="307"/>
      <c r="H25" s="12">
        <f t="shared" si="2"/>
        <v>6</v>
      </c>
      <c r="I25" s="296"/>
    </row>
    <row r="26" spans="1:9" ht="10.050000000000001" customHeight="1" thickBot="1" x14ac:dyDescent="0.35">
      <c r="A26" s="296"/>
      <c r="B26" s="298"/>
      <c r="C26" s="298"/>
      <c r="D26" s="298"/>
      <c r="E26" s="298"/>
      <c r="F26" s="298"/>
      <c r="G26" s="298"/>
      <c r="H26" s="298"/>
      <c r="I26" s="296"/>
    </row>
    <row r="27" spans="1:9" ht="13.2" customHeight="1" x14ac:dyDescent="0.3">
      <c r="A27" s="296"/>
      <c r="B27" s="141" t="s">
        <v>106</v>
      </c>
      <c r="C27" s="46">
        <v>19</v>
      </c>
      <c r="D27" s="121" t="str">
        <f>B28&amp;".1"</f>
        <v>R4.1</v>
      </c>
      <c r="E27" s="124" t="s">
        <v>121</v>
      </c>
      <c r="F27" s="71" t="s">
        <v>134</v>
      </c>
      <c r="G27" s="299"/>
      <c r="H27" s="221">
        <f>IFERROR(VLOOKUP(E27,ActiveFixtures,2,FALSE),"")</f>
        <v>3</v>
      </c>
      <c r="I27" s="296"/>
    </row>
    <row r="28" spans="1:9" ht="13.2" customHeight="1" x14ac:dyDescent="0.3">
      <c r="A28" s="296"/>
      <c r="B28" s="310" t="s">
        <v>133</v>
      </c>
      <c r="C28" s="10">
        <v>20</v>
      </c>
      <c r="D28" s="123" t="str">
        <f>B28&amp;".2"</f>
        <v>R4.2</v>
      </c>
      <c r="E28" s="124" t="s">
        <v>115</v>
      </c>
      <c r="F28" s="71" t="s">
        <v>135</v>
      </c>
      <c r="G28" s="300"/>
      <c r="H28" s="11">
        <f>IFERROR(VLOOKUP(E28,ActiveFixtures,2,FALSE),"")</f>
        <v>10.6</v>
      </c>
      <c r="I28" s="296"/>
    </row>
    <row r="29" spans="1:9" ht="13.2" customHeight="1" x14ac:dyDescent="0.3">
      <c r="A29" s="296"/>
      <c r="B29" s="311"/>
      <c r="C29" s="142">
        <v>21</v>
      </c>
      <c r="D29" s="121" t="str">
        <f>B28&amp;".3"</f>
        <v>R4.3</v>
      </c>
      <c r="E29" s="124" t="s">
        <v>121</v>
      </c>
      <c r="F29" s="71" t="s">
        <v>136</v>
      </c>
      <c r="G29" s="300"/>
      <c r="H29" s="12">
        <f t="shared" ref="H29:H32" si="3">IFERROR(VLOOKUP(E29,ActiveFixtures,2,FALSE),"")</f>
        <v>3</v>
      </c>
      <c r="I29" s="296"/>
    </row>
    <row r="30" spans="1:9" ht="13.2" customHeight="1" x14ac:dyDescent="0.3">
      <c r="A30" s="296"/>
      <c r="B30" s="311"/>
      <c r="C30" s="142">
        <v>22</v>
      </c>
      <c r="D30" s="123" t="str">
        <f>B28&amp;".4"</f>
        <v>R4.4</v>
      </c>
      <c r="E30" s="124" t="s">
        <v>115</v>
      </c>
      <c r="F30" s="71" t="s">
        <v>137</v>
      </c>
      <c r="G30" s="300"/>
      <c r="H30" s="221">
        <f t="shared" si="3"/>
        <v>10.6</v>
      </c>
      <c r="I30" s="296"/>
    </row>
    <row r="31" spans="1:9" ht="13.2" customHeight="1" x14ac:dyDescent="0.3">
      <c r="A31" s="296"/>
      <c r="B31" s="311"/>
      <c r="C31" s="10">
        <v>23</v>
      </c>
      <c r="D31" s="121" t="str">
        <f>B28&amp;".5"</f>
        <v>R4.5</v>
      </c>
      <c r="E31" s="124"/>
      <c r="F31" s="71"/>
      <c r="G31" s="300"/>
      <c r="H31" s="11" t="str">
        <f t="shared" si="3"/>
        <v/>
      </c>
      <c r="I31" s="296"/>
    </row>
    <row r="32" spans="1:9" ht="13.2" customHeight="1" thickBot="1" x14ac:dyDescent="0.35">
      <c r="A32" s="296"/>
      <c r="B32" s="312"/>
      <c r="C32" s="140">
        <v>24</v>
      </c>
      <c r="D32" s="123" t="str">
        <f>B28&amp;".6"</f>
        <v>R4.6</v>
      </c>
      <c r="E32" s="124"/>
      <c r="F32" s="71"/>
      <c r="G32" s="307"/>
      <c r="H32" s="12" t="str">
        <f t="shared" si="3"/>
        <v/>
      </c>
      <c r="I32" s="296"/>
    </row>
    <row r="33" spans="1:9" ht="10.050000000000001" customHeight="1" thickBot="1" x14ac:dyDescent="0.35">
      <c r="A33" s="296"/>
      <c r="B33" s="298"/>
      <c r="C33" s="298"/>
      <c r="D33" s="298"/>
      <c r="E33" s="298"/>
      <c r="F33" s="298"/>
      <c r="G33" s="298"/>
      <c r="H33" s="298"/>
      <c r="I33" s="296"/>
    </row>
    <row r="34" spans="1:9" ht="13.2" customHeight="1" x14ac:dyDescent="0.3">
      <c r="A34" s="296"/>
      <c r="B34" s="141" t="s">
        <v>106</v>
      </c>
      <c r="C34" s="47">
        <v>25</v>
      </c>
      <c r="D34" s="121" t="str">
        <f>B35&amp;".1"</f>
        <v>W1.1</v>
      </c>
      <c r="E34" s="122" t="s">
        <v>123</v>
      </c>
      <c r="F34" s="71">
        <v>321</v>
      </c>
      <c r="G34" s="299"/>
      <c r="H34" s="221">
        <f t="shared" ref="H34:H39" si="4">IFERROR(VLOOKUP(E34,ActiveFixtures,2,FALSE),"")</f>
        <v>3</v>
      </c>
      <c r="I34" s="296"/>
    </row>
    <row r="35" spans="1:9" ht="13.2" customHeight="1" x14ac:dyDescent="0.3">
      <c r="A35" s="296"/>
      <c r="B35" s="310" t="s">
        <v>142</v>
      </c>
      <c r="C35" s="39">
        <v>26</v>
      </c>
      <c r="D35" s="123" t="str">
        <f>B35&amp;".2"</f>
        <v>W1.2</v>
      </c>
      <c r="E35" s="124" t="s">
        <v>117</v>
      </c>
      <c r="F35" s="71" t="s">
        <v>143</v>
      </c>
      <c r="G35" s="300"/>
      <c r="H35" s="11">
        <f t="shared" si="4"/>
        <v>7</v>
      </c>
      <c r="I35" s="296"/>
    </row>
    <row r="36" spans="1:9" ht="13.2" customHeight="1" x14ac:dyDescent="0.3">
      <c r="A36" s="296"/>
      <c r="B36" s="311"/>
      <c r="C36" s="39">
        <v>27</v>
      </c>
      <c r="D36" s="121" t="str">
        <f>B35&amp;".3"</f>
        <v>W1.3</v>
      </c>
      <c r="E36" s="124" t="s">
        <v>119</v>
      </c>
      <c r="F36" s="71" t="s">
        <v>144</v>
      </c>
      <c r="G36" s="300"/>
      <c r="H36" s="12">
        <f t="shared" si="4"/>
        <v>2</v>
      </c>
      <c r="I36" s="296"/>
    </row>
    <row r="37" spans="1:9" ht="13.2" customHeight="1" x14ac:dyDescent="0.3">
      <c r="A37" s="296"/>
      <c r="B37" s="311"/>
      <c r="C37" s="39">
        <v>28</v>
      </c>
      <c r="D37" s="123" t="str">
        <f>B35&amp;".4"</f>
        <v>W1.4</v>
      </c>
      <c r="E37" s="124" t="s">
        <v>126</v>
      </c>
      <c r="F37" s="71">
        <v>213</v>
      </c>
      <c r="G37" s="300"/>
      <c r="H37" s="221">
        <f t="shared" si="4"/>
        <v>6</v>
      </c>
      <c r="I37" s="296"/>
    </row>
    <row r="38" spans="1:9" ht="13.2" customHeight="1" x14ac:dyDescent="0.3">
      <c r="A38" s="296"/>
      <c r="B38" s="311"/>
      <c r="C38" s="39">
        <v>29</v>
      </c>
      <c r="D38" s="121" t="str">
        <f>B35&amp;".5"</f>
        <v>W1.5</v>
      </c>
      <c r="E38" s="124" t="s">
        <v>123</v>
      </c>
      <c r="F38" s="71">
        <v>322</v>
      </c>
      <c r="G38" s="300"/>
      <c r="H38" s="11">
        <f t="shared" si="4"/>
        <v>3</v>
      </c>
      <c r="I38" s="296"/>
    </row>
    <row r="39" spans="1:9" ht="13.2" customHeight="1" thickBot="1" x14ac:dyDescent="0.35">
      <c r="A39" s="296"/>
      <c r="B39" s="312"/>
      <c r="C39" s="143">
        <v>30</v>
      </c>
      <c r="D39" s="123" t="str">
        <f>B35&amp;".6"</f>
        <v>W1.6</v>
      </c>
      <c r="E39" s="124" t="s">
        <v>126</v>
      </c>
      <c r="F39" s="71">
        <v>214</v>
      </c>
      <c r="G39" s="307"/>
      <c r="H39" s="12">
        <f t="shared" si="4"/>
        <v>6</v>
      </c>
      <c r="I39" s="296"/>
    </row>
    <row r="40" spans="1:9" ht="10.050000000000001" customHeight="1" thickBot="1" x14ac:dyDescent="0.35">
      <c r="A40" s="296"/>
      <c r="B40" s="298"/>
      <c r="C40" s="298"/>
      <c r="D40" s="298"/>
      <c r="E40" s="298"/>
      <c r="F40" s="298"/>
      <c r="G40" s="298"/>
      <c r="H40" s="298"/>
      <c r="I40" s="296"/>
    </row>
    <row r="41" spans="1:9" ht="13.2" customHeight="1" x14ac:dyDescent="0.3">
      <c r="A41" s="296"/>
      <c r="B41" s="141" t="s">
        <v>106</v>
      </c>
      <c r="C41" s="46">
        <v>31</v>
      </c>
      <c r="D41" s="121" t="str">
        <f>B42&amp;".1"</f>
        <v>W2.1</v>
      </c>
      <c r="E41" s="122" t="s">
        <v>119</v>
      </c>
      <c r="F41" s="71" t="s">
        <v>146</v>
      </c>
      <c r="G41" s="299"/>
      <c r="H41" s="221">
        <f t="shared" ref="H41:H46" si="5">IFERROR(VLOOKUP(E41,ActiveFixtures,2,FALSE),"")</f>
        <v>2</v>
      </c>
      <c r="I41" s="296"/>
    </row>
    <row r="42" spans="1:9" ht="13.2" customHeight="1" x14ac:dyDescent="0.3">
      <c r="A42" s="296"/>
      <c r="B42" s="310" t="s">
        <v>145</v>
      </c>
      <c r="C42" s="10">
        <v>32</v>
      </c>
      <c r="D42" s="123" t="str">
        <f>B42&amp;".2"</f>
        <v>W2.2</v>
      </c>
      <c r="E42" s="124" t="s">
        <v>117</v>
      </c>
      <c r="F42" s="71" t="s">
        <v>147</v>
      </c>
      <c r="G42" s="300"/>
      <c r="H42" s="11">
        <f t="shared" si="5"/>
        <v>7</v>
      </c>
      <c r="I42" s="296"/>
    </row>
    <row r="43" spans="1:9" ht="13.2" customHeight="1" x14ac:dyDescent="0.3">
      <c r="A43" s="296"/>
      <c r="B43" s="311"/>
      <c r="C43" s="10">
        <v>33</v>
      </c>
      <c r="D43" s="121" t="str">
        <f>B42&amp;".3"</f>
        <v>W2.3</v>
      </c>
      <c r="E43" s="124" t="s">
        <v>123</v>
      </c>
      <c r="F43" s="71">
        <v>323</v>
      </c>
      <c r="G43" s="300"/>
      <c r="H43" s="12">
        <f t="shared" si="5"/>
        <v>3</v>
      </c>
      <c r="I43" s="296"/>
    </row>
    <row r="44" spans="1:9" ht="13.2" customHeight="1" x14ac:dyDescent="0.3">
      <c r="A44" s="296"/>
      <c r="B44" s="311"/>
      <c r="C44" s="10">
        <v>34</v>
      </c>
      <c r="D44" s="123" t="str">
        <f>B42&amp;".4"</f>
        <v>W2.4</v>
      </c>
      <c r="E44" s="124" t="s">
        <v>126</v>
      </c>
      <c r="F44" s="71">
        <v>215</v>
      </c>
      <c r="G44" s="300"/>
      <c r="H44" s="221">
        <f t="shared" si="5"/>
        <v>6</v>
      </c>
      <c r="I44" s="296"/>
    </row>
    <row r="45" spans="1:9" ht="13.2" customHeight="1" x14ac:dyDescent="0.3">
      <c r="A45" s="296"/>
      <c r="B45" s="311"/>
      <c r="C45" s="10">
        <v>35</v>
      </c>
      <c r="D45" s="121" t="str">
        <f>B42&amp;".5"</f>
        <v>W2.5</v>
      </c>
      <c r="E45" s="124" t="s">
        <v>123</v>
      </c>
      <c r="F45" s="71">
        <v>324</v>
      </c>
      <c r="G45" s="300"/>
      <c r="H45" s="11">
        <f t="shared" si="5"/>
        <v>3</v>
      </c>
      <c r="I45" s="296"/>
    </row>
    <row r="46" spans="1:9" ht="13.2" customHeight="1" thickBot="1" x14ac:dyDescent="0.35">
      <c r="A46" s="296"/>
      <c r="B46" s="312"/>
      <c r="C46" s="140">
        <v>36</v>
      </c>
      <c r="D46" s="123" t="str">
        <f>B42&amp;".6"</f>
        <v>W2.6</v>
      </c>
      <c r="E46" s="124" t="s">
        <v>126</v>
      </c>
      <c r="F46" s="71">
        <v>216</v>
      </c>
      <c r="G46" s="307"/>
      <c r="H46" s="12">
        <f t="shared" si="5"/>
        <v>6</v>
      </c>
      <c r="I46" s="296"/>
    </row>
    <row r="47" spans="1:9" ht="10.050000000000001" customHeight="1" thickBot="1" x14ac:dyDescent="0.35">
      <c r="A47" s="296"/>
      <c r="B47" s="298"/>
      <c r="C47" s="298"/>
      <c r="D47" s="298"/>
      <c r="E47" s="298"/>
      <c r="F47" s="298"/>
      <c r="G47" s="298"/>
      <c r="H47" s="298"/>
      <c r="I47" s="296"/>
    </row>
    <row r="48" spans="1:9" ht="13.2" customHeight="1" x14ac:dyDescent="0.3">
      <c r="A48" s="296"/>
      <c r="B48" s="141" t="s">
        <v>106</v>
      </c>
      <c r="C48" s="46">
        <v>37</v>
      </c>
      <c r="D48" s="121" t="str">
        <f>B49&amp;".1"</f>
        <v>W3.1</v>
      </c>
      <c r="E48" s="122" t="s">
        <v>126</v>
      </c>
      <c r="F48" s="71">
        <v>217</v>
      </c>
      <c r="G48" s="299"/>
      <c r="H48" s="221">
        <f t="shared" ref="H48:H53" si="6">IFERROR(VLOOKUP(E48,ActiveFixtures,2,FALSE),"")</f>
        <v>6</v>
      </c>
      <c r="I48" s="296"/>
    </row>
    <row r="49" spans="1:9" ht="13.2" customHeight="1" x14ac:dyDescent="0.3">
      <c r="A49" s="296"/>
      <c r="B49" s="310" t="s">
        <v>148</v>
      </c>
      <c r="C49" s="10">
        <v>38</v>
      </c>
      <c r="D49" s="123" t="str">
        <f>B49&amp;".2"</f>
        <v>W3.2</v>
      </c>
      <c r="E49" s="124" t="s">
        <v>119</v>
      </c>
      <c r="F49" s="71" t="s">
        <v>149</v>
      </c>
      <c r="G49" s="300"/>
      <c r="H49" s="11">
        <f t="shared" si="6"/>
        <v>2</v>
      </c>
      <c r="I49" s="296"/>
    </row>
    <row r="50" spans="1:9" ht="13.2" customHeight="1" x14ac:dyDescent="0.3">
      <c r="A50" s="296"/>
      <c r="B50" s="311"/>
      <c r="C50" s="10">
        <v>39</v>
      </c>
      <c r="D50" s="121" t="str">
        <f>B49&amp;".3"</f>
        <v>W3.3</v>
      </c>
      <c r="E50" s="124" t="s">
        <v>117</v>
      </c>
      <c r="F50" s="71" t="s">
        <v>150</v>
      </c>
      <c r="G50" s="300"/>
      <c r="H50" s="12">
        <f t="shared" si="6"/>
        <v>7</v>
      </c>
      <c r="I50" s="296"/>
    </row>
    <row r="51" spans="1:9" ht="13.2" customHeight="1" x14ac:dyDescent="0.3">
      <c r="A51" s="296"/>
      <c r="B51" s="311"/>
      <c r="C51" s="10">
        <v>40</v>
      </c>
      <c r="D51" s="123" t="str">
        <f>B49&amp;".4"</f>
        <v>W3.4</v>
      </c>
      <c r="E51" s="124" t="s">
        <v>123</v>
      </c>
      <c r="F51" s="71">
        <v>325</v>
      </c>
      <c r="G51" s="300"/>
      <c r="H51" s="221">
        <f t="shared" si="6"/>
        <v>3</v>
      </c>
      <c r="I51" s="296"/>
    </row>
    <row r="52" spans="1:9" ht="13.2" customHeight="1" x14ac:dyDescent="0.3">
      <c r="A52" s="296"/>
      <c r="B52" s="311"/>
      <c r="C52" s="10">
        <v>41</v>
      </c>
      <c r="D52" s="121" t="str">
        <f>B49&amp;".5"</f>
        <v>W3.5</v>
      </c>
      <c r="E52" s="124" t="s">
        <v>123</v>
      </c>
      <c r="F52" s="71">
        <v>326</v>
      </c>
      <c r="G52" s="300"/>
      <c r="H52" s="11">
        <f t="shared" si="6"/>
        <v>3</v>
      </c>
      <c r="I52" s="296"/>
    </row>
    <row r="53" spans="1:9" ht="13.2" customHeight="1" thickBot="1" x14ac:dyDescent="0.35">
      <c r="A53" s="296"/>
      <c r="B53" s="312"/>
      <c r="C53" s="140">
        <v>42</v>
      </c>
      <c r="D53" s="123" t="str">
        <f>B49&amp;".6"</f>
        <v>W3.6</v>
      </c>
      <c r="E53" s="124" t="s">
        <v>126</v>
      </c>
      <c r="F53" s="71">
        <v>218</v>
      </c>
      <c r="G53" s="307"/>
      <c r="H53" s="12">
        <f t="shared" si="6"/>
        <v>6</v>
      </c>
      <c r="I53" s="296"/>
    </row>
    <row r="54" spans="1:9" ht="10.050000000000001" customHeight="1" thickBot="1" x14ac:dyDescent="0.35">
      <c r="A54" s="296"/>
      <c r="B54" s="298"/>
      <c r="C54" s="298"/>
      <c r="D54" s="298"/>
      <c r="E54" s="298"/>
      <c r="F54" s="298"/>
      <c r="G54" s="298"/>
      <c r="H54" s="298"/>
      <c r="I54" s="296"/>
    </row>
    <row r="55" spans="1:9" ht="13.2" customHeight="1" x14ac:dyDescent="0.3">
      <c r="A55" s="296"/>
      <c r="B55" s="141" t="s">
        <v>106</v>
      </c>
      <c r="C55" s="46">
        <v>43</v>
      </c>
      <c r="D55" s="121" t="str">
        <f>B56&amp;".1"</f>
        <v>W4.1</v>
      </c>
      <c r="E55" s="122" t="s">
        <v>115</v>
      </c>
      <c r="F55" s="71" t="s">
        <v>152</v>
      </c>
      <c r="G55" s="299"/>
      <c r="H55" s="221">
        <f t="shared" ref="H55:H60" si="7">IFERROR(VLOOKUP(E55,ActiveFixtures,2,FALSE),"")</f>
        <v>10.6</v>
      </c>
      <c r="I55" s="296"/>
    </row>
    <row r="56" spans="1:9" ht="13.2" customHeight="1" x14ac:dyDescent="0.3">
      <c r="A56" s="296"/>
      <c r="B56" s="310" t="s">
        <v>151</v>
      </c>
      <c r="C56" s="10">
        <v>44</v>
      </c>
      <c r="D56" s="123" t="str">
        <f>B56&amp;".2"</f>
        <v>W4.2</v>
      </c>
      <c r="E56" s="124" t="s">
        <v>122</v>
      </c>
      <c r="F56" s="71" t="s">
        <v>153</v>
      </c>
      <c r="G56" s="300"/>
      <c r="H56" s="11">
        <f t="shared" si="7"/>
        <v>4.5</v>
      </c>
      <c r="I56" s="296"/>
    </row>
    <row r="57" spans="1:9" ht="13.2" customHeight="1" x14ac:dyDescent="0.3">
      <c r="A57" s="296"/>
      <c r="B57" s="311"/>
      <c r="C57" s="10">
        <v>45</v>
      </c>
      <c r="D57" s="121" t="str">
        <f>B56&amp;".3"</f>
        <v>W4.3</v>
      </c>
      <c r="E57" s="124" t="s">
        <v>114</v>
      </c>
      <c r="F57" s="71">
        <v>419</v>
      </c>
      <c r="G57" s="300"/>
      <c r="H57" s="12">
        <f t="shared" si="7"/>
        <v>5.3</v>
      </c>
      <c r="I57" s="296"/>
    </row>
    <row r="58" spans="1:9" ht="13.2" customHeight="1" x14ac:dyDescent="0.3">
      <c r="A58" s="296"/>
      <c r="B58" s="311"/>
      <c r="C58" s="10">
        <v>46</v>
      </c>
      <c r="D58" s="123" t="str">
        <f>B56&amp;".4"</f>
        <v>W4.4</v>
      </c>
      <c r="E58" s="124" t="s">
        <v>122</v>
      </c>
      <c r="F58" s="71" t="s">
        <v>154</v>
      </c>
      <c r="G58" s="300"/>
      <c r="H58" s="221">
        <f t="shared" si="7"/>
        <v>4.5</v>
      </c>
      <c r="I58" s="296"/>
    </row>
    <row r="59" spans="1:9" ht="13.2" customHeight="1" x14ac:dyDescent="0.3">
      <c r="A59" s="296"/>
      <c r="B59" s="311"/>
      <c r="C59" s="10">
        <v>47</v>
      </c>
      <c r="D59" s="121" t="str">
        <f>B56&amp;".5"</f>
        <v>W4.5</v>
      </c>
      <c r="E59" s="124" t="s">
        <v>115</v>
      </c>
      <c r="F59" s="71" t="s">
        <v>155</v>
      </c>
      <c r="G59" s="300"/>
      <c r="H59" s="11">
        <f t="shared" si="7"/>
        <v>10.6</v>
      </c>
      <c r="I59" s="296"/>
    </row>
    <row r="60" spans="1:9" ht="13.2" customHeight="1" thickBot="1" x14ac:dyDescent="0.35">
      <c r="A60" s="296"/>
      <c r="B60" s="312"/>
      <c r="C60" s="140">
        <v>48</v>
      </c>
      <c r="D60" s="125" t="str">
        <f>B56&amp;".6"</f>
        <v>W4.6</v>
      </c>
      <c r="E60" s="126" t="s">
        <v>114</v>
      </c>
      <c r="F60" s="72">
        <v>422</v>
      </c>
      <c r="G60" s="300"/>
      <c r="H60" s="38">
        <f t="shared" si="7"/>
        <v>5.3</v>
      </c>
      <c r="I60" s="296"/>
    </row>
    <row r="61" spans="1:9" ht="13.05" customHeight="1" x14ac:dyDescent="0.3">
      <c r="A61" s="296"/>
      <c r="B61" s="294"/>
      <c r="C61" s="294"/>
      <c r="D61" s="294"/>
      <c r="E61" s="295"/>
      <c r="F61" s="301" t="s">
        <v>7</v>
      </c>
      <c r="G61" s="302"/>
      <c r="H61" s="41">
        <f>SUM(H6,H9,H13,H16,H20,H23,H27,H30,H34,H37,H41,H44,H48,H51,H55,H58,H69,H72,H76,H79,H83,H86,H90,H93,H97,H100,H104,H107,H111,H114,H118,H121)</f>
        <v>144.79999999999998</v>
      </c>
      <c r="I61" s="296"/>
    </row>
    <row r="62" spans="1:9" ht="13.05" customHeight="1" thickBot="1" x14ac:dyDescent="0.35">
      <c r="A62" s="296"/>
      <c r="B62" s="296"/>
      <c r="C62" s="296"/>
      <c r="D62" s="296"/>
      <c r="E62" s="297"/>
      <c r="F62" s="303" t="s">
        <v>8</v>
      </c>
      <c r="G62" s="304"/>
      <c r="H62" s="42">
        <f>SUM(H7,H10,H14,H17,H21,H24,H28,H31,H35,H38,H42,H45,H49,H52,H56,H59,H70,H73,H77,H80,H84,H87,H91,H94,H98,H101,H105,H108,H112,H115,H119,H122)</f>
        <v>145.09999999999997</v>
      </c>
      <c r="I62" s="296"/>
    </row>
    <row r="63" spans="1:9" ht="13.05" customHeight="1" thickBot="1" x14ac:dyDescent="0.35">
      <c r="A63" s="296"/>
      <c r="B63" s="296"/>
      <c r="C63" s="296"/>
      <c r="D63" s="296"/>
      <c r="E63" s="297"/>
      <c r="F63" s="305" t="s">
        <v>9</v>
      </c>
      <c r="G63" s="306"/>
      <c r="H63" s="43">
        <f>SUM(H8,H11,H15,H18,H22,H25,H29,H32,H36,H39,H43,H46,H50,H53,H57,H60,H71,H74,H78,H81,H85,H88,H92,H95,H99,H102,H106,H109,H113,H116,H120,H123)</f>
        <v>144.5</v>
      </c>
      <c r="I63" s="296"/>
    </row>
    <row r="64" spans="1:9" ht="4.05" customHeight="1" thickBot="1" x14ac:dyDescent="0.35">
      <c r="A64" s="296"/>
      <c r="C64" s="44"/>
      <c r="D64" s="44"/>
      <c r="E64" s="44"/>
      <c r="F64" s="131"/>
      <c r="G64" s="131"/>
      <c r="H64" s="49"/>
      <c r="I64" s="296"/>
    </row>
    <row r="65" spans="1:9" ht="16.95" customHeight="1" thickBot="1" x14ac:dyDescent="0.35">
      <c r="A65" s="296"/>
      <c r="B65" s="285" t="s">
        <v>0</v>
      </c>
      <c r="C65" s="286"/>
      <c r="D65" s="287" t="str">
        <f>Fixtures!C2</f>
        <v>Macklemore24</v>
      </c>
      <c r="E65" s="288"/>
      <c r="F65" s="289"/>
      <c r="G65" s="320"/>
      <c r="H65" s="320"/>
      <c r="I65" s="296"/>
    </row>
    <row r="66" spans="1:9" ht="16.95" customHeight="1" thickBot="1" x14ac:dyDescent="0.35">
      <c r="A66" s="296"/>
      <c r="B66" s="285" t="s">
        <v>109</v>
      </c>
      <c r="C66" s="286"/>
      <c r="D66" s="287">
        <f>D3</f>
        <v>0</v>
      </c>
      <c r="E66" s="288"/>
      <c r="F66" s="289"/>
      <c r="G66" s="320"/>
      <c r="H66" s="320"/>
      <c r="I66" s="296"/>
    </row>
    <row r="67" spans="1:9" ht="6" customHeight="1" thickBot="1" x14ac:dyDescent="0.35">
      <c r="A67" s="296"/>
      <c r="B67" s="294"/>
      <c r="C67" s="294"/>
      <c r="D67" s="294"/>
      <c r="E67" s="294"/>
      <c r="F67" s="294"/>
      <c r="G67" s="321"/>
      <c r="H67" s="321"/>
      <c r="I67" s="296"/>
    </row>
    <row r="68" spans="1:9" ht="12" customHeight="1" thickBot="1" x14ac:dyDescent="0.35">
      <c r="A68" s="296"/>
      <c r="B68" s="84"/>
      <c r="C68" s="7" t="s">
        <v>1</v>
      </c>
      <c r="D68" s="119" t="s">
        <v>2</v>
      </c>
      <c r="E68" s="120" t="s">
        <v>3</v>
      </c>
      <c r="F68" s="8" t="s">
        <v>4</v>
      </c>
      <c r="G68" s="8" t="s">
        <v>5</v>
      </c>
      <c r="H68" s="9" t="s">
        <v>6</v>
      </c>
      <c r="I68" s="296"/>
    </row>
    <row r="69" spans="1:9" ht="13.05" customHeight="1" x14ac:dyDescent="0.3">
      <c r="A69" s="296"/>
      <c r="B69" s="141" t="s">
        <v>106</v>
      </c>
      <c r="C69" s="6">
        <v>49</v>
      </c>
      <c r="D69" s="121" t="str">
        <f>B70&amp;".1"</f>
        <v>B1.1</v>
      </c>
      <c r="E69" s="122" t="s">
        <v>126</v>
      </c>
      <c r="F69" s="71">
        <v>207</v>
      </c>
      <c r="G69" s="299"/>
      <c r="H69" s="221">
        <f t="shared" ref="H69:H74" si="8">IFERROR(VLOOKUP(E69,ActiveFixtures,2,FALSE),"")</f>
        <v>6</v>
      </c>
      <c r="I69" s="296"/>
    </row>
    <row r="70" spans="1:9" ht="13.05" customHeight="1" x14ac:dyDescent="0.3">
      <c r="A70" s="296"/>
      <c r="B70" s="310" t="s">
        <v>162</v>
      </c>
      <c r="C70" s="10">
        <v>50</v>
      </c>
      <c r="D70" s="123" t="str">
        <f>B70&amp;".2"</f>
        <v>B1.2</v>
      </c>
      <c r="E70" s="124" t="s">
        <v>118</v>
      </c>
      <c r="F70" s="71">
        <v>801</v>
      </c>
      <c r="G70" s="322"/>
      <c r="H70" s="11">
        <f t="shared" si="8"/>
        <v>1</v>
      </c>
      <c r="I70" s="296"/>
    </row>
    <row r="71" spans="1:9" ht="13.05" customHeight="1" x14ac:dyDescent="0.3">
      <c r="A71" s="296"/>
      <c r="B71" s="311"/>
      <c r="C71" s="6">
        <v>51</v>
      </c>
      <c r="D71" s="121" t="str">
        <f>B70&amp;".3"</f>
        <v>B1.3</v>
      </c>
      <c r="E71" s="124" t="s">
        <v>117</v>
      </c>
      <c r="F71" s="71" t="s">
        <v>163</v>
      </c>
      <c r="G71" s="322"/>
      <c r="H71" s="12">
        <f t="shared" si="8"/>
        <v>7</v>
      </c>
      <c r="I71" s="296"/>
    </row>
    <row r="72" spans="1:9" ht="13.05" customHeight="1" x14ac:dyDescent="0.3">
      <c r="A72" s="296"/>
      <c r="B72" s="311"/>
      <c r="C72" s="10">
        <v>52</v>
      </c>
      <c r="D72" s="123" t="str">
        <f>B70&amp;".4"</f>
        <v>B1.4</v>
      </c>
      <c r="E72" s="124" t="s">
        <v>123</v>
      </c>
      <c r="F72" s="71">
        <v>315</v>
      </c>
      <c r="G72" s="322"/>
      <c r="H72" s="221">
        <f t="shared" si="8"/>
        <v>3</v>
      </c>
      <c r="I72" s="296"/>
    </row>
    <row r="73" spans="1:9" ht="13.05" customHeight="1" x14ac:dyDescent="0.3">
      <c r="A73" s="296"/>
      <c r="B73" s="311"/>
      <c r="C73" s="6">
        <v>53</v>
      </c>
      <c r="D73" s="121" t="str">
        <f>B70&amp;".5"</f>
        <v>B1.5</v>
      </c>
      <c r="E73" s="124" t="s">
        <v>126</v>
      </c>
      <c r="F73" s="71">
        <v>208</v>
      </c>
      <c r="G73" s="322"/>
      <c r="H73" s="11">
        <f t="shared" si="8"/>
        <v>6</v>
      </c>
      <c r="I73" s="296"/>
    </row>
    <row r="74" spans="1:9" ht="13.05" customHeight="1" thickBot="1" x14ac:dyDescent="0.35">
      <c r="A74" s="296"/>
      <c r="B74" s="312"/>
      <c r="C74" s="10">
        <v>54</v>
      </c>
      <c r="D74" s="123" t="str">
        <f>B70&amp;".6"</f>
        <v>B1.6</v>
      </c>
      <c r="E74" s="124" t="s">
        <v>123</v>
      </c>
      <c r="F74" s="71">
        <v>316</v>
      </c>
      <c r="G74" s="323"/>
      <c r="H74" s="12">
        <f t="shared" si="8"/>
        <v>3</v>
      </c>
      <c r="I74" s="296"/>
    </row>
    <row r="75" spans="1:9" ht="10.050000000000001" customHeight="1" thickBot="1" x14ac:dyDescent="0.35">
      <c r="A75" s="296"/>
      <c r="B75" s="298"/>
      <c r="C75" s="298"/>
      <c r="D75" s="298"/>
      <c r="E75" s="298"/>
      <c r="F75" s="298"/>
      <c r="G75" s="298"/>
      <c r="H75" s="298"/>
      <c r="I75" s="296"/>
    </row>
    <row r="76" spans="1:9" ht="13.05" customHeight="1" x14ac:dyDescent="0.3">
      <c r="A76" s="296"/>
      <c r="B76" s="141" t="s">
        <v>106</v>
      </c>
      <c r="C76" s="46">
        <v>55</v>
      </c>
      <c r="D76" s="121" t="str">
        <f>B77&amp;".1"</f>
        <v>B2.1</v>
      </c>
      <c r="E76" s="122" t="s">
        <v>126</v>
      </c>
      <c r="F76" s="71">
        <v>209</v>
      </c>
      <c r="G76" s="299"/>
      <c r="H76" s="221">
        <f t="shared" ref="H76:H81" si="9">IFERROR(VLOOKUP(E76,ActiveFixtures,2,FALSE),"")</f>
        <v>6</v>
      </c>
      <c r="I76" s="296"/>
    </row>
    <row r="77" spans="1:9" ht="13.05" customHeight="1" x14ac:dyDescent="0.3">
      <c r="A77" s="296"/>
      <c r="B77" s="310" t="s">
        <v>164</v>
      </c>
      <c r="C77" s="10">
        <v>56</v>
      </c>
      <c r="D77" s="123" t="str">
        <f>B77&amp;".2"</f>
        <v>B2.2</v>
      </c>
      <c r="E77" s="124" t="s">
        <v>117</v>
      </c>
      <c r="F77" s="71" t="s">
        <v>165</v>
      </c>
      <c r="G77" s="300"/>
      <c r="H77" s="11">
        <f t="shared" si="9"/>
        <v>7</v>
      </c>
      <c r="I77" s="296"/>
    </row>
    <row r="78" spans="1:9" ht="13.05" customHeight="1" x14ac:dyDescent="0.3">
      <c r="A78" s="296"/>
      <c r="B78" s="311"/>
      <c r="C78" s="10">
        <v>57</v>
      </c>
      <c r="D78" s="121" t="str">
        <f>B77&amp;".3"</f>
        <v>B2.3</v>
      </c>
      <c r="E78" s="124" t="s">
        <v>123</v>
      </c>
      <c r="F78" s="71">
        <v>317</v>
      </c>
      <c r="G78" s="300"/>
      <c r="H78" s="12">
        <f t="shared" si="9"/>
        <v>3</v>
      </c>
      <c r="I78" s="296"/>
    </row>
    <row r="79" spans="1:9" ht="13.05" customHeight="1" x14ac:dyDescent="0.3">
      <c r="A79" s="296"/>
      <c r="B79" s="311"/>
      <c r="C79" s="10">
        <v>58</v>
      </c>
      <c r="D79" s="123" t="str">
        <f>B77&amp;".4"</f>
        <v>B2.4</v>
      </c>
      <c r="E79" s="124"/>
      <c r="F79" s="71"/>
      <c r="G79" s="300"/>
      <c r="H79" s="221" t="str">
        <f t="shared" si="9"/>
        <v/>
      </c>
      <c r="I79" s="296"/>
    </row>
    <row r="80" spans="1:9" ht="13.05" customHeight="1" x14ac:dyDescent="0.3">
      <c r="A80" s="296"/>
      <c r="B80" s="311"/>
      <c r="C80" s="10">
        <v>59</v>
      </c>
      <c r="D80" s="121" t="str">
        <f>B77&amp;".5"</f>
        <v>B2.5</v>
      </c>
      <c r="E80" s="124" t="s">
        <v>123</v>
      </c>
      <c r="F80" s="71">
        <v>318</v>
      </c>
      <c r="G80" s="300"/>
      <c r="H80" s="11">
        <f t="shared" si="9"/>
        <v>3</v>
      </c>
      <c r="I80" s="296"/>
    </row>
    <row r="81" spans="1:9" ht="13.05" customHeight="1" thickBot="1" x14ac:dyDescent="0.35">
      <c r="A81" s="296"/>
      <c r="B81" s="312"/>
      <c r="C81" s="140">
        <v>60</v>
      </c>
      <c r="D81" s="123" t="str">
        <f>B77&amp;".6"</f>
        <v>B2.6</v>
      </c>
      <c r="E81" s="124" t="s">
        <v>126</v>
      </c>
      <c r="F81" s="71">
        <v>210</v>
      </c>
      <c r="G81" s="307"/>
      <c r="H81" s="12">
        <f t="shared" si="9"/>
        <v>6</v>
      </c>
      <c r="I81" s="296"/>
    </row>
    <row r="82" spans="1:9" ht="10.050000000000001" customHeight="1" thickBot="1" x14ac:dyDescent="0.35">
      <c r="A82" s="296"/>
      <c r="B82" s="298"/>
      <c r="C82" s="298"/>
      <c r="D82" s="298"/>
      <c r="E82" s="298"/>
      <c r="F82" s="298"/>
      <c r="G82" s="298"/>
      <c r="H82" s="298"/>
      <c r="I82" s="296"/>
    </row>
    <row r="83" spans="1:9" ht="13.05" customHeight="1" x14ac:dyDescent="0.3">
      <c r="A83" s="296"/>
      <c r="B83" s="141" t="s">
        <v>106</v>
      </c>
      <c r="C83" s="46">
        <v>61</v>
      </c>
      <c r="D83" s="121" t="str">
        <f>B84&amp;".1"</f>
        <v>B3.1</v>
      </c>
      <c r="E83" s="122" t="s">
        <v>123</v>
      </c>
      <c r="F83" s="71">
        <v>319</v>
      </c>
      <c r="G83" s="299"/>
      <c r="H83" s="221">
        <f t="shared" ref="H83:H88" si="10">IFERROR(VLOOKUP(E83,ActiveFixtures,2,FALSE),"")</f>
        <v>3</v>
      </c>
      <c r="I83" s="296"/>
    </row>
    <row r="84" spans="1:9" ht="13.05" customHeight="1" x14ac:dyDescent="0.3">
      <c r="A84" s="296"/>
      <c r="B84" s="310" t="s">
        <v>166</v>
      </c>
      <c r="C84" s="10">
        <v>62</v>
      </c>
      <c r="D84" s="123" t="str">
        <f>B84&amp;".2"</f>
        <v>B3.2</v>
      </c>
      <c r="E84" s="124" t="s">
        <v>117</v>
      </c>
      <c r="F84" s="71" t="s">
        <v>167</v>
      </c>
      <c r="G84" s="300"/>
      <c r="H84" s="11">
        <f t="shared" si="10"/>
        <v>7</v>
      </c>
      <c r="I84" s="296"/>
    </row>
    <row r="85" spans="1:9" ht="13.05" customHeight="1" x14ac:dyDescent="0.3">
      <c r="A85" s="296"/>
      <c r="B85" s="311"/>
      <c r="C85" s="10">
        <v>63</v>
      </c>
      <c r="D85" s="121" t="str">
        <f>B84&amp;".3"</f>
        <v>B3.3</v>
      </c>
      <c r="E85" s="124" t="s">
        <v>123</v>
      </c>
      <c r="F85" s="71">
        <v>320</v>
      </c>
      <c r="G85" s="300"/>
      <c r="H85" s="12">
        <f t="shared" si="10"/>
        <v>3</v>
      </c>
      <c r="I85" s="296"/>
    </row>
    <row r="86" spans="1:9" ht="13.05" customHeight="1" x14ac:dyDescent="0.3">
      <c r="A86" s="296"/>
      <c r="B86" s="311"/>
      <c r="C86" s="10">
        <v>64</v>
      </c>
      <c r="D86" s="123" t="str">
        <f>B84&amp;".4"</f>
        <v>B3.4</v>
      </c>
      <c r="E86" s="124" t="s">
        <v>126</v>
      </c>
      <c r="F86" s="71">
        <v>211</v>
      </c>
      <c r="G86" s="300"/>
      <c r="H86" s="221">
        <f t="shared" si="10"/>
        <v>6</v>
      </c>
      <c r="I86" s="296"/>
    </row>
    <row r="87" spans="1:9" ht="13.05" customHeight="1" x14ac:dyDescent="0.3">
      <c r="A87" s="296"/>
      <c r="B87" s="311"/>
      <c r="C87" s="10">
        <v>65</v>
      </c>
      <c r="D87" s="121" t="str">
        <f>B84&amp;".5"</f>
        <v>B3.5</v>
      </c>
      <c r="E87" s="124" t="s">
        <v>118</v>
      </c>
      <c r="F87" s="71">
        <v>802</v>
      </c>
      <c r="G87" s="300"/>
      <c r="H87" s="11">
        <f t="shared" si="10"/>
        <v>1</v>
      </c>
      <c r="I87" s="296"/>
    </row>
    <row r="88" spans="1:9" ht="13.05" customHeight="1" thickBot="1" x14ac:dyDescent="0.35">
      <c r="A88" s="296"/>
      <c r="B88" s="312"/>
      <c r="C88" s="140">
        <v>66</v>
      </c>
      <c r="D88" s="123" t="str">
        <f>B84&amp;".6"</f>
        <v>B3.6</v>
      </c>
      <c r="E88" s="124" t="s">
        <v>126</v>
      </c>
      <c r="F88" s="71">
        <v>212</v>
      </c>
      <c r="G88" s="307"/>
      <c r="H88" s="12">
        <f t="shared" si="10"/>
        <v>6</v>
      </c>
      <c r="I88" s="296"/>
    </row>
    <row r="89" spans="1:9" ht="10.050000000000001" customHeight="1" thickBot="1" x14ac:dyDescent="0.35">
      <c r="A89" s="296"/>
      <c r="B89" s="298"/>
      <c r="C89" s="298"/>
      <c r="D89" s="298"/>
      <c r="E89" s="298"/>
      <c r="F89" s="298"/>
      <c r="G89" s="298"/>
      <c r="H89" s="298"/>
      <c r="I89" s="296"/>
    </row>
    <row r="90" spans="1:9" ht="13.05" customHeight="1" x14ac:dyDescent="0.3">
      <c r="A90" s="296"/>
      <c r="B90" s="141" t="s">
        <v>106</v>
      </c>
      <c r="C90" s="46">
        <v>67</v>
      </c>
      <c r="D90" s="121" t="str">
        <f>B91&amp;".1"</f>
        <v>B4.1</v>
      </c>
      <c r="E90" s="122" t="s">
        <v>115</v>
      </c>
      <c r="F90" s="71" t="s">
        <v>169</v>
      </c>
      <c r="G90" s="299"/>
      <c r="H90" s="221">
        <f t="shared" ref="H90:H95" si="11">IFERROR(VLOOKUP(E90,ActiveFixtures,2,FALSE),"")</f>
        <v>10.6</v>
      </c>
      <c r="I90" s="296"/>
    </row>
    <row r="91" spans="1:9" ht="13.05" customHeight="1" x14ac:dyDescent="0.3">
      <c r="A91" s="296"/>
      <c r="B91" s="310" t="s">
        <v>168</v>
      </c>
      <c r="C91" s="10">
        <v>68</v>
      </c>
      <c r="D91" s="123" t="str">
        <f>B91&amp;".2"</f>
        <v>B4.2</v>
      </c>
      <c r="E91" s="124" t="s">
        <v>122</v>
      </c>
      <c r="F91" s="71" t="s">
        <v>170</v>
      </c>
      <c r="G91" s="300"/>
      <c r="H91" s="11">
        <f t="shared" si="11"/>
        <v>4.5</v>
      </c>
      <c r="I91" s="296"/>
    </row>
    <row r="92" spans="1:9" ht="13.05" customHeight="1" x14ac:dyDescent="0.3">
      <c r="A92" s="296"/>
      <c r="B92" s="311"/>
      <c r="C92" s="142">
        <v>69</v>
      </c>
      <c r="D92" s="121" t="str">
        <f>B91&amp;".3"</f>
        <v>B4.3</v>
      </c>
      <c r="E92" s="124" t="s">
        <v>114</v>
      </c>
      <c r="F92" s="71">
        <v>413</v>
      </c>
      <c r="G92" s="300"/>
      <c r="H92" s="12">
        <f t="shared" si="11"/>
        <v>5.3</v>
      </c>
      <c r="I92" s="296"/>
    </row>
    <row r="93" spans="1:9" ht="13.05" customHeight="1" x14ac:dyDescent="0.3">
      <c r="A93" s="296"/>
      <c r="B93" s="311"/>
      <c r="C93" s="142">
        <v>70</v>
      </c>
      <c r="D93" s="123" t="str">
        <f>B91&amp;".4"</f>
        <v>B4.4</v>
      </c>
      <c r="E93" s="124" t="s">
        <v>122</v>
      </c>
      <c r="F93" s="71" t="s">
        <v>171</v>
      </c>
      <c r="G93" s="300"/>
      <c r="H93" s="221">
        <f t="shared" si="11"/>
        <v>4.5</v>
      </c>
      <c r="I93" s="296"/>
    </row>
    <row r="94" spans="1:9" ht="13.05" customHeight="1" x14ac:dyDescent="0.3">
      <c r="A94" s="296"/>
      <c r="B94" s="311"/>
      <c r="C94" s="10">
        <v>71</v>
      </c>
      <c r="D94" s="121" t="str">
        <f>B91&amp;".5"</f>
        <v>B4.5</v>
      </c>
      <c r="E94" s="124" t="s">
        <v>115</v>
      </c>
      <c r="F94" s="71" t="s">
        <v>172</v>
      </c>
      <c r="G94" s="300"/>
      <c r="H94" s="11">
        <f t="shared" si="11"/>
        <v>10.6</v>
      </c>
      <c r="I94" s="296"/>
    </row>
    <row r="95" spans="1:9" ht="13.05" customHeight="1" thickBot="1" x14ac:dyDescent="0.35">
      <c r="A95" s="296"/>
      <c r="B95" s="312"/>
      <c r="C95" s="140">
        <v>72</v>
      </c>
      <c r="D95" s="123" t="str">
        <f>B91&amp;".6"</f>
        <v>B4.6</v>
      </c>
      <c r="E95" s="126" t="s">
        <v>114</v>
      </c>
      <c r="F95" s="71">
        <v>416</v>
      </c>
      <c r="G95" s="307"/>
      <c r="H95" s="12">
        <f t="shared" si="11"/>
        <v>5.3</v>
      </c>
      <c r="I95" s="296"/>
    </row>
    <row r="96" spans="1:9" ht="10.050000000000001" customHeight="1" thickBot="1" x14ac:dyDescent="0.35">
      <c r="A96" s="296"/>
      <c r="B96" s="298"/>
      <c r="C96" s="298"/>
      <c r="D96" s="298"/>
      <c r="E96" s="298"/>
      <c r="F96" s="298"/>
      <c r="G96" s="298"/>
      <c r="H96" s="298"/>
      <c r="I96" s="296"/>
    </row>
    <row r="97" spans="1:9" ht="13.05" customHeight="1" x14ac:dyDescent="0.3">
      <c r="A97" s="296"/>
      <c r="B97" s="141" t="s">
        <v>106</v>
      </c>
      <c r="C97" s="47">
        <v>73</v>
      </c>
      <c r="D97" s="121" t="str">
        <f>B98&amp;".1"</f>
        <v>DSR T1.1</v>
      </c>
      <c r="E97" s="122" t="s">
        <v>123</v>
      </c>
      <c r="F97" s="71">
        <v>302</v>
      </c>
      <c r="G97" s="299"/>
      <c r="H97" s="221">
        <f t="shared" ref="H97:H102" si="12">IFERROR(VLOOKUP(E97,ActiveFixtures,2,FALSE),"")</f>
        <v>3</v>
      </c>
      <c r="I97" s="296"/>
    </row>
    <row r="98" spans="1:9" ht="13.05" customHeight="1" x14ac:dyDescent="0.3">
      <c r="A98" s="296"/>
      <c r="B98" s="316" t="s">
        <v>173</v>
      </c>
      <c r="C98" s="39">
        <v>74</v>
      </c>
      <c r="D98" s="123" t="str">
        <f>B98&amp;".2"</f>
        <v>DSR T1.2</v>
      </c>
      <c r="E98" s="124"/>
      <c r="F98" s="71"/>
      <c r="G98" s="300"/>
      <c r="H98" s="11" t="str">
        <f t="shared" si="12"/>
        <v/>
      </c>
      <c r="I98" s="296"/>
    </row>
    <row r="99" spans="1:9" ht="13.05" customHeight="1" x14ac:dyDescent="0.3">
      <c r="A99" s="296"/>
      <c r="B99" s="317"/>
      <c r="C99" s="39">
        <v>75</v>
      </c>
      <c r="D99" s="121" t="str">
        <f>B98&amp;".3"</f>
        <v>DSR T1.3</v>
      </c>
      <c r="E99" s="124" t="s">
        <v>120</v>
      </c>
      <c r="F99" s="71">
        <v>701</v>
      </c>
      <c r="G99" s="300"/>
      <c r="H99" s="12">
        <f t="shared" si="12"/>
        <v>1.5</v>
      </c>
      <c r="I99" s="296"/>
    </row>
    <row r="100" spans="1:9" ht="13.05" customHeight="1" x14ac:dyDescent="0.3">
      <c r="A100" s="296"/>
      <c r="B100" s="317"/>
      <c r="C100" s="39">
        <v>76</v>
      </c>
      <c r="D100" s="123" t="str">
        <f>B98&amp;".4"</f>
        <v>DSR T1.4</v>
      </c>
      <c r="E100" s="124" t="s">
        <v>123</v>
      </c>
      <c r="F100" s="71">
        <v>301</v>
      </c>
      <c r="G100" s="300"/>
      <c r="H100" s="221">
        <f t="shared" si="12"/>
        <v>3</v>
      </c>
      <c r="I100" s="296"/>
    </row>
    <row r="101" spans="1:9" ht="13.05" customHeight="1" x14ac:dyDescent="0.3">
      <c r="A101" s="296"/>
      <c r="B101" s="317"/>
      <c r="C101" s="39">
        <v>77</v>
      </c>
      <c r="D101" s="121" t="str">
        <f>B98&amp;".5"</f>
        <v>DSR T1.5</v>
      </c>
      <c r="E101" s="124" t="s">
        <v>114</v>
      </c>
      <c r="F101" s="71">
        <v>401</v>
      </c>
      <c r="G101" s="300"/>
      <c r="H101" s="11">
        <f t="shared" si="12"/>
        <v>5.3</v>
      </c>
      <c r="I101" s="296"/>
    </row>
    <row r="102" spans="1:9" ht="13.05" customHeight="1" thickBot="1" x14ac:dyDescent="0.35">
      <c r="A102" s="296"/>
      <c r="B102" s="318"/>
      <c r="C102" s="143">
        <v>78</v>
      </c>
      <c r="D102" s="123" t="str">
        <f>B98&amp;".6"</f>
        <v>DSR T1.6</v>
      </c>
      <c r="E102" s="124"/>
      <c r="F102" s="71"/>
      <c r="G102" s="307"/>
      <c r="H102" s="12" t="str">
        <f t="shared" si="12"/>
        <v/>
      </c>
      <c r="I102" s="296"/>
    </row>
    <row r="103" spans="1:9" ht="10.050000000000001" customHeight="1" thickBot="1" x14ac:dyDescent="0.35">
      <c r="A103" s="296"/>
      <c r="B103" s="298"/>
      <c r="C103" s="298"/>
      <c r="D103" s="298"/>
      <c r="E103" s="298"/>
      <c r="F103" s="298"/>
      <c r="G103" s="298"/>
      <c r="H103" s="298"/>
      <c r="I103" s="296"/>
    </row>
    <row r="104" spans="1:9" ht="13.05" customHeight="1" x14ac:dyDescent="0.3">
      <c r="A104" s="296"/>
      <c r="B104" s="141" t="s">
        <v>106</v>
      </c>
      <c r="C104" s="46">
        <v>79</v>
      </c>
      <c r="D104" s="121" t="str">
        <f>B105&amp;".1"</f>
        <v>DSL T8.1</v>
      </c>
      <c r="E104" s="122" t="s">
        <v>123</v>
      </c>
      <c r="F104" s="71">
        <v>314</v>
      </c>
      <c r="G104" s="299"/>
      <c r="H104" s="221">
        <f t="shared" ref="H104:H109" si="13">IFERROR(VLOOKUP(E104,ActiveFixtures,2,FALSE),"")</f>
        <v>3</v>
      </c>
      <c r="I104" s="296"/>
    </row>
    <row r="105" spans="1:9" ht="13.05" customHeight="1" x14ac:dyDescent="0.3">
      <c r="A105" s="296"/>
      <c r="B105" s="310" t="s">
        <v>180</v>
      </c>
      <c r="C105" s="10">
        <v>80</v>
      </c>
      <c r="D105" s="123" t="str">
        <f>B105&amp;".2"</f>
        <v>DSL T8.2</v>
      </c>
      <c r="E105" s="124"/>
      <c r="F105" s="71"/>
      <c r="G105" s="300"/>
      <c r="H105" s="11" t="str">
        <f t="shared" si="13"/>
        <v/>
      </c>
      <c r="I105" s="296"/>
    </row>
    <row r="106" spans="1:9" ht="13.05" customHeight="1" x14ac:dyDescent="0.3">
      <c r="A106" s="296"/>
      <c r="B106" s="311"/>
      <c r="C106" s="10">
        <v>81</v>
      </c>
      <c r="D106" s="121" t="str">
        <f>B105&amp;".3"</f>
        <v>DSL T8.3</v>
      </c>
      <c r="E106" s="124" t="s">
        <v>120</v>
      </c>
      <c r="F106" s="71">
        <v>706</v>
      </c>
      <c r="G106" s="300"/>
      <c r="H106" s="12">
        <f t="shared" si="13"/>
        <v>1.5</v>
      </c>
      <c r="I106" s="296"/>
    </row>
    <row r="107" spans="1:9" ht="13.05" customHeight="1" x14ac:dyDescent="0.3">
      <c r="A107" s="296"/>
      <c r="B107" s="311"/>
      <c r="C107" s="10">
        <v>82</v>
      </c>
      <c r="D107" s="123" t="str">
        <f>B105&amp;".4"</f>
        <v>DSL T8.4</v>
      </c>
      <c r="E107" s="124" t="s">
        <v>123</v>
      </c>
      <c r="F107" s="71">
        <v>313</v>
      </c>
      <c r="G107" s="300"/>
      <c r="H107" s="221">
        <f t="shared" si="13"/>
        <v>3</v>
      </c>
      <c r="I107" s="296"/>
    </row>
    <row r="108" spans="1:9" ht="13.05" customHeight="1" x14ac:dyDescent="0.3">
      <c r="A108" s="296"/>
      <c r="B108" s="311"/>
      <c r="C108" s="10">
        <v>83</v>
      </c>
      <c r="D108" s="121" t="str">
        <f>B105&amp;".5"</f>
        <v>DSL T8.5</v>
      </c>
      <c r="E108" s="124"/>
      <c r="F108" s="71"/>
      <c r="G108" s="300"/>
      <c r="H108" s="11" t="str">
        <f t="shared" si="13"/>
        <v/>
      </c>
      <c r="I108" s="296"/>
    </row>
    <row r="109" spans="1:9" ht="13.05" customHeight="1" thickBot="1" x14ac:dyDescent="0.35">
      <c r="A109" s="296"/>
      <c r="B109" s="312"/>
      <c r="C109" s="140">
        <v>84</v>
      </c>
      <c r="D109" s="123" t="str">
        <f>B105&amp;".6"</f>
        <v>DSL T8.6</v>
      </c>
      <c r="E109" s="124" t="s">
        <v>114</v>
      </c>
      <c r="F109" s="71">
        <v>410</v>
      </c>
      <c r="G109" s="307"/>
      <c r="H109" s="12">
        <f t="shared" si="13"/>
        <v>5.3</v>
      </c>
      <c r="I109" s="296"/>
    </row>
    <row r="110" spans="1:9" ht="10.050000000000001" customHeight="1" thickBot="1" x14ac:dyDescent="0.35">
      <c r="A110" s="296"/>
      <c r="B110" s="298"/>
      <c r="C110" s="298"/>
      <c r="D110" s="298"/>
      <c r="E110" s="298"/>
      <c r="F110" s="298"/>
      <c r="G110" s="298"/>
      <c r="H110" s="298"/>
      <c r="I110" s="296"/>
    </row>
    <row r="111" spans="1:9" ht="13.05" customHeight="1" x14ac:dyDescent="0.3">
      <c r="A111" s="296"/>
      <c r="B111" s="141" t="s">
        <v>106</v>
      </c>
      <c r="C111" s="46">
        <v>85</v>
      </c>
      <c r="D111" s="121" t="str">
        <f>B112&amp;".1"</f>
        <v>MS 1.1</v>
      </c>
      <c r="E111" s="122"/>
      <c r="F111" s="71"/>
      <c r="G111" s="299"/>
      <c r="H111" s="221" t="str">
        <f t="shared" ref="H111:H116" si="14">IFERROR(VLOOKUP(E111,ActiveFixtures,2,FALSE),"")</f>
        <v/>
      </c>
      <c r="I111" s="296"/>
    </row>
    <row r="112" spans="1:9" ht="13.05" customHeight="1" x14ac:dyDescent="0.3">
      <c r="A112" s="296"/>
      <c r="B112" s="313" t="s">
        <v>183</v>
      </c>
      <c r="C112" s="10">
        <v>86</v>
      </c>
      <c r="D112" s="123" t="str">
        <f>B112&amp;".2"</f>
        <v>MS 1.2</v>
      </c>
      <c r="E112" s="122" t="s">
        <v>126</v>
      </c>
      <c r="F112" s="71">
        <v>201</v>
      </c>
      <c r="G112" s="300"/>
      <c r="H112" s="11">
        <f t="shared" si="14"/>
        <v>6</v>
      </c>
      <c r="I112" s="296"/>
    </row>
    <row r="113" spans="1:9" ht="13.05" customHeight="1" x14ac:dyDescent="0.3">
      <c r="A113" s="296"/>
      <c r="B113" s="314"/>
      <c r="C113" s="10">
        <v>87</v>
      </c>
      <c r="D113" s="121" t="str">
        <f>B112&amp;".3"</f>
        <v>MS 1.3</v>
      </c>
      <c r="E113" s="124" t="s">
        <v>117</v>
      </c>
      <c r="F113" s="71" t="s">
        <v>185</v>
      </c>
      <c r="G113" s="300"/>
      <c r="H113" s="12">
        <f t="shared" si="14"/>
        <v>7</v>
      </c>
      <c r="I113" s="296"/>
    </row>
    <row r="114" spans="1:9" ht="13.05" customHeight="1" x14ac:dyDescent="0.3">
      <c r="A114" s="296"/>
      <c r="B114" s="314"/>
      <c r="C114" s="10">
        <v>88</v>
      </c>
      <c r="D114" s="123" t="str">
        <f>B112&amp;".4"</f>
        <v>MS 1.4</v>
      </c>
      <c r="E114" s="124" t="s">
        <v>117</v>
      </c>
      <c r="F114" s="71" t="s">
        <v>186</v>
      </c>
      <c r="G114" s="300"/>
      <c r="H114" s="221">
        <f t="shared" si="14"/>
        <v>7</v>
      </c>
      <c r="I114" s="296"/>
    </row>
    <row r="115" spans="1:9" ht="13.05" customHeight="1" x14ac:dyDescent="0.3">
      <c r="A115" s="296"/>
      <c r="B115" s="314"/>
      <c r="C115" s="10">
        <v>89</v>
      </c>
      <c r="D115" s="121" t="str">
        <f>B112&amp;".5"</f>
        <v>MS 1.5</v>
      </c>
      <c r="E115" s="124" t="s">
        <v>117</v>
      </c>
      <c r="F115" s="71" t="s">
        <v>187</v>
      </c>
      <c r="G115" s="300"/>
      <c r="H115" s="11">
        <f t="shared" si="14"/>
        <v>7</v>
      </c>
      <c r="I115" s="296"/>
    </row>
    <row r="116" spans="1:9" ht="13.05" customHeight="1" thickBot="1" x14ac:dyDescent="0.35">
      <c r="A116" s="296"/>
      <c r="B116" s="315"/>
      <c r="C116" s="140">
        <v>90</v>
      </c>
      <c r="D116" s="123" t="str">
        <f>B112&amp;".6"</f>
        <v>MS 1.6</v>
      </c>
      <c r="E116" s="124"/>
      <c r="F116" s="71"/>
      <c r="G116" s="307"/>
      <c r="H116" s="12" t="str">
        <f t="shared" si="14"/>
        <v/>
      </c>
      <c r="I116" s="296"/>
    </row>
    <row r="117" spans="1:9" ht="10.050000000000001" customHeight="1" thickBot="1" x14ac:dyDescent="0.35">
      <c r="A117" s="296"/>
      <c r="B117" s="298"/>
      <c r="C117" s="298"/>
      <c r="D117" s="298"/>
      <c r="E117" s="298"/>
      <c r="F117" s="298"/>
      <c r="G117" s="298"/>
      <c r="H117" s="298"/>
      <c r="I117" s="296"/>
    </row>
    <row r="118" spans="1:9" ht="13.05" customHeight="1" x14ac:dyDescent="0.3">
      <c r="A118" s="296"/>
      <c r="B118" s="141" t="s">
        <v>106</v>
      </c>
      <c r="C118" s="46">
        <v>91</v>
      </c>
      <c r="D118" s="121" t="str">
        <f>B119&amp;".1"</f>
        <v>MS 2.1</v>
      </c>
      <c r="E118" s="122"/>
      <c r="F118" s="71"/>
      <c r="G118" s="299"/>
      <c r="H118" s="221" t="str">
        <f t="shared" ref="H118:H123" si="15">IFERROR(VLOOKUP(E118,ActiveFixtures,2,FALSE),"")</f>
        <v/>
      </c>
      <c r="I118" s="296"/>
    </row>
    <row r="119" spans="1:9" ht="13.05" customHeight="1" x14ac:dyDescent="0.3">
      <c r="A119" s="296"/>
      <c r="B119" s="310" t="s">
        <v>184</v>
      </c>
      <c r="C119" s="10">
        <v>92</v>
      </c>
      <c r="D119" s="123" t="str">
        <f>B119&amp;".2"</f>
        <v>MS 2.2</v>
      </c>
      <c r="E119" s="122" t="s">
        <v>117</v>
      </c>
      <c r="F119" s="71" t="s">
        <v>188</v>
      </c>
      <c r="G119" s="300"/>
      <c r="H119" s="11">
        <f t="shared" si="15"/>
        <v>7</v>
      </c>
      <c r="I119" s="296"/>
    </row>
    <row r="120" spans="1:9" ht="13.05" customHeight="1" x14ac:dyDescent="0.3">
      <c r="A120" s="296"/>
      <c r="B120" s="311"/>
      <c r="C120" s="10">
        <v>93</v>
      </c>
      <c r="D120" s="121" t="str">
        <f>B119&amp;".3"</f>
        <v>MS 2.3</v>
      </c>
      <c r="E120" s="124" t="s">
        <v>117</v>
      </c>
      <c r="F120" s="71" t="s">
        <v>189</v>
      </c>
      <c r="G120" s="300"/>
      <c r="H120" s="12">
        <f t="shared" si="15"/>
        <v>7</v>
      </c>
      <c r="I120" s="296"/>
    </row>
    <row r="121" spans="1:9" ht="13.05" customHeight="1" x14ac:dyDescent="0.3">
      <c r="A121" s="296"/>
      <c r="B121" s="311"/>
      <c r="C121" s="10">
        <v>95</v>
      </c>
      <c r="D121" s="123" t="str">
        <f>B119&amp;".4"</f>
        <v>MS 2.4</v>
      </c>
      <c r="E121" s="124" t="s">
        <v>117</v>
      </c>
      <c r="F121" s="71" t="s">
        <v>190</v>
      </c>
      <c r="G121" s="300"/>
      <c r="H121" s="221">
        <f t="shared" si="15"/>
        <v>7</v>
      </c>
      <c r="I121" s="296"/>
    </row>
    <row r="122" spans="1:9" ht="13.05" customHeight="1" x14ac:dyDescent="0.3">
      <c r="A122" s="296"/>
      <c r="B122" s="311"/>
      <c r="C122" s="10">
        <v>95</v>
      </c>
      <c r="D122" s="121" t="str">
        <f>B119&amp;".5"</f>
        <v>MS 2.5</v>
      </c>
      <c r="E122" s="124"/>
      <c r="F122" s="71"/>
      <c r="G122" s="300"/>
      <c r="H122" s="11" t="str">
        <f t="shared" si="15"/>
        <v/>
      </c>
      <c r="I122" s="296"/>
    </row>
    <row r="123" spans="1:9" ht="13.05" customHeight="1" thickBot="1" x14ac:dyDescent="0.35">
      <c r="A123" s="296"/>
      <c r="B123" s="312"/>
      <c r="C123" s="140">
        <v>96</v>
      </c>
      <c r="D123" s="125" t="str">
        <f>B119&amp;".6"</f>
        <v>MS 2.6</v>
      </c>
      <c r="E123" s="124" t="s">
        <v>126</v>
      </c>
      <c r="F123" s="73">
        <v>202</v>
      </c>
      <c r="G123" s="307"/>
      <c r="H123" s="13">
        <f t="shared" si="15"/>
        <v>6</v>
      </c>
      <c r="I123" s="296"/>
    </row>
    <row r="124" spans="1:9" ht="13.05" customHeight="1" x14ac:dyDescent="0.3">
      <c r="B124" s="294"/>
      <c r="C124" s="294"/>
      <c r="D124" s="294"/>
      <c r="E124" s="295"/>
      <c r="F124" s="308" t="s">
        <v>7</v>
      </c>
      <c r="G124" s="309"/>
      <c r="H124" s="41">
        <f>SUM(H6,H9,H13,H16,H20,H23,H27,H30,H34,H37,H41,H44,H48,H51,H55,H58,H69,H72,H76,H79,H83,H86,H90,H93,H97,H100,H104,H107,H111,H114,H118,H121)</f>
        <v>144.79999999999998</v>
      </c>
      <c r="I124" s="296"/>
    </row>
    <row r="125" spans="1:9" ht="13.05" customHeight="1" x14ac:dyDescent="0.3">
      <c r="B125" s="296"/>
      <c r="C125" s="296"/>
      <c r="D125" s="296"/>
      <c r="E125" s="297"/>
      <c r="F125" s="290" t="s">
        <v>8</v>
      </c>
      <c r="G125" s="291"/>
      <c r="H125" s="42">
        <f>SUM(H7,H10,H14,H17,H21,H24,H28,H31,H35,H38,H42,H45,H49,H52,H56,H59,H70,H73,H77,H80,H84,H87,H91,H94,H98,H101,H105,H108,H112,H115,H119,H122)</f>
        <v>145.09999999999997</v>
      </c>
      <c r="I125" s="296"/>
    </row>
    <row r="126" spans="1:9" ht="13.05" customHeight="1" thickBot="1" x14ac:dyDescent="0.35">
      <c r="B126" s="296"/>
      <c r="C126" s="296"/>
      <c r="D126" s="296"/>
      <c r="E126" s="297"/>
      <c r="F126" s="292" t="s">
        <v>9</v>
      </c>
      <c r="G126" s="293"/>
      <c r="H126" s="43">
        <f>SUM(H8,H11,H15,H18,H22,H25,H29,H32,H36,H39,H43,H46,H50,H53,H57,H60,H71,H74,H78,H81,H85,H88,H92,H95,H99,H102,H106,H109,H113,H116,H120,H123)</f>
        <v>144.5</v>
      </c>
      <c r="I126" s="296"/>
    </row>
    <row r="127" spans="1:9" ht="13.05" customHeight="1" x14ac:dyDescent="0.3">
      <c r="C127" s="40"/>
      <c r="D127" s="40"/>
      <c r="E127" s="40"/>
      <c r="I127" s="48"/>
    </row>
  </sheetData>
  <sheetProtection formatCells="0" formatColumns="0" formatRows="0"/>
  <mergeCells count="68">
    <mergeCell ref="B14:B18"/>
    <mergeCell ref="I2:I126"/>
    <mergeCell ref="B84:B88"/>
    <mergeCell ref="B77:B81"/>
    <mergeCell ref="B70:B74"/>
    <mergeCell ref="G13:G18"/>
    <mergeCell ref="G20:G25"/>
    <mergeCell ref="G6:G11"/>
    <mergeCell ref="H2:H3"/>
    <mergeCell ref="B2:C2"/>
    <mergeCell ref="B3:C3"/>
    <mergeCell ref="D2:F2"/>
    <mergeCell ref="D3:F3"/>
    <mergeCell ref="G48:G53"/>
    <mergeCell ref="B54:H54"/>
    <mergeCell ref="A5:A123"/>
    <mergeCell ref="B67:F67"/>
    <mergeCell ref="G76:G81"/>
    <mergeCell ref="G83:G88"/>
    <mergeCell ref="G69:G74"/>
    <mergeCell ref="B66:C66"/>
    <mergeCell ref="D66:F66"/>
    <mergeCell ref="B96:H96"/>
    <mergeCell ref="B89:H89"/>
    <mergeCell ref="B82:H82"/>
    <mergeCell ref="G104:G109"/>
    <mergeCell ref="G111:G116"/>
    <mergeCell ref="G34:G39"/>
    <mergeCell ref="B28:B32"/>
    <mergeCell ref="B4:H4"/>
    <mergeCell ref="B119:B123"/>
    <mergeCell ref="B112:B116"/>
    <mergeCell ref="B105:B109"/>
    <mergeCell ref="B98:B102"/>
    <mergeCell ref="B91:B95"/>
    <mergeCell ref="B7:B11"/>
    <mergeCell ref="B12:H12"/>
    <mergeCell ref="B56:B60"/>
    <mergeCell ref="B49:B53"/>
    <mergeCell ref="B42:B46"/>
    <mergeCell ref="B35:B39"/>
    <mergeCell ref="B103:H103"/>
    <mergeCell ref="G90:G95"/>
    <mergeCell ref="G97:G102"/>
    <mergeCell ref="G65:H67"/>
    <mergeCell ref="G55:G60"/>
    <mergeCell ref="F61:G61"/>
    <mergeCell ref="F62:G62"/>
    <mergeCell ref="F63:G63"/>
    <mergeCell ref="G118:G123"/>
    <mergeCell ref="B117:H117"/>
    <mergeCell ref="B110:H110"/>
    <mergeCell ref="B75:H75"/>
    <mergeCell ref="B19:H19"/>
    <mergeCell ref="B26:H26"/>
    <mergeCell ref="B33:H33"/>
    <mergeCell ref="B40:H40"/>
    <mergeCell ref="B47:H47"/>
    <mergeCell ref="G27:G32"/>
    <mergeCell ref="G41:G46"/>
    <mergeCell ref="B21:B25"/>
    <mergeCell ref="B65:C65"/>
    <mergeCell ref="D65:F65"/>
    <mergeCell ref="F125:G125"/>
    <mergeCell ref="F126:G126"/>
    <mergeCell ref="B61:E63"/>
    <mergeCell ref="F124:G124"/>
    <mergeCell ref="B124:E126"/>
  </mergeCells>
  <conditionalFormatting sqref="D6">
    <cfRule type="beginsWith" dxfId="86" priority="19" operator="beginsWith" text=".1">
      <formula>LEFT(D6,LEN(".1"))=".1"</formula>
    </cfRule>
  </conditionalFormatting>
  <conditionalFormatting sqref="D7">
    <cfRule type="beginsWith" dxfId="85" priority="17" operator="beginsWith" text=".2">
      <formula>LEFT(D7,LEN(".2"))=".2"</formula>
    </cfRule>
  </conditionalFormatting>
  <conditionalFormatting sqref="D8">
    <cfRule type="beginsWith" dxfId="84" priority="16" operator="beginsWith" text=".3">
      <formula>LEFT(D8,LEN(".3"))=".3"</formula>
    </cfRule>
  </conditionalFormatting>
  <conditionalFormatting sqref="D9">
    <cfRule type="beginsWith" dxfId="83" priority="15" operator="beginsWith" text=".4">
      <formula>LEFT(D9,LEN(".4"))=".4"</formula>
    </cfRule>
  </conditionalFormatting>
  <conditionalFormatting sqref="D10">
    <cfRule type="beginsWith" dxfId="82" priority="14" operator="beginsWith" text=".5">
      <formula>LEFT(D10,LEN(".5"))=".5"</formula>
    </cfRule>
  </conditionalFormatting>
  <conditionalFormatting sqref="D11">
    <cfRule type="beginsWith" dxfId="81" priority="13" operator="beginsWith" text=".6">
      <formula>LEFT(D11,LEN(".6"))=".6"</formula>
    </cfRule>
  </conditionalFormatting>
  <conditionalFormatting sqref="D13 D20 D27 D34 D41 D48 D55 D69 D76 D83 D90 D97 D104 D111 D118">
    <cfRule type="beginsWith" dxfId="80" priority="12" operator="beginsWith" text=".1">
      <formula>LEFT(D13,LEN(".1"))=".1"</formula>
    </cfRule>
  </conditionalFormatting>
  <conditionalFormatting sqref="D14 D21 D28 D35 D42 D49 D56 D70 D77 D84 D91 D98 D105 D112 D119">
    <cfRule type="beginsWith" dxfId="79" priority="11" operator="beginsWith" text=".2">
      <formula>LEFT(D14,LEN(".2"))=".2"</formula>
    </cfRule>
  </conditionalFormatting>
  <conditionalFormatting sqref="D15 D22 D29 D36 D43 D50 D57 D71 D78 D85 D92 D99 D106 D113 D120">
    <cfRule type="beginsWith" dxfId="78" priority="10" operator="beginsWith" text=".3">
      <formula>LEFT(D15,LEN(".3"))=".3"</formula>
    </cfRule>
  </conditionalFormatting>
  <conditionalFormatting sqref="D16 D23 D30 D37 D44 D51 D58 D72 D79 D86 D93 D100 D107 D114 D121">
    <cfRule type="beginsWith" dxfId="77" priority="9" operator="beginsWith" text=".4">
      <formula>LEFT(D16,LEN(".4"))=".4"</formula>
    </cfRule>
  </conditionalFormatting>
  <conditionalFormatting sqref="D17 D24 D31 D38 D45 D52 D59 D73 D80 D87 D94 D101 D108 D115 D122">
    <cfRule type="beginsWith" dxfId="76" priority="8" operator="beginsWith" text=".5">
      <formula>LEFT(D17,LEN(".5"))=".5"</formula>
    </cfRule>
  </conditionalFormatting>
  <conditionalFormatting sqref="D18 D25 D32 D39 D46 D53 D60 D74 D81 D88 D95 D102 D109 D116 D123">
    <cfRule type="beginsWith" dxfId="75" priority="7" operator="beginsWith" text=".6">
      <formula>LEFT(D18,LEN(".6"))=".6"</formula>
    </cfRule>
  </conditionalFormatting>
  <conditionalFormatting sqref="D2:F2">
    <cfRule type="cellIs" dxfId="74" priority="3" operator="equal">
      <formula>0</formula>
    </cfRule>
  </conditionalFormatting>
  <conditionalFormatting sqref="D65:F66">
    <cfRule type="cellIs" dxfId="73" priority="1" operator="equal">
      <formula>0</formula>
    </cfRule>
  </conditionalFormatting>
  <conditionalFormatting sqref="G65">
    <cfRule type="cellIs" dxfId="72" priority="5" operator="equal">
      <formula>0</formula>
    </cfRule>
  </conditionalFormatting>
  <pageMargins left="0.4861111111111111" right="0.25" top="0.79166666666666663" bottom="0.7407407407407407" header="0.3" footer="0.3"/>
  <pageSetup paperSize="9" orientation="portrait" horizontalDpi="0" verticalDpi="0"/>
  <headerFooter>
    <oddHeader>&amp;L&amp;F
&amp;A</oddHeader>
    <oddFooter>&amp;C&amp;P</oddFooter>
  </headerFooter>
  <rowBreaks count="1" manualBreakCount="1">
    <brk id="63" max="16383" man="1"/>
  </rowBreaks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FF7860A-A94A-1F4C-B2DF-592FAFC4E46B}">
          <x14:formula1>
            <xm:f>Fixtures!$H$6:$H$40</xm:f>
          </x14:formula1>
          <xm:sqref>E6:E11 E55:E60 E20:E25 E34:E39 E41:E46 E48:E53 E13:E18 E27:E32 E90:E95</xm:sqref>
        </x14:dataValidation>
        <x14:dataValidation type="list" allowBlank="1" showInputMessage="1" showErrorMessage="1" xr:uid="{7581B3FF-9FA7-1447-B078-9772C03CCB37}">
          <x14:formula1>
            <xm:f>Fixtures!$H$6:$H$27</xm:f>
          </x14:formula1>
          <xm:sqref>E83:E88 E111:E116 E69:E74 E76:E81 E104:E109 E97:E102 E118:E123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74F5-88E5-8349-8A70-622690C7FF83}">
  <dimension ref="A1:I127"/>
  <sheetViews>
    <sheetView topLeftCell="A13" zoomScale="110" zoomScaleNormal="110" zoomScaleSheetLayoutView="100" zoomScalePageLayoutView="140" workbookViewId="0">
      <selection activeCell="F38" sqref="F38"/>
    </sheetView>
  </sheetViews>
  <sheetFormatPr defaultColWidth="10.796875" defaultRowHeight="13.05" customHeight="1" x14ac:dyDescent="0.3"/>
  <cols>
    <col min="1" max="1" width="0.796875" style="40" customWidth="1"/>
    <col min="2" max="2" width="8" style="40" customWidth="1"/>
    <col min="3" max="3" width="5.69921875" style="224" customWidth="1"/>
    <col min="4" max="4" width="10.69921875" style="224" customWidth="1"/>
    <col min="5" max="5" width="18.296875" style="224" customWidth="1"/>
    <col min="6" max="6" width="22.19921875" style="48" customWidth="1"/>
    <col min="7" max="7" width="14.69921875" style="48" customWidth="1"/>
    <col min="8" max="8" width="7.5" style="48" customWidth="1"/>
    <col min="9" max="9" width="1.5" style="40" customWidth="1"/>
    <col min="10" max="24" width="5.296875" style="40" customWidth="1"/>
    <col min="25" max="16384" width="10.796875" style="40"/>
  </cols>
  <sheetData>
    <row r="1" spans="1:9" ht="1.95" customHeight="1" thickBot="1" x14ac:dyDescent="0.35">
      <c r="C1" s="48"/>
      <c r="D1" s="48"/>
      <c r="E1" s="48"/>
    </row>
    <row r="2" spans="1:9" ht="16.95" customHeight="1" thickBot="1" x14ac:dyDescent="0.35">
      <c r="B2" s="285" t="s">
        <v>0</v>
      </c>
      <c r="C2" s="286"/>
      <c r="D2" s="287" t="str">
        <f>Fixtures!C2</f>
        <v>Macklemore24</v>
      </c>
      <c r="E2" s="288"/>
      <c r="F2" s="289"/>
      <c r="G2" s="80"/>
      <c r="H2" s="327"/>
      <c r="I2" s="296"/>
    </row>
    <row r="3" spans="1:9" ht="16.95" customHeight="1" thickBot="1" x14ac:dyDescent="0.35">
      <c r="B3" s="285" t="s">
        <v>108</v>
      </c>
      <c r="C3" s="286"/>
      <c r="D3" s="328"/>
      <c r="E3" s="329"/>
      <c r="F3" s="330"/>
      <c r="G3" s="80"/>
      <c r="H3" s="327"/>
      <c r="I3" s="296"/>
    </row>
    <row r="4" spans="1:9" ht="6" customHeight="1" thickBot="1" x14ac:dyDescent="0.35">
      <c r="B4" s="296"/>
      <c r="C4" s="296"/>
      <c r="D4" s="296"/>
      <c r="E4" s="296"/>
      <c r="F4" s="296"/>
      <c r="G4" s="296"/>
      <c r="H4" s="296"/>
      <c r="I4" s="296"/>
    </row>
    <row r="5" spans="1:9" ht="13.05" customHeight="1" thickBot="1" x14ac:dyDescent="0.35">
      <c r="A5" s="296"/>
      <c r="B5" s="70"/>
      <c r="C5" s="7" t="s">
        <v>1</v>
      </c>
      <c r="D5" s="119" t="s">
        <v>2</v>
      </c>
      <c r="E5" s="120" t="s">
        <v>3</v>
      </c>
      <c r="F5" s="8" t="s">
        <v>4</v>
      </c>
      <c r="G5" s="8" t="s">
        <v>5</v>
      </c>
      <c r="H5" s="9" t="s">
        <v>6</v>
      </c>
      <c r="I5" s="296"/>
    </row>
    <row r="6" spans="1:9" ht="13.2" customHeight="1" x14ac:dyDescent="0.3">
      <c r="A6" s="296"/>
      <c r="B6" s="141" t="s">
        <v>106</v>
      </c>
      <c r="C6" s="6">
        <v>1</v>
      </c>
      <c r="D6" s="127" t="str">
        <f>B7&amp;".1"</f>
        <v>USR T2.1</v>
      </c>
      <c r="E6" s="128" t="s">
        <v>114</v>
      </c>
      <c r="F6" s="71">
        <v>403</v>
      </c>
      <c r="G6" s="324"/>
      <c r="H6" s="220">
        <f t="shared" ref="H6:H11" si="0">IFERROR(VLOOKUP(E6,ActiveFixtures,2,FALSE),"")</f>
        <v>5.3</v>
      </c>
      <c r="I6" s="296"/>
    </row>
    <row r="7" spans="1:9" ht="13.2" customHeight="1" x14ac:dyDescent="0.3">
      <c r="A7" s="296"/>
      <c r="B7" s="316" t="s">
        <v>191</v>
      </c>
      <c r="C7" s="10">
        <v>2</v>
      </c>
      <c r="D7" s="129" t="str">
        <f>B7&amp;".2"</f>
        <v>USR T2.2</v>
      </c>
      <c r="E7" s="130" t="s">
        <v>120</v>
      </c>
      <c r="F7" s="71">
        <v>702</v>
      </c>
      <c r="G7" s="325"/>
      <c r="H7" s="11">
        <f t="shared" si="0"/>
        <v>1.5</v>
      </c>
      <c r="I7" s="296"/>
    </row>
    <row r="8" spans="1:9" ht="13.2" customHeight="1" x14ac:dyDescent="0.3">
      <c r="A8" s="296"/>
      <c r="B8" s="331"/>
      <c r="C8" s="10">
        <v>3</v>
      </c>
      <c r="D8" s="127" t="str">
        <f>B7&amp;".3"</f>
        <v>USR T2.3</v>
      </c>
      <c r="E8" s="130" t="s">
        <v>123</v>
      </c>
      <c r="F8" s="71">
        <v>304</v>
      </c>
      <c r="G8" s="325"/>
      <c r="H8" s="12">
        <f t="shared" si="0"/>
        <v>3</v>
      </c>
      <c r="I8" s="296"/>
    </row>
    <row r="9" spans="1:9" ht="13.2" customHeight="1" x14ac:dyDescent="0.3">
      <c r="A9" s="296"/>
      <c r="B9" s="331"/>
      <c r="C9" s="10">
        <v>4</v>
      </c>
      <c r="D9" s="129" t="str">
        <f>B7&amp;".4"</f>
        <v>USR T2.4</v>
      </c>
      <c r="E9" s="130"/>
      <c r="F9" s="71"/>
      <c r="G9" s="325"/>
      <c r="H9" s="221" t="str">
        <f t="shared" si="0"/>
        <v/>
      </c>
      <c r="I9" s="296"/>
    </row>
    <row r="10" spans="1:9" ht="13.2" customHeight="1" x14ac:dyDescent="0.3">
      <c r="A10" s="296"/>
      <c r="B10" s="331"/>
      <c r="C10" s="10">
        <v>5</v>
      </c>
      <c r="D10" s="127" t="str">
        <f>B7&amp;".5"</f>
        <v>USR T2.5</v>
      </c>
      <c r="E10" s="130" t="s">
        <v>114</v>
      </c>
      <c r="F10" s="71">
        <v>402</v>
      </c>
      <c r="G10" s="325"/>
      <c r="H10" s="11">
        <f t="shared" si="0"/>
        <v>5.3</v>
      </c>
      <c r="I10" s="296"/>
    </row>
    <row r="11" spans="1:9" ht="13.2" customHeight="1" thickBot="1" x14ac:dyDescent="0.35">
      <c r="A11" s="296"/>
      <c r="B11" s="318"/>
      <c r="C11" s="140">
        <v>6</v>
      </c>
      <c r="D11" s="129" t="str">
        <f>B7&amp;".6"</f>
        <v>USR T2.6</v>
      </c>
      <c r="E11" s="130" t="s">
        <v>123</v>
      </c>
      <c r="F11" s="71">
        <v>303</v>
      </c>
      <c r="G11" s="326"/>
      <c r="H11" s="12">
        <f t="shared" si="0"/>
        <v>3</v>
      </c>
      <c r="I11" s="296"/>
    </row>
    <row r="12" spans="1:9" ht="10.050000000000001" customHeight="1" thickBot="1" x14ac:dyDescent="0.35">
      <c r="A12" s="296"/>
      <c r="B12" s="298"/>
      <c r="C12" s="298"/>
      <c r="D12" s="298"/>
      <c r="E12" s="298"/>
      <c r="F12" s="298"/>
      <c r="G12" s="298"/>
      <c r="H12" s="298"/>
      <c r="I12" s="296"/>
    </row>
    <row r="13" spans="1:9" ht="13.2" customHeight="1" x14ac:dyDescent="0.3">
      <c r="A13" s="296"/>
      <c r="B13" s="141" t="s">
        <v>106</v>
      </c>
      <c r="C13" s="46">
        <v>7</v>
      </c>
      <c r="D13" s="121" t="str">
        <f>B14&amp;".1"</f>
        <v>USR T3,4.1</v>
      </c>
      <c r="E13" s="122" t="s">
        <v>120</v>
      </c>
      <c r="F13" s="71">
        <v>703</v>
      </c>
      <c r="G13" s="299"/>
      <c r="H13" s="221">
        <f t="shared" ref="H13:H18" si="1">IFERROR(VLOOKUP(E13,ActiveFixtures,2,FALSE),"")</f>
        <v>1.5</v>
      </c>
      <c r="I13" s="296"/>
    </row>
    <row r="14" spans="1:9" ht="13.2" customHeight="1" x14ac:dyDescent="0.3">
      <c r="A14" s="296"/>
      <c r="B14" s="316" t="s">
        <v>192</v>
      </c>
      <c r="C14" s="10">
        <v>8</v>
      </c>
      <c r="D14" s="123" t="str">
        <f>B14&amp;".2"</f>
        <v>USR T3,4.2</v>
      </c>
      <c r="E14" s="124" t="s">
        <v>123</v>
      </c>
      <c r="F14" s="71">
        <v>306</v>
      </c>
      <c r="G14" s="300"/>
      <c r="H14" s="11">
        <f t="shared" si="1"/>
        <v>3</v>
      </c>
      <c r="I14" s="296"/>
    </row>
    <row r="15" spans="1:9" ht="13.2" customHeight="1" x14ac:dyDescent="0.3">
      <c r="A15" s="296"/>
      <c r="B15" s="317"/>
      <c r="C15" s="10">
        <v>9</v>
      </c>
      <c r="D15" s="121" t="str">
        <f>B14&amp;".3"</f>
        <v>USR T3,4.3</v>
      </c>
      <c r="E15" s="124" t="s">
        <v>114</v>
      </c>
      <c r="F15" s="71">
        <v>404</v>
      </c>
      <c r="G15" s="300"/>
      <c r="H15" s="12">
        <f t="shared" si="1"/>
        <v>5.3</v>
      </c>
      <c r="I15" s="296"/>
    </row>
    <row r="16" spans="1:9" ht="13.2" customHeight="1" x14ac:dyDescent="0.3">
      <c r="A16" s="296"/>
      <c r="B16" s="317"/>
      <c r="C16" s="10">
        <v>10</v>
      </c>
      <c r="D16" s="123" t="str">
        <f>B14&amp;".4"</f>
        <v>USR T3,4.4</v>
      </c>
      <c r="E16" s="124" t="s">
        <v>123</v>
      </c>
      <c r="F16" s="71">
        <v>305</v>
      </c>
      <c r="G16" s="300"/>
      <c r="H16" s="221">
        <f t="shared" si="1"/>
        <v>3</v>
      </c>
      <c r="I16" s="296"/>
    </row>
    <row r="17" spans="1:9" ht="13.2" customHeight="1" x14ac:dyDescent="0.3">
      <c r="A17" s="296"/>
      <c r="B17" s="317"/>
      <c r="C17" s="10">
        <v>11</v>
      </c>
      <c r="D17" s="121" t="str">
        <f>B14&amp;".5"</f>
        <v>USR T3,4.5</v>
      </c>
      <c r="E17" s="124" t="s">
        <v>114</v>
      </c>
      <c r="F17" s="71">
        <v>405</v>
      </c>
      <c r="G17" s="300"/>
      <c r="H17" s="11">
        <f t="shared" si="1"/>
        <v>5.3</v>
      </c>
      <c r="I17" s="296"/>
    </row>
    <row r="18" spans="1:9" ht="13.2" customHeight="1" thickBot="1" x14ac:dyDescent="0.35">
      <c r="A18" s="296"/>
      <c r="B18" s="318"/>
      <c r="C18" s="140">
        <v>12</v>
      </c>
      <c r="D18" s="123" t="str">
        <f>B14&amp;".6"</f>
        <v>USR T3,4.6</v>
      </c>
      <c r="E18" s="124" t="s">
        <v>123</v>
      </c>
      <c r="F18" s="71">
        <v>307</v>
      </c>
      <c r="G18" s="307"/>
      <c r="H18" s="12">
        <f t="shared" si="1"/>
        <v>3</v>
      </c>
      <c r="I18" s="296"/>
    </row>
    <row r="19" spans="1:9" ht="10.050000000000001" customHeight="1" thickBot="1" x14ac:dyDescent="0.35">
      <c r="A19" s="296"/>
      <c r="B19" s="100"/>
      <c r="C19" s="332"/>
      <c r="D19" s="332"/>
      <c r="E19" s="332"/>
      <c r="F19" s="332"/>
      <c r="G19" s="332"/>
      <c r="H19" s="332"/>
      <c r="I19" s="296"/>
    </row>
    <row r="20" spans="1:9" ht="13.2" customHeight="1" x14ac:dyDescent="0.3">
      <c r="A20" s="296"/>
      <c r="B20" s="141" t="s">
        <v>106</v>
      </c>
      <c r="C20" s="45">
        <v>13</v>
      </c>
      <c r="D20" s="121" t="str">
        <f>B21&amp;".1"</f>
        <v>USL T5,6.1</v>
      </c>
      <c r="E20" s="122" t="s">
        <v>120</v>
      </c>
      <c r="F20" s="71">
        <v>704</v>
      </c>
      <c r="G20" s="299"/>
      <c r="H20" s="221">
        <f t="shared" ref="H20:H25" si="2">IFERROR(VLOOKUP(E20,ActiveFixtures,2,FALSE),"")</f>
        <v>1.5</v>
      </c>
      <c r="I20" s="296"/>
    </row>
    <row r="21" spans="1:9" ht="13.2" customHeight="1" x14ac:dyDescent="0.3">
      <c r="A21" s="296"/>
      <c r="B21" s="316" t="s">
        <v>194</v>
      </c>
      <c r="C21" s="10">
        <v>14</v>
      </c>
      <c r="D21" s="123" t="str">
        <f>B21&amp;".2"</f>
        <v>USL T5,6.2</v>
      </c>
      <c r="E21" s="124" t="s">
        <v>123</v>
      </c>
      <c r="F21" s="71">
        <v>310</v>
      </c>
      <c r="G21" s="300"/>
      <c r="H21" s="11">
        <f t="shared" si="2"/>
        <v>3</v>
      </c>
      <c r="I21" s="296"/>
    </row>
    <row r="22" spans="1:9" ht="13.2" customHeight="1" x14ac:dyDescent="0.3">
      <c r="A22" s="296"/>
      <c r="B22" s="317"/>
      <c r="C22" s="10">
        <v>15</v>
      </c>
      <c r="D22" s="121" t="str">
        <f>B21&amp;".3"</f>
        <v>USL T5,6.3</v>
      </c>
      <c r="E22" s="124" t="s">
        <v>114</v>
      </c>
      <c r="F22" s="71">
        <v>407</v>
      </c>
      <c r="G22" s="300"/>
      <c r="H22" s="12">
        <f t="shared" si="2"/>
        <v>5.3</v>
      </c>
      <c r="I22" s="296"/>
    </row>
    <row r="23" spans="1:9" ht="13.2" customHeight="1" x14ac:dyDescent="0.3">
      <c r="A23" s="296"/>
      <c r="B23" s="317"/>
      <c r="C23" s="10">
        <v>16</v>
      </c>
      <c r="D23" s="123" t="str">
        <f>B21&amp;".4"</f>
        <v>USL T5,6.4</v>
      </c>
      <c r="E23" s="124" t="s">
        <v>123</v>
      </c>
      <c r="F23" s="71">
        <v>309</v>
      </c>
      <c r="G23" s="300"/>
      <c r="H23" s="221">
        <f t="shared" si="2"/>
        <v>3</v>
      </c>
      <c r="I23" s="296"/>
    </row>
    <row r="24" spans="1:9" ht="13.2" customHeight="1" x14ac:dyDescent="0.3">
      <c r="A24" s="296"/>
      <c r="B24" s="317"/>
      <c r="C24" s="10">
        <v>17</v>
      </c>
      <c r="D24" s="121" t="str">
        <f>B21&amp;".5"</f>
        <v>USL T5,6.5</v>
      </c>
      <c r="E24" s="124" t="s">
        <v>114</v>
      </c>
      <c r="F24" s="71">
        <v>406</v>
      </c>
      <c r="G24" s="300"/>
      <c r="H24" s="11">
        <f t="shared" si="2"/>
        <v>5.3</v>
      </c>
      <c r="I24" s="296"/>
    </row>
    <row r="25" spans="1:9" ht="13.2" customHeight="1" thickBot="1" x14ac:dyDescent="0.35">
      <c r="A25" s="296"/>
      <c r="B25" s="318"/>
      <c r="C25" s="140">
        <v>18</v>
      </c>
      <c r="D25" s="123" t="str">
        <f>B21&amp;".6"</f>
        <v>USL T5,6.6</v>
      </c>
      <c r="E25" s="124" t="s">
        <v>123</v>
      </c>
      <c r="F25" s="71">
        <v>308</v>
      </c>
      <c r="G25" s="307"/>
      <c r="H25" s="12">
        <f t="shared" si="2"/>
        <v>3</v>
      </c>
      <c r="I25" s="296"/>
    </row>
    <row r="26" spans="1:9" ht="10.050000000000001" customHeight="1" thickBot="1" x14ac:dyDescent="0.35">
      <c r="A26" s="296"/>
      <c r="B26" s="298"/>
      <c r="C26" s="298"/>
      <c r="D26" s="298"/>
      <c r="E26" s="298"/>
      <c r="F26" s="298"/>
      <c r="G26" s="298"/>
      <c r="H26" s="298"/>
      <c r="I26" s="296"/>
    </row>
    <row r="27" spans="1:9" ht="13.2" customHeight="1" x14ac:dyDescent="0.3">
      <c r="A27" s="296"/>
      <c r="B27" s="141" t="s">
        <v>106</v>
      </c>
      <c r="C27" s="46">
        <v>19</v>
      </c>
      <c r="D27" s="121" t="str">
        <f>B28&amp;".1"</f>
        <v>USL 7.1</v>
      </c>
      <c r="E27" s="128" t="s">
        <v>114</v>
      </c>
      <c r="F27" s="71">
        <v>409</v>
      </c>
      <c r="G27" s="299"/>
      <c r="H27" s="221">
        <f t="shared" ref="H27:H32" si="3">IFERROR(VLOOKUP(E27,ActiveFixtures,2,FALSE),"")</f>
        <v>5.3</v>
      </c>
      <c r="I27" s="296"/>
    </row>
    <row r="28" spans="1:9" ht="13.2" customHeight="1" x14ac:dyDescent="0.3">
      <c r="A28" s="296"/>
      <c r="B28" s="310" t="s">
        <v>193</v>
      </c>
      <c r="C28" s="10">
        <v>20</v>
      </c>
      <c r="D28" s="123" t="str">
        <f>B28&amp;".2"</f>
        <v>USL 7.2</v>
      </c>
      <c r="E28" s="130" t="s">
        <v>120</v>
      </c>
      <c r="F28" s="71">
        <v>705</v>
      </c>
      <c r="G28" s="300"/>
      <c r="H28" s="11">
        <f t="shared" si="3"/>
        <v>1.5</v>
      </c>
      <c r="I28" s="296"/>
    </row>
    <row r="29" spans="1:9" ht="13.2" customHeight="1" x14ac:dyDescent="0.3">
      <c r="A29" s="296"/>
      <c r="B29" s="311"/>
      <c r="C29" s="142">
        <v>21</v>
      </c>
      <c r="D29" s="121" t="str">
        <f>B28&amp;".3"</f>
        <v>USL 7.3</v>
      </c>
      <c r="E29" s="130" t="s">
        <v>123</v>
      </c>
      <c r="F29" s="71">
        <v>312</v>
      </c>
      <c r="G29" s="300"/>
      <c r="H29" s="12">
        <f t="shared" si="3"/>
        <v>3</v>
      </c>
      <c r="I29" s="296"/>
    </row>
    <row r="30" spans="1:9" ht="13.2" customHeight="1" x14ac:dyDescent="0.3">
      <c r="A30" s="296"/>
      <c r="B30" s="311"/>
      <c r="C30" s="142">
        <v>22</v>
      </c>
      <c r="D30" s="123" t="str">
        <f>B28&amp;".4"</f>
        <v>USL 7.4</v>
      </c>
      <c r="E30" s="130" t="s">
        <v>114</v>
      </c>
      <c r="F30" s="71">
        <v>408</v>
      </c>
      <c r="G30" s="300"/>
      <c r="H30" s="221">
        <f t="shared" si="3"/>
        <v>5.3</v>
      </c>
      <c r="I30" s="296"/>
    </row>
    <row r="31" spans="1:9" ht="13.2" customHeight="1" x14ac:dyDescent="0.3">
      <c r="A31" s="296"/>
      <c r="B31" s="311"/>
      <c r="C31" s="10">
        <v>23</v>
      </c>
      <c r="D31" s="121" t="str">
        <f>B28&amp;".5"</f>
        <v>USL 7.5</v>
      </c>
      <c r="E31" s="130"/>
      <c r="F31" s="71"/>
      <c r="G31" s="300"/>
      <c r="H31" s="11" t="str">
        <f t="shared" si="3"/>
        <v/>
      </c>
      <c r="I31" s="296"/>
    </row>
    <row r="32" spans="1:9" ht="13.2" customHeight="1" thickBot="1" x14ac:dyDescent="0.35">
      <c r="A32" s="296"/>
      <c r="B32" s="312"/>
      <c r="C32" s="140">
        <v>24</v>
      </c>
      <c r="D32" s="123" t="str">
        <f>B28&amp;".6"</f>
        <v>USL 7.6</v>
      </c>
      <c r="E32" s="130" t="s">
        <v>123</v>
      </c>
      <c r="F32" s="71">
        <v>311</v>
      </c>
      <c r="G32" s="307"/>
      <c r="H32" s="12">
        <f t="shared" si="3"/>
        <v>3</v>
      </c>
      <c r="I32" s="296"/>
    </row>
    <row r="33" spans="1:9" ht="10.050000000000001" customHeight="1" thickBot="1" x14ac:dyDescent="0.35">
      <c r="A33" s="296"/>
      <c r="B33" s="298"/>
      <c r="C33" s="298"/>
      <c r="D33" s="298"/>
      <c r="E33" s="298"/>
      <c r="F33" s="298"/>
      <c r="G33" s="298"/>
      <c r="H33" s="298"/>
      <c r="I33" s="296"/>
    </row>
    <row r="34" spans="1:9" ht="13.2" customHeight="1" x14ac:dyDescent="0.3">
      <c r="A34" s="296"/>
      <c r="B34" s="141" t="s">
        <v>106</v>
      </c>
      <c r="C34" s="47">
        <v>25</v>
      </c>
      <c r="D34" s="121" t="str">
        <f>B35&amp;".1"</f>
        <v>USC.1</v>
      </c>
      <c r="E34" s="122" t="s">
        <v>126</v>
      </c>
      <c r="F34" s="71">
        <v>202</v>
      </c>
      <c r="G34" s="299"/>
      <c r="H34" s="221">
        <f t="shared" ref="H34:H39" si="4">IFERROR(VLOOKUP(E34,ActiveFixtures,2,FALSE),"")</f>
        <v>6</v>
      </c>
      <c r="I34" s="296"/>
    </row>
    <row r="35" spans="1:9" ht="13.2" customHeight="1" x14ac:dyDescent="0.3">
      <c r="A35" s="296"/>
      <c r="B35" s="316" t="s">
        <v>202</v>
      </c>
      <c r="C35" s="39">
        <v>26</v>
      </c>
      <c r="D35" s="123" t="str">
        <f>B35&amp;".2"</f>
        <v>USC.2</v>
      </c>
      <c r="E35" s="124" t="s">
        <v>126</v>
      </c>
      <c r="F35" s="71">
        <v>203</v>
      </c>
      <c r="G35" s="300"/>
      <c r="H35" s="11">
        <f t="shared" si="4"/>
        <v>6</v>
      </c>
      <c r="I35" s="296"/>
    </row>
    <row r="36" spans="1:9" ht="13.2" customHeight="1" x14ac:dyDescent="0.3">
      <c r="A36" s="296"/>
      <c r="B36" s="317"/>
      <c r="C36" s="39">
        <v>27</v>
      </c>
      <c r="D36" s="121" t="str">
        <f>B35&amp;".3"</f>
        <v>USC.3</v>
      </c>
      <c r="E36" s="124" t="s">
        <v>126</v>
      </c>
      <c r="F36" s="71">
        <v>204</v>
      </c>
      <c r="G36" s="300"/>
      <c r="H36" s="12">
        <f t="shared" si="4"/>
        <v>6</v>
      </c>
      <c r="I36" s="296"/>
    </row>
    <row r="37" spans="1:9" ht="13.2" customHeight="1" x14ac:dyDescent="0.3">
      <c r="A37" s="296"/>
      <c r="B37" s="317"/>
      <c r="C37" s="39">
        <v>28</v>
      </c>
      <c r="D37" s="123" t="str">
        <f>B35&amp;".4"</f>
        <v>USC.4</v>
      </c>
      <c r="E37" s="124" t="s">
        <v>126</v>
      </c>
      <c r="F37" s="71">
        <v>205</v>
      </c>
      <c r="G37" s="300"/>
      <c r="H37" s="221">
        <f t="shared" si="4"/>
        <v>6</v>
      </c>
      <c r="I37" s="296"/>
    </row>
    <row r="38" spans="1:9" ht="13.2" customHeight="1" x14ac:dyDescent="0.3">
      <c r="A38" s="296"/>
      <c r="B38" s="317"/>
      <c r="C38" s="39">
        <v>29</v>
      </c>
      <c r="D38" s="121" t="str">
        <f>B35&amp;".5"</f>
        <v>USC.5</v>
      </c>
      <c r="E38" s="124"/>
      <c r="F38" s="71"/>
      <c r="G38" s="300"/>
      <c r="H38" s="11" t="str">
        <f t="shared" si="4"/>
        <v/>
      </c>
      <c r="I38" s="296"/>
    </row>
    <row r="39" spans="1:9" ht="13.2" customHeight="1" thickBot="1" x14ac:dyDescent="0.35">
      <c r="A39" s="296"/>
      <c r="B39" s="318"/>
      <c r="C39" s="143">
        <v>30</v>
      </c>
      <c r="D39" s="123" t="str">
        <f>B35&amp;".6"</f>
        <v>USC.6</v>
      </c>
      <c r="E39" s="124"/>
      <c r="F39" s="71"/>
      <c r="G39" s="307"/>
      <c r="H39" s="12" t="str">
        <f t="shared" si="4"/>
        <v/>
      </c>
      <c r="I39" s="296"/>
    </row>
    <row r="40" spans="1:9" ht="10.050000000000001" customHeight="1" thickBot="1" x14ac:dyDescent="0.35">
      <c r="A40" s="296"/>
      <c r="B40" s="298"/>
      <c r="C40" s="298"/>
      <c r="D40" s="298"/>
      <c r="E40" s="298"/>
      <c r="F40" s="298"/>
      <c r="G40" s="298"/>
      <c r="H40" s="298"/>
      <c r="I40" s="296"/>
    </row>
    <row r="41" spans="1:9" ht="13.2" customHeight="1" x14ac:dyDescent="0.3">
      <c r="A41" s="296"/>
      <c r="B41" s="141" t="s">
        <v>106</v>
      </c>
      <c r="C41" s="46">
        <v>31</v>
      </c>
      <c r="D41" s="121" t="str">
        <f>B42&amp;".1"</f>
        <v>.1</v>
      </c>
      <c r="E41" s="122"/>
      <c r="F41" s="71"/>
      <c r="G41" s="299"/>
      <c r="H41" s="221" t="str">
        <f t="shared" ref="H41:H46" si="5">IFERROR(VLOOKUP(E41,ActiveFixtures,2,FALSE),"")</f>
        <v/>
      </c>
      <c r="I41" s="296"/>
    </row>
    <row r="42" spans="1:9" ht="13.2" customHeight="1" x14ac:dyDescent="0.3">
      <c r="A42" s="296"/>
      <c r="B42" s="310"/>
      <c r="C42" s="10">
        <v>32</v>
      </c>
      <c r="D42" s="123" t="str">
        <f>B42&amp;".2"</f>
        <v>.2</v>
      </c>
      <c r="E42" s="124"/>
      <c r="F42" s="71"/>
      <c r="G42" s="300"/>
      <c r="H42" s="11" t="str">
        <f t="shared" si="5"/>
        <v/>
      </c>
      <c r="I42" s="296"/>
    </row>
    <row r="43" spans="1:9" ht="13.2" customHeight="1" x14ac:dyDescent="0.3">
      <c r="A43" s="296"/>
      <c r="B43" s="311"/>
      <c r="C43" s="10">
        <v>33</v>
      </c>
      <c r="D43" s="121" t="str">
        <f>B42&amp;".3"</f>
        <v>.3</v>
      </c>
      <c r="E43" s="124"/>
      <c r="F43" s="71"/>
      <c r="G43" s="300"/>
      <c r="H43" s="12" t="str">
        <f t="shared" si="5"/>
        <v/>
      </c>
      <c r="I43" s="296"/>
    </row>
    <row r="44" spans="1:9" ht="13.2" customHeight="1" x14ac:dyDescent="0.3">
      <c r="A44" s="296"/>
      <c r="B44" s="311"/>
      <c r="C44" s="10">
        <v>34</v>
      </c>
      <c r="D44" s="123" t="str">
        <f>B42&amp;".4"</f>
        <v>.4</v>
      </c>
      <c r="E44" s="124"/>
      <c r="F44" s="71"/>
      <c r="G44" s="300"/>
      <c r="H44" s="221" t="str">
        <f t="shared" si="5"/>
        <v/>
      </c>
      <c r="I44" s="296"/>
    </row>
    <row r="45" spans="1:9" ht="13.2" customHeight="1" x14ac:dyDescent="0.3">
      <c r="A45" s="296"/>
      <c r="B45" s="311"/>
      <c r="C45" s="10">
        <v>35</v>
      </c>
      <c r="D45" s="121" t="str">
        <f>B42&amp;".5"</f>
        <v>.5</v>
      </c>
      <c r="E45" s="124"/>
      <c r="F45" s="71"/>
      <c r="G45" s="300"/>
      <c r="H45" s="11" t="str">
        <f t="shared" si="5"/>
        <v/>
      </c>
      <c r="I45" s="296"/>
    </row>
    <row r="46" spans="1:9" ht="13.2" customHeight="1" thickBot="1" x14ac:dyDescent="0.35">
      <c r="A46" s="296"/>
      <c r="B46" s="312"/>
      <c r="C46" s="140">
        <v>36</v>
      </c>
      <c r="D46" s="123" t="str">
        <f>B42&amp;".6"</f>
        <v>.6</v>
      </c>
      <c r="E46" s="124"/>
      <c r="F46" s="71"/>
      <c r="G46" s="307"/>
      <c r="H46" s="12" t="str">
        <f t="shared" si="5"/>
        <v/>
      </c>
      <c r="I46" s="296"/>
    </row>
    <row r="47" spans="1:9" ht="10.050000000000001" customHeight="1" thickBot="1" x14ac:dyDescent="0.35">
      <c r="A47" s="296"/>
      <c r="B47" s="298"/>
      <c r="C47" s="298"/>
      <c r="D47" s="298"/>
      <c r="E47" s="298"/>
      <c r="F47" s="298"/>
      <c r="G47" s="298"/>
      <c r="H47" s="298"/>
      <c r="I47" s="296"/>
    </row>
    <row r="48" spans="1:9" ht="13.2" customHeight="1" x14ac:dyDescent="0.3">
      <c r="A48" s="296"/>
      <c r="B48" s="141" t="s">
        <v>106</v>
      </c>
      <c r="C48" s="46">
        <v>37</v>
      </c>
      <c r="D48" s="121" t="str">
        <f>B49&amp;".1"</f>
        <v>.1</v>
      </c>
      <c r="E48" s="122"/>
      <c r="F48" s="71"/>
      <c r="G48" s="299"/>
      <c r="H48" s="221" t="str">
        <f t="shared" ref="H48:H53" si="6">IFERROR(VLOOKUP(E48,ActiveFixtures,2,FALSE),"")</f>
        <v/>
      </c>
      <c r="I48" s="296"/>
    </row>
    <row r="49" spans="1:9" ht="13.2" customHeight="1" x14ac:dyDescent="0.3">
      <c r="A49" s="296"/>
      <c r="B49" s="310"/>
      <c r="C49" s="10">
        <v>38</v>
      </c>
      <c r="D49" s="123" t="str">
        <f>B49&amp;".2"</f>
        <v>.2</v>
      </c>
      <c r="E49" s="124"/>
      <c r="F49" s="71"/>
      <c r="G49" s="300"/>
      <c r="H49" s="11" t="str">
        <f t="shared" si="6"/>
        <v/>
      </c>
      <c r="I49" s="296"/>
    </row>
    <row r="50" spans="1:9" ht="13.2" customHeight="1" x14ac:dyDescent="0.3">
      <c r="A50" s="296"/>
      <c r="B50" s="311"/>
      <c r="C50" s="10">
        <v>39</v>
      </c>
      <c r="D50" s="121" t="str">
        <f>B49&amp;".3"</f>
        <v>.3</v>
      </c>
      <c r="E50" s="124"/>
      <c r="F50" s="71"/>
      <c r="G50" s="300"/>
      <c r="H50" s="12" t="str">
        <f t="shared" si="6"/>
        <v/>
      </c>
      <c r="I50" s="296"/>
    </row>
    <row r="51" spans="1:9" ht="13.2" customHeight="1" x14ac:dyDescent="0.3">
      <c r="A51" s="296"/>
      <c r="B51" s="311"/>
      <c r="C51" s="10">
        <v>40</v>
      </c>
      <c r="D51" s="123" t="str">
        <f>B49&amp;".4"</f>
        <v>.4</v>
      </c>
      <c r="E51" s="124"/>
      <c r="F51" s="71"/>
      <c r="G51" s="300"/>
      <c r="H51" s="221" t="str">
        <f t="shared" si="6"/>
        <v/>
      </c>
      <c r="I51" s="296"/>
    </row>
    <row r="52" spans="1:9" ht="13.2" customHeight="1" x14ac:dyDescent="0.3">
      <c r="A52" s="296"/>
      <c r="B52" s="311"/>
      <c r="C52" s="10">
        <v>41</v>
      </c>
      <c r="D52" s="121" t="str">
        <f>B49&amp;".5"</f>
        <v>.5</v>
      </c>
      <c r="E52" s="124"/>
      <c r="F52" s="71"/>
      <c r="G52" s="300"/>
      <c r="H52" s="11" t="str">
        <f t="shared" si="6"/>
        <v/>
      </c>
      <c r="I52" s="296"/>
    </row>
    <row r="53" spans="1:9" ht="13.2" customHeight="1" thickBot="1" x14ac:dyDescent="0.35">
      <c r="A53" s="296"/>
      <c r="B53" s="312"/>
      <c r="C53" s="140">
        <v>42</v>
      </c>
      <c r="D53" s="123" t="str">
        <f>B49&amp;".6"</f>
        <v>.6</v>
      </c>
      <c r="E53" s="124"/>
      <c r="F53" s="71"/>
      <c r="G53" s="307"/>
      <c r="H53" s="12" t="str">
        <f t="shared" si="6"/>
        <v/>
      </c>
      <c r="I53" s="296"/>
    </row>
    <row r="54" spans="1:9" ht="10.050000000000001" customHeight="1" thickBot="1" x14ac:dyDescent="0.35">
      <c r="A54" s="296"/>
      <c r="B54" s="298"/>
      <c r="C54" s="298"/>
      <c r="D54" s="298"/>
      <c r="E54" s="298"/>
      <c r="F54" s="298"/>
      <c r="G54" s="298"/>
      <c r="H54" s="298"/>
      <c r="I54" s="296"/>
    </row>
    <row r="55" spans="1:9" ht="13.2" customHeight="1" x14ac:dyDescent="0.3">
      <c r="A55" s="296"/>
      <c r="B55" s="141" t="s">
        <v>106</v>
      </c>
      <c r="C55" s="46">
        <v>43</v>
      </c>
      <c r="D55" s="121" t="str">
        <f>B56&amp;".1"</f>
        <v>.1</v>
      </c>
      <c r="E55" s="122"/>
      <c r="F55" s="71"/>
      <c r="G55" s="299"/>
      <c r="H55" s="221" t="str">
        <f t="shared" ref="H55:H60" si="7">IFERROR(VLOOKUP(E55,ActiveFixtures,2,FALSE),"")</f>
        <v/>
      </c>
      <c r="I55" s="296"/>
    </row>
    <row r="56" spans="1:9" ht="13.2" customHeight="1" x14ac:dyDescent="0.3">
      <c r="A56" s="296"/>
      <c r="B56" s="310"/>
      <c r="C56" s="10">
        <v>44</v>
      </c>
      <c r="D56" s="123" t="str">
        <f>B56&amp;".2"</f>
        <v>.2</v>
      </c>
      <c r="E56" s="124"/>
      <c r="F56" s="71"/>
      <c r="G56" s="300"/>
      <c r="H56" s="11" t="str">
        <f t="shared" si="7"/>
        <v/>
      </c>
      <c r="I56" s="296"/>
    </row>
    <row r="57" spans="1:9" ht="13.2" customHeight="1" x14ac:dyDescent="0.3">
      <c r="A57" s="296"/>
      <c r="B57" s="311"/>
      <c r="C57" s="10">
        <v>45</v>
      </c>
      <c r="D57" s="121" t="str">
        <f>B56&amp;".3"</f>
        <v>.3</v>
      </c>
      <c r="E57" s="124"/>
      <c r="F57" s="71"/>
      <c r="G57" s="300"/>
      <c r="H57" s="12" t="str">
        <f t="shared" si="7"/>
        <v/>
      </c>
      <c r="I57" s="296"/>
    </row>
    <row r="58" spans="1:9" ht="13.2" customHeight="1" x14ac:dyDescent="0.3">
      <c r="A58" s="296"/>
      <c r="B58" s="311"/>
      <c r="C58" s="10">
        <v>46</v>
      </c>
      <c r="D58" s="123" t="str">
        <f>B56&amp;".4"</f>
        <v>.4</v>
      </c>
      <c r="E58" s="124"/>
      <c r="F58" s="71"/>
      <c r="G58" s="300"/>
      <c r="H58" s="221" t="str">
        <f t="shared" si="7"/>
        <v/>
      </c>
      <c r="I58" s="296"/>
    </row>
    <row r="59" spans="1:9" ht="13.2" customHeight="1" x14ac:dyDescent="0.3">
      <c r="A59" s="296"/>
      <c r="B59" s="311"/>
      <c r="C59" s="10">
        <v>47</v>
      </c>
      <c r="D59" s="121" t="str">
        <f>B56&amp;".5"</f>
        <v>.5</v>
      </c>
      <c r="E59" s="124"/>
      <c r="F59" s="71"/>
      <c r="G59" s="300"/>
      <c r="H59" s="11" t="str">
        <f t="shared" si="7"/>
        <v/>
      </c>
      <c r="I59" s="296"/>
    </row>
    <row r="60" spans="1:9" ht="13.2" customHeight="1" thickBot="1" x14ac:dyDescent="0.35">
      <c r="A60" s="296"/>
      <c r="B60" s="312"/>
      <c r="C60" s="140">
        <v>48</v>
      </c>
      <c r="D60" s="125" t="str">
        <f>B56&amp;".6"</f>
        <v>.6</v>
      </c>
      <c r="E60" s="126"/>
      <c r="F60" s="72"/>
      <c r="G60" s="300"/>
      <c r="H60" s="38" t="str">
        <f t="shared" si="7"/>
        <v/>
      </c>
      <c r="I60" s="296"/>
    </row>
    <row r="61" spans="1:9" ht="13.05" customHeight="1" x14ac:dyDescent="0.3">
      <c r="A61" s="296"/>
      <c r="B61" s="294"/>
      <c r="C61" s="294"/>
      <c r="D61" s="294"/>
      <c r="E61" s="295"/>
      <c r="F61" s="301" t="s">
        <v>7</v>
      </c>
      <c r="G61" s="302"/>
      <c r="H61" s="41">
        <f>SUM(H6,H9,H13,H16,H20,H23,H27,H30,H34,H37,H41,H44,H48,H51,H55,H58,H69,H72,H76,H79,H83,H86,H90,H93,H97,H100,H104,H107,H111,H114,H118,H121)</f>
        <v>36.900000000000006</v>
      </c>
      <c r="I61" s="296"/>
    </row>
    <row r="62" spans="1:9" ht="13.05" customHeight="1" thickBot="1" x14ac:dyDescent="0.35">
      <c r="A62" s="296"/>
      <c r="B62" s="296"/>
      <c r="C62" s="296"/>
      <c r="D62" s="296"/>
      <c r="E62" s="297"/>
      <c r="F62" s="303" t="s">
        <v>8</v>
      </c>
      <c r="G62" s="304"/>
      <c r="H62" s="42">
        <f>SUM(H7,H10,H14,H17,H21,H24,H28,H31,H35,H38,H42,H45,H49,H52,H56,H59,H70,H73,H77,H80,H84,H87,H91,H94,H98,H101,H105,H108,H112,H115,H119,H122)</f>
        <v>30.900000000000002</v>
      </c>
      <c r="I62" s="296"/>
    </row>
    <row r="63" spans="1:9" ht="13.05" customHeight="1" thickBot="1" x14ac:dyDescent="0.35">
      <c r="A63" s="296"/>
      <c r="B63" s="296"/>
      <c r="C63" s="296"/>
      <c r="D63" s="296"/>
      <c r="E63" s="297"/>
      <c r="F63" s="305" t="s">
        <v>9</v>
      </c>
      <c r="G63" s="306"/>
      <c r="H63" s="43">
        <f>SUM(H8,H11,H15,H18,H22,H25,H29,H32,H36,H39,H43,H46,H50,H53,H57,H60,H71,H74,H78,H81,H85,H88,H92,H95,H99,H102,H106,H109,H113,H116,H120,H123)</f>
        <v>34.6</v>
      </c>
      <c r="I63" s="296"/>
    </row>
    <row r="64" spans="1:9" ht="4.05" customHeight="1" thickBot="1" x14ac:dyDescent="0.35">
      <c r="A64" s="296"/>
      <c r="C64" s="44"/>
      <c r="D64" s="44"/>
      <c r="E64" s="44"/>
      <c r="F64" s="131"/>
      <c r="G64" s="131"/>
      <c r="H64" s="49"/>
      <c r="I64" s="296"/>
    </row>
    <row r="65" spans="1:9" ht="16.95" customHeight="1" thickBot="1" x14ac:dyDescent="0.35">
      <c r="A65" s="296"/>
      <c r="B65" s="285" t="s">
        <v>0</v>
      </c>
      <c r="C65" s="286"/>
      <c r="D65" s="287" t="str">
        <f>Fixtures!C2</f>
        <v>Macklemore24</v>
      </c>
      <c r="E65" s="288"/>
      <c r="F65" s="289"/>
      <c r="G65" s="320"/>
      <c r="H65" s="320"/>
      <c r="I65" s="296"/>
    </row>
    <row r="66" spans="1:9" ht="16.95" customHeight="1" thickBot="1" x14ac:dyDescent="0.35">
      <c r="A66" s="296"/>
      <c r="B66" s="285" t="s">
        <v>109</v>
      </c>
      <c r="C66" s="286"/>
      <c r="D66" s="287">
        <f>D3</f>
        <v>0</v>
      </c>
      <c r="E66" s="288"/>
      <c r="F66" s="289"/>
      <c r="G66" s="320"/>
      <c r="H66" s="320"/>
      <c r="I66" s="296"/>
    </row>
    <row r="67" spans="1:9" ht="6" customHeight="1" thickBot="1" x14ac:dyDescent="0.35">
      <c r="A67" s="296"/>
      <c r="B67" s="294"/>
      <c r="C67" s="294"/>
      <c r="D67" s="294"/>
      <c r="E67" s="294"/>
      <c r="F67" s="294"/>
      <c r="G67" s="321"/>
      <c r="H67" s="321"/>
      <c r="I67" s="296"/>
    </row>
    <row r="68" spans="1:9" ht="12" customHeight="1" thickBot="1" x14ac:dyDescent="0.35">
      <c r="A68" s="296"/>
      <c r="B68" s="84"/>
      <c r="C68" s="7" t="s">
        <v>1</v>
      </c>
      <c r="D68" s="119" t="s">
        <v>2</v>
      </c>
      <c r="E68" s="120" t="s">
        <v>3</v>
      </c>
      <c r="F68" s="8" t="s">
        <v>4</v>
      </c>
      <c r="G68" s="8" t="s">
        <v>5</v>
      </c>
      <c r="H68" s="9" t="s">
        <v>6</v>
      </c>
      <c r="I68" s="296"/>
    </row>
    <row r="69" spans="1:9" ht="13.05" customHeight="1" x14ac:dyDescent="0.3">
      <c r="A69" s="296"/>
      <c r="B69" s="141" t="s">
        <v>106</v>
      </c>
      <c r="C69" s="6">
        <v>49</v>
      </c>
      <c r="D69" s="121" t="str">
        <f>B70&amp;".1"</f>
        <v>.1</v>
      </c>
      <c r="E69" s="122"/>
      <c r="F69" s="71"/>
      <c r="G69" s="299"/>
      <c r="H69" s="221" t="str">
        <f t="shared" ref="H69:H74" si="8">IFERROR(VLOOKUP(E69,ActiveFixtures,2,FALSE),"")</f>
        <v/>
      </c>
      <c r="I69" s="296"/>
    </row>
    <row r="70" spans="1:9" ht="13.05" customHeight="1" x14ac:dyDescent="0.3">
      <c r="A70" s="296"/>
      <c r="B70" s="310"/>
      <c r="C70" s="10">
        <v>50</v>
      </c>
      <c r="D70" s="123" t="str">
        <f>B70&amp;".2"</f>
        <v>.2</v>
      </c>
      <c r="E70" s="124"/>
      <c r="F70" s="71"/>
      <c r="G70" s="322"/>
      <c r="H70" s="11" t="str">
        <f t="shared" si="8"/>
        <v/>
      </c>
      <c r="I70" s="296"/>
    </row>
    <row r="71" spans="1:9" ht="13.05" customHeight="1" x14ac:dyDescent="0.3">
      <c r="A71" s="296"/>
      <c r="B71" s="311"/>
      <c r="C71" s="6">
        <v>51</v>
      </c>
      <c r="D71" s="121" t="str">
        <f>B70&amp;".3"</f>
        <v>.3</v>
      </c>
      <c r="E71" s="124"/>
      <c r="F71" s="71"/>
      <c r="G71" s="322"/>
      <c r="H71" s="12" t="str">
        <f t="shared" si="8"/>
        <v/>
      </c>
      <c r="I71" s="296"/>
    </row>
    <row r="72" spans="1:9" ht="13.05" customHeight="1" x14ac:dyDescent="0.3">
      <c r="A72" s="296"/>
      <c r="B72" s="311"/>
      <c r="C72" s="10">
        <v>52</v>
      </c>
      <c r="D72" s="123" t="str">
        <f>B70&amp;".4"</f>
        <v>.4</v>
      </c>
      <c r="E72" s="124"/>
      <c r="F72" s="71"/>
      <c r="G72" s="322"/>
      <c r="H72" s="221" t="str">
        <f t="shared" si="8"/>
        <v/>
      </c>
      <c r="I72" s="296"/>
    </row>
    <row r="73" spans="1:9" ht="13.05" customHeight="1" x14ac:dyDescent="0.3">
      <c r="A73" s="296"/>
      <c r="B73" s="311"/>
      <c r="C73" s="6">
        <v>53</v>
      </c>
      <c r="D73" s="121" t="str">
        <f>B70&amp;".5"</f>
        <v>.5</v>
      </c>
      <c r="E73" s="124"/>
      <c r="F73" s="71"/>
      <c r="G73" s="322"/>
      <c r="H73" s="11" t="str">
        <f t="shared" si="8"/>
        <v/>
      </c>
      <c r="I73" s="296"/>
    </row>
    <row r="74" spans="1:9" ht="13.05" customHeight="1" thickBot="1" x14ac:dyDescent="0.35">
      <c r="A74" s="296"/>
      <c r="B74" s="312"/>
      <c r="C74" s="10">
        <v>54</v>
      </c>
      <c r="D74" s="123" t="str">
        <f>B70&amp;".6"</f>
        <v>.6</v>
      </c>
      <c r="E74" s="124"/>
      <c r="F74" s="71"/>
      <c r="G74" s="323"/>
      <c r="H74" s="12" t="str">
        <f t="shared" si="8"/>
        <v/>
      </c>
      <c r="I74" s="296"/>
    </row>
    <row r="75" spans="1:9" ht="10.050000000000001" customHeight="1" thickBot="1" x14ac:dyDescent="0.35">
      <c r="A75" s="296"/>
      <c r="B75" s="298"/>
      <c r="C75" s="298"/>
      <c r="D75" s="298"/>
      <c r="E75" s="298"/>
      <c r="F75" s="298"/>
      <c r="G75" s="298"/>
      <c r="H75" s="298"/>
      <c r="I75" s="296"/>
    </row>
    <row r="76" spans="1:9" ht="13.05" customHeight="1" x14ac:dyDescent="0.3">
      <c r="A76" s="296"/>
      <c r="B76" s="141" t="s">
        <v>106</v>
      </c>
      <c r="C76" s="46">
        <v>55</v>
      </c>
      <c r="D76" s="121" t="str">
        <f>B77&amp;".1"</f>
        <v>.1</v>
      </c>
      <c r="E76" s="122"/>
      <c r="F76" s="71"/>
      <c r="G76" s="299"/>
      <c r="H76" s="221" t="str">
        <f t="shared" ref="H76:H81" si="9">IFERROR(VLOOKUP(E76,ActiveFixtures,2,FALSE),"")</f>
        <v/>
      </c>
      <c r="I76" s="296"/>
    </row>
    <row r="77" spans="1:9" ht="13.05" customHeight="1" x14ac:dyDescent="0.3">
      <c r="A77" s="296"/>
      <c r="B77" s="310"/>
      <c r="C77" s="10">
        <v>56</v>
      </c>
      <c r="D77" s="123" t="str">
        <f>B77&amp;".2"</f>
        <v>.2</v>
      </c>
      <c r="E77" s="124"/>
      <c r="F77" s="71"/>
      <c r="G77" s="300"/>
      <c r="H77" s="11" t="str">
        <f t="shared" si="9"/>
        <v/>
      </c>
      <c r="I77" s="296"/>
    </row>
    <row r="78" spans="1:9" ht="13.05" customHeight="1" x14ac:dyDescent="0.3">
      <c r="A78" s="296"/>
      <c r="B78" s="311"/>
      <c r="C78" s="10">
        <v>57</v>
      </c>
      <c r="D78" s="121" t="str">
        <f>B77&amp;".3"</f>
        <v>.3</v>
      </c>
      <c r="E78" s="124"/>
      <c r="F78" s="71"/>
      <c r="G78" s="300"/>
      <c r="H78" s="12" t="str">
        <f t="shared" si="9"/>
        <v/>
      </c>
      <c r="I78" s="296"/>
    </row>
    <row r="79" spans="1:9" ht="13.05" customHeight="1" x14ac:dyDescent="0.3">
      <c r="A79" s="296"/>
      <c r="B79" s="311"/>
      <c r="C79" s="10">
        <v>58</v>
      </c>
      <c r="D79" s="123" t="str">
        <f>B77&amp;".4"</f>
        <v>.4</v>
      </c>
      <c r="E79" s="124"/>
      <c r="F79" s="71"/>
      <c r="G79" s="300"/>
      <c r="H79" s="221" t="str">
        <f t="shared" si="9"/>
        <v/>
      </c>
      <c r="I79" s="296"/>
    </row>
    <row r="80" spans="1:9" ht="13.05" customHeight="1" x14ac:dyDescent="0.3">
      <c r="A80" s="296"/>
      <c r="B80" s="311"/>
      <c r="C80" s="10">
        <v>59</v>
      </c>
      <c r="D80" s="121" t="str">
        <f>B77&amp;".5"</f>
        <v>.5</v>
      </c>
      <c r="E80" s="124"/>
      <c r="F80" s="71"/>
      <c r="G80" s="300"/>
      <c r="H80" s="11" t="str">
        <f t="shared" si="9"/>
        <v/>
      </c>
      <c r="I80" s="296"/>
    </row>
    <row r="81" spans="1:9" ht="13.05" customHeight="1" thickBot="1" x14ac:dyDescent="0.35">
      <c r="A81" s="296"/>
      <c r="B81" s="312"/>
      <c r="C81" s="140">
        <v>60</v>
      </c>
      <c r="D81" s="123" t="str">
        <f>B77&amp;".6"</f>
        <v>.6</v>
      </c>
      <c r="E81" s="124"/>
      <c r="F81" s="71"/>
      <c r="G81" s="307"/>
      <c r="H81" s="12" t="str">
        <f t="shared" si="9"/>
        <v/>
      </c>
      <c r="I81" s="296"/>
    </row>
    <row r="82" spans="1:9" ht="10.050000000000001" customHeight="1" thickBot="1" x14ac:dyDescent="0.35">
      <c r="A82" s="296"/>
      <c r="B82" s="298"/>
      <c r="C82" s="298"/>
      <c r="D82" s="298"/>
      <c r="E82" s="298"/>
      <c r="F82" s="298"/>
      <c r="G82" s="298"/>
      <c r="H82" s="298"/>
      <c r="I82" s="296"/>
    </row>
    <row r="83" spans="1:9" ht="13.05" customHeight="1" x14ac:dyDescent="0.3">
      <c r="A83" s="296"/>
      <c r="B83" s="141" t="s">
        <v>106</v>
      </c>
      <c r="C83" s="46">
        <v>61</v>
      </c>
      <c r="D83" s="121" t="str">
        <f>B84&amp;".1"</f>
        <v>.1</v>
      </c>
      <c r="E83" s="122"/>
      <c r="F83" s="71"/>
      <c r="G83" s="299"/>
      <c r="H83" s="221" t="str">
        <f t="shared" ref="H83:H88" si="10">IFERROR(VLOOKUP(E83,ActiveFixtures,2,FALSE),"")</f>
        <v/>
      </c>
      <c r="I83" s="296"/>
    </row>
    <row r="84" spans="1:9" ht="13.05" customHeight="1" x14ac:dyDescent="0.3">
      <c r="A84" s="296"/>
      <c r="B84" s="310"/>
      <c r="C84" s="10">
        <v>62</v>
      </c>
      <c r="D84" s="123" t="str">
        <f>B84&amp;".2"</f>
        <v>.2</v>
      </c>
      <c r="E84" s="124"/>
      <c r="F84" s="71"/>
      <c r="G84" s="300"/>
      <c r="H84" s="11" t="str">
        <f t="shared" si="10"/>
        <v/>
      </c>
      <c r="I84" s="296"/>
    </row>
    <row r="85" spans="1:9" ht="13.05" customHeight="1" x14ac:dyDescent="0.3">
      <c r="A85" s="296"/>
      <c r="B85" s="311"/>
      <c r="C85" s="10">
        <v>63</v>
      </c>
      <c r="D85" s="121" t="str">
        <f>B84&amp;".3"</f>
        <v>.3</v>
      </c>
      <c r="E85" s="124"/>
      <c r="F85" s="71"/>
      <c r="G85" s="300"/>
      <c r="H85" s="12" t="str">
        <f t="shared" si="10"/>
        <v/>
      </c>
      <c r="I85" s="296"/>
    </row>
    <row r="86" spans="1:9" ht="13.05" customHeight="1" x14ac:dyDescent="0.3">
      <c r="A86" s="296"/>
      <c r="B86" s="311"/>
      <c r="C86" s="10">
        <v>64</v>
      </c>
      <c r="D86" s="123" t="str">
        <f>B84&amp;".4"</f>
        <v>.4</v>
      </c>
      <c r="E86" s="124"/>
      <c r="F86" s="71"/>
      <c r="G86" s="300"/>
      <c r="H86" s="221" t="str">
        <f t="shared" si="10"/>
        <v/>
      </c>
      <c r="I86" s="296"/>
    </row>
    <row r="87" spans="1:9" ht="13.05" customHeight="1" x14ac:dyDescent="0.3">
      <c r="A87" s="296"/>
      <c r="B87" s="311"/>
      <c r="C87" s="10">
        <v>65</v>
      </c>
      <c r="D87" s="121" t="str">
        <f>B84&amp;".5"</f>
        <v>.5</v>
      </c>
      <c r="E87" s="124"/>
      <c r="F87" s="71"/>
      <c r="G87" s="300"/>
      <c r="H87" s="11" t="str">
        <f t="shared" si="10"/>
        <v/>
      </c>
      <c r="I87" s="296"/>
    </row>
    <row r="88" spans="1:9" ht="13.05" customHeight="1" thickBot="1" x14ac:dyDescent="0.35">
      <c r="A88" s="296"/>
      <c r="B88" s="312"/>
      <c r="C88" s="140">
        <v>66</v>
      </c>
      <c r="D88" s="123" t="str">
        <f>B84&amp;".6"</f>
        <v>.6</v>
      </c>
      <c r="E88" s="124"/>
      <c r="F88" s="71"/>
      <c r="G88" s="307"/>
      <c r="H88" s="12" t="str">
        <f t="shared" si="10"/>
        <v/>
      </c>
      <c r="I88" s="296"/>
    </row>
    <row r="89" spans="1:9" ht="10.050000000000001" customHeight="1" thickBot="1" x14ac:dyDescent="0.35">
      <c r="A89" s="296"/>
      <c r="B89" s="298"/>
      <c r="C89" s="298"/>
      <c r="D89" s="298"/>
      <c r="E89" s="298"/>
      <c r="F89" s="298"/>
      <c r="G89" s="298"/>
      <c r="H89" s="298"/>
      <c r="I89" s="296"/>
    </row>
    <row r="90" spans="1:9" ht="13.05" customHeight="1" x14ac:dyDescent="0.3">
      <c r="A90" s="296"/>
      <c r="B90" s="141" t="s">
        <v>106</v>
      </c>
      <c r="C90" s="46">
        <v>67</v>
      </c>
      <c r="D90" s="121" t="str">
        <f>B91&amp;".1"</f>
        <v>.1</v>
      </c>
      <c r="E90" s="122"/>
      <c r="F90" s="71"/>
      <c r="G90" s="299"/>
      <c r="H90" s="221" t="str">
        <f t="shared" ref="H90:H95" si="11">IFERROR(VLOOKUP(E90,ActiveFixtures,2,FALSE),"")</f>
        <v/>
      </c>
      <c r="I90" s="296"/>
    </row>
    <row r="91" spans="1:9" ht="13.05" customHeight="1" x14ac:dyDescent="0.3">
      <c r="A91" s="296"/>
      <c r="B91" s="310"/>
      <c r="C91" s="10">
        <v>68</v>
      </c>
      <c r="D91" s="123" t="str">
        <f>B91&amp;".2"</f>
        <v>.2</v>
      </c>
      <c r="E91" s="124"/>
      <c r="F91" s="71"/>
      <c r="G91" s="300"/>
      <c r="H91" s="11" t="str">
        <f t="shared" si="11"/>
        <v/>
      </c>
      <c r="I91" s="296"/>
    </row>
    <row r="92" spans="1:9" ht="13.05" customHeight="1" x14ac:dyDescent="0.3">
      <c r="A92" s="296"/>
      <c r="B92" s="311"/>
      <c r="C92" s="142">
        <v>69</v>
      </c>
      <c r="D92" s="121" t="str">
        <f>B91&amp;".3"</f>
        <v>.3</v>
      </c>
      <c r="E92" s="124"/>
      <c r="F92" s="71"/>
      <c r="G92" s="300"/>
      <c r="H92" s="12" t="str">
        <f t="shared" si="11"/>
        <v/>
      </c>
      <c r="I92" s="296"/>
    </row>
    <row r="93" spans="1:9" ht="13.05" customHeight="1" x14ac:dyDescent="0.3">
      <c r="A93" s="296"/>
      <c r="B93" s="311"/>
      <c r="C93" s="142">
        <v>70</v>
      </c>
      <c r="D93" s="123" t="str">
        <f>B91&amp;".4"</f>
        <v>.4</v>
      </c>
      <c r="E93" s="124"/>
      <c r="F93" s="71"/>
      <c r="G93" s="300"/>
      <c r="H93" s="221" t="str">
        <f t="shared" si="11"/>
        <v/>
      </c>
      <c r="I93" s="296"/>
    </row>
    <row r="94" spans="1:9" ht="13.05" customHeight="1" x14ac:dyDescent="0.3">
      <c r="A94" s="296"/>
      <c r="B94" s="311"/>
      <c r="C94" s="10">
        <v>71</v>
      </c>
      <c r="D94" s="121" t="str">
        <f>B91&amp;".5"</f>
        <v>.5</v>
      </c>
      <c r="E94" s="124"/>
      <c r="F94" s="71"/>
      <c r="G94" s="300"/>
      <c r="H94" s="11" t="str">
        <f t="shared" si="11"/>
        <v/>
      </c>
      <c r="I94" s="296"/>
    </row>
    <row r="95" spans="1:9" ht="13.05" customHeight="1" thickBot="1" x14ac:dyDescent="0.35">
      <c r="A95" s="296"/>
      <c r="B95" s="312"/>
      <c r="C95" s="140">
        <v>72</v>
      </c>
      <c r="D95" s="123" t="str">
        <f>B91&amp;".6"</f>
        <v>.6</v>
      </c>
      <c r="E95" s="124"/>
      <c r="F95" s="71"/>
      <c r="G95" s="307"/>
      <c r="H95" s="12" t="str">
        <f t="shared" si="11"/>
        <v/>
      </c>
      <c r="I95" s="296"/>
    </row>
    <row r="96" spans="1:9" ht="10.050000000000001" customHeight="1" thickBot="1" x14ac:dyDescent="0.35">
      <c r="A96" s="296"/>
      <c r="B96" s="298"/>
      <c r="C96" s="298"/>
      <c r="D96" s="298"/>
      <c r="E96" s="298"/>
      <c r="F96" s="298"/>
      <c r="G96" s="298"/>
      <c r="H96" s="298"/>
      <c r="I96" s="296"/>
    </row>
    <row r="97" spans="1:9" ht="13.05" customHeight="1" x14ac:dyDescent="0.3">
      <c r="A97" s="296"/>
      <c r="B97" s="141" t="s">
        <v>106</v>
      </c>
      <c r="C97" s="47">
        <v>73</v>
      </c>
      <c r="D97" s="121" t="str">
        <f>B98&amp;".1"</f>
        <v>.1</v>
      </c>
      <c r="E97" s="122"/>
      <c r="F97" s="71"/>
      <c r="G97" s="299"/>
      <c r="H97" s="221" t="str">
        <f t="shared" ref="H97:H102" si="12">IFERROR(VLOOKUP(E97,ActiveFixtures,2,FALSE),"")</f>
        <v/>
      </c>
      <c r="I97" s="296"/>
    </row>
    <row r="98" spans="1:9" ht="13.05" customHeight="1" x14ac:dyDescent="0.3">
      <c r="A98" s="296"/>
      <c r="B98" s="310"/>
      <c r="C98" s="39">
        <v>74</v>
      </c>
      <c r="D98" s="123" t="str">
        <f>B98&amp;".2"</f>
        <v>.2</v>
      </c>
      <c r="E98" s="124"/>
      <c r="F98" s="71"/>
      <c r="G98" s="300"/>
      <c r="H98" s="11" t="str">
        <f t="shared" si="12"/>
        <v/>
      </c>
      <c r="I98" s="296"/>
    </row>
    <row r="99" spans="1:9" ht="13.05" customHeight="1" x14ac:dyDescent="0.3">
      <c r="A99" s="296"/>
      <c r="B99" s="311"/>
      <c r="C99" s="39">
        <v>75</v>
      </c>
      <c r="D99" s="121" t="str">
        <f>B98&amp;".3"</f>
        <v>.3</v>
      </c>
      <c r="E99" s="124"/>
      <c r="F99" s="71"/>
      <c r="G99" s="300"/>
      <c r="H99" s="12" t="str">
        <f t="shared" si="12"/>
        <v/>
      </c>
      <c r="I99" s="296"/>
    </row>
    <row r="100" spans="1:9" ht="13.05" customHeight="1" x14ac:dyDescent="0.3">
      <c r="A100" s="296"/>
      <c r="B100" s="311"/>
      <c r="C100" s="39">
        <v>76</v>
      </c>
      <c r="D100" s="123" t="str">
        <f>B98&amp;".4"</f>
        <v>.4</v>
      </c>
      <c r="E100" s="124"/>
      <c r="F100" s="71"/>
      <c r="G100" s="300"/>
      <c r="H100" s="221" t="str">
        <f t="shared" si="12"/>
        <v/>
      </c>
      <c r="I100" s="296"/>
    </row>
    <row r="101" spans="1:9" ht="13.05" customHeight="1" x14ac:dyDescent="0.3">
      <c r="A101" s="296"/>
      <c r="B101" s="311"/>
      <c r="C101" s="39">
        <v>77</v>
      </c>
      <c r="D101" s="121" t="str">
        <f>B98&amp;".5"</f>
        <v>.5</v>
      </c>
      <c r="E101" s="124"/>
      <c r="F101" s="71"/>
      <c r="G101" s="300"/>
      <c r="H101" s="11" t="str">
        <f t="shared" si="12"/>
        <v/>
      </c>
      <c r="I101" s="296"/>
    </row>
    <row r="102" spans="1:9" ht="13.05" customHeight="1" thickBot="1" x14ac:dyDescent="0.35">
      <c r="A102" s="296"/>
      <c r="B102" s="312"/>
      <c r="C102" s="143">
        <v>78</v>
      </c>
      <c r="D102" s="123" t="str">
        <f>B98&amp;".6"</f>
        <v>.6</v>
      </c>
      <c r="E102" s="124"/>
      <c r="F102" s="71"/>
      <c r="G102" s="307"/>
      <c r="H102" s="12" t="str">
        <f t="shared" si="12"/>
        <v/>
      </c>
      <c r="I102" s="296"/>
    </row>
    <row r="103" spans="1:9" ht="10.050000000000001" customHeight="1" thickBot="1" x14ac:dyDescent="0.35">
      <c r="A103" s="296"/>
      <c r="B103" s="298"/>
      <c r="C103" s="298"/>
      <c r="D103" s="298"/>
      <c r="E103" s="298"/>
      <c r="F103" s="298"/>
      <c r="G103" s="298"/>
      <c r="H103" s="298"/>
      <c r="I103" s="296"/>
    </row>
    <row r="104" spans="1:9" ht="13.05" customHeight="1" x14ac:dyDescent="0.3">
      <c r="A104" s="296"/>
      <c r="B104" s="141" t="s">
        <v>106</v>
      </c>
      <c r="C104" s="46">
        <v>79</v>
      </c>
      <c r="D104" s="121" t="str">
        <f>B105&amp;".1"</f>
        <v>.1</v>
      </c>
      <c r="E104" s="122"/>
      <c r="F104" s="71"/>
      <c r="G104" s="299"/>
      <c r="H104" s="221" t="str">
        <f t="shared" ref="H104:H109" si="13">IFERROR(VLOOKUP(E104,ActiveFixtures,2,FALSE),"")</f>
        <v/>
      </c>
      <c r="I104" s="296"/>
    </row>
    <row r="105" spans="1:9" ht="13.05" customHeight="1" x14ac:dyDescent="0.3">
      <c r="A105" s="296"/>
      <c r="B105" s="310"/>
      <c r="C105" s="10">
        <v>80</v>
      </c>
      <c r="D105" s="123" t="str">
        <f>B105&amp;".2"</f>
        <v>.2</v>
      </c>
      <c r="E105" s="124"/>
      <c r="F105" s="71"/>
      <c r="G105" s="300"/>
      <c r="H105" s="11" t="str">
        <f t="shared" si="13"/>
        <v/>
      </c>
      <c r="I105" s="296"/>
    </row>
    <row r="106" spans="1:9" ht="13.05" customHeight="1" x14ac:dyDescent="0.3">
      <c r="A106" s="296"/>
      <c r="B106" s="311"/>
      <c r="C106" s="10">
        <v>81</v>
      </c>
      <c r="D106" s="121" t="str">
        <f>B105&amp;".3"</f>
        <v>.3</v>
      </c>
      <c r="E106" s="124"/>
      <c r="F106" s="71"/>
      <c r="G106" s="300"/>
      <c r="H106" s="12" t="str">
        <f t="shared" si="13"/>
        <v/>
      </c>
      <c r="I106" s="296"/>
    </row>
    <row r="107" spans="1:9" ht="13.05" customHeight="1" x14ac:dyDescent="0.3">
      <c r="A107" s="296"/>
      <c r="B107" s="311"/>
      <c r="C107" s="10">
        <v>82</v>
      </c>
      <c r="D107" s="123" t="str">
        <f>B105&amp;".4"</f>
        <v>.4</v>
      </c>
      <c r="E107" s="124"/>
      <c r="F107" s="71"/>
      <c r="G107" s="300"/>
      <c r="H107" s="221" t="str">
        <f t="shared" si="13"/>
        <v/>
      </c>
      <c r="I107" s="296"/>
    </row>
    <row r="108" spans="1:9" ht="13.05" customHeight="1" x14ac:dyDescent="0.3">
      <c r="A108" s="296"/>
      <c r="B108" s="311"/>
      <c r="C108" s="10">
        <v>83</v>
      </c>
      <c r="D108" s="121" t="str">
        <f>B105&amp;".5"</f>
        <v>.5</v>
      </c>
      <c r="E108" s="124"/>
      <c r="F108" s="71"/>
      <c r="G108" s="300"/>
      <c r="H108" s="11" t="str">
        <f t="shared" si="13"/>
        <v/>
      </c>
      <c r="I108" s="296"/>
    </row>
    <row r="109" spans="1:9" ht="13.05" customHeight="1" thickBot="1" x14ac:dyDescent="0.35">
      <c r="A109" s="296"/>
      <c r="B109" s="312"/>
      <c r="C109" s="140">
        <v>84</v>
      </c>
      <c r="D109" s="123" t="str">
        <f>B105&amp;".6"</f>
        <v>.6</v>
      </c>
      <c r="E109" s="124"/>
      <c r="F109" s="71"/>
      <c r="G109" s="307"/>
      <c r="H109" s="12" t="str">
        <f t="shared" si="13"/>
        <v/>
      </c>
      <c r="I109" s="296"/>
    </row>
    <row r="110" spans="1:9" ht="10.050000000000001" customHeight="1" thickBot="1" x14ac:dyDescent="0.35">
      <c r="A110" s="296"/>
      <c r="B110" s="298"/>
      <c r="C110" s="298"/>
      <c r="D110" s="298"/>
      <c r="E110" s="298"/>
      <c r="F110" s="298"/>
      <c r="G110" s="298"/>
      <c r="H110" s="298"/>
      <c r="I110" s="296"/>
    </row>
    <row r="111" spans="1:9" ht="13.05" customHeight="1" x14ac:dyDescent="0.3">
      <c r="A111" s="296"/>
      <c r="B111" s="141" t="s">
        <v>106</v>
      </c>
      <c r="C111" s="46">
        <v>85</v>
      </c>
      <c r="D111" s="121" t="str">
        <f>B112&amp;".1"</f>
        <v>.1</v>
      </c>
      <c r="E111" s="122"/>
      <c r="F111" s="71"/>
      <c r="G111" s="299"/>
      <c r="H111" s="221" t="str">
        <f t="shared" ref="H111:H116" si="14">IFERROR(VLOOKUP(E111,ActiveFixtures,2,FALSE),"")</f>
        <v/>
      </c>
      <c r="I111" s="296"/>
    </row>
    <row r="112" spans="1:9" ht="13.05" customHeight="1" x14ac:dyDescent="0.3">
      <c r="A112" s="296"/>
      <c r="B112" s="310"/>
      <c r="C112" s="10">
        <v>86</v>
      </c>
      <c r="D112" s="123" t="str">
        <f>B112&amp;".2"</f>
        <v>.2</v>
      </c>
      <c r="E112" s="124"/>
      <c r="F112" s="71"/>
      <c r="G112" s="300"/>
      <c r="H112" s="11" t="str">
        <f t="shared" si="14"/>
        <v/>
      </c>
      <c r="I112" s="296"/>
    </row>
    <row r="113" spans="1:9" ht="13.05" customHeight="1" x14ac:dyDescent="0.3">
      <c r="A113" s="296"/>
      <c r="B113" s="311"/>
      <c r="C113" s="10">
        <v>87</v>
      </c>
      <c r="D113" s="121" t="str">
        <f>B112&amp;".3"</f>
        <v>.3</v>
      </c>
      <c r="E113" s="124"/>
      <c r="F113" s="71"/>
      <c r="G113" s="300"/>
      <c r="H113" s="12" t="str">
        <f t="shared" si="14"/>
        <v/>
      </c>
      <c r="I113" s="296"/>
    </row>
    <row r="114" spans="1:9" ht="13.05" customHeight="1" x14ac:dyDescent="0.3">
      <c r="A114" s="296"/>
      <c r="B114" s="311"/>
      <c r="C114" s="10">
        <v>88</v>
      </c>
      <c r="D114" s="123" t="str">
        <f>B112&amp;".4"</f>
        <v>.4</v>
      </c>
      <c r="E114" s="124"/>
      <c r="F114" s="71"/>
      <c r="G114" s="300"/>
      <c r="H114" s="221" t="str">
        <f t="shared" si="14"/>
        <v/>
      </c>
      <c r="I114" s="296"/>
    </row>
    <row r="115" spans="1:9" ht="13.05" customHeight="1" x14ac:dyDescent="0.3">
      <c r="A115" s="296"/>
      <c r="B115" s="311"/>
      <c r="C115" s="10">
        <v>89</v>
      </c>
      <c r="D115" s="121" t="str">
        <f>B112&amp;".5"</f>
        <v>.5</v>
      </c>
      <c r="E115" s="124"/>
      <c r="F115" s="71"/>
      <c r="G115" s="300"/>
      <c r="H115" s="11" t="str">
        <f t="shared" si="14"/>
        <v/>
      </c>
      <c r="I115" s="296"/>
    </row>
    <row r="116" spans="1:9" ht="13.05" customHeight="1" thickBot="1" x14ac:dyDescent="0.35">
      <c r="A116" s="296"/>
      <c r="B116" s="312"/>
      <c r="C116" s="140">
        <v>90</v>
      </c>
      <c r="D116" s="123" t="str">
        <f>B112&amp;".6"</f>
        <v>.6</v>
      </c>
      <c r="E116" s="124"/>
      <c r="F116" s="71"/>
      <c r="G116" s="307"/>
      <c r="H116" s="12" t="str">
        <f t="shared" si="14"/>
        <v/>
      </c>
      <c r="I116" s="296"/>
    </row>
    <row r="117" spans="1:9" ht="10.050000000000001" customHeight="1" thickBot="1" x14ac:dyDescent="0.35">
      <c r="A117" s="296"/>
      <c r="B117" s="298"/>
      <c r="C117" s="298"/>
      <c r="D117" s="298"/>
      <c r="E117" s="298"/>
      <c r="F117" s="298"/>
      <c r="G117" s="298"/>
      <c r="H117" s="298"/>
      <c r="I117" s="296"/>
    </row>
    <row r="118" spans="1:9" ht="13.05" customHeight="1" x14ac:dyDescent="0.3">
      <c r="A118" s="296"/>
      <c r="B118" s="141" t="s">
        <v>106</v>
      </c>
      <c r="C118" s="46">
        <v>91</v>
      </c>
      <c r="D118" s="121" t="str">
        <f>B119&amp;".1"</f>
        <v>.1</v>
      </c>
      <c r="E118" s="122"/>
      <c r="F118" s="71"/>
      <c r="G118" s="299"/>
      <c r="H118" s="221" t="str">
        <f t="shared" ref="H118:H123" si="15">IFERROR(VLOOKUP(E118,ActiveFixtures,2,FALSE),"")</f>
        <v/>
      </c>
      <c r="I118" s="296"/>
    </row>
    <row r="119" spans="1:9" ht="13.05" customHeight="1" x14ac:dyDescent="0.3">
      <c r="A119" s="296"/>
      <c r="B119" s="310"/>
      <c r="C119" s="10">
        <v>92</v>
      </c>
      <c r="D119" s="123" t="str">
        <f>B119&amp;".2"</f>
        <v>.2</v>
      </c>
      <c r="E119" s="124"/>
      <c r="F119" s="71"/>
      <c r="G119" s="300"/>
      <c r="H119" s="11" t="str">
        <f t="shared" si="15"/>
        <v/>
      </c>
      <c r="I119" s="296"/>
    </row>
    <row r="120" spans="1:9" ht="13.05" customHeight="1" x14ac:dyDescent="0.3">
      <c r="A120" s="296"/>
      <c r="B120" s="311"/>
      <c r="C120" s="10">
        <v>93</v>
      </c>
      <c r="D120" s="121" t="str">
        <f>B119&amp;".3"</f>
        <v>.3</v>
      </c>
      <c r="E120" s="124"/>
      <c r="F120" s="71"/>
      <c r="G120" s="300"/>
      <c r="H120" s="12" t="str">
        <f t="shared" si="15"/>
        <v/>
      </c>
      <c r="I120" s="296"/>
    </row>
    <row r="121" spans="1:9" ht="13.05" customHeight="1" x14ac:dyDescent="0.3">
      <c r="A121" s="296"/>
      <c r="B121" s="311"/>
      <c r="C121" s="10">
        <v>95</v>
      </c>
      <c r="D121" s="123" t="str">
        <f>B119&amp;".4"</f>
        <v>.4</v>
      </c>
      <c r="E121" s="124"/>
      <c r="F121" s="71"/>
      <c r="G121" s="300"/>
      <c r="H121" s="221" t="str">
        <f t="shared" si="15"/>
        <v/>
      </c>
      <c r="I121" s="296"/>
    </row>
    <row r="122" spans="1:9" ht="13.05" customHeight="1" x14ac:dyDescent="0.3">
      <c r="A122" s="296"/>
      <c r="B122" s="311"/>
      <c r="C122" s="10">
        <v>95</v>
      </c>
      <c r="D122" s="121" t="str">
        <f>B119&amp;".5"</f>
        <v>.5</v>
      </c>
      <c r="E122" s="124"/>
      <c r="F122" s="71"/>
      <c r="G122" s="300"/>
      <c r="H122" s="11" t="str">
        <f t="shared" si="15"/>
        <v/>
      </c>
      <c r="I122" s="296"/>
    </row>
    <row r="123" spans="1:9" ht="13.05" customHeight="1" thickBot="1" x14ac:dyDescent="0.35">
      <c r="A123" s="296"/>
      <c r="B123" s="312"/>
      <c r="C123" s="140">
        <v>96</v>
      </c>
      <c r="D123" s="125" t="str">
        <f>B119&amp;".6"</f>
        <v>.6</v>
      </c>
      <c r="E123" s="126"/>
      <c r="F123" s="73"/>
      <c r="G123" s="307"/>
      <c r="H123" s="13" t="str">
        <f t="shared" si="15"/>
        <v/>
      </c>
      <c r="I123" s="296"/>
    </row>
    <row r="124" spans="1:9" ht="13.05" customHeight="1" x14ac:dyDescent="0.3">
      <c r="B124" s="294"/>
      <c r="C124" s="294"/>
      <c r="D124" s="294"/>
      <c r="E124" s="295"/>
      <c r="F124" s="308" t="s">
        <v>7</v>
      </c>
      <c r="G124" s="309"/>
      <c r="H124" s="41">
        <f>SUM(H6,H9,H13,H16,H20,H23,H27,H30,H34,H37,H41,H44,H48,H51,H55,H58,H69,H72,H76,H79,H83,H86,H90,H93,H97,H100,H104,H107,H111,H114,H118,H121)</f>
        <v>36.900000000000006</v>
      </c>
      <c r="I124" s="296"/>
    </row>
    <row r="125" spans="1:9" ht="13.05" customHeight="1" x14ac:dyDescent="0.3">
      <c r="B125" s="296"/>
      <c r="C125" s="296"/>
      <c r="D125" s="296"/>
      <c r="E125" s="297"/>
      <c r="F125" s="290" t="s">
        <v>8</v>
      </c>
      <c r="G125" s="291"/>
      <c r="H125" s="42">
        <f>SUM(H7,H10,H14,H17,H21,H24,H28,H31,H35,H38,H42,H45,H49,H52,H56,H59,H70,H73,H77,H80,H84,H87,H91,H94,H98,H101,H105,H108,H112,H115,H119,H122)</f>
        <v>30.900000000000002</v>
      </c>
      <c r="I125" s="296"/>
    </row>
    <row r="126" spans="1:9" ht="13.05" customHeight="1" thickBot="1" x14ac:dyDescent="0.35">
      <c r="B126" s="296"/>
      <c r="C126" s="296"/>
      <c r="D126" s="296"/>
      <c r="E126" s="297"/>
      <c r="F126" s="292" t="s">
        <v>9</v>
      </c>
      <c r="G126" s="293"/>
      <c r="H126" s="43">
        <f>SUM(H8,H11,H15,H18,H22,H25,H29,H32,H36,H39,H43,H46,H50,H53,H57,H60,H71,H74,H78,H81,H85,H88,H92,H95,H99,H102,H106,H109,H113,H116,H120,H123)</f>
        <v>34.6</v>
      </c>
      <c r="I126" s="296"/>
    </row>
    <row r="127" spans="1:9" ht="13.05" customHeight="1" x14ac:dyDescent="0.3">
      <c r="C127" s="40"/>
      <c r="D127" s="40"/>
      <c r="E127" s="40"/>
      <c r="I127" s="48"/>
    </row>
  </sheetData>
  <sheetProtection sheet="1" formatCells="0" formatColumns="0" formatRows="0"/>
  <mergeCells count="68">
    <mergeCell ref="F126:G126"/>
    <mergeCell ref="G111:G116"/>
    <mergeCell ref="B112:B116"/>
    <mergeCell ref="G118:G123"/>
    <mergeCell ref="B119:B123"/>
    <mergeCell ref="F124:G124"/>
    <mergeCell ref="B117:H117"/>
    <mergeCell ref="B124:E126"/>
    <mergeCell ref="B110:H110"/>
    <mergeCell ref="B103:H103"/>
    <mergeCell ref="B96:H96"/>
    <mergeCell ref="B89:H89"/>
    <mergeCell ref="F125:G125"/>
    <mergeCell ref="G90:G95"/>
    <mergeCell ref="B91:B95"/>
    <mergeCell ref="G97:G102"/>
    <mergeCell ref="B98:B102"/>
    <mergeCell ref="G104:G109"/>
    <mergeCell ref="B105:B109"/>
    <mergeCell ref="G76:G81"/>
    <mergeCell ref="B77:B81"/>
    <mergeCell ref="B82:H82"/>
    <mergeCell ref="B75:H75"/>
    <mergeCell ref="G83:G88"/>
    <mergeCell ref="B84:B88"/>
    <mergeCell ref="G65:H67"/>
    <mergeCell ref="B66:C66"/>
    <mergeCell ref="D66:F66"/>
    <mergeCell ref="B67:F67"/>
    <mergeCell ref="G69:G74"/>
    <mergeCell ref="B70:B74"/>
    <mergeCell ref="A5:A123"/>
    <mergeCell ref="G6:G11"/>
    <mergeCell ref="B7:B11"/>
    <mergeCell ref="B12:H12"/>
    <mergeCell ref="G13:G18"/>
    <mergeCell ref="B14:B18"/>
    <mergeCell ref="C19:H19"/>
    <mergeCell ref="G20:G25"/>
    <mergeCell ref="B21:B25"/>
    <mergeCell ref="F61:G61"/>
    <mergeCell ref="G34:G39"/>
    <mergeCell ref="B35:B39"/>
    <mergeCell ref="G41:G46"/>
    <mergeCell ref="B42:B46"/>
    <mergeCell ref="F62:G62"/>
    <mergeCell ref="F63:G63"/>
    <mergeCell ref="B26:H26"/>
    <mergeCell ref="B2:C2"/>
    <mergeCell ref="D2:F2"/>
    <mergeCell ref="H2:H3"/>
    <mergeCell ref="I2:I126"/>
    <mergeCell ref="B3:C3"/>
    <mergeCell ref="D3:F3"/>
    <mergeCell ref="B4:H4"/>
    <mergeCell ref="G27:G32"/>
    <mergeCell ref="B28:B32"/>
    <mergeCell ref="G48:G53"/>
    <mergeCell ref="B49:B53"/>
    <mergeCell ref="G55:G60"/>
    <mergeCell ref="B56:B60"/>
    <mergeCell ref="B65:C65"/>
    <mergeCell ref="D65:F65"/>
    <mergeCell ref="B61:E63"/>
    <mergeCell ref="B54:H54"/>
    <mergeCell ref="B47:H47"/>
    <mergeCell ref="B40:H40"/>
    <mergeCell ref="B33:H33"/>
  </mergeCells>
  <conditionalFormatting sqref="D6">
    <cfRule type="beginsWith" dxfId="71" priority="16" operator="beginsWith" text=".1">
      <formula>LEFT(D6,LEN(".1"))=".1"</formula>
    </cfRule>
  </conditionalFormatting>
  <conditionalFormatting sqref="D7">
    <cfRule type="beginsWith" dxfId="70" priority="15" operator="beginsWith" text=".2">
      <formula>LEFT(D7,LEN(".2"))=".2"</formula>
    </cfRule>
  </conditionalFormatting>
  <conditionalFormatting sqref="D8">
    <cfRule type="beginsWith" dxfId="69" priority="14" operator="beginsWith" text=".3">
      <formula>LEFT(D8,LEN(".3"))=".3"</formula>
    </cfRule>
  </conditionalFormatting>
  <conditionalFormatting sqref="D9">
    <cfRule type="beginsWith" dxfId="68" priority="13" operator="beginsWith" text=".4">
      <formula>LEFT(D9,LEN(".4"))=".4"</formula>
    </cfRule>
  </conditionalFormatting>
  <conditionalFormatting sqref="D10">
    <cfRule type="beginsWith" dxfId="67" priority="12" operator="beginsWith" text=".5">
      <formula>LEFT(D10,LEN(".5"))=".5"</formula>
    </cfRule>
  </conditionalFormatting>
  <conditionalFormatting sqref="D11">
    <cfRule type="beginsWith" dxfId="66" priority="11" operator="beginsWith" text=".6">
      <formula>LEFT(D11,LEN(".6"))=".6"</formula>
    </cfRule>
  </conditionalFormatting>
  <conditionalFormatting sqref="D13 D20 D27 D34 D41 D48 D55 D69 D76 D83 D90 D97 D104 D111 D118">
    <cfRule type="beginsWith" dxfId="65" priority="10" operator="beginsWith" text=".1">
      <formula>LEFT(D13,LEN(".1"))=".1"</formula>
    </cfRule>
  </conditionalFormatting>
  <conditionalFormatting sqref="D14 D21 D28 D35 D42 D49 D56 D70 D77 D84 D91 D98 D105 D112 D119">
    <cfRule type="beginsWith" dxfId="64" priority="9" operator="beginsWith" text=".2">
      <formula>LEFT(D14,LEN(".2"))=".2"</formula>
    </cfRule>
  </conditionalFormatting>
  <conditionalFormatting sqref="D15 D22 D29 D36 D43 D50 D57 D71 D78 D85 D92 D99 D106 D113 D120">
    <cfRule type="beginsWith" dxfId="63" priority="8" operator="beginsWith" text=".3">
      <formula>LEFT(D15,LEN(".3"))=".3"</formula>
    </cfRule>
  </conditionalFormatting>
  <conditionalFormatting sqref="D16 D23 D30 D37 D44 D51 D58 D72 D79 D86 D93 D100 D107 D114 D121">
    <cfRule type="beginsWith" dxfId="62" priority="7" operator="beginsWith" text=".4">
      <formula>LEFT(D16,LEN(".4"))=".4"</formula>
    </cfRule>
  </conditionalFormatting>
  <conditionalFormatting sqref="D17 D24 D31 D38 D45 D52 D59 D73 D80 D87 D94 D101 D108 D115 D122">
    <cfRule type="beginsWith" dxfId="61" priority="6" operator="beginsWith" text=".5">
      <formula>LEFT(D17,LEN(".5"))=".5"</formula>
    </cfRule>
  </conditionalFormatting>
  <conditionalFormatting sqref="D18 D25 D32 D39 D46 D53 D60 D74 D81 D88 D95 D102 D109 D116 D123">
    <cfRule type="beginsWith" dxfId="60" priority="5" operator="beginsWith" text=".6">
      <formula>LEFT(D18,LEN(".6"))=".6"</formula>
    </cfRule>
  </conditionalFormatting>
  <conditionalFormatting sqref="D2:F2">
    <cfRule type="cellIs" dxfId="59" priority="3" operator="equal">
      <formula>0</formula>
    </cfRule>
  </conditionalFormatting>
  <conditionalFormatting sqref="D65:F66">
    <cfRule type="cellIs" dxfId="58" priority="1" operator="equal">
      <formula>0</formula>
    </cfRule>
  </conditionalFormatting>
  <conditionalFormatting sqref="G65">
    <cfRule type="cellIs" dxfId="57" priority="4" operator="equal">
      <formula>0</formula>
    </cfRule>
  </conditionalFormatting>
  <pageMargins left="0.4861111111111111" right="0.25" top="0.79166666666666663" bottom="0.7407407407407407" header="0.3" footer="0.3"/>
  <pageSetup paperSize="9" orientation="portrait" horizontalDpi="0" verticalDpi="0"/>
  <headerFooter>
    <oddHeader>&amp;L&amp;F
&amp;A</oddHeader>
    <oddFooter>&amp;C&amp;P</oddFooter>
  </headerFooter>
  <rowBreaks count="1" manualBreakCount="1">
    <brk id="63" max="16383" man="1"/>
  </rowBreaks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81346A7-D65E-AC46-8DB7-91AD4C6611E2}">
          <x14:formula1>
            <xm:f>Fixtures!$H$6:$H$27</xm:f>
          </x14:formula1>
          <xm:sqref>E83:E88 E118:E123 E69:E74 E90:E95 E97:E102 E104:E109 E111:E116 E76:E81</xm:sqref>
        </x14:dataValidation>
        <x14:dataValidation type="list" allowBlank="1" showInputMessage="1" showErrorMessage="1" xr:uid="{19A73559-0A7C-0042-8F9F-391ED974F31C}">
          <x14:formula1>
            <xm:f>Fixtures!$H$6:$H$40</xm:f>
          </x14:formula1>
          <xm:sqref>E6:E11 E55:E60 E20:E25 E27:E32 E34:E39 E41:E46 E48:E53 E13:E18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98472-E4F3-E349-9968-CDC51B61DE7A}">
  <dimension ref="A1:I127"/>
  <sheetViews>
    <sheetView zoomScale="110" zoomScaleNormal="110" zoomScaleSheetLayoutView="140" zoomScalePageLayoutView="140" workbookViewId="0">
      <selection activeCell="B2" sqref="B2:C3"/>
    </sheetView>
  </sheetViews>
  <sheetFormatPr defaultColWidth="10.796875" defaultRowHeight="13.05" customHeight="1" x14ac:dyDescent="0.3"/>
  <cols>
    <col min="1" max="1" width="0.796875" style="40" customWidth="1"/>
    <col min="2" max="2" width="8" style="40" customWidth="1"/>
    <col min="3" max="3" width="5.69921875" style="224" customWidth="1"/>
    <col min="4" max="4" width="10.69921875" style="224" customWidth="1"/>
    <col min="5" max="5" width="18.296875" style="224" customWidth="1"/>
    <col min="6" max="6" width="22.19921875" style="48" customWidth="1"/>
    <col min="7" max="7" width="14.69921875" style="48" customWidth="1"/>
    <col min="8" max="8" width="7.5" style="48" customWidth="1"/>
    <col min="9" max="9" width="1.5" style="40" customWidth="1"/>
    <col min="10" max="24" width="5.296875" style="40" customWidth="1"/>
    <col min="25" max="16384" width="10.796875" style="40"/>
  </cols>
  <sheetData>
    <row r="1" spans="1:9" ht="1.95" customHeight="1" thickBot="1" x14ac:dyDescent="0.35">
      <c r="C1" s="48"/>
      <c r="D1" s="48"/>
      <c r="E1" s="48"/>
    </row>
    <row r="2" spans="1:9" ht="16.95" customHeight="1" thickBot="1" x14ac:dyDescent="0.35">
      <c r="B2" s="285" t="s">
        <v>0</v>
      </c>
      <c r="C2" s="286"/>
      <c r="D2" s="287" t="str">
        <f>Fixtures!C2</f>
        <v>Macklemore24</v>
      </c>
      <c r="E2" s="288"/>
      <c r="F2" s="289"/>
      <c r="G2" s="80"/>
      <c r="H2" s="327"/>
      <c r="I2" s="296"/>
    </row>
    <row r="3" spans="1:9" ht="16.95" customHeight="1" thickBot="1" x14ac:dyDescent="0.35">
      <c r="B3" s="285" t="s">
        <v>108</v>
      </c>
      <c r="C3" s="286"/>
      <c r="D3" s="287"/>
      <c r="E3" s="288"/>
      <c r="F3" s="289"/>
      <c r="G3" s="80"/>
      <c r="H3" s="327"/>
      <c r="I3" s="296"/>
    </row>
    <row r="4" spans="1:9" ht="6" customHeight="1" thickBot="1" x14ac:dyDescent="0.35">
      <c r="B4" s="296"/>
      <c r="C4" s="296"/>
      <c r="D4" s="296"/>
      <c r="E4" s="296"/>
      <c r="F4" s="296"/>
      <c r="G4" s="296"/>
      <c r="H4" s="296"/>
      <c r="I4" s="296"/>
    </row>
    <row r="5" spans="1:9" ht="13.05" customHeight="1" thickBot="1" x14ac:dyDescent="0.35">
      <c r="A5" s="296"/>
      <c r="B5" s="70"/>
      <c r="C5" s="7" t="s">
        <v>1</v>
      </c>
      <c r="D5" s="119" t="s">
        <v>2</v>
      </c>
      <c r="E5" s="120" t="s">
        <v>3</v>
      </c>
      <c r="F5" s="8" t="s">
        <v>4</v>
      </c>
      <c r="G5" s="8" t="s">
        <v>5</v>
      </c>
      <c r="H5" s="9" t="s">
        <v>6</v>
      </c>
      <c r="I5" s="296"/>
    </row>
    <row r="6" spans="1:9" ht="13.2" customHeight="1" x14ac:dyDescent="0.3">
      <c r="A6" s="296"/>
      <c r="B6" s="141" t="s">
        <v>106</v>
      </c>
      <c r="C6" s="6">
        <v>1</v>
      </c>
      <c r="D6" s="127" t="str">
        <f>B7&amp;".1"</f>
        <v>.1</v>
      </c>
      <c r="E6" s="128"/>
      <c r="F6" s="71"/>
      <c r="G6" s="324"/>
      <c r="H6" s="220" t="str">
        <f t="shared" ref="H6:H11" si="0">IFERROR(VLOOKUP(E6,ActiveFixtures,2,FALSE),"")</f>
        <v/>
      </c>
      <c r="I6" s="296"/>
    </row>
    <row r="7" spans="1:9" ht="13.2" customHeight="1" x14ac:dyDescent="0.3">
      <c r="A7" s="296"/>
      <c r="B7" s="310"/>
      <c r="C7" s="10">
        <v>2</v>
      </c>
      <c r="D7" s="129" t="str">
        <f>B7&amp;".2"</f>
        <v>.2</v>
      </c>
      <c r="E7" s="130"/>
      <c r="F7" s="71"/>
      <c r="G7" s="325"/>
      <c r="H7" s="11" t="str">
        <f t="shared" si="0"/>
        <v/>
      </c>
      <c r="I7" s="296"/>
    </row>
    <row r="8" spans="1:9" ht="13.2" customHeight="1" x14ac:dyDescent="0.3">
      <c r="A8" s="296"/>
      <c r="B8" s="319"/>
      <c r="C8" s="10">
        <v>3</v>
      </c>
      <c r="D8" s="127" t="str">
        <f>B7&amp;".3"</f>
        <v>.3</v>
      </c>
      <c r="E8" s="130"/>
      <c r="F8" s="71"/>
      <c r="G8" s="325"/>
      <c r="H8" s="12" t="str">
        <f t="shared" si="0"/>
        <v/>
      </c>
      <c r="I8" s="296"/>
    </row>
    <row r="9" spans="1:9" ht="13.2" customHeight="1" x14ac:dyDescent="0.3">
      <c r="A9" s="296"/>
      <c r="B9" s="319"/>
      <c r="C9" s="10">
        <v>4</v>
      </c>
      <c r="D9" s="129" t="str">
        <f>B7&amp;".4"</f>
        <v>.4</v>
      </c>
      <c r="E9" s="130"/>
      <c r="F9" s="71"/>
      <c r="G9" s="325"/>
      <c r="H9" s="221" t="str">
        <f t="shared" si="0"/>
        <v/>
      </c>
      <c r="I9" s="296"/>
    </row>
    <row r="10" spans="1:9" ht="13.2" customHeight="1" x14ac:dyDescent="0.3">
      <c r="A10" s="296"/>
      <c r="B10" s="319"/>
      <c r="C10" s="10">
        <v>5</v>
      </c>
      <c r="D10" s="127" t="str">
        <f>B7&amp;".5"</f>
        <v>.5</v>
      </c>
      <c r="E10" s="130"/>
      <c r="F10" s="71"/>
      <c r="G10" s="325"/>
      <c r="H10" s="11" t="str">
        <f t="shared" si="0"/>
        <v/>
      </c>
      <c r="I10" s="296"/>
    </row>
    <row r="11" spans="1:9" ht="13.2" customHeight="1" thickBot="1" x14ac:dyDescent="0.35">
      <c r="A11" s="296"/>
      <c r="B11" s="312"/>
      <c r="C11" s="140">
        <v>6</v>
      </c>
      <c r="D11" s="129" t="str">
        <f>B7&amp;".6"</f>
        <v>.6</v>
      </c>
      <c r="E11" s="130"/>
      <c r="F11" s="71"/>
      <c r="G11" s="326"/>
      <c r="H11" s="12" t="str">
        <f t="shared" si="0"/>
        <v/>
      </c>
      <c r="I11" s="296"/>
    </row>
    <row r="12" spans="1:9" ht="10.050000000000001" customHeight="1" thickBot="1" x14ac:dyDescent="0.35">
      <c r="A12" s="296"/>
      <c r="B12" s="298"/>
      <c r="C12" s="298"/>
      <c r="D12" s="298"/>
      <c r="E12" s="298"/>
      <c r="F12" s="298"/>
      <c r="G12" s="298"/>
      <c r="H12" s="298"/>
      <c r="I12" s="296"/>
    </row>
    <row r="13" spans="1:9" ht="13.2" customHeight="1" x14ac:dyDescent="0.3">
      <c r="A13" s="296"/>
      <c r="B13" s="141" t="s">
        <v>106</v>
      </c>
      <c r="C13" s="46">
        <v>7</v>
      </c>
      <c r="D13" s="121" t="str">
        <f>B14&amp;".1"</f>
        <v>.1</v>
      </c>
      <c r="E13" s="122"/>
      <c r="F13" s="71"/>
      <c r="G13" s="299"/>
      <c r="H13" s="221" t="str">
        <f t="shared" ref="H13:H18" si="1">IFERROR(VLOOKUP(E13,ActiveFixtures,2,FALSE),"")</f>
        <v/>
      </c>
      <c r="I13" s="296"/>
    </row>
    <row r="14" spans="1:9" ht="13.2" customHeight="1" x14ac:dyDescent="0.3">
      <c r="A14" s="296"/>
      <c r="B14" s="310"/>
      <c r="C14" s="10">
        <v>8</v>
      </c>
      <c r="D14" s="123" t="str">
        <f>B14&amp;".2"</f>
        <v>.2</v>
      </c>
      <c r="E14" s="124"/>
      <c r="F14" s="71"/>
      <c r="G14" s="300"/>
      <c r="H14" s="11" t="str">
        <f t="shared" si="1"/>
        <v/>
      </c>
      <c r="I14" s="296"/>
    </row>
    <row r="15" spans="1:9" ht="13.2" customHeight="1" x14ac:dyDescent="0.3">
      <c r="A15" s="296"/>
      <c r="B15" s="311"/>
      <c r="C15" s="10">
        <v>9</v>
      </c>
      <c r="D15" s="121" t="str">
        <f>B14&amp;".3"</f>
        <v>.3</v>
      </c>
      <c r="E15" s="124"/>
      <c r="F15" s="71"/>
      <c r="G15" s="300"/>
      <c r="H15" s="12" t="str">
        <f t="shared" si="1"/>
        <v/>
      </c>
      <c r="I15" s="296"/>
    </row>
    <row r="16" spans="1:9" ht="13.2" customHeight="1" x14ac:dyDescent="0.3">
      <c r="A16" s="296"/>
      <c r="B16" s="311"/>
      <c r="C16" s="10">
        <v>10</v>
      </c>
      <c r="D16" s="123" t="str">
        <f>B14&amp;".4"</f>
        <v>.4</v>
      </c>
      <c r="E16" s="124"/>
      <c r="F16" s="71"/>
      <c r="G16" s="300"/>
      <c r="H16" s="221" t="str">
        <f t="shared" si="1"/>
        <v/>
      </c>
      <c r="I16" s="296"/>
    </row>
    <row r="17" spans="1:9" ht="13.2" customHeight="1" x14ac:dyDescent="0.3">
      <c r="A17" s="296"/>
      <c r="B17" s="311"/>
      <c r="C17" s="10">
        <v>11</v>
      </c>
      <c r="D17" s="121" t="str">
        <f>B14&amp;".5"</f>
        <v>.5</v>
      </c>
      <c r="E17" s="124"/>
      <c r="F17" s="71"/>
      <c r="G17" s="300"/>
      <c r="H17" s="11" t="str">
        <f t="shared" si="1"/>
        <v/>
      </c>
      <c r="I17" s="296"/>
    </row>
    <row r="18" spans="1:9" ht="13.2" customHeight="1" thickBot="1" x14ac:dyDescent="0.35">
      <c r="A18" s="296"/>
      <c r="B18" s="312"/>
      <c r="C18" s="140">
        <v>12</v>
      </c>
      <c r="D18" s="123" t="str">
        <f>B14&amp;".6"</f>
        <v>.6</v>
      </c>
      <c r="E18" s="124"/>
      <c r="F18" s="71"/>
      <c r="G18" s="307"/>
      <c r="H18" s="12" t="str">
        <f t="shared" si="1"/>
        <v/>
      </c>
      <c r="I18" s="296"/>
    </row>
    <row r="19" spans="1:9" ht="10.050000000000001" customHeight="1" thickBot="1" x14ac:dyDescent="0.35">
      <c r="A19" s="296"/>
      <c r="B19" s="298"/>
      <c r="C19" s="298"/>
      <c r="D19" s="298"/>
      <c r="E19" s="298"/>
      <c r="F19" s="298"/>
      <c r="G19" s="298"/>
      <c r="H19" s="298"/>
      <c r="I19" s="296"/>
    </row>
    <row r="20" spans="1:9" ht="13.2" customHeight="1" x14ac:dyDescent="0.3">
      <c r="A20" s="296"/>
      <c r="B20" s="141" t="s">
        <v>106</v>
      </c>
      <c r="C20" s="45">
        <v>13</v>
      </c>
      <c r="D20" s="121" t="str">
        <f>B21&amp;".1"</f>
        <v>.1</v>
      </c>
      <c r="E20" s="122"/>
      <c r="F20" s="71"/>
      <c r="G20" s="299"/>
      <c r="H20" s="221" t="str">
        <f t="shared" ref="H20:H25" si="2">IFERROR(VLOOKUP(E20,ActiveFixtures,2,FALSE),"")</f>
        <v/>
      </c>
      <c r="I20" s="296"/>
    </row>
    <row r="21" spans="1:9" ht="13.2" customHeight="1" x14ac:dyDescent="0.3">
      <c r="A21" s="296"/>
      <c r="B21" s="310"/>
      <c r="C21" s="10">
        <v>14</v>
      </c>
      <c r="D21" s="123" t="str">
        <f>B21&amp;".2"</f>
        <v>.2</v>
      </c>
      <c r="E21" s="124"/>
      <c r="F21" s="71"/>
      <c r="G21" s="300"/>
      <c r="H21" s="11" t="str">
        <f t="shared" si="2"/>
        <v/>
      </c>
      <c r="I21" s="296"/>
    </row>
    <row r="22" spans="1:9" ht="13.2" customHeight="1" x14ac:dyDescent="0.3">
      <c r="A22" s="296"/>
      <c r="B22" s="311"/>
      <c r="C22" s="10">
        <v>15</v>
      </c>
      <c r="D22" s="121" t="str">
        <f>B21&amp;".3"</f>
        <v>.3</v>
      </c>
      <c r="E22" s="124"/>
      <c r="F22" s="71"/>
      <c r="G22" s="300"/>
      <c r="H22" s="12" t="str">
        <f t="shared" si="2"/>
        <v/>
      </c>
      <c r="I22" s="296"/>
    </row>
    <row r="23" spans="1:9" ht="13.2" customHeight="1" x14ac:dyDescent="0.3">
      <c r="A23" s="296"/>
      <c r="B23" s="311"/>
      <c r="C23" s="10">
        <v>16</v>
      </c>
      <c r="D23" s="123" t="str">
        <f>B21&amp;".4"</f>
        <v>.4</v>
      </c>
      <c r="E23" s="124"/>
      <c r="F23" s="71"/>
      <c r="G23" s="300"/>
      <c r="H23" s="221" t="str">
        <f t="shared" si="2"/>
        <v/>
      </c>
      <c r="I23" s="296"/>
    </row>
    <row r="24" spans="1:9" ht="13.2" customHeight="1" x14ac:dyDescent="0.3">
      <c r="A24" s="296"/>
      <c r="B24" s="311"/>
      <c r="C24" s="10">
        <v>17</v>
      </c>
      <c r="D24" s="121" t="str">
        <f>B21&amp;".5"</f>
        <v>.5</v>
      </c>
      <c r="E24" s="124"/>
      <c r="F24" s="71"/>
      <c r="G24" s="300"/>
      <c r="H24" s="11" t="str">
        <f t="shared" si="2"/>
        <v/>
      </c>
      <c r="I24" s="296"/>
    </row>
    <row r="25" spans="1:9" ht="13.2" customHeight="1" thickBot="1" x14ac:dyDescent="0.35">
      <c r="A25" s="296"/>
      <c r="B25" s="312"/>
      <c r="C25" s="140">
        <v>18</v>
      </c>
      <c r="D25" s="123" t="str">
        <f>B21&amp;".6"</f>
        <v>.6</v>
      </c>
      <c r="E25" s="124"/>
      <c r="F25" s="71"/>
      <c r="G25" s="307"/>
      <c r="H25" s="12" t="str">
        <f t="shared" si="2"/>
        <v/>
      </c>
      <c r="I25" s="296"/>
    </row>
    <row r="26" spans="1:9" ht="10.050000000000001" customHeight="1" thickBot="1" x14ac:dyDescent="0.35">
      <c r="A26" s="296"/>
      <c r="B26" s="298"/>
      <c r="C26" s="298"/>
      <c r="D26" s="298"/>
      <c r="E26" s="298"/>
      <c r="F26" s="298"/>
      <c r="G26" s="298"/>
      <c r="H26" s="298"/>
      <c r="I26" s="296"/>
    </row>
    <row r="27" spans="1:9" ht="13.2" customHeight="1" x14ac:dyDescent="0.3">
      <c r="A27" s="296"/>
      <c r="B27" s="141" t="s">
        <v>106</v>
      </c>
      <c r="C27" s="46">
        <v>19</v>
      </c>
      <c r="D27" s="121" t="str">
        <f>B28&amp;".1"</f>
        <v>.1</v>
      </c>
      <c r="E27" s="122"/>
      <c r="F27" s="71"/>
      <c r="G27" s="299"/>
      <c r="H27" s="221" t="str">
        <f t="shared" ref="H27:H32" si="3">IFERROR(VLOOKUP(E27,ActiveFixtures,2,FALSE),"")</f>
        <v/>
      </c>
      <c r="I27" s="296"/>
    </row>
    <row r="28" spans="1:9" ht="13.2" customHeight="1" x14ac:dyDescent="0.3">
      <c r="A28" s="296"/>
      <c r="B28" s="310"/>
      <c r="C28" s="10">
        <v>20</v>
      </c>
      <c r="D28" s="123" t="str">
        <f>B28&amp;".2"</f>
        <v>.2</v>
      </c>
      <c r="E28" s="124"/>
      <c r="F28" s="71"/>
      <c r="G28" s="300"/>
      <c r="H28" s="11" t="str">
        <f t="shared" si="3"/>
        <v/>
      </c>
      <c r="I28" s="296"/>
    </row>
    <row r="29" spans="1:9" ht="13.2" customHeight="1" x14ac:dyDescent="0.3">
      <c r="A29" s="296"/>
      <c r="B29" s="311"/>
      <c r="C29" s="142">
        <v>21</v>
      </c>
      <c r="D29" s="121" t="str">
        <f>B28&amp;".3"</f>
        <v>.3</v>
      </c>
      <c r="E29" s="124"/>
      <c r="F29" s="71"/>
      <c r="G29" s="300"/>
      <c r="H29" s="12" t="str">
        <f t="shared" si="3"/>
        <v/>
      </c>
      <c r="I29" s="296"/>
    </row>
    <row r="30" spans="1:9" ht="13.2" customHeight="1" x14ac:dyDescent="0.3">
      <c r="A30" s="296"/>
      <c r="B30" s="311"/>
      <c r="C30" s="142">
        <v>22</v>
      </c>
      <c r="D30" s="123" t="str">
        <f>B28&amp;".4"</f>
        <v>.4</v>
      </c>
      <c r="E30" s="124"/>
      <c r="F30" s="71"/>
      <c r="G30" s="300"/>
      <c r="H30" s="221" t="str">
        <f t="shared" si="3"/>
        <v/>
      </c>
      <c r="I30" s="296"/>
    </row>
    <row r="31" spans="1:9" ht="13.2" customHeight="1" x14ac:dyDescent="0.3">
      <c r="A31" s="296"/>
      <c r="B31" s="311"/>
      <c r="C31" s="10">
        <v>23</v>
      </c>
      <c r="D31" s="121" t="str">
        <f>B28&amp;".5"</f>
        <v>.5</v>
      </c>
      <c r="E31" s="124"/>
      <c r="F31" s="71"/>
      <c r="G31" s="300"/>
      <c r="H31" s="11" t="str">
        <f t="shared" si="3"/>
        <v/>
      </c>
      <c r="I31" s="296"/>
    </row>
    <row r="32" spans="1:9" ht="13.2" customHeight="1" thickBot="1" x14ac:dyDescent="0.35">
      <c r="A32" s="296"/>
      <c r="B32" s="312"/>
      <c r="C32" s="140">
        <v>24</v>
      </c>
      <c r="D32" s="123" t="str">
        <f>B28&amp;".6"</f>
        <v>.6</v>
      </c>
      <c r="E32" s="124"/>
      <c r="F32" s="71"/>
      <c r="G32" s="307"/>
      <c r="H32" s="12" t="str">
        <f t="shared" si="3"/>
        <v/>
      </c>
      <c r="I32" s="296"/>
    </row>
    <row r="33" spans="1:9" ht="10.050000000000001" customHeight="1" thickBot="1" x14ac:dyDescent="0.35">
      <c r="A33" s="296"/>
      <c r="B33" s="298"/>
      <c r="C33" s="298"/>
      <c r="D33" s="298"/>
      <c r="E33" s="298"/>
      <c r="F33" s="298"/>
      <c r="G33" s="298"/>
      <c r="H33" s="298"/>
      <c r="I33" s="296"/>
    </row>
    <row r="34" spans="1:9" ht="13.2" customHeight="1" x14ac:dyDescent="0.3">
      <c r="A34" s="296"/>
      <c r="B34" s="141" t="s">
        <v>106</v>
      </c>
      <c r="C34" s="47">
        <v>25</v>
      </c>
      <c r="D34" s="121" t="str">
        <f>B35&amp;".1"</f>
        <v>.1</v>
      </c>
      <c r="E34" s="122"/>
      <c r="F34" s="71"/>
      <c r="G34" s="299"/>
      <c r="H34" s="221" t="str">
        <f t="shared" ref="H34:H39" si="4">IFERROR(VLOOKUP(E34,ActiveFixtures,2,FALSE),"")</f>
        <v/>
      </c>
      <c r="I34" s="296"/>
    </row>
    <row r="35" spans="1:9" ht="13.2" customHeight="1" x14ac:dyDescent="0.3">
      <c r="A35" s="296"/>
      <c r="B35" s="310"/>
      <c r="C35" s="39">
        <v>26</v>
      </c>
      <c r="D35" s="123" t="str">
        <f>B35&amp;".2"</f>
        <v>.2</v>
      </c>
      <c r="E35" s="124"/>
      <c r="F35" s="71"/>
      <c r="G35" s="300"/>
      <c r="H35" s="11" t="str">
        <f t="shared" si="4"/>
        <v/>
      </c>
      <c r="I35" s="296"/>
    </row>
    <row r="36" spans="1:9" ht="13.2" customHeight="1" x14ac:dyDescent="0.3">
      <c r="A36" s="296"/>
      <c r="B36" s="311"/>
      <c r="C36" s="39">
        <v>27</v>
      </c>
      <c r="D36" s="121" t="str">
        <f>B35&amp;".3"</f>
        <v>.3</v>
      </c>
      <c r="E36" s="124"/>
      <c r="F36" s="71"/>
      <c r="G36" s="300"/>
      <c r="H36" s="12" t="str">
        <f t="shared" si="4"/>
        <v/>
      </c>
      <c r="I36" s="296"/>
    </row>
    <row r="37" spans="1:9" ht="13.2" customHeight="1" x14ac:dyDescent="0.3">
      <c r="A37" s="296"/>
      <c r="B37" s="311"/>
      <c r="C37" s="39">
        <v>28</v>
      </c>
      <c r="D37" s="123" t="str">
        <f>B35&amp;".4"</f>
        <v>.4</v>
      </c>
      <c r="E37" s="124"/>
      <c r="F37" s="71"/>
      <c r="G37" s="300"/>
      <c r="H37" s="221" t="str">
        <f t="shared" si="4"/>
        <v/>
      </c>
      <c r="I37" s="296"/>
    </row>
    <row r="38" spans="1:9" ht="13.2" customHeight="1" x14ac:dyDescent="0.3">
      <c r="A38" s="296"/>
      <c r="B38" s="311"/>
      <c r="C38" s="39">
        <v>29</v>
      </c>
      <c r="D38" s="121" t="str">
        <f>B35&amp;".5"</f>
        <v>.5</v>
      </c>
      <c r="E38" s="124"/>
      <c r="F38" s="71"/>
      <c r="G38" s="300"/>
      <c r="H38" s="11" t="str">
        <f t="shared" si="4"/>
        <v/>
      </c>
      <c r="I38" s="296"/>
    </row>
    <row r="39" spans="1:9" ht="13.2" customHeight="1" thickBot="1" x14ac:dyDescent="0.35">
      <c r="A39" s="296"/>
      <c r="B39" s="312"/>
      <c r="C39" s="143">
        <v>30</v>
      </c>
      <c r="D39" s="123" t="str">
        <f>B35&amp;".6"</f>
        <v>.6</v>
      </c>
      <c r="E39" s="124"/>
      <c r="F39" s="71"/>
      <c r="G39" s="307"/>
      <c r="H39" s="12" t="str">
        <f t="shared" si="4"/>
        <v/>
      </c>
      <c r="I39" s="296"/>
    </row>
    <row r="40" spans="1:9" ht="10.050000000000001" customHeight="1" thickBot="1" x14ac:dyDescent="0.35">
      <c r="A40" s="296"/>
      <c r="B40" s="298"/>
      <c r="C40" s="298"/>
      <c r="D40" s="298"/>
      <c r="E40" s="298"/>
      <c r="F40" s="298"/>
      <c r="G40" s="298"/>
      <c r="H40" s="298"/>
      <c r="I40" s="296"/>
    </row>
    <row r="41" spans="1:9" ht="13.2" customHeight="1" x14ac:dyDescent="0.3">
      <c r="A41" s="296"/>
      <c r="B41" s="141" t="s">
        <v>106</v>
      </c>
      <c r="C41" s="46">
        <v>31</v>
      </c>
      <c r="D41" s="121" t="str">
        <f>B42&amp;".1"</f>
        <v>.1</v>
      </c>
      <c r="E41" s="122"/>
      <c r="F41" s="71"/>
      <c r="G41" s="299"/>
      <c r="H41" s="221" t="str">
        <f t="shared" ref="H41:H46" si="5">IFERROR(VLOOKUP(E41,ActiveFixtures,2,FALSE),"")</f>
        <v/>
      </c>
      <c r="I41" s="296"/>
    </row>
    <row r="42" spans="1:9" ht="13.2" customHeight="1" x14ac:dyDescent="0.3">
      <c r="A42" s="296"/>
      <c r="B42" s="310"/>
      <c r="C42" s="10">
        <v>32</v>
      </c>
      <c r="D42" s="123" t="str">
        <f>B42&amp;".2"</f>
        <v>.2</v>
      </c>
      <c r="E42" s="124"/>
      <c r="F42" s="71"/>
      <c r="G42" s="300"/>
      <c r="H42" s="11" t="str">
        <f t="shared" si="5"/>
        <v/>
      </c>
      <c r="I42" s="296"/>
    </row>
    <row r="43" spans="1:9" ht="13.2" customHeight="1" x14ac:dyDescent="0.3">
      <c r="A43" s="296"/>
      <c r="B43" s="311"/>
      <c r="C43" s="10">
        <v>33</v>
      </c>
      <c r="D43" s="121" t="str">
        <f>B42&amp;".3"</f>
        <v>.3</v>
      </c>
      <c r="E43" s="124"/>
      <c r="F43" s="71"/>
      <c r="G43" s="300"/>
      <c r="H43" s="12" t="str">
        <f t="shared" si="5"/>
        <v/>
      </c>
      <c r="I43" s="296"/>
    </row>
    <row r="44" spans="1:9" ht="13.2" customHeight="1" x14ac:dyDescent="0.3">
      <c r="A44" s="296"/>
      <c r="B44" s="311"/>
      <c r="C44" s="10">
        <v>34</v>
      </c>
      <c r="D44" s="123" t="str">
        <f>B42&amp;".4"</f>
        <v>.4</v>
      </c>
      <c r="E44" s="124"/>
      <c r="F44" s="71"/>
      <c r="G44" s="300"/>
      <c r="H44" s="221" t="str">
        <f t="shared" si="5"/>
        <v/>
      </c>
      <c r="I44" s="296"/>
    </row>
    <row r="45" spans="1:9" ht="13.2" customHeight="1" x14ac:dyDescent="0.3">
      <c r="A45" s="296"/>
      <c r="B45" s="311"/>
      <c r="C45" s="10">
        <v>35</v>
      </c>
      <c r="D45" s="121" t="str">
        <f>B42&amp;".5"</f>
        <v>.5</v>
      </c>
      <c r="E45" s="124"/>
      <c r="F45" s="71"/>
      <c r="G45" s="300"/>
      <c r="H45" s="11" t="str">
        <f t="shared" si="5"/>
        <v/>
      </c>
      <c r="I45" s="296"/>
    </row>
    <row r="46" spans="1:9" ht="13.2" customHeight="1" thickBot="1" x14ac:dyDescent="0.35">
      <c r="A46" s="296"/>
      <c r="B46" s="312"/>
      <c r="C46" s="140">
        <v>36</v>
      </c>
      <c r="D46" s="123" t="str">
        <f>B42&amp;".6"</f>
        <v>.6</v>
      </c>
      <c r="E46" s="124"/>
      <c r="F46" s="71"/>
      <c r="G46" s="307"/>
      <c r="H46" s="12" t="str">
        <f t="shared" si="5"/>
        <v/>
      </c>
      <c r="I46" s="296"/>
    </row>
    <row r="47" spans="1:9" ht="10.050000000000001" customHeight="1" thickBot="1" x14ac:dyDescent="0.35">
      <c r="A47" s="296"/>
      <c r="B47" s="298"/>
      <c r="C47" s="298"/>
      <c r="D47" s="298"/>
      <c r="E47" s="298"/>
      <c r="F47" s="298"/>
      <c r="G47" s="298"/>
      <c r="H47" s="298"/>
      <c r="I47" s="296"/>
    </row>
    <row r="48" spans="1:9" ht="13.2" customHeight="1" x14ac:dyDescent="0.3">
      <c r="A48" s="296"/>
      <c r="B48" s="141" t="s">
        <v>106</v>
      </c>
      <c r="C48" s="46">
        <v>37</v>
      </c>
      <c r="D48" s="121" t="str">
        <f>B49&amp;".1"</f>
        <v>.1</v>
      </c>
      <c r="E48" s="122"/>
      <c r="F48" s="71"/>
      <c r="G48" s="299"/>
      <c r="H48" s="221" t="str">
        <f t="shared" ref="H48:H53" si="6">IFERROR(VLOOKUP(E48,ActiveFixtures,2,FALSE),"")</f>
        <v/>
      </c>
      <c r="I48" s="296"/>
    </row>
    <row r="49" spans="1:9" ht="13.2" customHeight="1" x14ac:dyDescent="0.3">
      <c r="A49" s="296"/>
      <c r="B49" s="310"/>
      <c r="C49" s="10">
        <v>38</v>
      </c>
      <c r="D49" s="123" t="str">
        <f>B49&amp;".2"</f>
        <v>.2</v>
      </c>
      <c r="E49" s="124"/>
      <c r="F49" s="71"/>
      <c r="G49" s="300"/>
      <c r="H49" s="11" t="str">
        <f t="shared" si="6"/>
        <v/>
      </c>
      <c r="I49" s="296"/>
    </row>
    <row r="50" spans="1:9" ht="13.2" customHeight="1" x14ac:dyDescent="0.3">
      <c r="A50" s="296"/>
      <c r="B50" s="311"/>
      <c r="C50" s="10">
        <v>39</v>
      </c>
      <c r="D50" s="121" t="str">
        <f>B49&amp;".3"</f>
        <v>.3</v>
      </c>
      <c r="E50" s="124"/>
      <c r="F50" s="71"/>
      <c r="G50" s="300"/>
      <c r="H50" s="12" t="str">
        <f t="shared" si="6"/>
        <v/>
      </c>
      <c r="I50" s="296"/>
    </row>
    <row r="51" spans="1:9" ht="13.2" customHeight="1" x14ac:dyDescent="0.3">
      <c r="A51" s="296"/>
      <c r="B51" s="311"/>
      <c r="C51" s="10">
        <v>40</v>
      </c>
      <c r="D51" s="123" t="str">
        <f>B49&amp;".4"</f>
        <v>.4</v>
      </c>
      <c r="E51" s="124"/>
      <c r="F51" s="71"/>
      <c r="G51" s="300"/>
      <c r="H51" s="221" t="str">
        <f t="shared" si="6"/>
        <v/>
      </c>
      <c r="I51" s="296"/>
    </row>
    <row r="52" spans="1:9" ht="13.2" customHeight="1" x14ac:dyDescent="0.3">
      <c r="A52" s="296"/>
      <c r="B52" s="311"/>
      <c r="C52" s="10">
        <v>41</v>
      </c>
      <c r="D52" s="121" t="str">
        <f>B49&amp;".5"</f>
        <v>.5</v>
      </c>
      <c r="E52" s="124"/>
      <c r="F52" s="71"/>
      <c r="G52" s="300"/>
      <c r="H52" s="11" t="str">
        <f t="shared" si="6"/>
        <v/>
      </c>
      <c r="I52" s="296"/>
    </row>
    <row r="53" spans="1:9" ht="13.2" customHeight="1" thickBot="1" x14ac:dyDescent="0.35">
      <c r="A53" s="296"/>
      <c r="B53" s="312"/>
      <c r="C53" s="140">
        <v>42</v>
      </c>
      <c r="D53" s="123" t="str">
        <f>B49&amp;".6"</f>
        <v>.6</v>
      </c>
      <c r="E53" s="124"/>
      <c r="F53" s="71"/>
      <c r="G53" s="307"/>
      <c r="H53" s="12" t="str">
        <f t="shared" si="6"/>
        <v/>
      </c>
      <c r="I53" s="296"/>
    </row>
    <row r="54" spans="1:9" ht="10.050000000000001" customHeight="1" thickBot="1" x14ac:dyDescent="0.35">
      <c r="A54" s="296"/>
      <c r="B54" s="298"/>
      <c r="C54" s="298"/>
      <c r="D54" s="298"/>
      <c r="E54" s="298"/>
      <c r="F54" s="298"/>
      <c r="G54" s="298"/>
      <c r="H54" s="298"/>
      <c r="I54" s="296"/>
    </row>
    <row r="55" spans="1:9" ht="13.2" customHeight="1" x14ac:dyDescent="0.3">
      <c r="A55" s="296"/>
      <c r="B55" s="141" t="s">
        <v>106</v>
      </c>
      <c r="C55" s="46">
        <v>43</v>
      </c>
      <c r="D55" s="121" t="str">
        <f>B56&amp;".1"</f>
        <v>.1</v>
      </c>
      <c r="E55" s="122"/>
      <c r="F55" s="71"/>
      <c r="G55" s="299"/>
      <c r="H55" s="221" t="str">
        <f t="shared" ref="H55:H60" si="7">IFERROR(VLOOKUP(E55,ActiveFixtures,2,FALSE),"")</f>
        <v/>
      </c>
      <c r="I55" s="296"/>
    </row>
    <row r="56" spans="1:9" ht="13.2" customHeight="1" x14ac:dyDescent="0.3">
      <c r="A56" s="296"/>
      <c r="B56" s="310"/>
      <c r="C56" s="10">
        <v>44</v>
      </c>
      <c r="D56" s="123" t="str">
        <f>B56&amp;".2"</f>
        <v>.2</v>
      </c>
      <c r="E56" s="124"/>
      <c r="F56" s="71"/>
      <c r="G56" s="300"/>
      <c r="H56" s="11" t="str">
        <f t="shared" si="7"/>
        <v/>
      </c>
      <c r="I56" s="296"/>
    </row>
    <row r="57" spans="1:9" ht="13.2" customHeight="1" x14ac:dyDescent="0.3">
      <c r="A57" s="296"/>
      <c r="B57" s="311"/>
      <c r="C57" s="10">
        <v>45</v>
      </c>
      <c r="D57" s="121" t="str">
        <f>B56&amp;".3"</f>
        <v>.3</v>
      </c>
      <c r="E57" s="124"/>
      <c r="F57" s="71"/>
      <c r="G57" s="300"/>
      <c r="H57" s="12" t="str">
        <f t="shared" si="7"/>
        <v/>
      </c>
      <c r="I57" s="296"/>
    </row>
    <row r="58" spans="1:9" ht="13.2" customHeight="1" x14ac:dyDescent="0.3">
      <c r="A58" s="296"/>
      <c r="B58" s="311"/>
      <c r="C58" s="10">
        <v>46</v>
      </c>
      <c r="D58" s="123" t="str">
        <f>B56&amp;".4"</f>
        <v>.4</v>
      </c>
      <c r="E58" s="124"/>
      <c r="F58" s="71"/>
      <c r="G58" s="300"/>
      <c r="H58" s="221" t="str">
        <f t="shared" si="7"/>
        <v/>
      </c>
      <c r="I58" s="296"/>
    </row>
    <row r="59" spans="1:9" ht="13.2" customHeight="1" x14ac:dyDescent="0.3">
      <c r="A59" s="296"/>
      <c r="B59" s="311"/>
      <c r="C59" s="10">
        <v>47</v>
      </c>
      <c r="D59" s="121" t="str">
        <f>B56&amp;".5"</f>
        <v>.5</v>
      </c>
      <c r="E59" s="124"/>
      <c r="F59" s="71"/>
      <c r="G59" s="300"/>
      <c r="H59" s="11" t="str">
        <f t="shared" si="7"/>
        <v/>
      </c>
      <c r="I59" s="296"/>
    </row>
    <row r="60" spans="1:9" ht="13.2" customHeight="1" thickBot="1" x14ac:dyDescent="0.35">
      <c r="A60" s="296"/>
      <c r="B60" s="312"/>
      <c r="C60" s="140">
        <v>48</v>
      </c>
      <c r="D60" s="125" t="str">
        <f>B56&amp;".6"</f>
        <v>.6</v>
      </c>
      <c r="E60" s="126"/>
      <c r="F60" s="72"/>
      <c r="G60" s="300"/>
      <c r="H60" s="38" t="str">
        <f t="shared" si="7"/>
        <v/>
      </c>
      <c r="I60" s="296"/>
    </row>
    <row r="61" spans="1:9" ht="13.05" customHeight="1" x14ac:dyDescent="0.3">
      <c r="A61" s="296"/>
      <c r="B61" s="294"/>
      <c r="C61" s="294"/>
      <c r="D61" s="294"/>
      <c r="E61" s="295"/>
      <c r="F61" s="301" t="s">
        <v>7</v>
      </c>
      <c r="G61" s="302"/>
      <c r="H61" s="41">
        <f>SUM(H6,H9,H13,H16,H20,H23,H27,H30,H34,H37,H41,H44,H48,H51,H55,H58,H69,H72,H76,H79,H83,H86,H90,H93,H97,H100,H104,H107,H111,H114,H118,H121)</f>
        <v>0</v>
      </c>
      <c r="I61" s="296"/>
    </row>
    <row r="62" spans="1:9" ht="13.05" customHeight="1" thickBot="1" x14ac:dyDescent="0.35">
      <c r="A62" s="296"/>
      <c r="B62" s="296"/>
      <c r="C62" s="296"/>
      <c r="D62" s="296"/>
      <c r="E62" s="297"/>
      <c r="F62" s="303" t="s">
        <v>8</v>
      </c>
      <c r="G62" s="304"/>
      <c r="H62" s="42">
        <f>SUM(H7,H10,H14,H17,H21,H24,H28,H31,H35,H38,H42,H45,H49,H52,H56,H59,H70,H73,H77,H80,H84,H87,H91,H94,H98,H101,H105,H108,H112,H115,H119,H122)</f>
        <v>0</v>
      </c>
      <c r="I62" s="296"/>
    </row>
    <row r="63" spans="1:9" ht="13.05" customHeight="1" thickBot="1" x14ac:dyDescent="0.35">
      <c r="A63" s="296"/>
      <c r="B63" s="296"/>
      <c r="C63" s="296"/>
      <c r="D63" s="296"/>
      <c r="E63" s="297"/>
      <c r="F63" s="305" t="s">
        <v>9</v>
      </c>
      <c r="G63" s="306"/>
      <c r="H63" s="43">
        <f>SUM(H8,H11,H15,H18,H22,H25,H29,H32,H36,H39,H43,H46,H50,H53,H57,H60,H71,H74,H78,H81,H85,H88,H92,H95,H99,H102,H106,H109,H113,H116,H120,H123)</f>
        <v>0</v>
      </c>
      <c r="I63" s="296"/>
    </row>
    <row r="64" spans="1:9" ht="4.05" customHeight="1" thickBot="1" x14ac:dyDescent="0.35">
      <c r="A64" s="296"/>
      <c r="C64" s="44"/>
      <c r="D64" s="44"/>
      <c r="E64" s="44"/>
      <c r="F64" s="131"/>
      <c r="G64" s="131"/>
      <c r="H64" s="49"/>
      <c r="I64" s="296"/>
    </row>
    <row r="65" spans="1:9" ht="16.95" customHeight="1" thickBot="1" x14ac:dyDescent="0.35">
      <c r="A65" s="296"/>
      <c r="B65" s="285" t="s">
        <v>0</v>
      </c>
      <c r="C65" s="286"/>
      <c r="D65" s="287" t="str">
        <f>Fixtures!C2</f>
        <v>Macklemore24</v>
      </c>
      <c r="E65" s="288"/>
      <c r="F65" s="289"/>
      <c r="G65" s="320"/>
      <c r="H65" s="320"/>
      <c r="I65" s="296"/>
    </row>
    <row r="66" spans="1:9" ht="16.95" customHeight="1" thickBot="1" x14ac:dyDescent="0.35">
      <c r="A66" s="296"/>
      <c r="B66" s="285" t="s">
        <v>109</v>
      </c>
      <c r="C66" s="286"/>
      <c r="D66" s="287">
        <f>D3</f>
        <v>0</v>
      </c>
      <c r="E66" s="288"/>
      <c r="F66" s="289"/>
      <c r="G66" s="320"/>
      <c r="H66" s="320"/>
      <c r="I66" s="296"/>
    </row>
    <row r="67" spans="1:9" ht="6" customHeight="1" thickBot="1" x14ac:dyDescent="0.35">
      <c r="A67" s="296"/>
      <c r="B67" s="294"/>
      <c r="C67" s="294"/>
      <c r="D67" s="294"/>
      <c r="E67" s="294"/>
      <c r="F67" s="294"/>
      <c r="G67" s="321"/>
      <c r="H67" s="321"/>
      <c r="I67" s="296"/>
    </row>
    <row r="68" spans="1:9" ht="12" customHeight="1" thickBot="1" x14ac:dyDescent="0.35">
      <c r="A68" s="296"/>
      <c r="B68" s="84"/>
      <c r="C68" s="7" t="s">
        <v>1</v>
      </c>
      <c r="D68" s="119" t="s">
        <v>2</v>
      </c>
      <c r="E68" s="120" t="s">
        <v>3</v>
      </c>
      <c r="F68" s="8" t="s">
        <v>4</v>
      </c>
      <c r="G68" s="8" t="s">
        <v>5</v>
      </c>
      <c r="H68" s="9" t="s">
        <v>6</v>
      </c>
      <c r="I68" s="296"/>
    </row>
    <row r="69" spans="1:9" ht="13.05" customHeight="1" x14ac:dyDescent="0.3">
      <c r="A69" s="296"/>
      <c r="B69" s="141" t="s">
        <v>106</v>
      </c>
      <c r="C69" s="6">
        <v>49</v>
      </c>
      <c r="D69" s="121" t="str">
        <f>B70&amp;".1"</f>
        <v>.1</v>
      </c>
      <c r="E69" s="122"/>
      <c r="F69" s="71"/>
      <c r="G69" s="299"/>
      <c r="H69" s="221" t="str">
        <f t="shared" ref="H69:H74" si="8">IFERROR(VLOOKUP(E69,ActiveFixtures,2,FALSE),"")</f>
        <v/>
      </c>
      <c r="I69" s="296"/>
    </row>
    <row r="70" spans="1:9" ht="13.05" customHeight="1" x14ac:dyDescent="0.3">
      <c r="A70" s="296"/>
      <c r="B70" s="310"/>
      <c r="C70" s="10">
        <v>50</v>
      </c>
      <c r="D70" s="123" t="str">
        <f>B70&amp;".2"</f>
        <v>.2</v>
      </c>
      <c r="E70" s="124"/>
      <c r="F70" s="71"/>
      <c r="G70" s="322"/>
      <c r="H70" s="11" t="str">
        <f t="shared" si="8"/>
        <v/>
      </c>
      <c r="I70" s="296"/>
    </row>
    <row r="71" spans="1:9" ht="13.05" customHeight="1" x14ac:dyDescent="0.3">
      <c r="A71" s="296"/>
      <c r="B71" s="311"/>
      <c r="C71" s="6">
        <v>51</v>
      </c>
      <c r="D71" s="121" t="str">
        <f>B70&amp;".3"</f>
        <v>.3</v>
      </c>
      <c r="E71" s="124"/>
      <c r="F71" s="71"/>
      <c r="G71" s="322"/>
      <c r="H71" s="12" t="str">
        <f t="shared" si="8"/>
        <v/>
      </c>
      <c r="I71" s="296"/>
    </row>
    <row r="72" spans="1:9" ht="13.05" customHeight="1" x14ac:dyDescent="0.3">
      <c r="A72" s="296"/>
      <c r="B72" s="311"/>
      <c r="C72" s="10">
        <v>52</v>
      </c>
      <c r="D72" s="123" t="str">
        <f>B70&amp;".4"</f>
        <v>.4</v>
      </c>
      <c r="E72" s="124"/>
      <c r="F72" s="71"/>
      <c r="G72" s="322"/>
      <c r="H72" s="221" t="str">
        <f t="shared" si="8"/>
        <v/>
      </c>
      <c r="I72" s="296"/>
    </row>
    <row r="73" spans="1:9" ht="13.05" customHeight="1" x14ac:dyDescent="0.3">
      <c r="A73" s="296"/>
      <c r="B73" s="311"/>
      <c r="C73" s="6">
        <v>53</v>
      </c>
      <c r="D73" s="121" t="str">
        <f>B70&amp;".5"</f>
        <v>.5</v>
      </c>
      <c r="E73" s="124"/>
      <c r="F73" s="71"/>
      <c r="G73" s="322"/>
      <c r="H73" s="11" t="str">
        <f t="shared" si="8"/>
        <v/>
      </c>
      <c r="I73" s="296"/>
    </row>
    <row r="74" spans="1:9" ht="13.05" customHeight="1" thickBot="1" x14ac:dyDescent="0.35">
      <c r="A74" s="296"/>
      <c r="B74" s="312"/>
      <c r="C74" s="10">
        <v>54</v>
      </c>
      <c r="D74" s="123" t="str">
        <f>B70&amp;".6"</f>
        <v>.6</v>
      </c>
      <c r="E74" s="124"/>
      <c r="F74" s="71"/>
      <c r="G74" s="323"/>
      <c r="H74" s="12" t="str">
        <f t="shared" si="8"/>
        <v/>
      </c>
      <c r="I74" s="296"/>
    </row>
    <row r="75" spans="1:9" ht="10.050000000000001" customHeight="1" thickBot="1" x14ac:dyDescent="0.35">
      <c r="A75" s="296"/>
      <c r="B75" s="298"/>
      <c r="C75" s="298"/>
      <c r="D75" s="298"/>
      <c r="E75" s="298"/>
      <c r="F75" s="298"/>
      <c r="G75" s="298"/>
      <c r="H75" s="298"/>
      <c r="I75" s="296"/>
    </row>
    <row r="76" spans="1:9" ht="13.05" customHeight="1" x14ac:dyDescent="0.3">
      <c r="A76" s="296"/>
      <c r="B76" s="141" t="s">
        <v>106</v>
      </c>
      <c r="C76" s="46">
        <v>55</v>
      </c>
      <c r="D76" s="121" t="str">
        <f>B77&amp;".1"</f>
        <v>.1</v>
      </c>
      <c r="E76" s="122"/>
      <c r="F76" s="71"/>
      <c r="G76" s="299"/>
      <c r="H76" s="221" t="str">
        <f t="shared" ref="H76:H81" si="9">IFERROR(VLOOKUP(E76,ActiveFixtures,2,FALSE),"")</f>
        <v/>
      </c>
      <c r="I76" s="296"/>
    </row>
    <row r="77" spans="1:9" ht="13.05" customHeight="1" x14ac:dyDescent="0.3">
      <c r="A77" s="296"/>
      <c r="B77" s="310"/>
      <c r="C77" s="10">
        <v>56</v>
      </c>
      <c r="D77" s="123" t="str">
        <f>B77&amp;".2"</f>
        <v>.2</v>
      </c>
      <c r="E77" s="124"/>
      <c r="F77" s="71"/>
      <c r="G77" s="300"/>
      <c r="H77" s="11" t="str">
        <f t="shared" si="9"/>
        <v/>
      </c>
      <c r="I77" s="296"/>
    </row>
    <row r="78" spans="1:9" ht="13.05" customHeight="1" x14ac:dyDescent="0.3">
      <c r="A78" s="296"/>
      <c r="B78" s="311"/>
      <c r="C78" s="10">
        <v>57</v>
      </c>
      <c r="D78" s="121" t="str">
        <f>B77&amp;".3"</f>
        <v>.3</v>
      </c>
      <c r="E78" s="124"/>
      <c r="F78" s="71"/>
      <c r="G78" s="300"/>
      <c r="H78" s="12" t="str">
        <f t="shared" si="9"/>
        <v/>
      </c>
      <c r="I78" s="296"/>
    </row>
    <row r="79" spans="1:9" ht="13.05" customHeight="1" x14ac:dyDescent="0.3">
      <c r="A79" s="296"/>
      <c r="B79" s="311"/>
      <c r="C79" s="10">
        <v>58</v>
      </c>
      <c r="D79" s="123" t="str">
        <f>B77&amp;".4"</f>
        <v>.4</v>
      </c>
      <c r="E79" s="124"/>
      <c r="F79" s="71"/>
      <c r="G79" s="300"/>
      <c r="H79" s="221" t="str">
        <f t="shared" si="9"/>
        <v/>
      </c>
      <c r="I79" s="296"/>
    </row>
    <row r="80" spans="1:9" ht="13.05" customHeight="1" x14ac:dyDescent="0.3">
      <c r="A80" s="296"/>
      <c r="B80" s="311"/>
      <c r="C80" s="10">
        <v>59</v>
      </c>
      <c r="D80" s="121" t="str">
        <f>B77&amp;".5"</f>
        <v>.5</v>
      </c>
      <c r="E80" s="124"/>
      <c r="F80" s="71"/>
      <c r="G80" s="300"/>
      <c r="H80" s="11" t="str">
        <f t="shared" si="9"/>
        <v/>
      </c>
      <c r="I80" s="296"/>
    </row>
    <row r="81" spans="1:9" ht="13.05" customHeight="1" thickBot="1" x14ac:dyDescent="0.35">
      <c r="A81" s="296"/>
      <c r="B81" s="312"/>
      <c r="C81" s="140">
        <v>60</v>
      </c>
      <c r="D81" s="123" t="str">
        <f>B77&amp;".6"</f>
        <v>.6</v>
      </c>
      <c r="E81" s="124"/>
      <c r="F81" s="71"/>
      <c r="G81" s="307"/>
      <c r="H81" s="12" t="str">
        <f t="shared" si="9"/>
        <v/>
      </c>
      <c r="I81" s="296"/>
    </row>
    <row r="82" spans="1:9" ht="10.050000000000001" customHeight="1" thickBot="1" x14ac:dyDescent="0.35">
      <c r="A82" s="296"/>
      <c r="B82" s="298"/>
      <c r="C82" s="298"/>
      <c r="D82" s="298"/>
      <c r="E82" s="298"/>
      <c r="F82" s="298"/>
      <c r="G82" s="298"/>
      <c r="H82" s="298"/>
      <c r="I82" s="296"/>
    </row>
    <row r="83" spans="1:9" ht="13.05" customHeight="1" x14ac:dyDescent="0.3">
      <c r="A83" s="296"/>
      <c r="B83" s="141" t="s">
        <v>106</v>
      </c>
      <c r="C83" s="46">
        <v>61</v>
      </c>
      <c r="D83" s="121" t="str">
        <f>B84&amp;".1"</f>
        <v>.1</v>
      </c>
      <c r="E83" s="122"/>
      <c r="F83" s="71"/>
      <c r="G83" s="299"/>
      <c r="H83" s="221" t="str">
        <f t="shared" ref="H83:H88" si="10">IFERROR(VLOOKUP(E83,ActiveFixtures,2,FALSE),"")</f>
        <v/>
      </c>
      <c r="I83" s="296"/>
    </row>
    <row r="84" spans="1:9" ht="13.05" customHeight="1" x14ac:dyDescent="0.3">
      <c r="A84" s="296"/>
      <c r="B84" s="310"/>
      <c r="C84" s="10">
        <v>62</v>
      </c>
      <c r="D84" s="123" t="str">
        <f>B84&amp;".2"</f>
        <v>.2</v>
      </c>
      <c r="E84" s="124"/>
      <c r="F84" s="71"/>
      <c r="G84" s="300"/>
      <c r="H84" s="11" t="str">
        <f t="shared" si="10"/>
        <v/>
      </c>
      <c r="I84" s="296"/>
    </row>
    <row r="85" spans="1:9" ht="13.05" customHeight="1" x14ac:dyDescent="0.3">
      <c r="A85" s="296"/>
      <c r="B85" s="311"/>
      <c r="C85" s="10">
        <v>63</v>
      </c>
      <c r="D85" s="121" t="str">
        <f>B84&amp;".3"</f>
        <v>.3</v>
      </c>
      <c r="E85" s="124"/>
      <c r="F85" s="71"/>
      <c r="G85" s="300"/>
      <c r="H85" s="12" t="str">
        <f t="shared" si="10"/>
        <v/>
      </c>
      <c r="I85" s="296"/>
    </row>
    <row r="86" spans="1:9" ht="13.05" customHeight="1" x14ac:dyDescent="0.3">
      <c r="A86" s="296"/>
      <c r="B86" s="311"/>
      <c r="C86" s="10">
        <v>64</v>
      </c>
      <c r="D86" s="123" t="str">
        <f>B84&amp;".4"</f>
        <v>.4</v>
      </c>
      <c r="E86" s="124"/>
      <c r="F86" s="71"/>
      <c r="G86" s="300"/>
      <c r="H86" s="221" t="str">
        <f t="shared" si="10"/>
        <v/>
      </c>
      <c r="I86" s="296"/>
    </row>
    <row r="87" spans="1:9" ht="13.05" customHeight="1" x14ac:dyDescent="0.3">
      <c r="A87" s="296"/>
      <c r="B87" s="311"/>
      <c r="C87" s="10">
        <v>65</v>
      </c>
      <c r="D87" s="121" t="str">
        <f>B84&amp;".5"</f>
        <v>.5</v>
      </c>
      <c r="E87" s="124"/>
      <c r="F87" s="71"/>
      <c r="G87" s="300"/>
      <c r="H87" s="11" t="str">
        <f t="shared" si="10"/>
        <v/>
      </c>
      <c r="I87" s="296"/>
    </row>
    <row r="88" spans="1:9" ht="13.05" customHeight="1" thickBot="1" x14ac:dyDescent="0.35">
      <c r="A88" s="296"/>
      <c r="B88" s="312"/>
      <c r="C88" s="140">
        <v>66</v>
      </c>
      <c r="D88" s="123" t="str">
        <f>B84&amp;".6"</f>
        <v>.6</v>
      </c>
      <c r="E88" s="124"/>
      <c r="F88" s="71"/>
      <c r="G88" s="307"/>
      <c r="H88" s="12" t="str">
        <f t="shared" si="10"/>
        <v/>
      </c>
      <c r="I88" s="296"/>
    </row>
    <row r="89" spans="1:9" ht="10.050000000000001" customHeight="1" thickBot="1" x14ac:dyDescent="0.35">
      <c r="A89" s="296"/>
      <c r="B89" s="298"/>
      <c r="C89" s="298"/>
      <c r="D89" s="298"/>
      <c r="E89" s="298"/>
      <c r="F89" s="298"/>
      <c r="G89" s="298"/>
      <c r="H89" s="298"/>
      <c r="I89" s="296"/>
    </row>
    <row r="90" spans="1:9" ht="13.05" customHeight="1" x14ac:dyDescent="0.3">
      <c r="A90" s="296"/>
      <c r="B90" s="141" t="s">
        <v>106</v>
      </c>
      <c r="C90" s="46">
        <v>67</v>
      </c>
      <c r="D90" s="121" t="str">
        <f>B91&amp;".1"</f>
        <v>.1</v>
      </c>
      <c r="E90" s="122"/>
      <c r="F90" s="71"/>
      <c r="G90" s="299"/>
      <c r="H90" s="221" t="str">
        <f t="shared" ref="H90:H95" si="11">IFERROR(VLOOKUP(E90,ActiveFixtures,2,FALSE),"")</f>
        <v/>
      </c>
      <c r="I90" s="296"/>
    </row>
    <row r="91" spans="1:9" ht="13.05" customHeight="1" x14ac:dyDescent="0.3">
      <c r="A91" s="296"/>
      <c r="B91" s="310"/>
      <c r="C91" s="10">
        <v>68</v>
      </c>
      <c r="D91" s="123" t="str">
        <f>B91&amp;".2"</f>
        <v>.2</v>
      </c>
      <c r="E91" s="124"/>
      <c r="F91" s="71"/>
      <c r="G91" s="300"/>
      <c r="H91" s="11" t="str">
        <f t="shared" si="11"/>
        <v/>
      </c>
      <c r="I91" s="296"/>
    </row>
    <row r="92" spans="1:9" ht="13.05" customHeight="1" x14ac:dyDescent="0.3">
      <c r="A92" s="296"/>
      <c r="B92" s="311"/>
      <c r="C92" s="142">
        <v>69</v>
      </c>
      <c r="D92" s="121" t="str">
        <f>B91&amp;".3"</f>
        <v>.3</v>
      </c>
      <c r="E92" s="124"/>
      <c r="F92" s="71"/>
      <c r="G92" s="300"/>
      <c r="H92" s="12" t="str">
        <f t="shared" si="11"/>
        <v/>
      </c>
      <c r="I92" s="296"/>
    </row>
    <row r="93" spans="1:9" ht="13.05" customHeight="1" x14ac:dyDescent="0.3">
      <c r="A93" s="296"/>
      <c r="B93" s="311"/>
      <c r="C93" s="142">
        <v>70</v>
      </c>
      <c r="D93" s="123" t="str">
        <f>B91&amp;".4"</f>
        <v>.4</v>
      </c>
      <c r="E93" s="124"/>
      <c r="F93" s="71"/>
      <c r="G93" s="300"/>
      <c r="H93" s="221" t="str">
        <f t="shared" si="11"/>
        <v/>
      </c>
      <c r="I93" s="296"/>
    </row>
    <row r="94" spans="1:9" ht="13.05" customHeight="1" x14ac:dyDescent="0.3">
      <c r="A94" s="296"/>
      <c r="B94" s="311"/>
      <c r="C94" s="10">
        <v>71</v>
      </c>
      <c r="D94" s="121" t="str">
        <f>B91&amp;".5"</f>
        <v>.5</v>
      </c>
      <c r="E94" s="124"/>
      <c r="F94" s="71"/>
      <c r="G94" s="300"/>
      <c r="H94" s="11" t="str">
        <f t="shared" si="11"/>
        <v/>
      </c>
      <c r="I94" s="296"/>
    </row>
    <row r="95" spans="1:9" ht="13.05" customHeight="1" thickBot="1" x14ac:dyDescent="0.35">
      <c r="A95" s="296"/>
      <c r="B95" s="312"/>
      <c r="C95" s="140">
        <v>72</v>
      </c>
      <c r="D95" s="123" t="str">
        <f>B91&amp;".6"</f>
        <v>.6</v>
      </c>
      <c r="E95" s="124"/>
      <c r="F95" s="71"/>
      <c r="G95" s="307"/>
      <c r="H95" s="12" t="str">
        <f t="shared" si="11"/>
        <v/>
      </c>
      <c r="I95" s="296"/>
    </row>
    <row r="96" spans="1:9" ht="10.050000000000001" customHeight="1" thickBot="1" x14ac:dyDescent="0.35">
      <c r="A96" s="296"/>
      <c r="B96" s="298"/>
      <c r="C96" s="298"/>
      <c r="D96" s="298"/>
      <c r="E96" s="298"/>
      <c r="F96" s="298"/>
      <c r="G96" s="298"/>
      <c r="H96" s="298"/>
      <c r="I96" s="296"/>
    </row>
    <row r="97" spans="1:9" ht="13.05" customHeight="1" x14ac:dyDescent="0.3">
      <c r="A97" s="296"/>
      <c r="B97" s="141" t="s">
        <v>106</v>
      </c>
      <c r="C97" s="47">
        <v>73</v>
      </c>
      <c r="D97" s="121" t="str">
        <f>B98&amp;".1"</f>
        <v>.1</v>
      </c>
      <c r="E97" s="122"/>
      <c r="F97" s="71"/>
      <c r="G97" s="299"/>
      <c r="H97" s="221" t="str">
        <f t="shared" ref="H97:H102" si="12">IFERROR(VLOOKUP(E97,ActiveFixtures,2,FALSE),"")</f>
        <v/>
      </c>
      <c r="I97" s="296"/>
    </row>
    <row r="98" spans="1:9" ht="13.05" customHeight="1" x14ac:dyDescent="0.3">
      <c r="A98" s="296"/>
      <c r="B98" s="310"/>
      <c r="C98" s="39">
        <v>74</v>
      </c>
      <c r="D98" s="123" t="str">
        <f>B98&amp;".2"</f>
        <v>.2</v>
      </c>
      <c r="E98" s="124"/>
      <c r="F98" s="71"/>
      <c r="G98" s="300"/>
      <c r="H98" s="11" t="str">
        <f t="shared" si="12"/>
        <v/>
      </c>
      <c r="I98" s="296"/>
    </row>
    <row r="99" spans="1:9" ht="13.05" customHeight="1" x14ac:dyDescent="0.3">
      <c r="A99" s="296"/>
      <c r="B99" s="311"/>
      <c r="C99" s="39">
        <v>75</v>
      </c>
      <c r="D99" s="121" t="str">
        <f>B98&amp;".3"</f>
        <v>.3</v>
      </c>
      <c r="E99" s="124"/>
      <c r="F99" s="71"/>
      <c r="G99" s="300"/>
      <c r="H99" s="12" t="str">
        <f t="shared" si="12"/>
        <v/>
      </c>
      <c r="I99" s="296"/>
    </row>
    <row r="100" spans="1:9" ht="13.05" customHeight="1" x14ac:dyDescent="0.3">
      <c r="A100" s="296"/>
      <c r="B100" s="311"/>
      <c r="C100" s="39">
        <v>76</v>
      </c>
      <c r="D100" s="123" t="str">
        <f>B98&amp;".4"</f>
        <v>.4</v>
      </c>
      <c r="E100" s="124"/>
      <c r="F100" s="71"/>
      <c r="G100" s="300"/>
      <c r="H100" s="221" t="str">
        <f t="shared" si="12"/>
        <v/>
      </c>
      <c r="I100" s="296"/>
    </row>
    <row r="101" spans="1:9" ht="13.05" customHeight="1" x14ac:dyDescent="0.3">
      <c r="A101" s="296"/>
      <c r="B101" s="311"/>
      <c r="C101" s="39">
        <v>77</v>
      </c>
      <c r="D101" s="121" t="str">
        <f>B98&amp;".5"</f>
        <v>.5</v>
      </c>
      <c r="E101" s="124"/>
      <c r="F101" s="71"/>
      <c r="G101" s="300"/>
      <c r="H101" s="11" t="str">
        <f t="shared" si="12"/>
        <v/>
      </c>
      <c r="I101" s="296"/>
    </row>
    <row r="102" spans="1:9" ht="13.05" customHeight="1" thickBot="1" x14ac:dyDescent="0.35">
      <c r="A102" s="296"/>
      <c r="B102" s="312"/>
      <c r="C102" s="143">
        <v>78</v>
      </c>
      <c r="D102" s="123" t="str">
        <f>B98&amp;".6"</f>
        <v>.6</v>
      </c>
      <c r="E102" s="124"/>
      <c r="F102" s="71"/>
      <c r="G102" s="307"/>
      <c r="H102" s="12" t="str">
        <f t="shared" si="12"/>
        <v/>
      </c>
      <c r="I102" s="296"/>
    </row>
    <row r="103" spans="1:9" ht="10.050000000000001" customHeight="1" thickBot="1" x14ac:dyDescent="0.35">
      <c r="A103" s="296"/>
      <c r="B103" s="298"/>
      <c r="C103" s="298"/>
      <c r="D103" s="298"/>
      <c r="E103" s="298"/>
      <c r="F103" s="298"/>
      <c r="G103" s="298"/>
      <c r="H103" s="298"/>
      <c r="I103" s="296"/>
    </row>
    <row r="104" spans="1:9" ht="13.05" customHeight="1" x14ac:dyDescent="0.3">
      <c r="A104" s="296"/>
      <c r="B104" s="141" t="s">
        <v>106</v>
      </c>
      <c r="C104" s="46">
        <v>79</v>
      </c>
      <c r="D104" s="121" t="str">
        <f>B105&amp;".1"</f>
        <v>.1</v>
      </c>
      <c r="E104" s="122"/>
      <c r="F104" s="71"/>
      <c r="G104" s="299"/>
      <c r="H104" s="221" t="str">
        <f t="shared" ref="H104:H109" si="13">IFERROR(VLOOKUP(E104,ActiveFixtures,2,FALSE),"")</f>
        <v/>
      </c>
      <c r="I104" s="296"/>
    </row>
    <row r="105" spans="1:9" ht="13.05" customHeight="1" x14ac:dyDescent="0.3">
      <c r="A105" s="296"/>
      <c r="B105" s="310"/>
      <c r="C105" s="10">
        <v>80</v>
      </c>
      <c r="D105" s="123" t="str">
        <f>B105&amp;".2"</f>
        <v>.2</v>
      </c>
      <c r="E105" s="124"/>
      <c r="F105" s="71"/>
      <c r="G105" s="300"/>
      <c r="H105" s="11" t="str">
        <f t="shared" si="13"/>
        <v/>
      </c>
      <c r="I105" s="296"/>
    </row>
    <row r="106" spans="1:9" ht="13.05" customHeight="1" x14ac:dyDescent="0.3">
      <c r="A106" s="296"/>
      <c r="B106" s="311"/>
      <c r="C106" s="10">
        <v>81</v>
      </c>
      <c r="D106" s="121" t="str">
        <f>B105&amp;".3"</f>
        <v>.3</v>
      </c>
      <c r="E106" s="124"/>
      <c r="F106" s="71"/>
      <c r="G106" s="300"/>
      <c r="H106" s="12" t="str">
        <f t="shared" si="13"/>
        <v/>
      </c>
      <c r="I106" s="296"/>
    </row>
    <row r="107" spans="1:9" ht="13.05" customHeight="1" x14ac:dyDescent="0.3">
      <c r="A107" s="296"/>
      <c r="B107" s="311"/>
      <c r="C107" s="10">
        <v>82</v>
      </c>
      <c r="D107" s="123" t="str">
        <f>B105&amp;".4"</f>
        <v>.4</v>
      </c>
      <c r="E107" s="124"/>
      <c r="F107" s="71"/>
      <c r="G107" s="300"/>
      <c r="H107" s="221" t="str">
        <f t="shared" si="13"/>
        <v/>
      </c>
      <c r="I107" s="296"/>
    </row>
    <row r="108" spans="1:9" ht="13.05" customHeight="1" x14ac:dyDescent="0.3">
      <c r="A108" s="296"/>
      <c r="B108" s="311"/>
      <c r="C108" s="10">
        <v>83</v>
      </c>
      <c r="D108" s="121" t="str">
        <f>B105&amp;".5"</f>
        <v>.5</v>
      </c>
      <c r="E108" s="124"/>
      <c r="F108" s="71"/>
      <c r="G108" s="300"/>
      <c r="H108" s="11" t="str">
        <f t="shared" si="13"/>
        <v/>
      </c>
      <c r="I108" s="296"/>
    </row>
    <row r="109" spans="1:9" ht="13.05" customHeight="1" thickBot="1" x14ac:dyDescent="0.35">
      <c r="A109" s="296"/>
      <c r="B109" s="312"/>
      <c r="C109" s="140">
        <v>84</v>
      </c>
      <c r="D109" s="123" t="str">
        <f>B105&amp;".6"</f>
        <v>.6</v>
      </c>
      <c r="E109" s="124"/>
      <c r="F109" s="71"/>
      <c r="G109" s="307"/>
      <c r="H109" s="12" t="str">
        <f t="shared" si="13"/>
        <v/>
      </c>
      <c r="I109" s="296"/>
    </row>
    <row r="110" spans="1:9" ht="10.050000000000001" customHeight="1" thickBot="1" x14ac:dyDescent="0.35">
      <c r="A110" s="296"/>
      <c r="B110" s="298"/>
      <c r="C110" s="298"/>
      <c r="D110" s="298"/>
      <c r="E110" s="298"/>
      <c r="F110" s="298"/>
      <c r="G110" s="298"/>
      <c r="H110" s="298"/>
      <c r="I110" s="296"/>
    </row>
    <row r="111" spans="1:9" ht="13.05" customHeight="1" x14ac:dyDescent="0.3">
      <c r="A111" s="296"/>
      <c r="B111" s="141" t="s">
        <v>106</v>
      </c>
      <c r="C111" s="46">
        <v>85</v>
      </c>
      <c r="D111" s="121" t="str">
        <f>B112&amp;".1"</f>
        <v>.1</v>
      </c>
      <c r="E111" s="122"/>
      <c r="F111" s="71"/>
      <c r="G111" s="299"/>
      <c r="H111" s="221" t="str">
        <f t="shared" ref="H111:H116" si="14">IFERROR(VLOOKUP(E111,ActiveFixtures,2,FALSE),"")</f>
        <v/>
      </c>
      <c r="I111" s="296"/>
    </row>
    <row r="112" spans="1:9" ht="13.05" customHeight="1" x14ac:dyDescent="0.3">
      <c r="A112" s="296"/>
      <c r="B112" s="310"/>
      <c r="C112" s="10">
        <v>86</v>
      </c>
      <c r="D112" s="123" t="str">
        <f>B112&amp;".2"</f>
        <v>.2</v>
      </c>
      <c r="E112" s="124"/>
      <c r="F112" s="71"/>
      <c r="G112" s="300"/>
      <c r="H112" s="11" t="str">
        <f t="shared" si="14"/>
        <v/>
      </c>
      <c r="I112" s="296"/>
    </row>
    <row r="113" spans="1:9" ht="13.05" customHeight="1" x14ac:dyDescent="0.3">
      <c r="A113" s="296"/>
      <c r="B113" s="311"/>
      <c r="C113" s="10">
        <v>87</v>
      </c>
      <c r="D113" s="121" t="str">
        <f>B112&amp;".3"</f>
        <v>.3</v>
      </c>
      <c r="E113" s="124"/>
      <c r="F113" s="71"/>
      <c r="G113" s="300"/>
      <c r="H113" s="12" t="str">
        <f t="shared" si="14"/>
        <v/>
      </c>
      <c r="I113" s="296"/>
    </row>
    <row r="114" spans="1:9" ht="13.05" customHeight="1" x14ac:dyDescent="0.3">
      <c r="A114" s="296"/>
      <c r="B114" s="311"/>
      <c r="C114" s="10">
        <v>88</v>
      </c>
      <c r="D114" s="123" t="str">
        <f>B112&amp;".4"</f>
        <v>.4</v>
      </c>
      <c r="E114" s="124"/>
      <c r="F114" s="71"/>
      <c r="G114" s="300"/>
      <c r="H114" s="221" t="str">
        <f t="shared" si="14"/>
        <v/>
      </c>
      <c r="I114" s="296"/>
    </row>
    <row r="115" spans="1:9" ht="13.05" customHeight="1" x14ac:dyDescent="0.3">
      <c r="A115" s="296"/>
      <c r="B115" s="311"/>
      <c r="C115" s="10">
        <v>89</v>
      </c>
      <c r="D115" s="121" t="str">
        <f>B112&amp;".5"</f>
        <v>.5</v>
      </c>
      <c r="E115" s="124"/>
      <c r="F115" s="71"/>
      <c r="G115" s="300"/>
      <c r="H115" s="11" t="str">
        <f t="shared" si="14"/>
        <v/>
      </c>
      <c r="I115" s="296"/>
    </row>
    <row r="116" spans="1:9" ht="13.05" customHeight="1" thickBot="1" x14ac:dyDescent="0.35">
      <c r="A116" s="296"/>
      <c r="B116" s="312"/>
      <c r="C116" s="140">
        <v>90</v>
      </c>
      <c r="D116" s="123" t="str">
        <f>B112&amp;".6"</f>
        <v>.6</v>
      </c>
      <c r="E116" s="124"/>
      <c r="F116" s="71"/>
      <c r="G116" s="307"/>
      <c r="H116" s="12" t="str">
        <f t="shared" si="14"/>
        <v/>
      </c>
      <c r="I116" s="296"/>
    </row>
    <row r="117" spans="1:9" ht="10.050000000000001" customHeight="1" thickBot="1" x14ac:dyDescent="0.35">
      <c r="A117" s="296"/>
      <c r="B117" s="298"/>
      <c r="C117" s="298"/>
      <c r="D117" s="298"/>
      <c r="E117" s="298"/>
      <c r="F117" s="298"/>
      <c r="G117" s="298"/>
      <c r="H117" s="298"/>
      <c r="I117" s="296"/>
    </row>
    <row r="118" spans="1:9" ht="13.05" customHeight="1" x14ac:dyDescent="0.3">
      <c r="A118" s="296"/>
      <c r="B118" s="141" t="s">
        <v>106</v>
      </c>
      <c r="C118" s="46">
        <v>91</v>
      </c>
      <c r="D118" s="121" t="str">
        <f>B119&amp;".1"</f>
        <v>.1</v>
      </c>
      <c r="E118" s="122"/>
      <c r="F118" s="71"/>
      <c r="G118" s="299"/>
      <c r="H118" s="221" t="str">
        <f t="shared" ref="H118:H123" si="15">IFERROR(VLOOKUP(E118,ActiveFixtures,2,FALSE),"")</f>
        <v/>
      </c>
      <c r="I118" s="296"/>
    </row>
    <row r="119" spans="1:9" ht="13.05" customHeight="1" x14ac:dyDescent="0.3">
      <c r="A119" s="296"/>
      <c r="B119" s="310"/>
      <c r="C119" s="10">
        <v>92</v>
      </c>
      <c r="D119" s="123" t="str">
        <f>B119&amp;".2"</f>
        <v>.2</v>
      </c>
      <c r="E119" s="124"/>
      <c r="F119" s="71"/>
      <c r="G119" s="300"/>
      <c r="H119" s="11" t="str">
        <f t="shared" si="15"/>
        <v/>
      </c>
      <c r="I119" s="296"/>
    </row>
    <row r="120" spans="1:9" ht="13.05" customHeight="1" x14ac:dyDescent="0.3">
      <c r="A120" s="296"/>
      <c r="B120" s="311"/>
      <c r="C120" s="10">
        <v>93</v>
      </c>
      <c r="D120" s="121" t="str">
        <f>B119&amp;".3"</f>
        <v>.3</v>
      </c>
      <c r="E120" s="124"/>
      <c r="F120" s="71"/>
      <c r="G120" s="300"/>
      <c r="H120" s="12" t="str">
        <f t="shared" si="15"/>
        <v/>
      </c>
      <c r="I120" s="296"/>
    </row>
    <row r="121" spans="1:9" ht="13.05" customHeight="1" x14ac:dyDescent="0.3">
      <c r="A121" s="296"/>
      <c r="B121" s="311"/>
      <c r="C121" s="10">
        <v>95</v>
      </c>
      <c r="D121" s="123" t="str">
        <f>B119&amp;".4"</f>
        <v>.4</v>
      </c>
      <c r="E121" s="124"/>
      <c r="F121" s="71"/>
      <c r="G121" s="300"/>
      <c r="H121" s="221" t="str">
        <f t="shared" si="15"/>
        <v/>
      </c>
      <c r="I121" s="296"/>
    </row>
    <row r="122" spans="1:9" ht="13.05" customHeight="1" x14ac:dyDescent="0.3">
      <c r="A122" s="296"/>
      <c r="B122" s="311"/>
      <c r="C122" s="10">
        <v>95</v>
      </c>
      <c r="D122" s="121" t="str">
        <f>B119&amp;".5"</f>
        <v>.5</v>
      </c>
      <c r="E122" s="124"/>
      <c r="F122" s="71"/>
      <c r="G122" s="300"/>
      <c r="H122" s="11" t="str">
        <f t="shared" si="15"/>
        <v/>
      </c>
      <c r="I122" s="296"/>
    </row>
    <row r="123" spans="1:9" ht="13.05" customHeight="1" thickBot="1" x14ac:dyDescent="0.35">
      <c r="A123" s="296"/>
      <c r="B123" s="312"/>
      <c r="C123" s="140">
        <v>96</v>
      </c>
      <c r="D123" s="125" t="str">
        <f>B119&amp;".6"</f>
        <v>.6</v>
      </c>
      <c r="E123" s="126"/>
      <c r="F123" s="73"/>
      <c r="G123" s="307"/>
      <c r="H123" s="13" t="str">
        <f t="shared" si="15"/>
        <v/>
      </c>
      <c r="I123" s="296"/>
    </row>
    <row r="124" spans="1:9" ht="13.05" customHeight="1" x14ac:dyDescent="0.3">
      <c r="B124" s="294"/>
      <c r="C124" s="294"/>
      <c r="D124" s="294"/>
      <c r="E124" s="295"/>
      <c r="F124" s="308" t="s">
        <v>7</v>
      </c>
      <c r="G124" s="309"/>
      <c r="H124" s="41">
        <f>SUM(H6,H9,H13,H16,H20,H23,H27,H30,H34,H37,H41,H44,H48,H51,H55,H58,H69,H72,H76,H79,H83,H86,H90,H93,H97,H100,H104,H107,H111,H114,H118,H121)</f>
        <v>0</v>
      </c>
      <c r="I124" s="296"/>
    </row>
    <row r="125" spans="1:9" ht="13.05" customHeight="1" x14ac:dyDescent="0.3">
      <c r="B125" s="296"/>
      <c r="C125" s="296"/>
      <c r="D125" s="296"/>
      <c r="E125" s="297"/>
      <c r="F125" s="290" t="s">
        <v>8</v>
      </c>
      <c r="G125" s="291"/>
      <c r="H125" s="42">
        <f>SUM(H7,H10,H14,H17,H21,H24,H28,H31,H35,H38,H42,H45,H49,H52,H56,H59,H70,H73,H77,H80,H84,H87,H91,H94,H98,H101,H105,H108,H112,H115,H119,H122)</f>
        <v>0</v>
      </c>
      <c r="I125" s="296"/>
    </row>
    <row r="126" spans="1:9" ht="13.05" customHeight="1" thickBot="1" x14ac:dyDescent="0.35">
      <c r="B126" s="296"/>
      <c r="C126" s="296"/>
      <c r="D126" s="296"/>
      <c r="E126" s="297"/>
      <c r="F126" s="292" t="s">
        <v>9</v>
      </c>
      <c r="G126" s="293"/>
      <c r="H126" s="43">
        <f>SUM(H8,H11,H15,H18,H22,H25,H29,H32,H36,H39,H43,H46,H50,H53,H57,H60,H71,H74,H78,H81,H85,H88,H92,H95,H99,H102,H106,H109,H113,H116,H120,H123)</f>
        <v>0</v>
      </c>
      <c r="I126" s="296"/>
    </row>
    <row r="127" spans="1:9" ht="13.05" customHeight="1" x14ac:dyDescent="0.3">
      <c r="C127" s="40"/>
      <c r="D127" s="40"/>
      <c r="E127" s="40"/>
      <c r="I127" s="48"/>
    </row>
  </sheetData>
  <sheetProtection sheet="1" formatCells="0" formatColumns="0" formatRows="0"/>
  <mergeCells count="68">
    <mergeCell ref="F125:G125"/>
    <mergeCell ref="F126:G126"/>
    <mergeCell ref="G111:G116"/>
    <mergeCell ref="B112:B116"/>
    <mergeCell ref="G118:G123"/>
    <mergeCell ref="B119:B123"/>
    <mergeCell ref="F124:G124"/>
    <mergeCell ref="B117:H117"/>
    <mergeCell ref="G104:G109"/>
    <mergeCell ref="B105:B109"/>
    <mergeCell ref="B110:H110"/>
    <mergeCell ref="B103:H103"/>
    <mergeCell ref="B96:H96"/>
    <mergeCell ref="G83:G88"/>
    <mergeCell ref="B84:B88"/>
    <mergeCell ref="G90:G95"/>
    <mergeCell ref="B91:B95"/>
    <mergeCell ref="G97:G102"/>
    <mergeCell ref="B98:B102"/>
    <mergeCell ref="B89:H89"/>
    <mergeCell ref="A5:A123"/>
    <mergeCell ref="G6:G11"/>
    <mergeCell ref="B7:B11"/>
    <mergeCell ref="B12:H12"/>
    <mergeCell ref="G13:G18"/>
    <mergeCell ref="B14:B18"/>
    <mergeCell ref="G20:G25"/>
    <mergeCell ref="B21:B25"/>
    <mergeCell ref="F61:G61"/>
    <mergeCell ref="G34:G39"/>
    <mergeCell ref="B35:B39"/>
    <mergeCell ref="G41:G46"/>
    <mergeCell ref="B42:B46"/>
    <mergeCell ref="F62:G62"/>
    <mergeCell ref="F63:G63"/>
    <mergeCell ref="B65:C65"/>
    <mergeCell ref="B2:C2"/>
    <mergeCell ref="D2:F2"/>
    <mergeCell ref="H2:H3"/>
    <mergeCell ref="I2:I126"/>
    <mergeCell ref="B3:C3"/>
    <mergeCell ref="D3:F3"/>
    <mergeCell ref="B4:H4"/>
    <mergeCell ref="G27:G32"/>
    <mergeCell ref="B28:B32"/>
    <mergeCell ref="G48:G53"/>
    <mergeCell ref="B49:B53"/>
    <mergeCell ref="G55:G60"/>
    <mergeCell ref="B56:B60"/>
    <mergeCell ref="D65:F65"/>
    <mergeCell ref="G65:H67"/>
    <mergeCell ref="B66:C66"/>
    <mergeCell ref="B19:H19"/>
    <mergeCell ref="B124:E126"/>
    <mergeCell ref="B61:E63"/>
    <mergeCell ref="B54:H54"/>
    <mergeCell ref="B47:H47"/>
    <mergeCell ref="B40:H40"/>
    <mergeCell ref="B33:H33"/>
    <mergeCell ref="B26:H26"/>
    <mergeCell ref="D66:F66"/>
    <mergeCell ref="B67:F67"/>
    <mergeCell ref="G69:G74"/>
    <mergeCell ref="B70:B74"/>
    <mergeCell ref="G76:G81"/>
    <mergeCell ref="B77:B81"/>
    <mergeCell ref="B82:H82"/>
    <mergeCell ref="B75:H75"/>
  </mergeCells>
  <conditionalFormatting sqref="D6">
    <cfRule type="beginsWith" dxfId="56" priority="16" operator="beginsWith" text=".1">
      <formula>LEFT(D6,LEN(".1"))=".1"</formula>
    </cfRule>
  </conditionalFormatting>
  <conditionalFormatting sqref="D7">
    <cfRule type="beginsWith" dxfId="55" priority="15" operator="beginsWith" text=".2">
      <formula>LEFT(D7,LEN(".2"))=".2"</formula>
    </cfRule>
  </conditionalFormatting>
  <conditionalFormatting sqref="D8">
    <cfRule type="beginsWith" dxfId="54" priority="14" operator="beginsWith" text=".3">
      <formula>LEFT(D8,LEN(".3"))=".3"</formula>
    </cfRule>
  </conditionalFormatting>
  <conditionalFormatting sqref="D9">
    <cfRule type="beginsWith" dxfId="53" priority="13" operator="beginsWith" text=".4">
      <formula>LEFT(D9,LEN(".4"))=".4"</formula>
    </cfRule>
  </conditionalFormatting>
  <conditionalFormatting sqref="D10">
    <cfRule type="beginsWith" dxfId="52" priority="12" operator="beginsWith" text=".5">
      <formula>LEFT(D10,LEN(".5"))=".5"</formula>
    </cfRule>
  </conditionalFormatting>
  <conditionalFormatting sqref="D11">
    <cfRule type="beginsWith" dxfId="51" priority="11" operator="beginsWith" text=".6">
      <formula>LEFT(D11,LEN(".6"))=".6"</formula>
    </cfRule>
  </conditionalFormatting>
  <conditionalFormatting sqref="D13 D20 D27 D34 D41 D48 D55 D69 D76 D83 D90 D97 D104 D111 D118">
    <cfRule type="beginsWith" dxfId="50" priority="10" operator="beginsWith" text=".1">
      <formula>LEFT(D13,LEN(".1"))=".1"</formula>
    </cfRule>
  </conditionalFormatting>
  <conditionalFormatting sqref="D14 D21 D28 D35 D42 D49 D56 D70 D77 D84 D91 D98 D105 D112 D119">
    <cfRule type="beginsWith" dxfId="49" priority="9" operator="beginsWith" text=".2">
      <formula>LEFT(D14,LEN(".2"))=".2"</formula>
    </cfRule>
  </conditionalFormatting>
  <conditionalFormatting sqref="D15 D22 D29 D36 D43 D50 D57 D71 D78 D85 D92 D99 D106 D113 D120">
    <cfRule type="beginsWith" dxfId="48" priority="8" operator="beginsWith" text=".3">
      <formula>LEFT(D15,LEN(".3"))=".3"</formula>
    </cfRule>
  </conditionalFormatting>
  <conditionalFormatting sqref="D16 D23 D30 D37 D44 D51 D58 D72 D79 D86 D93 D100 D107 D114 D121">
    <cfRule type="beginsWith" dxfId="47" priority="7" operator="beginsWith" text=".4">
      <formula>LEFT(D16,LEN(".4"))=".4"</formula>
    </cfRule>
  </conditionalFormatting>
  <conditionalFormatting sqref="D17 D24 D31 D38 D45 D52 D59 D73 D80 D87 D94 D101 D108 D115 D122">
    <cfRule type="beginsWith" dxfId="46" priority="6" operator="beginsWith" text=".5">
      <formula>LEFT(D17,LEN(".5"))=".5"</formula>
    </cfRule>
  </conditionalFormatting>
  <conditionalFormatting sqref="D18 D25 D32 D39 D46 D53 D60 D74 D81 D88 D95 D102 D109 D116 D123">
    <cfRule type="beginsWith" dxfId="45" priority="5" operator="beginsWith" text=".6">
      <formula>LEFT(D18,LEN(".6"))=".6"</formula>
    </cfRule>
  </conditionalFormatting>
  <conditionalFormatting sqref="D2:F2">
    <cfRule type="cellIs" dxfId="44" priority="3" operator="equal">
      <formula>0</formula>
    </cfRule>
  </conditionalFormatting>
  <conditionalFormatting sqref="D65:F66">
    <cfRule type="cellIs" dxfId="43" priority="1" operator="equal">
      <formula>0</formula>
    </cfRule>
  </conditionalFormatting>
  <conditionalFormatting sqref="G65">
    <cfRule type="cellIs" dxfId="42" priority="4" operator="equal">
      <formula>0</formula>
    </cfRule>
  </conditionalFormatting>
  <pageMargins left="0.4861111111111111" right="0.25" top="0.79166666666666663" bottom="0.7407407407407407" header="0.3" footer="0.3"/>
  <pageSetup paperSize="9" orientation="portrait" horizontalDpi="0" verticalDpi="0"/>
  <headerFooter>
    <oddHeader>&amp;L&amp;F
&amp;A</oddHeader>
    <oddFooter>&amp;C&amp;P</oddFooter>
  </headerFooter>
  <rowBreaks count="1" manualBreakCount="1">
    <brk id="63" max="16383" man="1"/>
  </rowBreaks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125E625-364C-F649-9780-E5BA4E85B71A}">
          <x14:formula1>
            <xm:f>Fixtures!$H$6:$H$27</xm:f>
          </x14:formula1>
          <xm:sqref>E83:E88 E118:E123 E69:E74 E90:E95 E97:E102 E104:E109 E111:E116 E76:E81</xm:sqref>
        </x14:dataValidation>
        <x14:dataValidation type="list" allowBlank="1" showInputMessage="1" showErrorMessage="1" xr:uid="{0D64236C-9A55-EB4D-BFF7-7FAF12B6F8CF}">
          <x14:formula1>
            <xm:f>Fixtures!$H$6:$H$40</xm:f>
          </x14:formula1>
          <xm:sqref>E6:E11 E55:E60 E20:E25 E27:E32 E34:E39 E41:E46 E48:E53 E13:E18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AC03-B43F-F84A-B2EA-2C18E9F28FD0}">
  <dimension ref="A1:I127"/>
  <sheetViews>
    <sheetView zoomScale="110" zoomScaleNormal="110" zoomScaleSheetLayoutView="140" zoomScalePageLayoutView="140" workbookViewId="0">
      <selection activeCell="B2" sqref="B2:C3"/>
    </sheetView>
  </sheetViews>
  <sheetFormatPr defaultColWidth="10.796875" defaultRowHeight="13.05" customHeight="1" x14ac:dyDescent="0.3"/>
  <cols>
    <col min="1" max="1" width="0.796875" style="40" customWidth="1"/>
    <col min="2" max="2" width="8" style="40" customWidth="1"/>
    <col min="3" max="3" width="5.69921875" style="224" customWidth="1"/>
    <col min="4" max="4" width="10.69921875" style="224" customWidth="1"/>
    <col min="5" max="5" width="18.296875" style="224" customWidth="1"/>
    <col min="6" max="6" width="22.19921875" style="48" customWidth="1"/>
    <col min="7" max="7" width="14.69921875" style="48" customWidth="1"/>
    <col min="8" max="8" width="7.5" style="48" customWidth="1"/>
    <col min="9" max="9" width="1.5" style="40" customWidth="1"/>
    <col min="10" max="24" width="5.296875" style="40" customWidth="1"/>
    <col min="25" max="16384" width="10.796875" style="40"/>
  </cols>
  <sheetData>
    <row r="1" spans="1:9" ht="1.95" customHeight="1" thickBot="1" x14ac:dyDescent="0.35">
      <c r="C1" s="48"/>
      <c r="D1" s="48"/>
      <c r="E1" s="48"/>
    </row>
    <row r="2" spans="1:9" ht="16.95" customHeight="1" thickBot="1" x14ac:dyDescent="0.35">
      <c r="B2" s="285" t="s">
        <v>0</v>
      </c>
      <c r="C2" s="286"/>
      <c r="D2" s="287" t="str">
        <f>Fixtures!C2</f>
        <v>Macklemore24</v>
      </c>
      <c r="E2" s="288"/>
      <c r="F2" s="289"/>
      <c r="G2" s="80"/>
      <c r="H2" s="327"/>
      <c r="I2" s="296"/>
    </row>
    <row r="3" spans="1:9" ht="16.95" customHeight="1" thickBot="1" x14ac:dyDescent="0.35">
      <c r="B3" s="285" t="s">
        <v>108</v>
      </c>
      <c r="C3" s="286"/>
      <c r="D3" s="328"/>
      <c r="E3" s="329"/>
      <c r="F3" s="330"/>
      <c r="G3" s="80"/>
      <c r="H3" s="327"/>
      <c r="I3" s="296"/>
    </row>
    <row r="4" spans="1:9" ht="6" customHeight="1" thickBot="1" x14ac:dyDescent="0.35">
      <c r="B4" s="296"/>
      <c r="C4" s="296"/>
      <c r="D4" s="296"/>
      <c r="E4" s="296"/>
      <c r="F4" s="296"/>
      <c r="G4" s="296"/>
      <c r="H4" s="296"/>
      <c r="I4" s="296"/>
    </row>
    <row r="5" spans="1:9" ht="13.05" customHeight="1" thickBot="1" x14ac:dyDescent="0.35">
      <c r="A5" s="296"/>
      <c r="B5" s="70"/>
      <c r="C5" s="7" t="s">
        <v>1</v>
      </c>
      <c r="D5" s="119" t="s">
        <v>2</v>
      </c>
      <c r="E5" s="120" t="s">
        <v>3</v>
      </c>
      <c r="F5" s="8" t="s">
        <v>4</v>
      </c>
      <c r="G5" s="8" t="s">
        <v>5</v>
      </c>
      <c r="H5" s="9" t="s">
        <v>6</v>
      </c>
      <c r="I5" s="296"/>
    </row>
    <row r="6" spans="1:9" ht="13.2" customHeight="1" x14ac:dyDescent="0.3">
      <c r="A6" s="296"/>
      <c r="B6" s="141" t="s">
        <v>106</v>
      </c>
      <c r="C6" s="6">
        <v>1</v>
      </c>
      <c r="D6" s="127" t="str">
        <f>B7&amp;".1"</f>
        <v>.1</v>
      </c>
      <c r="E6" s="128"/>
      <c r="F6" s="71"/>
      <c r="G6" s="324"/>
      <c r="H6" s="220" t="str">
        <f t="shared" ref="H6:H11" si="0">IFERROR(VLOOKUP(E6,ActiveFixtures,2,FALSE),"")</f>
        <v/>
      </c>
      <c r="I6" s="296"/>
    </row>
    <row r="7" spans="1:9" ht="13.2" customHeight="1" x14ac:dyDescent="0.3">
      <c r="A7" s="296"/>
      <c r="B7" s="310"/>
      <c r="C7" s="10">
        <v>2</v>
      </c>
      <c r="D7" s="129" t="str">
        <f>B7&amp;".2"</f>
        <v>.2</v>
      </c>
      <c r="E7" s="130"/>
      <c r="F7" s="71"/>
      <c r="G7" s="325"/>
      <c r="H7" s="11" t="str">
        <f t="shared" si="0"/>
        <v/>
      </c>
      <c r="I7" s="296"/>
    </row>
    <row r="8" spans="1:9" ht="13.2" customHeight="1" x14ac:dyDescent="0.3">
      <c r="A8" s="296"/>
      <c r="B8" s="319"/>
      <c r="C8" s="10">
        <v>3</v>
      </c>
      <c r="D8" s="127" t="str">
        <f>B7&amp;".3"</f>
        <v>.3</v>
      </c>
      <c r="E8" s="130"/>
      <c r="F8" s="71"/>
      <c r="G8" s="325"/>
      <c r="H8" s="12" t="str">
        <f t="shared" si="0"/>
        <v/>
      </c>
      <c r="I8" s="296"/>
    </row>
    <row r="9" spans="1:9" ht="13.2" customHeight="1" x14ac:dyDescent="0.3">
      <c r="A9" s="296"/>
      <c r="B9" s="319"/>
      <c r="C9" s="10">
        <v>4</v>
      </c>
      <c r="D9" s="129" t="str">
        <f>B7&amp;".4"</f>
        <v>.4</v>
      </c>
      <c r="E9" s="130"/>
      <c r="F9" s="71"/>
      <c r="G9" s="325"/>
      <c r="H9" s="221" t="str">
        <f t="shared" si="0"/>
        <v/>
      </c>
      <c r="I9" s="296"/>
    </row>
    <row r="10" spans="1:9" ht="13.2" customHeight="1" x14ac:dyDescent="0.3">
      <c r="A10" s="296"/>
      <c r="B10" s="319"/>
      <c r="C10" s="10">
        <v>5</v>
      </c>
      <c r="D10" s="127" t="str">
        <f>B7&amp;".5"</f>
        <v>.5</v>
      </c>
      <c r="E10" s="130"/>
      <c r="F10" s="71"/>
      <c r="G10" s="325"/>
      <c r="H10" s="11" t="str">
        <f t="shared" si="0"/>
        <v/>
      </c>
      <c r="I10" s="296"/>
    </row>
    <row r="11" spans="1:9" ht="13.2" customHeight="1" thickBot="1" x14ac:dyDescent="0.35">
      <c r="A11" s="296"/>
      <c r="B11" s="312"/>
      <c r="C11" s="140">
        <v>6</v>
      </c>
      <c r="D11" s="129" t="str">
        <f>B7&amp;".6"</f>
        <v>.6</v>
      </c>
      <c r="E11" s="130"/>
      <c r="F11" s="71"/>
      <c r="G11" s="326"/>
      <c r="H11" s="12" t="str">
        <f t="shared" si="0"/>
        <v/>
      </c>
      <c r="I11" s="296"/>
    </row>
    <row r="12" spans="1:9" ht="10.050000000000001" customHeight="1" thickBot="1" x14ac:dyDescent="0.35">
      <c r="A12" s="296"/>
      <c r="B12" s="298"/>
      <c r="C12" s="298"/>
      <c r="D12" s="298"/>
      <c r="E12" s="298"/>
      <c r="F12" s="298"/>
      <c r="G12" s="298"/>
      <c r="H12" s="298"/>
      <c r="I12" s="296"/>
    </row>
    <row r="13" spans="1:9" ht="13.2" customHeight="1" x14ac:dyDescent="0.3">
      <c r="A13" s="296"/>
      <c r="B13" s="141" t="s">
        <v>106</v>
      </c>
      <c r="C13" s="46">
        <v>7</v>
      </c>
      <c r="D13" s="121" t="str">
        <f>B14&amp;".1"</f>
        <v>.1</v>
      </c>
      <c r="E13" s="122"/>
      <c r="F13" s="71"/>
      <c r="G13" s="299"/>
      <c r="H13" s="221" t="str">
        <f t="shared" ref="H13:H18" si="1">IFERROR(VLOOKUP(E13,ActiveFixtures,2,FALSE),"")</f>
        <v/>
      </c>
      <c r="I13" s="296"/>
    </row>
    <row r="14" spans="1:9" ht="13.2" customHeight="1" x14ac:dyDescent="0.3">
      <c r="A14" s="296"/>
      <c r="B14" s="310"/>
      <c r="C14" s="10">
        <v>8</v>
      </c>
      <c r="D14" s="123" t="str">
        <f>B14&amp;".2"</f>
        <v>.2</v>
      </c>
      <c r="E14" s="124"/>
      <c r="F14" s="71"/>
      <c r="G14" s="300"/>
      <c r="H14" s="11" t="str">
        <f t="shared" si="1"/>
        <v/>
      </c>
      <c r="I14" s="296"/>
    </row>
    <row r="15" spans="1:9" ht="13.2" customHeight="1" x14ac:dyDescent="0.3">
      <c r="A15" s="296"/>
      <c r="B15" s="311"/>
      <c r="C15" s="10">
        <v>9</v>
      </c>
      <c r="D15" s="121" t="str">
        <f>B14&amp;".3"</f>
        <v>.3</v>
      </c>
      <c r="E15" s="124"/>
      <c r="F15" s="71"/>
      <c r="G15" s="300"/>
      <c r="H15" s="12" t="str">
        <f t="shared" si="1"/>
        <v/>
      </c>
      <c r="I15" s="296"/>
    </row>
    <row r="16" spans="1:9" ht="13.2" customHeight="1" x14ac:dyDescent="0.3">
      <c r="A16" s="296"/>
      <c r="B16" s="311"/>
      <c r="C16" s="10">
        <v>10</v>
      </c>
      <c r="D16" s="123" t="str">
        <f>B14&amp;".4"</f>
        <v>.4</v>
      </c>
      <c r="E16" s="124"/>
      <c r="F16" s="71"/>
      <c r="G16" s="300"/>
      <c r="H16" s="221" t="str">
        <f t="shared" si="1"/>
        <v/>
      </c>
      <c r="I16" s="296"/>
    </row>
    <row r="17" spans="1:9" ht="13.2" customHeight="1" x14ac:dyDescent="0.3">
      <c r="A17" s="296"/>
      <c r="B17" s="311"/>
      <c r="C17" s="10">
        <v>11</v>
      </c>
      <c r="D17" s="121" t="str">
        <f>B14&amp;".5"</f>
        <v>.5</v>
      </c>
      <c r="E17" s="124"/>
      <c r="F17" s="71"/>
      <c r="G17" s="300"/>
      <c r="H17" s="11" t="str">
        <f t="shared" si="1"/>
        <v/>
      </c>
      <c r="I17" s="296"/>
    </row>
    <row r="18" spans="1:9" ht="13.2" customHeight="1" thickBot="1" x14ac:dyDescent="0.35">
      <c r="A18" s="296"/>
      <c r="B18" s="312"/>
      <c r="C18" s="140">
        <v>12</v>
      </c>
      <c r="D18" s="123" t="str">
        <f>B14&amp;".6"</f>
        <v>.6</v>
      </c>
      <c r="E18" s="124"/>
      <c r="F18" s="71"/>
      <c r="G18" s="307"/>
      <c r="H18" s="12" t="str">
        <f t="shared" si="1"/>
        <v/>
      </c>
      <c r="I18" s="296"/>
    </row>
    <row r="19" spans="1:9" ht="10.050000000000001" customHeight="1" thickBot="1" x14ac:dyDescent="0.35">
      <c r="A19" s="296"/>
      <c r="B19" s="298"/>
      <c r="C19" s="298"/>
      <c r="D19" s="298"/>
      <c r="E19" s="298"/>
      <c r="F19" s="298"/>
      <c r="G19" s="298"/>
      <c r="H19" s="298"/>
      <c r="I19" s="296"/>
    </row>
    <row r="20" spans="1:9" ht="13.2" customHeight="1" x14ac:dyDescent="0.3">
      <c r="A20" s="296"/>
      <c r="B20" s="141" t="s">
        <v>106</v>
      </c>
      <c r="C20" s="45">
        <v>13</v>
      </c>
      <c r="D20" s="121" t="str">
        <f>B21&amp;".1"</f>
        <v>.1</v>
      </c>
      <c r="E20" s="122"/>
      <c r="F20" s="71"/>
      <c r="G20" s="299"/>
      <c r="H20" s="221" t="str">
        <f t="shared" ref="H20:H25" si="2">IFERROR(VLOOKUP(E20,ActiveFixtures,2,FALSE),"")</f>
        <v/>
      </c>
      <c r="I20" s="296"/>
    </row>
    <row r="21" spans="1:9" ht="13.2" customHeight="1" x14ac:dyDescent="0.3">
      <c r="A21" s="296"/>
      <c r="B21" s="310"/>
      <c r="C21" s="10">
        <v>14</v>
      </c>
      <c r="D21" s="123" t="str">
        <f>B21&amp;".2"</f>
        <v>.2</v>
      </c>
      <c r="E21" s="124"/>
      <c r="F21" s="71"/>
      <c r="G21" s="300"/>
      <c r="H21" s="11" t="str">
        <f t="shared" si="2"/>
        <v/>
      </c>
      <c r="I21" s="296"/>
    </row>
    <row r="22" spans="1:9" ht="13.2" customHeight="1" x14ac:dyDescent="0.3">
      <c r="A22" s="296"/>
      <c r="B22" s="311"/>
      <c r="C22" s="10">
        <v>15</v>
      </c>
      <c r="D22" s="121" t="str">
        <f>B21&amp;".3"</f>
        <v>.3</v>
      </c>
      <c r="E22" s="124"/>
      <c r="F22" s="71"/>
      <c r="G22" s="300"/>
      <c r="H22" s="12" t="str">
        <f t="shared" si="2"/>
        <v/>
      </c>
      <c r="I22" s="296"/>
    </row>
    <row r="23" spans="1:9" ht="13.2" customHeight="1" x14ac:dyDescent="0.3">
      <c r="A23" s="296"/>
      <c r="B23" s="311"/>
      <c r="C23" s="10">
        <v>16</v>
      </c>
      <c r="D23" s="123" t="str">
        <f>B21&amp;".4"</f>
        <v>.4</v>
      </c>
      <c r="E23" s="124"/>
      <c r="F23" s="71"/>
      <c r="G23" s="300"/>
      <c r="H23" s="221" t="str">
        <f t="shared" si="2"/>
        <v/>
      </c>
      <c r="I23" s="296"/>
    </row>
    <row r="24" spans="1:9" ht="13.2" customHeight="1" x14ac:dyDescent="0.3">
      <c r="A24" s="296"/>
      <c r="B24" s="311"/>
      <c r="C24" s="10">
        <v>17</v>
      </c>
      <c r="D24" s="121" t="str">
        <f>B21&amp;".5"</f>
        <v>.5</v>
      </c>
      <c r="E24" s="124"/>
      <c r="F24" s="71"/>
      <c r="G24" s="300"/>
      <c r="H24" s="11" t="str">
        <f t="shared" si="2"/>
        <v/>
      </c>
      <c r="I24" s="296"/>
    </row>
    <row r="25" spans="1:9" ht="13.2" customHeight="1" thickBot="1" x14ac:dyDescent="0.35">
      <c r="A25" s="296"/>
      <c r="B25" s="312"/>
      <c r="C25" s="140">
        <v>18</v>
      </c>
      <c r="D25" s="123" t="str">
        <f>B21&amp;".6"</f>
        <v>.6</v>
      </c>
      <c r="E25" s="124"/>
      <c r="F25" s="71"/>
      <c r="G25" s="307"/>
      <c r="H25" s="12" t="str">
        <f t="shared" si="2"/>
        <v/>
      </c>
      <c r="I25" s="296"/>
    </row>
    <row r="26" spans="1:9" ht="10.050000000000001" customHeight="1" thickBot="1" x14ac:dyDescent="0.35">
      <c r="A26" s="296"/>
      <c r="B26" s="298"/>
      <c r="C26" s="298"/>
      <c r="D26" s="298"/>
      <c r="E26" s="298"/>
      <c r="F26" s="298"/>
      <c r="G26" s="298"/>
      <c r="H26" s="298"/>
      <c r="I26" s="296"/>
    </row>
    <row r="27" spans="1:9" ht="13.2" customHeight="1" x14ac:dyDescent="0.3">
      <c r="A27" s="296"/>
      <c r="B27" s="141" t="s">
        <v>106</v>
      </c>
      <c r="C27" s="46">
        <v>19</v>
      </c>
      <c r="D27" s="121" t="str">
        <f>B28&amp;".1"</f>
        <v>.1</v>
      </c>
      <c r="E27" s="122"/>
      <c r="F27" s="71"/>
      <c r="G27" s="299"/>
      <c r="H27" s="221" t="str">
        <f t="shared" ref="H27:H32" si="3">IFERROR(VLOOKUP(E27,ActiveFixtures,2,FALSE),"")</f>
        <v/>
      </c>
      <c r="I27" s="296"/>
    </row>
    <row r="28" spans="1:9" ht="13.2" customHeight="1" x14ac:dyDescent="0.3">
      <c r="A28" s="296"/>
      <c r="B28" s="310"/>
      <c r="C28" s="10">
        <v>20</v>
      </c>
      <c r="D28" s="123" t="str">
        <f>B28&amp;".2"</f>
        <v>.2</v>
      </c>
      <c r="E28" s="124"/>
      <c r="F28" s="71"/>
      <c r="G28" s="300"/>
      <c r="H28" s="11" t="str">
        <f t="shared" si="3"/>
        <v/>
      </c>
      <c r="I28" s="296"/>
    </row>
    <row r="29" spans="1:9" ht="13.2" customHeight="1" x14ac:dyDescent="0.3">
      <c r="A29" s="296"/>
      <c r="B29" s="311"/>
      <c r="C29" s="142">
        <v>21</v>
      </c>
      <c r="D29" s="121" t="str">
        <f>B28&amp;".3"</f>
        <v>.3</v>
      </c>
      <c r="E29" s="124"/>
      <c r="F29" s="71"/>
      <c r="G29" s="300"/>
      <c r="H29" s="12" t="str">
        <f t="shared" si="3"/>
        <v/>
      </c>
      <c r="I29" s="296"/>
    </row>
    <row r="30" spans="1:9" ht="13.2" customHeight="1" x14ac:dyDescent="0.3">
      <c r="A30" s="296"/>
      <c r="B30" s="311"/>
      <c r="C30" s="142">
        <v>22</v>
      </c>
      <c r="D30" s="123" t="str">
        <f>B28&amp;".4"</f>
        <v>.4</v>
      </c>
      <c r="E30" s="124"/>
      <c r="F30" s="71"/>
      <c r="G30" s="300"/>
      <c r="H30" s="221" t="str">
        <f t="shared" si="3"/>
        <v/>
      </c>
      <c r="I30" s="296"/>
    </row>
    <row r="31" spans="1:9" ht="13.2" customHeight="1" x14ac:dyDescent="0.3">
      <c r="A31" s="296"/>
      <c r="B31" s="311"/>
      <c r="C31" s="10">
        <v>23</v>
      </c>
      <c r="D31" s="121" t="str">
        <f>B28&amp;".5"</f>
        <v>.5</v>
      </c>
      <c r="E31" s="124"/>
      <c r="F31" s="71"/>
      <c r="G31" s="300"/>
      <c r="H31" s="11" t="str">
        <f t="shared" si="3"/>
        <v/>
      </c>
      <c r="I31" s="296"/>
    </row>
    <row r="32" spans="1:9" ht="13.2" customHeight="1" thickBot="1" x14ac:dyDescent="0.35">
      <c r="A32" s="296"/>
      <c r="B32" s="312"/>
      <c r="C32" s="140">
        <v>24</v>
      </c>
      <c r="D32" s="123" t="str">
        <f>B28&amp;".6"</f>
        <v>.6</v>
      </c>
      <c r="E32" s="124"/>
      <c r="F32" s="71"/>
      <c r="G32" s="307"/>
      <c r="H32" s="12" t="str">
        <f t="shared" si="3"/>
        <v/>
      </c>
      <c r="I32" s="296"/>
    </row>
    <row r="33" spans="1:9" ht="10.050000000000001" customHeight="1" thickBot="1" x14ac:dyDescent="0.35">
      <c r="A33" s="296"/>
      <c r="B33" s="298"/>
      <c r="C33" s="298"/>
      <c r="D33" s="298"/>
      <c r="E33" s="298"/>
      <c r="F33" s="298"/>
      <c r="G33" s="298"/>
      <c r="H33" s="298"/>
      <c r="I33" s="296"/>
    </row>
    <row r="34" spans="1:9" ht="13.2" customHeight="1" x14ac:dyDescent="0.3">
      <c r="A34" s="296"/>
      <c r="B34" s="141" t="s">
        <v>106</v>
      </c>
      <c r="C34" s="47">
        <v>25</v>
      </c>
      <c r="D34" s="121" t="str">
        <f>B35&amp;".1"</f>
        <v>.1</v>
      </c>
      <c r="E34" s="122"/>
      <c r="F34" s="71"/>
      <c r="G34" s="299"/>
      <c r="H34" s="221" t="str">
        <f t="shared" ref="H34:H39" si="4">IFERROR(VLOOKUP(E34,ActiveFixtures,2,FALSE),"")</f>
        <v/>
      </c>
      <c r="I34" s="296"/>
    </row>
    <row r="35" spans="1:9" ht="13.2" customHeight="1" x14ac:dyDescent="0.3">
      <c r="A35" s="296"/>
      <c r="B35" s="310"/>
      <c r="C35" s="39">
        <v>26</v>
      </c>
      <c r="D35" s="123" t="str">
        <f>B35&amp;".2"</f>
        <v>.2</v>
      </c>
      <c r="E35" s="124"/>
      <c r="F35" s="71"/>
      <c r="G35" s="300"/>
      <c r="H35" s="11" t="str">
        <f t="shared" si="4"/>
        <v/>
      </c>
      <c r="I35" s="296"/>
    </row>
    <row r="36" spans="1:9" ht="13.2" customHeight="1" x14ac:dyDescent="0.3">
      <c r="A36" s="296"/>
      <c r="B36" s="311"/>
      <c r="C36" s="39">
        <v>27</v>
      </c>
      <c r="D36" s="121" t="str">
        <f>B35&amp;".3"</f>
        <v>.3</v>
      </c>
      <c r="E36" s="124"/>
      <c r="F36" s="71"/>
      <c r="G36" s="300"/>
      <c r="H36" s="12" t="str">
        <f t="shared" si="4"/>
        <v/>
      </c>
      <c r="I36" s="296"/>
    </row>
    <row r="37" spans="1:9" ht="13.2" customHeight="1" x14ac:dyDescent="0.3">
      <c r="A37" s="296"/>
      <c r="B37" s="311"/>
      <c r="C37" s="39">
        <v>28</v>
      </c>
      <c r="D37" s="123" t="str">
        <f>B35&amp;".4"</f>
        <v>.4</v>
      </c>
      <c r="E37" s="124"/>
      <c r="F37" s="71"/>
      <c r="G37" s="300"/>
      <c r="H37" s="221" t="str">
        <f t="shared" si="4"/>
        <v/>
      </c>
      <c r="I37" s="296"/>
    </row>
    <row r="38" spans="1:9" ht="13.2" customHeight="1" x14ac:dyDescent="0.3">
      <c r="A38" s="296"/>
      <c r="B38" s="311"/>
      <c r="C38" s="39">
        <v>29</v>
      </c>
      <c r="D38" s="121" t="str">
        <f>B35&amp;".5"</f>
        <v>.5</v>
      </c>
      <c r="E38" s="124"/>
      <c r="F38" s="71"/>
      <c r="G38" s="300"/>
      <c r="H38" s="11" t="str">
        <f t="shared" si="4"/>
        <v/>
      </c>
      <c r="I38" s="296"/>
    </row>
    <row r="39" spans="1:9" ht="13.2" customHeight="1" thickBot="1" x14ac:dyDescent="0.35">
      <c r="A39" s="296"/>
      <c r="B39" s="312"/>
      <c r="C39" s="143">
        <v>30</v>
      </c>
      <c r="D39" s="123" t="str">
        <f>B35&amp;".6"</f>
        <v>.6</v>
      </c>
      <c r="E39" s="124"/>
      <c r="F39" s="71"/>
      <c r="G39" s="307"/>
      <c r="H39" s="12" t="str">
        <f t="shared" si="4"/>
        <v/>
      </c>
      <c r="I39" s="296"/>
    </row>
    <row r="40" spans="1:9" ht="10.050000000000001" customHeight="1" thickBot="1" x14ac:dyDescent="0.35">
      <c r="A40" s="296"/>
      <c r="B40" s="298"/>
      <c r="C40" s="298"/>
      <c r="D40" s="298"/>
      <c r="E40" s="298"/>
      <c r="F40" s="298"/>
      <c r="G40" s="298"/>
      <c r="H40" s="298"/>
      <c r="I40" s="296"/>
    </row>
    <row r="41" spans="1:9" ht="13.2" customHeight="1" x14ac:dyDescent="0.3">
      <c r="A41" s="296"/>
      <c r="B41" s="141" t="s">
        <v>106</v>
      </c>
      <c r="C41" s="46">
        <v>31</v>
      </c>
      <c r="D41" s="121" t="str">
        <f>B42&amp;".1"</f>
        <v>.1</v>
      </c>
      <c r="E41" s="122"/>
      <c r="F41" s="71"/>
      <c r="G41" s="299"/>
      <c r="H41" s="221" t="str">
        <f t="shared" ref="H41:H46" si="5">IFERROR(VLOOKUP(E41,ActiveFixtures,2,FALSE),"")</f>
        <v/>
      </c>
      <c r="I41" s="296"/>
    </row>
    <row r="42" spans="1:9" ht="13.2" customHeight="1" x14ac:dyDescent="0.3">
      <c r="A42" s="296"/>
      <c r="B42" s="310"/>
      <c r="C42" s="10">
        <v>32</v>
      </c>
      <c r="D42" s="123" t="str">
        <f>B42&amp;".2"</f>
        <v>.2</v>
      </c>
      <c r="E42" s="124"/>
      <c r="F42" s="71"/>
      <c r="G42" s="300"/>
      <c r="H42" s="11" t="str">
        <f t="shared" si="5"/>
        <v/>
      </c>
      <c r="I42" s="296"/>
    </row>
    <row r="43" spans="1:9" ht="13.2" customHeight="1" x14ac:dyDescent="0.3">
      <c r="A43" s="296"/>
      <c r="B43" s="311"/>
      <c r="C43" s="10">
        <v>33</v>
      </c>
      <c r="D43" s="121" t="str">
        <f>B42&amp;".3"</f>
        <v>.3</v>
      </c>
      <c r="E43" s="124"/>
      <c r="F43" s="71"/>
      <c r="G43" s="300"/>
      <c r="H43" s="12" t="str">
        <f t="shared" si="5"/>
        <v/>
      </c>
      <c r="I43" s="296"/>
    </row>
    <row r="44" spans="1:9" ht="13.2" customHeight="1" x14ac:dyDescent="0.3">
      <c r="A44" s="296"/>
      <c r="B44" s="311"/>
      <c r="C44" s="10">
        <v>34</v>
      </c>
      <c r="D44" s="123" t="str">
        <f>B42&amp;".4"</f>
        <v>.4</v>
      </c>
      <c r="E44" s="124"/>
      <c r="F44" s="71"/>
      <c r="G44" s="300"/>
      <c r="H44" s="221" t="str">
        <f t="shared" si="5"/>
        <v/>
      </c>
      <c r="I44" s="296"/>
    </row>
    <row r="45" spans="1:9" ht="13.2" customHeight="1" x14ac:dyDescent="0.3">
      <c r="A45" s="296"/>
      <c r="B45" s="311"/>
      <c r="C45" s="10">
        <v>35</v>
      </c>
      <c r="D45" s="121" t="str">
        <f>B42&amp;".5"</f>
        <v>.5</v>
      </c>
      <c r="E45" s="124"/>
      <c r="F45" s="71"/>
      <c r="G45" s="300"/>
      <c r="H45" s="11" t="str">
        <f t="shared" si="5"/>
        <v/>
      </c>
      <c r="I45" s="296"/>
    </row>
    <row r="46" spans="1:9" ht="13.2" customHeight="1" thickBot="1" x14ac:dyDescent="0.35">
      <c r="A46" s="296"/>
      <c r="B46" s="312"/>
      <c r="C46" s="140">
        <v>36</v>
      </c>
      <c r="D46" s="123" t="str">
        <f>B42&amp;".6"</f>
        <v>.6</v>
      </c>
      <c r="E46" s="124"/>
      <c r="F46" s="71"/>
      <c r="G46" s="307"/>
      <c r="H46" s="12" t="str">
        <f t="shared" si="5"/>
        <v/>
      </c>
      <c r="I46" s="296"/>
    </row>
    <row r="47" spans="1:9" ht="10.050000000000001" customHeight="1" thickBot="1" x14ac:dyDescent="0.35">
      <c r="A47" s="296"/>
      <c r="B47" s="298"/>
      <c r="C47" s="298"/>
      <c r="D47" s="298"/>
      <c r="E47" s="298"/>
      <c r="F47" s="298"/>
      <c r="G47" s="298"/>
      <c r="H47" s="298"/>
      <c r="I47" s="296"/>
    </row>
    <row r="48" spans="1:9" ht="13.2" customHeight="1" x14ac:dyDescent="0.3">
      <c r="A48" s="296"/>
      <c r="B48" s="141" t="s">
        <v>106</v>
      </c>
      <c r="C48" s="46">
        <v>37</v>
      </c>
      <c r="D48" s="121" t="str">
        <f>B49&amp;".1"</f>
        <v>.1</v>
      </c>
      <c r="E48" s="122"/>
      <c r="F48" s="71"/>
      <c r="G48" s="299"/>
      <c r="H48" s="221" t="str">
        <f t="shared" ref="H48:H53" si="6">IFERROR(VLOOKUP(E48,ActiveFixtures,2,FALSE),"")</f>
        <v/>
      </c>
      <c r="I48" s="296"/>
    </row>
    <row r="49" spans="1:9" ht="13.2" customHeight="1" x14ac:dyDescent="0.3">
      <c r="A49" s="296"/>
      <c r="B49" s="310"/>
      <c r="C49" s="10">
        <v>38</v>
      </c>
      <c r="D49" s="123" t="str">
        <f>B49&amp;".2"</f>
        <v>.2</v>
      </c>
      <c r="E49" s="124"/>
      <c r="F49" s="71"/>
      <c r="G49" s="300"/>
      <c r="H49" s="11" t="str">
        <f t="shared" si="6"/>
        <v/>
      </c>
      <c r="I49" s="296"/>
    </row>
    <row r="50" spans="1:9" ht="13.2" customHeight="1" x14ac:dyDescent="0.3">
      <c r="A50" s="296"/>
      <c r="B50" s="311"/>
      <c r="C50" s="10">
        <v>39</v>
      </c>
      <c r="D50" s="121" t="str">
        <f>B49&amp;".3"</f>
        <v>.3</v>
      </c>
      <c r="E50" s="124"/>
      <c r="F50" s="71"/>
      <c r="G50" s="300"/>
      <c r="H50" s="12" t="str">
        <f t="shared" si="6"/>
        <v/>
      </c>
      <c r="I50" s="296"/>
    </row>
    <row r="51" spans="1:9" ht="13.2" customHeight="1" x14ac:dyDescent="0.3">
      <c r="A51" s="296"/>
      <c r="B51" s="311"/>
      <c r="C51" s="10">
        <v>40</v>
      </c>
      <c r="D51" s="123" t="str">
        <f>B49&amp;".4"</f>
        <v>.4</v>
      </c>
      <c r="E51" s="124"/>
      <c r="F51" s="71"/>
      <c r="G51" s="300"/>
      <c r="H51" s="221" t="str">
        <f t="shared" si="6"/>
        <v/>
      </c>
      <c r="I51" s="296"/>
    </row>
    <row r="52" spans="1:9" ht="13.2" customHeight="1" x14ac:dyDescent="0.3">
      <c r="A52" s="296"/>
      <c r="B52" s="311"/>
      <c r="C52" s="10">
        <v>41</v>
      </c>
      <c r="D52" s="121" t="str">
        <f>B49&amp;".5"</f>
        <v>.5</v>
      </c>
      <c r="E52" s="124"/>
      <c r="F52" s="71"/>
      <c r="G52" s="300"/>
      <c r="H52" s="11" t="str">
        <f t="shared" si="6"/>
        <v/>
      </c>
      <c r="I52" s="296"/>
    </row>
    <row r="53" spans="1:9" ht="13.2" customHeight="1" thickBot="1" x14ac:dyDescent="0.35">
      <c r="A53" s="296"/>
      <c r="B53" s="312"/>
      <c r="C53" s="140">
        <v>42</v>
      </c>
      <c r="D53" s="123" t="str">
        <f>B49&amp;".6"</f>
        <v>.6</v>
      </c>
      <c r="E53" s="124"/>
      <c r="F53" s="71"/>
      <c r="G53" s="307"/>
      <c r="H53" s="12" t="str">
        <f t="shared" si="6"/>
        <v/>
      </c>
      <c r="I53" s="296"/>
    </row>
    <row r="54" spans="1:9" ht="10.050000000000001" customHeight="1" thickBot="1" x14ac:dyDescent="0.35">
      <c r="A54" s="296"/>
      <c r="B54" s="298"/>
      <c r="C54" s="298"/>
      <c r="D54" s="298"/>
      <c r="E54" s="298"/>
      <c r="F54" s="298"/>
      <c r="G54" s="298"/>
      <c r="H54" s="298"/>
      <c r="I54" s="296"/>
    </row>
    <row r="55" spans="1:9" ht="13.2" customHeight="1" x14ac:dyDescent="0.3">
      <c r="A55" s="296"/>
      <c r="B55" s="141" t="s">
        <v>106</v>
      </c>
      <c r="C55" s="46">
        <v>43</v>
      </c>
      <c r="D55" s="121" t="str">
        <f>B56&amp;".1"</f>
        <v>.1</v>
      </c>
      <c r="E55" s="122"/>
      <c r="F55" s="71"/>
      <c r="G55" s="299"/>
      <c r="H55" s="221" t="str">
        <f t="shared" ref="H55:H60" si="7">IFERROR(VLOOKUP(E55,ActiveFixtures,2,FALSE),"")</f>
        <v/>
      </c>
      <c r="I55" s="296"/>
    </row>
    <row r="56" spans="1:9" ht="13.2" customHeight="1" x14ac:dyDescent="0.3">
      <c r="A56" s="296"/>
      <c r="B56" s="310"/>
      <c r="C56" s="10">
        <v>44</v>
      </c>
      <c r="D56" s="123" t="str">
        <f>B56&amp;".2"</f>
        <v>.2</v>
      </c>
      <c r="E56" s="124"/>
      <c r="F56" s="71"/>
      <c r="G56" s="300"/>
      <c r="H56" s="11" t="str">
        <f t="shared" si="7"/>
        <v/>
      </c>
      <c r="I56" s="296"/>
    </row>
    <row r="57" spans="1:9" ht="13.2" customHeight="1" x14ac:dyDescent="0.3">
      <c r="A57" s="296"/>
      <c r="B57" s="311"/>
      <c r="C57" s="10">
        <v>45</v>
      </c>
      <c r="D57" s="121" t="str">
        <f>B56&amp;".3"</f>
        <v>.3</v>
      </c>
      <c r="E57" s="124"/>
      <c r="F57" s="71"/>
      <c r="G57" s="300"/>
      <c r="H57" s="12" t="str">
        <f t="shared" si="7"/>
        <v/>
      </c>
      <c r="I57" s="296"/>
    </row>
    <row r="58" spans="1:9" ht="13.2" customHeight="1" x14ac:dyDescent="0.3">
      <c r="A58" s="296"/>
      <c r="B58" s="311"/>
      <c r="C58" s="10">
        <v>46</v>
      </c>
      <c r="D58" s="123" t="str">
        <f>B56&amp;".4"</f>
        <v>.4</v>
      </c>
      <c r="E58" s="124"/>
      <c r="F58" s="71"/>
      <c r="G58" s="300"/>
      <c r="H58" s="221" t="str">
        <f t="shared" si="7"/>
        <v/>
      </c>
      <c r="I58" s="296"/>
    </row>
    <row r="59" spans="1:9" ht="13.2" customHeight="1" x14ac:dyDescent="0.3">
      <c r="A59" s="296"/>
      <c r="B59" s="311"/>
      <c r="C59" s="10">
        <v>47</v>
      </c>
      <c r="D59" s="121" t="str">
        <f>B56&amp;".5"</f>
        <v>.5</v>
      </c>
      <c r="E59" s="124"/>
      <c r="F59" s="71"/>
      <c r="G59" s="300"/>
      <c r="H59" s="11" t="str">
        <f t="shared" si="7"/>
        <v/>
      </c>
      <c r="I59" s="296"/>
    </row>
    <row r="60" spans="1:9" ht="13.2" customHeight="1" thickBot="1" x14ac:dyDescent="0.35">
      <c r="A60" s="296"/>
      <c r="B60" s="312"/>
      <c r="C60" s="140">
        <v>48</v>
      </c>
      <c r="D60" s="125" t="str">
        <f>B56&amp;".6"</f>
        <v>.6</v>
      </c>
      <c r="E60" s="126"/>
      <c r="F60" s="72"/>
      <c r="G60" s="300"/>
      <c r="H60" s="38" t="str">
        <f t="shared" si="7"/>
        <v/>
      </c>
      <c r="I60" s="296"/>
    </row>
    <row r="61" spans="1:9" ht="13.05" customHeight="1" x14ac:dyDescent="0.3">
      <c r="A61" s="296"/>
      <c r="B61" s="294"/>
      <c r="C61" s="294"/>
      <c r="D61" s="294"/>
      <c r="E61" s="295"/>
      <c r="F61" s="301" t="s">
        <v>7</v>
      </c>
      <c r="G61" s="302"/>
      <c r="H61" s="41">
        <f>SUM(H6,H9,H13,H16,H20,H23,H27,H30,H34,H37,H41,H44,H48,H51,H55,H58,H69,H72,H76,H79,H83,H86,H90,H93,H97,H100,H104,H107,H111,H114,H118,H121)</f>
        <v>0</v>
      </c>
      <c r="I61" s="296"/>
    </row>
    <row r="62" spans="1:9" ht="13.05" customHeight="1" thickBot="1" x14ac:dyDescent="0.35">
      <c r="A62" s="296"/>
      <c r="B62" s="296"/>
      <c r="C62" s="296"/>
      <c r="D62" s="296"/>
      <c r="E62" s="297"/>
      <c r="F62" s="303" t="s">
        <v>8</v>
      </c>
      <c r="G62" s="304"/>
      <c r="H62" s="42">
        <f>SUM(H7,H10,H14,H17,H21,H24,H28,H31,H35,H38,H42,H45,H49,H52,H56,H59,H70,H73,H77,H80,H84,H87,H91,H94,H98,H101,H105,H108,H112,H115,H119,H122)</f>
        <v>0</v>
      </c>
      <c r="I62" s="296"/>
    </row>
    <row r="63" spans="1:9" ht="13.05" customHeight="1" thickBot="1" x14ac:dyDescent="0.35">
      <c r="A63" s="296"/>
      <c r="B63" s="296"/>
      <c r="C63" s="296"/>
      <c r="D63" s="296"/>
      <c r="E63" s="297"/>
      <c r="F63" s="305" t="s">
        <v>9</v>
      </c>
      <c r="G63" s="306"/>
      <c r="H63" s="43">
        <f>SUM(H8,H11,H15,H18,H22,H25,H29,H32,H36,H39,H43,H46,H50,H53,H57,H60,H71,H74,H78,H81,H85,H88,H92,H95,H99,H102,H106,H109,H113,H116,H120,H123)</f>
        <v>0</v>
      </c>
      <c r="I63" s="296"/>
    </row>
    <row r="64" spans="1:9" ht="4.05" customHeight="1" thickBot="1" x14ac:dyDescent="0.35">
      <c r="A64" s="296"/>
      <c r="C64" s="44"/>
      <c r="D64" s="44"/>
      <c r="E64" s="44"/>
      <c r="F64" s="131"/>
      <c r="G64" s="131"/>
      <c r="H64" s="49"/>
      <c r="I64" s="296"/>
    </row>
    <row r="65" spans="1:9" ht="16.95" customHeight="1" thickBot="1" x14ac:dyDescent="0.35">
      <c r="A65" s="296"/>
      <c r="B65" s="285" t="s">
        <v>0</v>
      </c>
      <c r="C65" s="286"/>
      <c r="D65" s="287" t="str">
        <f>Fixtures!C2</f>
        <v>Macklemore24</v>
      </c>
      <c r="E65" s="288"/>
      <c r="F65" s="289"/>
      <c r="G65" s="320"/>
      <c r="H65" s="320"/>
      <c r="I65" s="296"/>
    </row>
    <row r="66" spans="1:9" ht="16.95" customHeight="1" thickBot="1" x14ac:dyDescent="0.35">
      <c r="A66" s="296"/>
      <c r="B66" s="285" t="s">
        <v>109</v>
      </c>
      <c r="C66" s="286"/>
      <c r="D66" s="287">
        <f>D3</f>
        <v>0</v>
      </c>
      <c r="E66" s="288"/>
      <c r="F66" s="289"/>
      <c r="G66" s="320"/>
      <c r="H66" s="320"/>
      <c r="I66" s="296"/>
    </row>
    <row r="67" spans="1:9" ht="6" customHeight="1" thickBot="1" x14ac:dyDescent="0.35">
      <c r="A67" s="296"/>
      <c r="B67" s="294"/>
      <c r="C67" s="294"/>
      <c r="D67" s="294"/>
      <c r="E67" s="294"/>
      <c r="F67" s="294"/>
      <c r="G67" s="321"/>
      <c r="H67" s="321"/>
      <c r="I67" s="296"/>
    </row>
    <row r="68" spans="1:9" ht="12" customHeight="1" thickBot="1" x14ac:dyDescent="0.35">
      <c r="A68" s="296"/>
      <c r="B68" s="84"/>
      <c r="C68" s="7" t="s">
        <v>1</v>
      </c>
      <c r="D68" s="119" t="s">
        <v>2</v>
      </c>
      <c r="E68" s="120" t="s">
        <v>3</v>
      </c>
      <c r="F68" s="8" t="s">
        <v>4</v>
      </c>
      <c r="G68" s="8" t="s">
        <v>5</v>
      </c>
      <c r="H68" s="9" t="s">
        <v>6</v>
      </c>
      <c r="I68" s="296"/>
    </row>
    <row r="69" spans="1:9" ht="13.05" customHeight="1" x14ac:dyDescent="0.3">
      <c r="A69" s="296"/>
      <c r="B69" s="141" t="s">
        <v>106</v>
      </c>
      <c r="C69" s="6">
        <v>49</v>
      </c>
      <c r="D69" s="121" t="str">
        <f>B70&amp;".1"</f>
        <v>.1</v>
      </c>
      <c r="E69" s="122"/>
      <c r="F69" s="71"/>
      <c r="G69" s="299"/>
      <c r="H69" s="221" t="str">
        <f t="shared" ref="H69:H74" si="8">IFERROR(VLOOKUP(E69,ActiveFixtures,2,FALSE),"")</f>
        <v/>
      </c>
      <c r="I69" s="296"/>
    </row>
    <row r="70" spans="1:9" ht="13.05" customHeight="1" x14ac:dyDescent="0.3">
      <c r="A70" s="296"/>
      <c r="B70" s="310"/>
      <c r="C70" s="10">
        <v>50</v>
      </c>
      <c r="D70" s="123" t="str">
        <f>B70&amp;".2"</f>
        <v>.2</v>
      </c>
      <c r="E70" s="124"/>
      <c r="F70" s="71"/>
      <c r="G70" s="322"/>
      <c r="H70" s="11" t="str">
        <f t="shared" si="8"/>
        <v/>
      </c>
      <c r="I70" s="296"/>
    </row>
    <row r="71" spans="1:9" ht="13.05" customHeight="1" x14ac:dyDescent="0.3">
      <c r="A71" s="296"/>
      <c r="B71" s="311"/>
      <c r="C71" s="6">
        <v>51</v>
      </c>
      <c r="D71" s="121" t="str">
        <f>B70&amp;".3"</f>
        <v>.3</v>
      </c>
      <c r="E71" s="124"/>
      <c r="F71" s="71"/>
      <c r="G71" s="322"/>
      <c r="H71" s="12" t="str">
        <f t="shared" si="8"/>
        <v/>
      </c>
      <c r="I71" s="296"/>
    </row>
    <row r="72" spans="1:9" ht="13.05" customHeight="1" x14ac:dyDescent="0.3">
      <c r="A72" s="296"/>
      <c r="B72" s="311"/>
      <c r="C72" s="10">
        <v>52</v>
      </c>
      <c r="D72" s="123" t="str">
        <f>B70&amp;".4"</f>
        <v>.4</v>
      </c>
      <c r="E72" s="124"/>
      <c r="F72" s="71"/>
      <c r="G72" s="322"/>
      <c r="H72" s="221" t="str">
        <f t="shared" si="8"/>
        <v/>
      </c>
      <c r="I72" s="296"/>
    </row>
    <row r="73" spans="1:9" ht="13.05" customHeight="1" x14ac:dyDescent="0.3">
      <c r="A73" s="296"/>
      <c r="B73" s="311"/>
      <c r="C73" s="6">
        <v>53</v>
      </c>
      <c r="D73" s="121" t="str">
        <f>B70&amp;".5"</f>
        <v>.5</v>
      </c>
      <c r="E73" s="124"/>
      <c r="F73" s="71"/>
      <c r="G73" s="322"/>
      <c r="H73" s="11" t="str">
        <f t="shared" si="8"/>
        <v/>
      </c>
      <c r="I73" s="296"/>
    </row>
    <row r="74" spans="1:9" ht="13.05" customHeight="1" thickBot="1" x14ac:dyDescent="0.35">
      <c r="A74" s="296"/>
      <c r="B74" s="312"/>
      <c r="C74" s="10">
        <v>54</v>
      </c>
      <c r="D74" s="123" t="str">
        <f>B70&amp;".6"</f>
        <v>.6</v>
      </c>
      <c r="E74" s="124"/>
      <c r="F74" s="71"/>
      <c r="G74" s="323"/>
      <c r="H74" s="12" t="str">
        <f t="shared" si="8"/>
        <v/>
      </c>
      <c r="I74" s="296"/>
    </row>
    <row r="75" spans="1:9" ht="10.050000000000001" customHeight="1" thickBot="1" x14ac:dyDescent="0.35">
      <c r="A75" s="296"/>
      <c r="B75" s="298"/>
      <c r="C75" s="298"/>
      <c r="D75" s="298"/>
      <c r="E75" s="298"/>
      <c r="F75" s="298"/>
      <c r="G75" s="298"/>
      <c r="H75" s="298"/>
      <c r="I75" s="296"/>
    </row>
    <row r="76" spans="1:9" ht="13.05" customHeight="1" x14ac:dyDescent="0.3">
      <c r="A76" s="296"/>
      <c r="B76" s="141" t="s">
        <v>106</v>
      </c>
      <c r="C76" s="46">
        <v>55</v>
      </c>
      <c r="D76" s="121" t="str">
        <f>B77&amp;".1"</f>
        <v>.1</v>
      </c>
      <c r="E76" s="122"/>
      <c r="F76" s="71"/>
      <c r="G76" s="299"/>
      <c r="H76" s="221" t="str">
        <f t="shared" ref="H76:H81" si="9">IFERROR(VLOOKUP(E76,ActiveFixtures,2,FALSE),"")</f>
        <v/>
      </c>
      <c r="I76" s="296"/>
    </row>
    <row r="77" spans="1:9" ht="13.05" customHeight="1" x14ac:dyDescent="0.3">
      <c r="A77" s="296"/>
      <c r="B77" s="310"/>
      <c r="C77" s="10">
        <v>56</v>
      </c>
      <c r="D77" s="123" t="str">
        <f>B77&amp;".2"</f>
        <v>.2</v>
      </c>
      <c r="E77" s="124"/>
      <c r="F77" s="71"/>
      <c r="G77" s="300"/>
      <c r="H77" s="11" t="str">
        <f t="shared" si="9"/>
        <v/>
      </c>
      <c r="I77" s="296"/>
    </row>
    <row r="78" spans="1:9" ht="13.05" customHeight="1" x14ac:dyDescent="0.3">
      <c r="A78" s="296"/>
      <c r="B78" s="311"/>
      <c r="C78" s="10">
        <v>57</v>
      </c>
      <c r="D78" s="121" t="str">
        <f>B77&amp;".3"</f>
        <v>.3</v>
      </c>
      <c r="E78" s="124"/>
      <c r="F78" s="71"/>
      <c r="G78" s="300"/>
      <c r="H78" s="12" t="str">
        <f t="shared" si="9"/>
        <v/>
      </c>
      <c r="I78" s="296"/>
    </row>
    <row r="79" spans="1:9" ht="13.05" customHeight="1" x14ac:dyDescent="0.3">
      <c r="A79" s="296"/>
      <c r="B79" s="311"/>
      <c r="C79" s="10">
        <v>58</v>
      </c>
      <c r="D79" s="123" t="str">
        <f>B77&amp;".4"</f>
        <v>.4</v>
      </c>
      <c r="E79" s="124"/>
      <c r="F79" s="71"/>
      <c r="G79" s="300"/>
      <c r="H79" s="221" t="str">
        <f t="shared" si="9"/>
        <v/>
      </c>
      <c r="I79" s="296"/>
    </row>
    <row r="80" spans="1:9" ht="13.05" customHeight="1" x14ac:dyDescent="0.3">
      <c r="A80" s="296"/>
      <c r="B80" s="311"/>
      <c r="C80" s="10">
        <v>59</v>
      </c>
      <c r="D80" s="121" t="str">
        <f>B77&amp;".5"</f>
        <v>.5</v>
      </c>
      <c r="E80" s="124"/>
      <c r="F80" s="71"/>
      <c r="G80" s="300"/>
      <c r="H80" s="11" t="str">
        <f t="shared" si="9"/>
        <v/>
      </c>
      <c r="I80" s="296"/>
    </row>
    <row r="81" spans="1:9" ht="13.05" customHeight="1" thickBot="1" x14ac:dyDescent="0.35">
      <c r="A81" s="296"/>
      <c r="B81" s="312"/>
      <c r="C81" s="140">
        <v>60</v>
      </c>
      <c r="D81" s="123" t="str">
        <f>B77&amp;".6"</f>
        <v>.6</v>
      </c>
      <c r="E81" s="124"/>
      <c r="F81" s="71"/>
      <c r="G81" s="307"/>
      <c r="H81" s="12" t="str">
        <f t="shared" si="9"/>
        <v/>
      </c>
      <c r="I81" s="296"/>
    </row>
    <row r="82" spans="1:9" ht="10.050000000000001" customHeight="1" thickBot="1" x14ac:dyDescent="0.35">
      <c r="A82" s="296"/>
      <c r="B82" s="298"/>
      <c r="C82" s="298"/>
      <c r="D82" s="298"/>
      <c r="E82" s="298"/>
      <c r="F82" s="298"/>
      <c r="G82" s="298"/>
      <c r="H82" s="298"/>
      <c r="I82" s="296"/>
    </row>
    <row r="83" spans="1:9" ht="13.05" customHeight="1" x14ac:dyDescent="0.3">
      <c r="A83" s="296"/>
      <c r="B83" s="141" t="s">
        <v>106</v>
      </c>
      <c r="C83" s="46">
        <v>61</v>
      </c>
      <c r="D83" s="121" t="str">
        <f>B84&amp;".1"</f>
        <v>.1</v>
      </c>
      <c r="E83" s="122"/>
      <c r="F83" s="71"/>
      <c r="G83" s="299"/>
      <c r="H83" s="221" t="str">
        <f t="shared" ref="H83:H88" si="10">IFERROR(VLOOKUP(E83,ActiveFixtures,2,FALSE),"")</f>
        <v/>
      </c>
      <c r="I83" s="296"/>
    </row>
    <row r="84" spans="1:9" ht="13.05" customHeight="1" x14ac:dyDescent="0.3">
      <c r="A84" s="296"/>
      <c r="B84" s="310"/>
      <c r="C84" s="10">
        <v>62</v>
      </c>
      <c r="D84" s="123" t="str">
        <f>B84&amp;".2"</f>
        <v>.2</v>
      </c>
      <c r="E84" s="124"/>
      <c r="F84" s="71"/>
      <c r="G84" s="300"/>
      <c r="H84" s="11" t="str">
        <f t="shared" si="10"/>
        <v/>
      </c>
      <c r="I84" s="296"/>
    </row>
    <row r="85" spans="1:9" ht="13.05" customHeight="1" x14ac:dyDescent="0.3">
      <c r="A85" s="296"/>
      <c r="B85" s="311"/>
      <c r="C85" s="10">
        <v>63</v>
      </c>
      <c r="D85" s="121" t="str">
        <f>B84&amp;".3"</f>
        <v>.3</v>
      </c>
      <c r="E85" s="124"/>
      <c r="F85" s="71"/>
      <c r="G85" s="300"/>
      <c r="H85" s="12" t="str">
        <f t="shared" si="10"/>
        <v/>
      </c>
      <c r="I85" s="296"/>
    </row>
    <row r="86" spans="1:9" ht="13.05" customHeight="1" x14ac:dyDescent="0.3">
      <c r="A86" s="296"/>
      <c r="B86" s="311"/>
      <c r="C86" s="10">
        <v>64</v>
      </c>
      <c r="D86" s="123" t="str">
        <f>B84&amp;".4"</f>
        <v>.4</v>
      </c>
      <c r="E86" s="124"/>
      <c r="F86" s="71"/>
      <c r="G86" s="300"/>
      <c r="H86" s="221" t="str">
        <f t="shared" si="10"/>
        <v/>
      </c>
      <c r="I86" s="296"/>
    </row>
    <row r="87" spans="1:9" ht="13.05" customHeight="1" x14ac:dyDescent="0.3">
      <c r="A87" s="296"/>
      <c r="B87" s="311"/>
      <c r="C87" s="10">
        <v>65</v>
      </c>
      <c r="D87" s="121" t="str">
        <f>B84&amp;".5"</f>
        <v>.5</v>
      </c>
      <c r="E87" s="124"/>
      <c r="F87" s="71"/>
      <c r="G87" s="300"/>
      <c r="H87" s="11" t="str">
        <f t="shared" si="10"/>
        <v/>
      </c>
      <c r="I87" s="296"/>
    </row>
    <row r="88" spans="1:9" ht="13.05" customHeight="1" thickBot="1" x14ac:dyDescent="0.35">
      <c r="A88" s="296"/>
      <c r="B88" s="312"/>
      <c r="C88" s="140">
        <v>66</v>
      </c>
      <c r="D88" s="123" t="str">
        <f>B84&amp;".6"</f>
        <v>.6</v>
      </c>
      <c r="E88" s="124"/>
      <c r="F88" s="71"/>
      <c r="G88" s="307"/>
      <c r="H88" s="12" t="str">
        <f t="shared" si="10"/>
        <v/>
      </c>
      <c r="I88" s="296"/>
    </row>
    <row r="89" spans="1:9" ht="10.050000000000001" customHeight="1" thickBot="1" x14ac:dyDescent="0.35">
      <c r="A89" s="296"/>
      <c r="B89" s="298"/>
      <c r="C89" s="298"/>
      <c r="D89" s="298"/>
      <c r="E89" s="298"/>
      <c r="F89" s="298"/>
      <c r="G89" s="298"/>
      <c r="H89" s="298"/>
      <c r="I89" s="296"/>
    </row>
    <row r="90" spans="1:9" ht="13.05" customHeight="1" x14ac:dyDescent="0.3">
      <c r="A90" s="296"/>
      <c r="B90" s="141" t="s">
        <v>106</v>
      </c>
      <c r="C90" s="46">
        <v>67</v>
      </c>
      <c r="D90" s="121" t="str">
        <f>B91&amp;".1"</f>
        <v>.1</v>
      </c>
      <c r="E90" s="122"/>
      <c r="F90" s="71"/>
      <c r="G90" s="299"/>
      <c r="H90" s="221" t="str">
        <f t="shared" ref="H90:H95" si="11">IFERROR(VLOOKUP(E90,ActiveFixtures,2,FALSE),"")</f>
        <v/>
      </c>
      <c r="I90" s="296"/>
    </row>
    <row r="91" spans="1:9" ht="13.05" customHeight="1" x14ac:dyDescent="0.3">
      <c r="A91" s="296"/>
      <c r="B91" s="310"/>
      <c r="C91" s="10">
        <v>68</v>
      </c>
      <c r="D91" s="123" t="str">
        <f>B91&amp;".2"</f>
        <v>.2</v>
      </c>
      <c r="E91" s="124"/>
      <c r="F91" s="71"/>
      <c r="G91" s="300"/>
      <c r="H91" s="11" t="str">
        <f t="shared" si="11"/>
        <v/>
      </c>
      <c r="I91" s="296"/>
    </row>
    <row r="92" spans="1:9" ht="13.05" customHeight="1" x14ac:dyDescent="0.3">
      <c r="A92" s="296"/>
      <c r="B92" s="311"/>
      <c r="C92" s="142">
        <v>69</v>
      </c>
      <c r="D92" s="121" t="str">
        <f>B91&amp;".3"</f>
        <v>.3</v>
      </c>
      <c r="E92" s="124"/>
      <c r="F92" s="71"/>
      <c r="G92" s="300"/>
      <c r="H92" s="12" t="str">
        <f t="shared" si="11"/>
        <v/>
      </c>
      <c r="I92" s="296"/>
    </row>
    <row r="93" spans="1:9" ht="13.05" customHeight="1" x14ac:dyDescent="0.3">
      <c r="A93" s="296"/>
      <c r="B93" s="311"/>
      <c r="C93" s="142">
        <v>70</v>
      </c>
      <c r="D93" s="123" t="str">
        <f>B91&amp;".4"</f>
        <v>.4</v>
      </c>
      <c r="E93" s="124"/>
      <c r="F93" s="71"/>
      <c r="G93" s="300"/>
      <c r="H93" s="221" t="str">
        <f t="shared" si="11"/>
        <v/>
      </c>
      <c r="I93" s="296"/>
    </row>
    <row r="94" spans="1:9" ht="13.05" customHeight="1" x14ac:dyDescent="0.3">
      <c r="A94" s="296"/>
      <c r="B94" s="311"/>
      <c r="C94" s="10">
        <v>71</v>
      </c>
      <c r="D94" s="121" t="str">
        <f>B91&amp;".5"</f>
        <v>.5</v>
      </c>
      <c r="E94" s="124"/>
      <c r="F94" s="71"/>
      <c r="G94" s="300"/>
      <c r="H94" s="11" t="str">
        <f t="shared" si="11"/>
        <v/>
      </c>
      <c r="I94" s="296"/>
    </row>
    <row r="95" spans="1:9" ht="13.05" customHeight="1" thickBot="1" x14ac:dyDescent="0.35">
      <c r="A95" s="296"/>
      <c r="B95" s="312"/>
      <c r="C95" s="140">
        <v>72</v>
      </c>
      <c r="D95" s="123" t="str">
        <f>B91&amp;".6"</f>
        <v>.6</v>
      </c>
      <c r="E95" s="124"/>
      <c r="F95" s="71"/>
      <c r="G95" s="307"/>
      <c r="H95" s="12" t="str">
        <f t="shared" si="11"/>
        <v/>
      </c>
      <c r="I95" s="296"/>
    </row>
    <row r="96" spans="1:9" ht="10.050000000000001" customHeight="1" thickBot="1" x14ac:dyDescent="0.35">
      <c r="A96" s="296"/>
      <c r="B96" s="298"/>
      <c r="C96" s="298"/>
      <c r="D96" s="298"/>
      <c r="E96" s="298"/>
      <c r="F96" s="298"/>
      <c r="G96" s="298"/>
      <c r="H96" s="298"/>
      <c r="I96" s="296"/>
    </row>
    <row r="97" spans="1:9" ht="13.05" customHeight="1" x14ac:dyDescent="0.3">
      <c r="A97" s="296"/>
      <c r="B97" s="141" t="s">
        <v>106</v>
      </c>
      <c r="C97" s="47">
        <v>73</v>
      </c>
      <c r="D97" s="121" t="str">
        <f>B98&amp;".1"</f>
        <v>.1</v>
      </c>
      <c r="E97" s="122"/>
      <c r="F97" s="71"/>
      <c r="G97" s="299"/>
      <c r="H97" s="221" t="str">
        <f t="shared" ref="H97:H102" si="12">IFERROR(VLOOKUP(E97,ActiveFixtures,2,FALSE),"")</f>
        <v/>
      </c>
      <c r="I97" s="296"/>
    </row>
    <row r="98" spans="1:9" ht="13.05" customHeight="1" x14ac:dyDescent="0.3">
      <c r="A98" s="296"/>
      <c r="B98" s="310"/>
      <c r="C98" s="39">
        <v>74</v>
      </c>
      <c r="D98" s="123" t="str">
        <f>B98&amp;".2"</f>
        <v>.2</v>
      </c>
      <c r="E98" s="124"/>
      <c r="F98" s="71"/>
      <c r="G98" s="300"/>
      <c r="H98" s="11" t="str">
        <f t="shared" si="12"/>
        <v/>
      </c>
      <c r="I98" s="296"/>
    </row>
    <row r="99" spans="1:9" ht="13.05" customHeight="1" x14ac:dyDescent="0.3">
      <c r="A99" s="296"/>
      <c r="B99" s="311"/>
      <c r="C99" s="39">
        <v>75</v>
      </c>
      <c r="D99" s="121" t="str">
        <f>B98&amp;".3"</f>
        <v>.3</v>
      </c>
      <c r="E99" s="124"/>
      <c r="F99" s="71"/>
      <c r="G99" s="300"/>
      <c r="H99" s="12" t="str">
        <f t="shared" si="12"/>
        <v/>
      </c>
      <c r="I99" s="296"/>
    </row>
    <row r="100" spans="1:9" ht="13.05" customHeight="1" x14ac:dyDescent="0.3">
      <c r="A100" s="296"/>
      <c r="B100" s="311"/>
      <c r="C100" s="39">
        <v>76</v>
      </c>
      <c r="D100" s="123" t="str">
        <f>B98&amp;".4"</f>
        <v>.4</v>
      </c>
      <c r="E100" s="124"/>
      <c r="F100" s="71"/>
      <c r="G100" s="300"/>
      <c r="H100" s="221" t="str">
        <f t="shared" si="12"/>
        <v/>
      </c>
      <c r="I100" s="296"/>
    </row>
    <row r="101" spans="1:9" ht="13.05" customHeight="1" x14ac:dyDescent="0.3">
      <c r="A101" s="296"/>
      <c r="B101" s="311"/>
      <c r="C101" s="39">
        <v>77</v>
      </c>
      <c r="D101" s="121" t="str">
        <f>B98&amp;".5"</f>
        <v>.5</v>
      </c>
      <c r="E101" s="124"/>
      <c r="F101" s="71"/>
      <c r="G101" s="300"/>
      <c r="H101" s="11" t="str">
        <f t="shared" si="12"/>
        <v/>
      </c>
      <c r="I101" s="296"/>
    </row>
    <row r="102" spans="1:9" ht="13.05" customHeight="1" thickBot="1" x14ac:dyDescent="0.35">
      <c r="A102" s="296"/>
      <c r="B102" s="312"/>
      <c r="C102" s="143">
        <v>78</v>
      </c>
      <c r="D102" s="123" t="str">
        <f>B98&amp;".6"</f>
        <v>.6</v>
      </c>
      <c r="E102" s="124"/>
      <c r="F102" s="71"/>
      <c r="G102" s="307"/>
      <c r="H102" s="12" t="str">
        <f t="shared" si="12"/>
        <v/>
      </c>
      <c r="I102" s="296"/>
    </row>
    <row r="103" spans="1:9" ht="10.050000000000001" customHeight="1" thickBot="1" x14ac:dyDescent="0.35">
      <c r="A103" s="296"/>
      <c r="B103" s="298"/>
      <c r="C103" s="298"/>
      <c r="D103" s="298"/>
      <c r="E103" s="298"/>
      <c r="F103" s="298"/>
      <c r="G103" s="298"/>
      <c r="H103" s="298"/>
      <c r="I103" s="296"/>
    </row>
    <row r="104" spans="1:9" ht="13.05" customHeight="1" x14ac:dyDescent="0.3">
      <c r="A104" s="296"/>
      <c r="B104" s="141" t="s">
        <v>106</v>
      </c>
      <c r="C104" s="46">
        <v>79</v>
      </c>
      <c r="D104" s="121" t="str">
        <f>B105&amp;".1"</f>
        <v>.1</v>
      </c>
      <c r="E104" s="122"/>
      <c r="F104" s="71"/>
      <c r="G104" s="299"/>
      <c r="H104" s="221" t="str">
        <f t="shared" ref="H104:H109" si="13">IFERROR(VLOOKUP(E104,ActiveFixtures,2,FALSE),"")</f>
        <v/>
      </c>
      <c r="I104" s="296"/>
    </row>
    <row r="105" spans="1:9" ht="13.05" customHeight="1" x14ac:dyDescent="0.3">
      <c r="A105" s="296"/>
      <c r="B105" s="310"/>
      <c r="C105" s="10">
        <v>80</v>
      </c>
      <c r="D105" s="123" t="str">
        <f>B105&amp;".2"</f>
        <v>.2</v>
      </c>
      <c r="E105" s="124"/>
      <c r="F105" s="71"/>
      <c r="G105" s="300"/>
      <c r="H105" s="11" t="str">
        <f t="shared" si="13"/>
        <v/>
      </c>
      <c r="I105" s="296"/>
    </row>
    <row r="106" spans="1:9" ht="13.05" customHeight="1" x14ac:dyDescent="0.3">
      <c r="A106" s="296"/>
      <c r="B106" s="311"/>
      <c r="C106" s="10">
        <v>81</v>
      </c>
      <c r="D106" s="121" t="str">
        <f>B105&amp;".3"</f>
        <v>.3</v>
      </c>
      <c r="E106" s="124"/>
      <c r="F106" s="71"/>
      <c r="G106" s="300"/>
      <c r="H106" s="12" t="str">
        <f t="shared" si="13"/>
        <v/>
      </c>
      <c r="I106" s="296"/>
    </row>
    <row r="107" spans="1:9" ht="13.05" customHeight="1" x14ac:dyDescent="0.3">
      <c r="A107" s="296"/>
      <c r="B107" s="311"/>
      <c r="C107" s="10">
        <v>82</v>
      </c>
      <c r="D107" s="123" t="str">
        <f>B105&amp;".4"</f>
        <v>.4</v>
      </c>
      <c r="E107" s="124"/>
      <c r="F107" s="71"/>
      <c r="G107" s="300"/>
      <c r="H107" s="221" t="str">
        <f t="shared" si="13"/>
        <v/>
      </c>
      <c r="I107" s="296"/>
    </row>
    <row r="108" spans="1:9" ht="13.05" customHeight="1" x14ac:dyDescent="0.3">
      <c r="A108" s="296"/>
      <c r="B108" s="311"/>
      <c r="C108" s="10">
        <v>83</v>
      </c>
      <c r="D108" s="121" t="str">
        <f>B105&amp;".5"</f>
        <v>.5</v>
      </c>
      <c r="E108" s="124"/>
      <c r="F108" s="71"/>
      <c r="G108" s="300"/>
      <c r="H108" s="11" t="str">
        <f t="shared" si="13"/>
        <v/>
      </c>
      <c r="I108" s="296"/>
    </row>
    <row r="109" spans="1:9" ht="13.05" customHeight="1" thickBot="1" x14ac:dyDescent="0.35">
      <c r="A109" s="296"/>
      <c r="B109" s="312"/>
      <c r="C109" s="140">
        <v>84</v>
      </c>
      <c r="D109" s="123" t="str">
        <f>B105&amp;".6"</f>
        <v>.6</v>
      </c>
      <c r="E109" s="124"/>
      <c r="F109" s="71"/>
      <c r="G109" s="307"/>
      <c r="H109" s="12" t="str">
        <f t="shared" si="13"/>
        <v/>
      </c>
      <c r="I109" s="296"/>
    </row>
    <row r="110" spans="1:9" ht="10.050000000000001" customHeight="1" thickBot="1" x14ac:dyDescent="0.35">
      <c r="A110" s="296"/>
      <c r="B110" s="298"/>
      <c r="C110" s="298"/>
      <c r="D110" s="298"/>
      <c r="E110" s="298"/>
      <c r="F110" s="298"/>
      <c r="G110" s="298"/>
      <c r="H110" s="298"/>
      <c r="I110" s="296"/>
    </row>
    <row r="111" spans="1:9" ht="13.05" customHeight="1" x14ac:dyDescent="0.3">
      <c r="A111" s="296"/>
      <c r="B111" s="141" t="s">
        <v>106</v>
      </c>
      <c r="C111" s="46">
        <v>85</v>
      </c>
      <c r="D111" s="121" t="str">
        <f>B112&amp;".1"</f>
        <v>.1</v>
      </c>
      <c r="E111" s="122"/>
      <c r="F111" s="71"/>
      <c r="G111" s="299"/>
      <c r="H111" s="221" t="str">
        <f t="shared" ref="H111:H116" si="14">IFERROR(VLOOKUP(E111,ActiveFixtures,2,FALSE),"")</f>
        <v/>
      </c>
      <c r="I111" s="296"/>
    </row>
    <row r="112" spans="1:9" ht="13.05" customHeight="1" x14ac:dyDescent="0.3">
      <c r="A112" s="296"/>
      <c r="B112" s="310"/>
      <c r="C112" s="10">
        <v>86</v>
      </c>
      <c r="D112" s="123" t="str">
        <f>B112&amp;".2"</f>
        <v>.2</v>
      </c>
      <c r="E112" s="124"/>
      <c r="F112" s="71"/>
      <c r="G112" s="300"/>
      <c r="H112" s="11" t="str">
        <f t="shared" si="14"/>
        <v/>
      </c>
      <c r="I112" s="296"/>
    </row>
    <row r="113" spans="1:9" ht="13.05" customHeight="1" x14ac:dyDescent="0.3">
      <c r="A113" s="296"/>
      <c r="B113" s="311"/>
      <c r="C113" s="10">
        <v>87</v>
      </c>
      <c r="D113" s="121" t="str">
        <f>B112&amp;".3"</f>
        <v>.3</v>
      </c>
      <c r="E113" s="124"/>
      <c r="F113" s="71"/>
      <c r="G113" s="300"/>
      <c r="H113" s="12" t="str">
        <f t="shared" si="14"/>
        <v/>
      </c>
      <c r="I113" s="296"/>
    </row>
    <row r="114" spans="1:9" ht="13.05" customHeight="1" x14ac:dyDescent="0.3">
      <c r="A114" s="296"/>
      <c r="B114" s="311"/>
      <c r="C114" s="10">
        <v>88</v>
      </c>
      <c r="D114" s="123" t="str">
        <f>B112&amp;".4"</f>
        <v>.4</v>
      </c>
      <c r="E114" s="124"/>
      <c r="F114" s="71"/>
      <c r="G114" s="300"/>
      <c r="H114" s="221" t="str">
        <f t="shared" si="14"/>
        <v/>
      </c>
      <c r="I114" s="296"/>
    </row>
    <row r="115" spans="1:9" ht="13.05" customHeight="1" x14ac:dyDescent="0.3">
      <c r="A115" s="296"/>
      <c r="B115" s="311"/>
      <c r="C115" s="10">
        <v>89</v>
      </c>
      <c r="D115" s="121" t="str">
        <f>B112&amp;".5"</f>
        <v>.5</v>
      </c>
      <c r="E115" s="124"/>
      <c r="F115" s="71"/>
      <c r="G115" s="300"/>
      <c r="H115" s="11" t="str">
        <f t="shared" si="14"/>
        <v/>
      </c>
      <c r="I115" s="296"/>
    </row>
    <row r="116" spans="1:9" ht="13.05" customHeight="1" thickBot="1" x14ac:dyDescent="0.35">
      <c r="A116" s="296"/>
      <c r="B116" s="312"/>
      <c r="C116" s="140">
        <v>90</v>
      </c>
      <c r="D116" s="123" t="str">
        <f>B112&amp;".6"</f>
        <v>.6</v>
      </c>
      <c r="E116" s="124"/>
      <c r="F116" s="71"/>
      <c r="G116" s="307"/>
      <c r="H116" s="12" t="str">
        <f t="shared" si="14"/>
        <v/>
      </c>
      <c r="I116" s="296"/>
    </row>
    <row r="117" spans="1:9" ht="10.050000000000001" customHeight="1" thickBot="1" x14ac:dyDescent="0.35">
      <c r="A117" s="296"/>
      <c r="B117" s="298"/>
      <c r="C117" s="298"/>
      <c r="D117" s="298"/>
      <c r="E117" s="298"/>
      <c r="F117" s="298"/>
      <c r="G117" s="298"/>
      <c r="H117" s="298"/>
      <c r="I117" s="296"/>
    </row>
    <row r="118" spans="1:9" ht="13.05" customHeight="1" x14ac:dyDescent="0.3">
      <c r="A118" s="296"/>
      <c r="B118" s="141" t="s">
        <v>106</v>
      </c>
      <c r="C118" s="46">
        <v>91</v>
      </c>
      <c r="D118" s="121" t="str">
        <f>B119&amp;".1"</f>
        <v>.1</v>
      </c>
      <c r="E118" s="122"/>
      <c r="F118" s="71"/>
      <c r="G118" s="299"/>
      <c r="H118" s="221" t="str">
        <f t="shared" ref="H118:H123" si="15">IFERROR(VLOOKUP(E118,ActiveFixtures,2,FALSE),"")</f>
        <v/>
      </c>
      <c r="I118" s="296"/>
    </row>
    <row r="119" spans="1:9" ht="13.05" customHeight="1" x14ac:dyDescent="0.3">
      <c r="A119" s="296"/>
      <c r="B119" s="310"/>
      <c r="C119" s="10">
        <v>92</v>
      </c>
      <c r="D119" s="123" t="str">
        <f>B119&amp;".2"</f>
        <v>.2</v>
      </c>
      <c r="E119" s="124"/>
      <c r="F119" s="71"/>
      <c r="G119" s="300"/>
      <c r="H119" s="11" t="str">
        <f t="shared" si="15"/>
        <v/>
      </c>
      <c r="I119" s="296"/>
    </row>
    <row r="120" spans="1:9" ht="13.05" customHeight="1" x14ac:dyDescent="0.3">
      <c r="A120" s="296"/>
      <c r="B120" s="311"/>
      <c r="C120" s="10">
        <v>93</v>
      </c>
      <c r="D120" s="121" t="str">
        <f>B119&amp;".3"</f>
        <v>.3</v>
      </c>
      <c r="E120" s="124"/>
      <c r="F120" s="71"/>
      <c r="G120" s="300"/>
      <c r="H120" s="12" t="str">
        <f t="shared" si="15"/>
        <v/>
      </c>
      <c r="I120" s="296"/>
    </row>
    <row r="121" spans="1:9" ht="13.05" customHeight="1" x14ac:dyDescent="0.3">
      <c r="A121" s="296"/>
      <c r="B121" s="311"/>
      <c r="C121" s="10">
        <v>95</v>
      </c>
      <c r="D121" s="123" t="str">
        <f>B119&amp;".4"</f>
        <v>.4</v>
      </c>
      <c r="E121" s="124"/>
      <c r="F121" s="71"/>
      <c r="G121" s="300"/>
      <c r="H121" s="221" t="str">
        <f t="shared" si="15"/>
        <v/>
      </c>
      <c r="I121" s="296"/>
    </row>
    <row r="122" spans="1:9" ht="13.05" customHeight="1" x14ac:dyDescent="0.3">
      <c r="A122" s="296"/>
      <c r="B122" s="311"/>
      <c r="C122" s="10">
        <v>95</v>
      </c>
      <c r="D122" s="121" t="str">
        <f>B119&amp;".5"</f>
        <v>.5</v>
      </c>
      <c r="E122" s="124"/>
      <c r="F122" s="71"/>
      <c r="G122" s="300"/>
      <c r="H122" s="11" t="str">
        <f t="shared" si="15"/>
        <v/>
      </c>
      <c r="I122" s="296"/>
    </row>
    <row r="123" spans="1:9" ht="13.05" customHeight="1" thickBot="1" x14ac:dyDescent="0.35">
      <c r="A123" s="296"/>
      <c r="B123" s="312"/>
      <c r="C123" s="140">
        <v>96</v>
      </c>
      <c r="D123" s="125" t="str">
        <f>B119&amp;".6"</f>
        <v>.6</v>
      </c>
      <c r="E123" s="126"/>
      <c r="F123" s="73"/>
      <c r="G123" s="307"/>
      <c r="H123" s="13" t="str">
        <f t="shared" si="15"/>
        <v/>
      </c>
      <c r="I123" s="296"/>
    </row>
    <row r="124" spans="1:9" ht="13.05" customHeight="1" x14ac:dyDescent="0.3">
      <c r="B124" s="294"/>
      <c r="C124" s="294"/>
      <c r="D124" s="294"/>
      <c r="E124" s="295"/>
      <c r="F124" s="308" t="s">
        <v>7</v>
      </c>
      <c r="G124" s="309"/>
      <c r="H124" s="41">
        <f>SUM(H6,H9,H13,H16,H20,H23,H27,H30,H34,H37,H41,H44,H48,H51,H55,H58,H69,H72,H76,H79,H83,H86,H90,H93,H97,H100,H104,H107,H111,H114,H118,H121)</f>
        <v>0</v>
      </c>
      <c r="I124" s="296"/>
    </row>
    <row r="125" spans="1:9" ht="13.05" customHeight="1" x14ac:dyDescent="0.3">
      <c r="B125" s="296"/>
      <c r="C125" s="296"/>
      <c r="D125" s="296"/>
      <c r="E125" s="297"/>
      <c r="F125" s="290" t="s">
        <v>8</v>
      </c>
      <c r="G125" s="291"/>
      <c r="H125" s="42">
        <f>SUM(H7,H10,H14,H17,H21,H24,H28,H31,H35,H38,H42,H45,H49,H52,H56,H59,H70,H73,H77,H80,H84,H87,H91,H94,H98,H101,H105,H108,H112,H115,H119,H122)</f>
        <v>0</v>
      </c>
      <c r="I125" s="296"/>
    </row>
    <row r="126" spans="1:9" ht="13.05" customHeight="1" thickBot="1" x14ac:dyDescent="0.35">
      <c r="B126" s="296"/>
      <c r="C126" s="296"/>
      <c r="D126" s="296"/>
      <c r="E126" s="297"/>
      <c r="F126" s="292" t="s">
        <v>9</v>
      </c>
      <c r="G126" s="293"/>
      <c r="H126" s="43">
        <f>SUM(H8,H11,H15,H18,H22,H25,H29,H32,H36,H39,H43,H46,H50,H53,H57,H60,H71,H74,H78,H81,H85,H88,H92,H95,H99,H102,H106,H109,H113,H116,H120,H123)</f>
        <v>0</v>
      </c>
      <c r="I126" s="296"/>
    </row>
    <row r="127" spans="1:9" ht="13.05" customHeight="1" x14ac:dyDescent="0.3">
      <c r="C127" s="40"/>
      <c r="D127" s="40"/>
      <c r="E127" s="40"/>
      <c r="I127" s="48"/>
    </row>
  </sheetData>
  <sheetProtection sheet="1" formatCells="0" formatColumns="0" formatRows="0"/>
  <mergeCells count="68">
    <mergeCell ref="G104:G109"/>
    <mergeCell ref="B105:B109"/>
    <mergeCell ref="B110:H110"/>
    <mergeCell ref="F125:G125"/>
    <mergeCell ref="F126:G126"/>
    <mergeCell ref="G111:G116"/>
    <mergeCell ref="B112:B116"/>
    <mergeCell ref="G118:G123"/>
    <mergeCell ref="B119:B123"/>
    <mergeCell ref="F124:G124"/>
    <mergeCell ref="B124:E126"/>
    <mergeCell ref="B117:H117"/>
    <mergeCell ref="B103:H103"/>
    <mergeCell ref="B82:H82"/>
    <mergeCell ref="B75:H75"/>
    <mergeCell ref="G83:G88"/>
    <mergeCell ref="B84:B88"/>
    <mergeCell ref="G90:G95"/>
    <mergeCell ref="B91:B95"/>
    <mergeCell ref="B96:H96"/>
    <mergeCell ref="B89:H89"/>
    <mergeCell ref="G97:G102"/>
    <mergeCell ref="B98:B102"/>
    <mergeCell ref="D66:F66"/>
    <mergeCell ref="B67:F67"/>
    <mergeCell ref="G69:G74"/>
    <mergeCell ref="B70:B74"/>
    <mergeCell ref="G76:G81"/>
    <mergeCell ref="B77:B81"/>
    <mergeCell ref="A5:A123"/>
    <mergeCell ref="G6:G11"/>
    <mergeCell ref="B7:B11"/>
    <mergeCell ref="B12:H12"/>
    <mergeCell ref="G13:G18"/>
    <mergeCell ref="B14:B18"/>
    <mergeCell ref="G20:G25"/>
    <mergeCell ref="B21:B25"/>
    <mergeCell ref="F61:G61"/>
    <mergeCell ref="G34:G39"/>
    <mergeCell ref="B35:B39"/>
    <mergeCell ref="G41:G46"/>
    <mergeCell ref="B42:B46"/>
    <mergeCell ref="F62:G62"/>
    <mergeCell ref="F63:G63"/>
    <mergeCell ref="B65:C65"/>
    <mergeCell ref="B2:C2"/>
    <mergeCell ref="D2:F2"/>
    <mergeCell ref="H2:H3"/>
    <mergeCell ref="I2:I126"/>
    <mergeCell ref="B3:C3"/>
    <mergeCell ref="D3:F3"/>
    <mergeCell ref="B4:H4"/>
    <mergeCell ref="G27:G32"/>
    <mergeCell ref="B28:B32"/>
    <mergeCell ref="G48:G53"/>
    <mergeCell ref="B49:B53"/>
    <mergeCell ref="G55:G60"/>
    <mergeCell ref="B56:B60"/>
    <mergeCell ref="D65:F65"/>
    <mergeCell ref="G65:H67"/>
    <mergeCell ref="B66:C66"/>
    <mergeCell ref="B19:H19"/>
    <mergeCell ref="B61:E63"/>
    <mergeCell ref="B54:H54"/>
    <mergeCell ref="B47:H47"/>
    <mergeCell ref="B40:H40"/>
    <mergeCell ref="B33:H33"/>
    <mergeCell ref="B26:H26"/>
  </mergeCells>
  <conditionalFormatting sqref="D6">
    <cfRule type="beginsWith" dxfId="41" priority="16" operator="beginsWith" text=".1">
      <formula>LEFT(D6,LEN(".1"))=".1"</formula>
    </cfRule>
  </conditionalFormatting>
  <conditionalFormatting sqref="D7">
    <cfRule type="beginsWith" dxfId="40" priority="15" operator="beginsWith" text=".2">
      <formula>LEFT(D7,LEN(".2"))=".2"</formula>
    </cfRule>
  </conditionalFormatting>
  <conditionalFormatting sqref="D8">
    <cfRule type="beginsWith" dxfId="39" priority="14" operator="beginsWith" text=".3">
      <formula>LEFT(D8,LEN(".3"))=".3"</formula>
    </cfRule>
  </conditionalFormatting>
  <conditionalFormatting sqref="D9">
    <cfRule type="beginsWith" dxfId="38" priority="13" operator="beginsWith" text=".4">
      <formula>LEFT(D9,LEN(".4"))=".4"</formula>
    </cfRule>
  </conditionalFormatting>
  <conditionalFormatting sqref="D10">
    <cfRule type="beginsWith" dxfId="37" priority="12" operator="beginsWith" text=".5">
      <formula>LEFT(D10,LEN(".5"))=".5"</formula>
    </cfRule>
  </conditionalFormatting>
  <conditionalFormatting sqref="D11">
    <cfRule type="beginsWith" dxfId="36" priority="11" operator="beginsWith" text=".6">
      <formula>LEFT(D11,LEN(".6"))=".6"</formula>
    </cfRule>
  </conditionalFormatting>
  <conditionalFormatting sqref="D13 D20 D27 D34 D41 D48 D55 D69 D76 D83 D90 D97 D104 D111 D118">
    <cfRule type="beginsWith" dxfId="35" priority="10" operator="beginsWith" text=".1">
      <formula>LEFT(D13,LEN(".1"))=".1"</formula>
    </cfRule>
  </conditionalFormatting>
  <conditionalFormatting sqref="D14 D21 D28 D35 D42 D49 D56 D70 D77 D84 D91 D98 D105 D112 D119">
    <cfRule type="beginsWith" dxfId="34" priority="9" operator="beginsWith" text=".2">
      <formula>LEFT(D14,LEN(".2"))=".2"</formula>
    </cfRule>
  </conditionalFormatting>
  <conditionalFormatting sqref="D15 D22 D29 D36 D43 D50 D57 D71 D78 D85 D92 D99 D106 D113 D120">
    <cfRule type="beginsWith" dxfId="33" priority="8" operator="beginsWith" text=".3">
      <formula>LEFT(D15,LEN(".3"))=".3"</formula>
    </cfRule>
  </conditionalFormatting>
  <conditionalFormatting sqref="D16 D23 D30 D37 D44 D51 D58 D72 D79 D86 D93 D100 D107 D114 D121">
    <cfRule type="beginsWith" dxfId="32" priority="7" operator="beginsWith" text=".4">
      <formula>LEFT(D16,LEN(".4"))=".4"</formula>
    </cfRule>
  </conditionalFormatting>
  <conditionalFormatting sqref="D17 D24 D31 D38 D45 D52 D59 D73 D80 D87 D94 D101 D108 D115 D122">
    <cfRule type="beginsWith" dxfId="31" priority="6" operator="beginsWith" text=".5">
      <formula>LEFT(D17,LEN(".5"))=".5"</formula>
    </cfRule>
  </conditionalFormatting>
  <conditionalFormatting sqref="D18 D25 D32 D39 D46 D53 D60 D74 D81 D88 D95 D102 D109 D116 D123">
    <cfRule type="beginsWith" dxfId="30" priority="5" operator="beginsWith" text=".6">
      <formula>LEFT(D18,LEN(".6"))=".6"</formula>
    </cfRule>
  </conditionalFormatting>
  <conditionalFormatting sqref="D2:F2">
    <cfRule type="cellIs" dxfId="29" priority="3" operator="equal">
      <formula>0</formula>
    </cfRule>
  </conditionalFormatting>
  <conditionalFormatting sqref="D65:F66">
    <cfRule type="cellIs" dxfId="28" priority="1" operator="equal">
      <formula>0</formula>
    </cfRule>
  </conditionalFormatting>
  <conditionalFormatting sqref="G65">
    <cfRule type="cellIs" dxfId="27" priority="4" operator="equal">
      <formula>0</formula>
    </cfRule>
  </conditionalFormatting>
  <pageMargins left="0.4861111111111111" right="0.25" top="0.79166666666666663" bottom="0.7407407407407407" header="0.3" footer="0.3"/>
  <pageSetup paperSize="9" orientation="portrait" horizontalDpi="0" verticalDpi="0"/>
  <headerFooter>
    <oddHeader>&amp;L&amp;F
&amp;A</oddHeader>
    <oddFooter>&amp;C&amp;P</oddFooter>
  </headerFooter>
  <rowBreaks count="1" manualBreakCount="1">
    <brk id="63" max="16383" man="1"/>
  </rowBreaks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95A5CD-D3FF-D34C-9EA6-48E1F4E8837C}">
          <x14:formula1>
            <xm:f>Fixtures!$H$6:$H$27</xm:f>
          </x14:formula1>
          <xm:sqref>E83:E88 E118:E123 E69:E74 E90:E95 E97:E102 E104:E109 E111:E116 E76:E81</xm:sqref>
        </x14:dataValidation>
        <x14:dataValidation type="list" allowBlank="1" showInputMessage="1" showErrorMessage="1" xr:uid="{983721AF-3FCD-0E45-B2B7-6E3D271895D2}">
          <x14:formula1>
            <xm:f>Fixtures!$H$6:$H$40</xm:f>
          </x14:formula1>
          <xm:sqref>E6:E11 E55:E60 E20:E25 E27:E32 E34:E39 E41:E46 E48:E53 E13:E18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4AD8-8A50-B241-8AD5-48CC7D35B7B1}">
  <dimension ref="A1:I127"/>
  <sheetViews>
    <sheetView zoomScale="110" zoomScaleNormal="110" zoomScaleSheetLayoutView="140" workbookViewId="0">
      <selection activeCell="E70" sqref="E70"/>
    </sheetView>
  </sheetViews>
  <sheetFormatPr defaultColWidth="10.796875" defaultRowHeight="13.05" customHeight="1" x14ac:dyDescent="0.3"/>
  <cols>
    <col min="1" max="1" width="0.796875" style="40" customWidth="1"/>
    <col min="2" max="2" width="8" style="40" customWidth="1"/>
    <col min="3" max="3" width="5.69921875" style="224" customWidth="1"/>
    <col min="4" max="4" width="10.69921875" style="224" customWidth="1"/>
    <col min="5" max="5" width="18.296875" style="224" customWidth="1"/>
    <col min="6" max="6" width="22.19921875" style="48" customWidth="1"/>
    <col min="7" max="7" width="14.69921875" style="48" customWidth="1"/>
    <col min="8" max="8" width="7.5" style="48" customWidth="1"/>
    <col min="9" max="9" width="1.5" style="40" customWidth="1"/>
    <col min="10" max="24" width="5.296875" style="40" customWidth="1"/>
    <col min="25" max="16384" width="10.796875" style="40"/>
  </cols>
  <sheetData>
    <row r="1" spans="1:9" ht="1.95" customHeight="1" thickBot="1" x14ac:dyDescent="0.35">
      <c r="C1" s="48"/>
      <c r="D1" s="48"/>
      <c r="E1" s="48"/>
    </row>
    <row r="2" spans="1:9" ht="16.95" customHeight="1" thickBot="1" x14ac:dyDescent="0.35">
      <c r="B2" s="285" t="s">
        <v>0</v>
      </c>
      <c r="C2" s="286"/>
      <c r="D2" s="287" t="str">
        <f>Fixtures!C2</f>
        <v>Macklemore24</v>
      </c>
      <c r="E2" s="288"/>
      <c r="F2" s="289"/>
      <c r="G2" s="80"/>
      <c r="H2" s="327"/>
      <c r="I2" s="296"/>
    </row>
    <row r="3" spans="1:9" ht="16.95" customHeight="1" thickBot="1" x14ac:dyDescent="0.35">
      <c r="B3" s="285" t="s">
        <v>108</v>
      </c>
      <c r="C3" s="286"/>
      <c r="D3" s="328"/>
      <c r="E3" s="329"/>
      <c r="F3" s="330"/>
      <c r="G3" s="80"/>
      <c r="H3" s="327"/>
      <c r="I3" s="296"/>
    </row>
    <row r="4" spans="1:9" ht="6" customHeight="1" thickBot="1" x14ac:dyDescent="0.35">
      <c r="B4" s="296"/>
      <c r="C4" s="296"/>
      <c r="D4" s="296"/>
      <c r="E4" s="296"/>
      <c r="F4" s="296"/>
      <c r="G4" s="296"/>
      <c r="H4" s="296"/>
      <c r="I4" s="296"/>
    </row>
    <row r="5" spans="1:9" ht="13.05" customHeight="1" thickBot="1" x14ac:dyDescent="0.35">
      <c r="A5" s="296"/>
      <c r="B5" s="70"/>
      <c r="C5" s="7" t="s">
        <v>1</v>
      </c>
      <c r="D5" s="119" t="s">
        <v>2</v>
      </c>
      <c r="E5" s="120" t="s">
        <v>3</v>
      </c>
      <c r="F5" s="8" t="s">
        <v>4</v>
      </c>
      <c r="G5" s="8" t="s">
        <v>5</v>
      </c>
      <c r="H5" s="9" t="s">
        <v>6</v>
      </c>
      <c r="I5" s="296"/>
    </row>
    <row r="6" spans="1:9" ht="13.2" customHeight="1" x14ac:dyDescent="0.3">
      <c r="A6" s="296"/>
      <c r="B6" s="141" t="s">
        <v>106</v>
      </c>
      <c r="C6" s="6">
        <v>1</v>
      </c>
      <c r="D6" s="127" t="str">
        <f>B7&amp;".1"</f>
        <v>.1</v>
      </c>
      <c r="E6" s="128"/>
      <c r="F6" s="71"/>
      <c r="G6" s="324"/>
      <c r="H6" s="220" t="str">
        <f t="shared" ref="H6:H11" si="0">IFERROR(VLOOKUP(E6,ActiveFixtures,2,FALSE),"")</f>
        <v/>
      </c>
      <c r="I6" s="296"/>
    </row>
    <row r="7" spans="1:9" ht="13.2" customHeight="1" x14ac:dyDescent="0.3">
      <c r="A7" s="296"/>
      <c r="B7" s="310"/>
      <c r="C7" s="10">
        <v>2</v>
      </c>
      <c r="D7" s="129" t="str">
        <f>B7&amp;".2"</f>
        <v>.2</v>
      </c>
      <c r="E7" s="130"/>
      <c r="F7" s="71"/>
      <c r="G7" s="325"/>
      <c r="H7" s="11" t="str">
        <f t="shared" si="0"/>
        <v/>
      </c>
      <c r="I7" s="296"/>
    </row>
    <row r="8" spans="1:9" ht="13.2" customHeight="1" x14ac:dyDescent="0.3">
      <c r="A8" s="296"/>
      <c r="B8" s="319"/>
      <c r="C8" s="10">
        <v>3</v>
      </c>
      <c r="D8" s="127" t="str">
        <f>B7&amp;".3"</f>
        <v>.3</v>
      </c>
      <c r="E8" s="130"/>
      <c r="F8" s="71"/>
      <c r="G8" s="325"/>
      <c r="H8" s="12" t="str">
        <f t="shared" si="0"/>
        <v/>
      </c>
      <c r="I8" s="296"/>
    </row>
    <row r="9" spans="1:9" ht="13.2" customHeight="1" x14ac:dyDescent="0.3">
      <c r="A9" s="296"/>
      <c r="B9" s="319"/>
      <c r="C9" s="10">
        <v>4</v>
      </c>
      <c r="D9" s="129" t="str">
        <f>B7&amp;".4"</f>
        <v>.4</v>
      </c>
      <c r="E9" s="130"/>
      <c r="F9" s="71"/>
      <c r="G9" s="325"/>
      <c r="H9" s="221" t="str">
        <f t="shared" si="0"/>
        <v/>
      </c>
      <c r="I9" s="296"/>
    </row>
    <row r="10" spans="1:9" ht="13.2" customHeight="1" x14ac:dyDescent="0.3">
      <c r="A10" s="296"/>
      <c r="B10" s="319"/>
      <c r="C10" s="10">
        <v>5</v>
      </c>
      <c r="D10" s="127" t="str">
        <f>B7&amp;".5"</f>
        <v>.5</v>
      </c>
      <c r="E10" s="130"/>
      <c r="F10" s="71"/>
      <c r="G10" s="325"/>
      <c r="H10" s="11" t="str">
        <f t="shared" si="0"/>
        <v/>
      </c>
      <c r="I10" s="296"/>
    </row>
    <row r="11" spans="1:9" ht="13.2" customHeight="1" thickBot="1" x14ac:dyDescent="0.35">
      <c r="A11" s="296"/>
      <c r="B11" s="312"/>
      <c r="C11" s="140">
        <v>6</v>
      </c>
      <c r="D11" s="129" t="str">
        <f>B7&amp;".6"</f>
        <v>.6</v>
      </c>
      <c r="E11" s="130"/>
      <c r="F11" s="71"/>
      <c r="G11" s="326"/>
      <c r="H11" s="12" t="str">
        <f t="shared" si="0"/>
        <v/>
      </c>
      <c r="I11" s="296"/>
    </row>
    <row r="12" spans="1:9" ht="10.050000000000001" customHeight="1" thickBot="1" x14ac:dyDescent="0.35">
      <c r="A12" s="296"/>
      <c r="B12" s="298"/>
      <c r="C12" s="298"/>
      <c r="D12" s="298"/>
      <c r="E12" s="298"/>
      <c r="F12" s="298"/>
      <c r="G12" s="298"/>
      <c r="H12" s="298"/>
      <c r="I12" s="296"/>
    </row>
    <row r="13" spans="1:9" ht="13.2" customHeight="1" x14ac:dyDescent="0.3">
      <c r="A13" s="296"/>
      <c r="B13" s="141" t="s">
        <v>106</v>
      </c>
      <c r="C13" s="46">
        <v>7</v>
      </c>
      <c r="D13" s="121" t="str">
        <f>B14&amp;".1"</f>
        <v>.1</v>
      </c>
      <c r="E13" s="122"/>
      <c r="F13" s="71"/>
      <c r="G13" s="299"/>
      <c r="H13" s="221" t="str">
        <f t="shared" ref="H13:H18" si="1">IFERROR(VLOOKUP(E13,ActiveFixtures,2,FALSE),"")</f>
        <v/>
      </c>
      <c r="I13" s="296"/>
    </row>
    <row r="14" spans="1:9" ht="13.2" customHeight="1" x14ac:dyDescent="0.3">
      <c r="A14" s="296"/>
      <c r="B14" s="310"/>
      <c r="C14" s="10">
        <v>8</v>
      </c>
      <c r="D14" s="123" t="str">
        <f>B14&amp;".2"</f>
        <v>.2</v>
      </c>
      <c r="E14" s="124"/>
      <c r="F14" s="71"/>
      <c r="G14" s="300"/>
      <c r="H14" s="11" t="str">
        <f t="shared" si="1"/>
        <v/>
      </c>
      <c r="I14" s="296"/>
    </row>
    <row r="15" spans="1:9" ht="13.2" customHeight="1" x14ac:dyDescent="0.3">
      <c r="A15" s="296"/>
      <c r="B15" s="311"/>
      <c r="C15" s="10">
        <v>9</v>
      </c>
      <c r="D15" s="121" t="str">
        <f>B14&amp;".3"</f>
        <v>.3</v>
      </c>
      <c r="E15" s="124"/>
      <c r="F15" s="71"/>
      <c r="G15" s="300"/>
      <c r="H15" s="12" t="str">
        <f t="shared" si="1"/>
        <v/>
      </c>
      <c r="I15" s="296"/>
    </row>
    <row r="16" spans="1:9" ht="13.2" customHeight="1" x14ac:dyDescent="0.3">
      <c r="A16" s="296"/>
      <c r="B16" s="311"/>
      <c r="C16" s="10">
        <v>10</v>
      </c>
      <c r="D16" s="123" t="str">
        <f>B14&amp;".4"</f>
        <v>.4</v>
      </c>
      <c r="E16" s="124"/>
      <c r="F16" s="71"/>
      <c r="G16" s="300"/>
      <c r="H16" s="221" t="str">
        <f t="shared" si="1"/>
        <v/>
      </c>
      <c r="I16" s="296"/>
    </row>
    <row r="17" spans="1:9" ht="13.2" customHeight="1" x14ac:dyDescent="0.3">
      <c r="A17" s="296"/>
      <c r="B17" s="311"/>
      <c r="C17" s="10">
        <v>11</v>
      </c>
      <c r="D17" s="121" t="str">
        <f>B14&amp;".5"</f>
        <v>.5</v>
      </c>
      <c r="E17" s="124"/>
      <c r="F17" s="71"/>
      <c r="G17" s="300"/>
      <c r="H17" s="11" t="str">
        <f t="shared" si="1"/>
        <v/>
      </c>
      <c r="I17" s="296"/>
    </row>
    <row r="18" spans="1:9" ht="13.2" customHeight="1" thickBot="1" x14ac:dyDescent="0.35">
      <c r="A18" s="296"/>
      <c r="B18" s="312"/>
      <c r="C18" s="140">
        <v>12</v>
      </c>
      <c r="D18" s="123" t="str">
        <f>B14&amp;".6"</f>
        <v>.6</v>
      </c>
      <c r="E18" s="124"/>
      <c r="F18" s="71"/>
      <c r="G18" s="307"/>
      <c r="H18" s="12" t="str">
        <f t="shared" si="1"/>
        <v/>
      </c>
      <c r="I18" s="296"/>
    </row>
    <row r="19" spans="1:9" ht="10.050000000000001" customHeight="1" thickBot="1" x14ac:dyDescent="0.35">
      <c r="A19" s="296"/>
      <c r="B19" s="298"/>
      <c r="C19" s="298"/>
      <c r="D19" s="298"/>
      <c r="E19" s="298"/>
      <c r="F19" s="298"/>
      <c r="G19" s="298"/>
      <c r="H19" s="298"/>
      <c r="I19" s="296"/>
    </row>
    <row r="20" spans="1:9" ht="13.2" customHeight="1" x14ac:dyDescent="0.3">
      <c r="A20" s="296"/>
      <c r="B20" s="141" t="s">
        <v>106</v>
      </c>
      <c r="C20" s="45">
        <v>13</v>
      </c>
      <c r="D20" s="121" t="str">
        <f>B21&amp;".1"</f>
        <v>.1</v>
      </c>
      <c r="E20" s="122"/>
      <c r="F20" s="71"/>
      <c r="G20" s="299"/>
      <c r="H20" s="221" t="str">
        <f t="shared" ref="H20:H25" si="2">IFERROR(VLOOKUP(E20,ActiveFixtures,2,FALSE),"")</f>
        <v/>
      </c>
      <c r="I20" s="296"/>
    </row>
    <row r="21" spans="1:9" ht="13.2" customHeight="1" x14ac:dyDescent="0.3">
      <c r="A21" s="296"/>
      <c r="B21" s="310"/>
      <c r="C21" s="10">
        <v>14</v>
      </c>
      <c r="D21" s="123" t="str">
        <f>B21&amp;".2"</f>
        <v>.2</v>
      </c>
      <c r="E21" s="124"/>
      <c r="F21" s="71"/>
      <c r="G21" s="300"/>
      <c r="H21" s="11" t="str">
        <f t="shared" si="2"/>
        <v/>
      </c>
      <c r="I21" s="296"/>
    </row>
    <row r="22" spans="1:9" ht="13.2" customHeight="1" x14ac:dyDescent="0.3">
      <c r="A22" s="296"/>
      <c r="B22" s="311"/>
      <c r="C22" s="10">
        <v>15</v>
      </c>
      <c r="D22" s="121" t="str">
        <f>B21&amp;".3"</f>
        <v>.3</v>
      </c>
      <c r="E22" s="124"/>
      <c r="F22" s="71"/>
      <c r="G22" s="300"/>
      <c r="H22" s="12" t="str">
        <f t="shared" si="2"/>
        <v/>
      </c>
      <c r="I22" s="296"/>
    </row>
    <row r="23" spans="1:9" ht="13.2" customHeight="1" x14ac:dyDescent="0.3">
      <c r="A23" s="296"/>
      <c r="B23" s="311"/>
      <c r="C23" s="10">
        <v>16</v>
      </c>
      <c r="D23" s="123" t="str">
        <f>B21&amp;".4"</f>
        <v>.4</v>
      </c>
      <c r="E23" s="124"/>
      <c r="F23" s="71"/>
      <c r="G23" s="300"/>
      <c r="H23" s="221" t="str">
        <f t="shared" si="2"/>
        <v/>
      </c>
      <c r="I23" s="296"/>
    </row>
    <row r="24" spans="1:9" ht="13.2" customHeight="1" x14ac:dyDescent="0.3">
      <c r="A24" s="296"/>
      <c r="B24" s="311"/>
      <c r="C24" s="10">
        <v>17</v>
      </c>
      <c r="D24" s="121" t="str">
        <f>B21&amp;".5"</f>
        <v>.5</v>
      </c>
      <c r="E24" s="124"/>
      <c r="F24" s="71"/>
      <c r="G24" s="300"/>
      <c r="H24" s="11" t="str">
        <f t="shared" si="2"/>
        <v/>
      </c>
      <c r="I24" s="296"/>
    </row>
    <row r="25" spans="1:9" ht="13.2" customHeight="1" thickBot="1" x14ac:dyDescent="0.35">
      <c r="A25" s="296"/>
      <c r="B25" s="312"/>
      <c r="C25" s="140">
        <v>18</v>
      </c>
      <c r="D25" s="123" t="str">
        <f>B21&amp;".6"</f>
        <v>.6</v>
      </c>
      <c r="E25" s="124"/>
      <c r="F25" s="71"/>
      <c r="G25" s="307"/>
      <c r="H25" s="12" t="str">
        <f t="shared" si="2"/>
        <v/>
      </c>
      <c r="I25" s="296"/>
    </row>
    <row r="26" spans="1:9" ht="10.050000000000001" customHeight="1" thickBot="1" x14ac:dyDescent="0.35">
      <c r="A26" s="296"/>
      <c r="B26" s="298"/>
      <c r="C26" s="298"/>
      <c r="D26" s="298"/>
      <c r="E26" s="298"/>
      <c r="F26" s="298"/>
      <c r="G26" s="298"/>
      <c r="H26" s="298"/>
      <c r="I26" s="296"/>
    </row>
    <row r="27" spans="1:9" ht="13.2" customHeight="1" x14ac:dyDescent="0.3">
      <c r="A27" s="296"/>
      <c r="B27" s="141" t="s">
        <v>106</v>
      </c>
      <c r="C27" s="46">
        <v>19</v>
      </c>
      <c r="D27" s="121" t="str">
        <f>B28&amp;".1"</f>
        <v>.1</v>
      </c>
      <c r="E27" s="122"/>
      <c r="F27" s="71"/>
      <c r="G27" s="299"/>
      <c r="H27" s="221" t="str">
        <f t="shared" ref="H27:H32" si="3">IFERROR(VLOOKUP(E27,ActiveFixtures,2,FALSE),"")</f>
        <v/>
      </c>
      <c r="I27" s="296"/>
    </row>
    <row r="28" spans="1:9" ht="13.2" customHeight="1" x14ac:dyDescent="0.3">
      <c r="A28" s="296"/>
      <c r="B28" s="310"/>
      <c r="C28" s="10">
        <v>20</v>
      </c>
      <c r="D28" s="123" t="str">
        <f>B28&amp;".2"</f>
        <v>.2</v>
      </c>
      <c r="E28" s="124"/>
      <c r="F28" s="71"/>
      <c r="G28" s="300"/>
      <c r="H28" s="11" t="str">
        <f t="shared" si="3"/>
        <v/>
      </c>
      <c r="I28" s="296"/>
    </row>
    <row r="29" spans="1:9" ht="13.2" customHeight="1" x14ac:dyDescent="0.3">
      <c r="A29" s="296"/>
      <c r="B29" s="311"/>
      <c r="C29" s="142">
        <v>21</v>
      </c>
      <c r="D29" s="121" t="str">
        <f>B28&amp;".3"</f>
        <v>.3</v>
      </c>
      <c r="E29" s="124"/>
      <c r="F29" s="71"/>
      <c r="G29" s="300"/>
      <c r="H29" s="12" t="str">
        <f t="shared" si="3"/>
        <v/>
      </c>
      <c r="I29" s="296"/>
    </row>
    <row r="30" spans="1:9" ht="13.2" customHeight="1" x14ac:dyDescent="0.3">
      <c r="A30" s="296"/>
      <c r="B30" s="311"/>
      <c r="C30" s="142">
        <v>22</v>
      </c>
      <c r="D30" s="123" t="str">
        <f>B28&amp;".4"</f>
        <v>.4</v>
      </c>
      <c r="E30" s="124"/>
      <c r="F30" s="71"/>
      <c r="G30" s="300"/>
      <c r="H30" s="221" t="str">
        <f t="shared" si="3"/>
        <v/>
      </c>
      <c r="I30" s="296"/>
    </row>
    <row r="31" spans="1:9" ht="13.2" customHeight="1" x14ac:dyDescent="0.3">
      <c r="A31" s="296"/>
      <c r="B31" s="311"/>
      <c r="C31" s="10">
        <v>23</v>
      </c>
      <c r="D31" s="121" t="str">
        <f>B28&amp;".5"</f>
        <v>.5</v>
      </c>
      <c r="E31" s="124"/>
      <c r="F31" s="71"/>
      <c r="G31" s="300"/>
      <c r="H31" s="11" t="str">
        <f t="shared" si="3"/>
        <v/>
      </c>
      <c r="I31" s="296"/>
    </row>
    <row r="32" spans="1:9" ht="13.2" customHeight="1" thickBot="1" x14ac:dyDescent="0.35">
      <c r="A32" s="296"/>
      <c r="B32" s="312"/>
      <c r="C32" s="140">
        <v>24</v>
      </c>
      <c r="D32" s="123" t="str">
        <f>B28&amp;".6"</f>
        <v>.6</v>
      </c>
      <c r="E32" s="124"/>
      <c r="F32" s="71"/>
      <c r="G32" s="307"/>
      <c r="H32" s="12" t="str">
        <f t="shared" si="3"/>
        <v/>
      </c>
      <c r="I32" s="296"/>
    </row>
    <row r="33" spans="1:9" ht="10.050000000000001" customHeight="1" thickBot="1" x14ac:dyDescent="0.35">
      <c r="A33" s="296"/>
      <c r="B33" s="100"/>
      <c r="C33" s="333"/>
      <c r="D33" s="333"/>
      <c r="E33" s="333"/>
      <c r="F33" s="333"/>
      <c r="G33" s="333"/>
      <c r="H33" s="333"/>
      <c r="I33" s="296"/>
    </row>
    <row r="34" spans="1:9" ht="13.2" customHeight="1" x14ac:dyDescent="0.3">
      <c r="A34" s="296"/>
      <c r="B34" s="141" t="s">
        <v>106</v>
      </c>
      <c r="C34" s="47">
        <v>25</v>
      </c>
      <c r="D34" s="121" t="str">
        <f>B35&amp;".1"</f>
        <v>.1</v>
      </c>
      <c r="E34" s="122"/>
      <c r="F34" s="71"/>
      <c r="G34" s="299"/>
      <c r="H34" s="221" t="str">
        <f t="shared" ref="H34:H39" si="4">IFERROR(VLOOKUP(E34,ActiveFixtures,2,FALSE),"")</f>
        <v/>
      </c>
      <c r="I34" s="296"/>
    </row>
    <row r="35" spans="1:9" ht="13.2" customHeight="1" x14ac:dyDescent="0.3">
      <c r="A35" s="296"/>
      <c r="B35" s="310"/>
      <c r="C35" s="39">
        <v>26</v>
      </c>
      <c r="D35" s="123" t="str">
        <f>B35&amp;".2"</f>
        <v>.2</v>
      </c>
      <c r="E35" s="124"/>
      <c r="F35" s="71"/>
      <c r="G35" s="300"/>
      <c r="H35" s="11" t="str">
        <f t="shared" si="4"/>
        <v/>
      </c>
      <c r="I35" s="296"/>
    </row>
    <row r="36" spans="1:9" ht="13.2" customHeight="1" x14ac:dyDescent="0.3">
      <c r="A36" s="296"/>
      <c r="B36" s="311"/>
      <c r="C36" s="39">
        <v>27</v>
      </c>
      <c r="D36" s="121" t="str">
        <f>B35&amp;".3"</f>
        <v>.3</v>
      </c>
      <c r="E36" s="124"/>
      <c r="F36" s="71"/>
      <c r="G36" s="300"/>
      <c r="H36" s="12" t="str">
        <f t="shared" si="4"/>
        <v/>
      </c>
      <c r="I36" s="296"/>
    </row>
    <row r="37" spans="1:9" ht="13.2" customHeight="1" x14ac:dyDescent="0.3">
      <c r="A37" s="296"/>
      <c r="B37" s="311"/>
      <c r="C37" s="39">
        <v>28</v>
      </c>
      <c r="D37" s="123" t="str">
        <f>B35&amp;".4"</f>
        <v>.4</v>
      </c>
      <c r="E37" s="124"/>
      <c r="F37" s="71"/>
      <c r="G37" s="300"/>
      <c r="H37" s="221" t="str">
        <f t="shared" si="4"/>
        <v/>
      </c>
      <c r="I37" s="296"/>
    </row>
    <row r="38" spans="1:9" ht="13.2" customHeight="1" x14ac:dyDescent="0.3">
      <c r="A38" s="296"/>
      <c r="B38" s="311"/>
      <c r="C38" s="39">
        <v>29</v>
      </c>
      <c r="D38" s="121" t="str">
        <f>B35&amp;".5"</f>
        <v>.5</v>
      </c>
      <c r="E38" s="124"/>
      <c r="F38" s="71"/>
      <c r="G38" s="300"/>
      <c r="H38" s="11" t="str">
        <f t="shared" si="4"/>
        <v/>
      </c>
      <c r="I38" s="296"/>
    </row>
    <row r="39" spans="1:9" ht="13.2" customHeight="1" thickBot="1" x14ac:dyDescent="0.35">
      <c r="A39" s="296"/>
      <c r="B39" s="312"/>
      <c r="C39" s="143">
        <v>30</v>
      </c>
      <c r="D39" s="123" t="str">
        <f>B35&amp;".6"</f>
        <v>.6</v>
      </c>
      <c r="E39" s="124"/>
      <c r="F39" s="71"/>
      <c r="G39" s="307"/>
      <c r="H39" s="12" t="str">
        <f t="shared" si="4"/>
        <v/>
      </c>
      <c r="I39" s="296"/>
    </row>
    <row r="40" spans="1:9" ht="10.050000000000001" customHeight="1" thickBot="1" x14ac:dyDescent="0.35">
      <c r="A40" s="296"/>
      <c r="B40" s="298"/>
      <c r="C40" s="298"/>
      <c r="D40" s="298"/>
      <c r="E40" s="298"/>
      <c r="F40" s="298"/>
      <c r="G40" s="298"/>
      <c r="H40" s="298"/>
      <c r="I40" s="296"/>
    </row>
    <row r="41" spans="1:9" ht="13.2" customHeight="1" x14ac:dyDescent="0.3">
      <c r="A41" s="296"/>
      <c r="B41" s="141" t="s">
        <v>106</v>
      </c>
      <c r="C41" s="46">
        <v>31</v>
      </c>
      <c r="D41" s="121" t="str">
        <f>B42&amp;".1"</f>
        <v>.1</v>
      </c>
      <c r="E41" s="122"/>
      <c r="F41" s="71"/>
      <c r="G41" s="299"/>
      <c r="H41" s="221" t="str">
        <f t="shared" ref="H41:H46" si="5">IFERROR(VLOOKUP(E41,ActiveFixtures,2,FALSE),"")</f>
        <v/>
      </c>
      <c r="I41" s="296"/>
    </row>
    <row r="42" spans="1:9" ht="13.2" customHeight="1" x14ac:dyDescent="0.3">
      <c r="A42" s="296"/>
      <c r="B42" s="310"/>
      <c r="C42" s="10">
        <v>32</v>
      </c>
      <c r="D42" s="123" t="str">
        <f>B42&amp;".2"</f>
        <v>.2</v>
      </c>
      <c r="E42" s="124"/>
      <c r="F42" s="71"/>
      <c r="G42" s="300"/>
      <c r="H42" s="11" t="str">
        <f t="shared" si="5"/>
        <v/>
      </c>
      <c r="I42" s="296"/>
    </row>
    <row r="43" spans="1:9" ht="13.2" customHeight="1" x14ac:dyDescent="0.3">
      <c r="A43" s="296"/>
      <c r="B43" s="311"/>
      <c r="C43" s="10">
        <v>33</v>
      </c>
      <c r="D43" s="121" t="str">
        <f>B42&amp;".3"</f>
        <v>.3</v>
      </c>
      <c r="E43" s="124"/>
      <c r="F43" s="71"/>
      <c r="G43" s="300"/>
      <c r="H43" s="12" t="str">
        <f t="shared" si="5"/>
        <v/>
      </c>
      <c r="I43" s="296"/>
    </row>
    <row r="44" spans="1:9" ht="13.2" customHeight="1" x14ac:dyDescent="0.3">
      <c r="A44" s="296"/>
      <c r="B44" s="311"/>
      <c r="C44" s="10">
        <v>34</v>
      </c>
      <c r="D44" s="123" t="str">
        <f>B42&amp;".4"</f>
        <v>.4</v>
      </c>
      <c r="E44" s="124"/>
      <c r="F44" s="71"/>
      <c r="G44" s="300"/>
      <c r="H44" s="221" t="str">
        <f t="shared" si="5"/>
        <v/>
      </c>
      <c r="I44" s="296"/>
    </row>
    <row r="45" spans="1:9" ht="13.2" customHeight="1" x14ac:dyDescent="0.3">
      <c r="A45" s="296"/>
      <c r="B45" s="311"/>
      <c r="C45" s="10">
        <v>35</v>
      </c>
      <c r="D45" s="121" t="str">
        <f>B42&amp;".5"</f>
        <v>.5</v>
      </c>
      <c r="E45" s="124"/>
      <c r="F45" s="71"/>
      <c r="G45" s="300"/>
      <c r="H45" s="11" t="str">
        <f t="shared" si="5"/>
        <v/>
      </c>
      <c r="I45" s="296"/>
    </row>
    <row r="46" spans="1:9" ht="13.2" customHeight="1" thickBot="1" x14ac:dyDescent="0.35">
      <c r="A46" s="296"/>
      <c r="B46" s="312"/>
      <c r="C46" s="140">
        <v>36</v>
      </c>
      <c r="D46" s="123" t="str">
        <f>B42&amp;".6"</f>
        <v>.6</v>
      </c>
      <c r="E46" s="124"/>
      <c r="F46" s="71"/>
      <c r="G46" s="307"/>
      <c r="H46" s="12" t="str">
        <f t="shared" si="5"/>
        <v/>
      </c>
      <c r="I46" s="296"/>
    </row>
    <row r="47" spans="1:9" ht="10.050000000000001" customHeight="1" thickBot="1" x14ac:dyDescent="0.35">
      <c r="A47" s="296"/>
      <c r="B47" s="298"/>
      <c r="C47" s="298"/>
      <c r="D47" s="298"/>
      <c r="E47" s="298"/>
      <c r="F47" s="298"/>
      <c r="G47" s="298"/>
      <c r="H47" s="298"/>
      <c r="I47" s="296"/>
    </row>
    <row r="48" spans="1:9" ht="13.2" customHeight="1" x14ac:dyDescent="0.3">
      <c r="A48" s="296"/>
      <c r="B48" s="141" t="s">
        <v>106</v>
      </c>
      <c r="C48" s="46">
        <v>37</v>
      </c>
      <c r="D48" s="121" t="str">
        <f>B49&amp;".1"</f>
        <v>.1</v>
      </c>
      <c r="E48" s="122"/>
      <c r="F48" s="71"/>
      <c r="G48" s="299"/>
      <c r="H48" s="221" t="str">
        <f t="shared" ref="H48:H53" si="6">IFERROR(VLOOKUP(E48,ActiveFixtures,2,FALSE),"")</f>
        <v/>
      </c>
      <c r="I48" s="296"/>
    </row>
    <row r="49" spans="1:9" ht="13.2" customHeight="1" x14ac:dyDescent="0.3">
      <c r="A49" s="296"/>
      <c r="B49" s="310"/>
      <c r="C49" s="10">
        <v>38</v>
      </c>
      <c r="D49" s="123" t="str">
        <f>B49&amp;".2"</f>
        <v>.2</v>
      </c>
      <c r="E49" s="124"/>
      <c r="F49" s="71"/>
      <c r="G49" s="300"/>
      <c r="H49" s="11" t="str">
        <f t="shared" si="6"/>
        <v/>
      </c>
      <c r="I49" s="296"/>
    </row>
    <row r="50" spans="1:9" ht="13.2" customHeight="1" x14ac:dyDescent="0.3">
      <c r="A50" s="296"/>
      <c r="B50" s="311"/>
      <c r="C50" s="10">
        <v>39</v>
      </c>
      <c r="D50" s="121" t="str">
        <f>B49&amp;".3"</f>
        <v>.3</v>
      </c>
      <c r="E50" s="124"/>
      <c r="F50" s="71"/>
      <c r="G50" s="300"/>
      <c r="H50" s="12" t="str">
        <f t="shared" si="6"/>
        <v/>
      </c>
      <c r="I50" s="296"/>
    </row>
    <row r="51" spans="1:9" ht="13.2" customHeight="1" x14ac:dyDescent="0.3">
      <c r="A51" s="296"/>
      <c r="B51" s="311"/>
      <c r="C51" s="10">
        <v>40</v>
      </c>
      <c r="D51" s="123" t="str">
        <f>B49&amp;".4"</f>
        <v>.4</v>
      </c>
      <c r="E51" s="124"/>
      <c r="F51" s="71"/>
      <c r="G51" s="300"/>
      <c r="H51" s="221" t="str">
        <f t="shared" si="6"/>
        <v/>
      </c>
      <c r="I51" s="296"/>
    </row>
    <row r="52" spans="1:9" ht="13.2" customHeight="1" x14ac:dyDescent="0.3">
      <c r="A52" s="296"/>
      <c r="B52" s="311"/>
      <c r="C52" s="10">
        <v>41</v>
      </c>
      <c r="D52" s="121" t="str">
        <f>B49&amp;".5"</f>
        <v>.5</v>
      </c>
      <c r="E52" s="124"/>
      <c r="F52" s="71"/>
      <c r="G52" s="300"/>
      <c r="H52" s="11" t="str">
        <f t="shared" si="6"/>
        <v/>
      </c>
      <c r="I52" s="296"/>
    </row>
    <row r="53" spans="1:9" ht="13.2" customHeight="1" thickBot="1" x14ac:dyDescent="0.35">
      <c r="A53" s="296"/>
      <c r="B53" s="312"/>
      <c r="C53" s="140">
        <v>42</v>
      </c>
      <c r="D53" s="123" t="str">
        <f>B49&amp;".6"</f>
        <v>.6</v>
      </c>
      <c r="E53" s="124"/>
      <c r="F53" s="71"/>
      <c r="G53" s="307"/>
      <c r="H53" s="12" t="str">
        <f t="shared" si="6"/>
        <v/>
      </c>
      <c r="I53" s="296"/>
    </row>
    <row r="54" spans="1:9" ht="10.050000000000001" customHeight="1" thickBot="1" x14ac:dyDescent="0.35">
      <c r="A54" s="296"/>
      <c r="B54" s="298"/>
      <c r="C54" s="298"/>
      <c r="D54" s="298"/>
      <c r="E54" s="298"/>
      <c r="F54" s="298"/>
      <c r="G54" s="298"/>
      <c r="H54" s="298"/>
      <c r="I54" s="296"/>
    </row>
    <row r="55" spans="1:9" ht="13.2" customHeight="1" x14ac:dyDescent="0.3">
      <c r="A55" s="296"/>
      <c r="B55" s="141" t="s">
        <v>106</v>
      </c>
      <c r="C55" s="46">
        <v>43</v>
      </c>
      <c r="D55" s="121" t="str">
        <f>B56&amp;".1"</f>
        <v>.1</v>
      </c>
      <c r="E55" s="122"/>
      <c r="F55" s="71"/>
      <c r="G55" s="299"/>
      <c r="H55" s="221" t="str">
        <f t="shared" ref="H55:H60" si="7">IFERROR(VLOOKUP(E55,ActiveFixtures,2,FALSE),"")</f>
        <v/>
      </c>
      <c r="I55" s="296"/>
    </row>
    <row r="56" spans="1:9" ht="13.2" customHeight="1" x14ac:dyDescent="0.3">
      <c r="A56" s="296"/>
      <c r="B56" s="316"/>
      <c r="C56" s="10">
        <v>44</v>
      </c>
      <c r="D56" s="123" t="str">
        <f>B56&amp;".2"</f>
        <v>.2</v>
      </c>
      <c r="E56" s="124"/>
      <c r="F56" s="71"/>
      <c r="G56" s="300"/>
      <c r="H56" s="11" t="str">
        <f t="shared" si="7"/>
        <v/>
      </c>
      <c r="I56" s="296"/>
    </row>
    <row r="57" spans="1:9" ht="13.2" customHeight="1" x14ac:dyDescent="0.3">
      <c r="A57" s="296"/>
      <c r="B57" s="317"/>
      <c r="C57" s="10">
        <v>45</v>
      </c>
      <c r="D57" s="121" t="str">
        <f>B56&amp;".3"</f>
        <v>.3</v>
      </c>
      <c r="E57" s="124"/>
      <c r="F57" s="71"/>
      <c r="G57" s="300"/>
      <c r="H57" s="12" t="str">
        <f t="shared" si="7"/>
        <v/>
      </c>
      <c r="I57" s="296"/>
    </row>
    <row r="58" spans="1:9" ht="13.2" customHeight="1" x14ac:dyDescent="0.3">
      <c r="A58" s="296"/>
      <c r="B58" s="317"/>
      <c r="C58" s="10">
        <v>46</v>
      </c>
      <c r="D58" s="123" t="str">
        <f>B56&amp;".4"</f>
        <v>.4</v>
      </c>
      <c r="E58" s="124"/>
      <c r="F58" s="71"/>
      <c r="G58" s="300"/>
      <c r="H58" s="221" t="str">
        <f t="shared" si="7"/>
        <v/>
      </c>
      <c r="I58" s="296"/>
    </row>
    <row r="59" spans="1:9" ht="13.2" customHeight="1" x14ac:dyDescent="0.3">
      <c r="A59" s="296"/>
      <c r="B59" s="317"/>
      <c r="C59" s="10">
        <v>47</v>
      </c>
      <c r="D59" s="121" t="str">
        <f>B56&amp;".5"</f>
        <v>.5</v>
      </c>
      <c r="E59" s="124"/>
      <c r="F59" s="71"/>
      <c r="G59" s="300"/>
      <c r="H59" s="11" t="str">
        <f t="shared" si="7"/>
        <v/>
      </c>
      <c r="I59" s="296"/>
    </row>
    <row r="60" spans="1:9" ht="13.2" customHeight="1" thickBot="1" x14ac:dyDescent="0.35">
      <c r="A60" s="296"/>
      <c r="B60" s="318"/>
      <c r="C60" s="140">
        <v>48</v>
      </c>
      <c r="D60" s="125" t="str">
        <f>B56&amp;".6"</f>
        <v>.6</v>
      </c>
      <c r="E60" s="126"/>
      <c r="F60" s="72"/>
      <c r="G60" s="300"/>
      <c r="H60" s="38" t="str">
        <f t="shared" si="7"/>
        <v/>
      </c>
      <c r="I60" s="296"/>
    </row>
    <row r="61" spans="1:9" ht="13.05" customHeight="1" x14ac:dyDescent="0.3">
      <c r="A61" s="296"/>
      <c r="B61" s="294"/>
      <c r="C61" s="294"/>
      <c r="D61" s="294"/>
      <c r="E61" s="295"/>
      <c r="F61" s="301" t="s">
        <v>7</v>
      </c>
      <c r="G61" s="302"/>
      <c r="H61" s="41">
        <f>SUM(H6,H9,H13,H16,H20,H23,H27,H30,H34,H37,H41,H44,H48,H51,H55,H58,H69,H72,H76,H79,H83,H86,H90,H93,H97,H100,H104,H107,H111,H114,H118,H121)</f>
        <v>0</v>
      </c>
      <c r="I61" s="296"/>
    </row>
    <row r="62" spans="1:9" ht="13.05" customHeight="1" thickBot="1" x14ac:dyDescent="0.35">
      <c r="A62" s="296"/>
      <c r="B62" s="296"/>
      <c r="C62" s="296"/>
      <c r="D62" s="296"/>
      <c r="E62" s="297"/>
      <c r="F62" s="303" t="s">
        <v>8</v>
      </c>
      <c r="G62" s="304"/>
      <c r="H62" s="42">
        <f>SUM(H7,H10,H14,H17,H21,H24,H28,H31,H35,H38,H42,H45,H49,H52,H56,H59,H70,H73,H77,H80,H84,H87,H91,H94,H98,H101,H105,H108,H112,H115,H119,H122)</f>
        <v>0</v>
      </c>
      <c r="I62" s="296"/>
    </row>
    <row r="63" spans="1:9" ht="13.05" customHeight="1" thickBot="1" x14ac:dyDescent="0.35">
      <c r="A63" s="296"/>
      <c r="B63" s="296"/>
      <c r="C63" s="296"/>
      <c r="D63" s="296"/>
      <c r="E63" s="297"/>
      <c r="F63" s="305" t="s">
        <v>9</v>
      </c>
      <c r="G63" s="306"/>
      <c r="H63" s="43">
        <f>SUM(H8,H11,H15,H18,H22,H25,H29,H32,H36,H39,H43,H46,H50,H53,H57,H60,H71,H74,H78,H81,H85,H88,H92,H95,H99,H102,H106,H109,H113,H116,H120,H123)</f>
        <v>0</v>
      </c>
      <c r="I63" s="296"/>
    </row>
    <row r="64" spans="1:9" ht="4.05" customHeight="1" thickBot="1" x14ac:dyDescent="0.35">
      <c r="A64" s="296"/>
      <c r="C64" s="44"/>
      <c r="D64" s="44"/>
      <c r="E64" s="44"/>
      <c r="F64" s="131"/>
      <c r="G64" s="131"/>
      <c r="H64" s="49"/>
      <c r="I64" s="296"/>
    </row>
    <row r="65" spans="1:9" ht="16.95" customHeight="1" thickBot="1" x14ac:dyDescent="0.35">
      <c r="A65" s="296"/>
      <c r="B65" s="285" t="s">
        <v>0</v>
      </c>
      <c r="C65" s="286"/>
      <c r="D65" s="287" t="str">
        <f>Fixtures!C2</f>
        <v>Macklemore24</v>
      </c>
      <c r="E65" s="288"/>
      <c r="F65" s="289"/>
      <c r="G65" s="320"/>
      <c r="H65" s="320"/>
      <c r="I65" s="296"/>
    </row>
    <row r="66" spans="1:9" ht="16.95" customHeight="1" thickBot="1" x14ac:dyDescent="0.35">
      <c r="A66" s="296"/>
      <c r="B66" s="285" t="s">
        <v>109</v>
      </c>
      <c r="C66" s="286"/>
      <c r="D66" s="287">
        <f>D3</f>
        <v>0</v>
      </c>
      <c r="E66" s="288"/>
      <c r="F66" s="289"/>
      <c r="G66" s="320"/>
      <c r="H66" s="320"/>
      <c r="I66" s="296"/>
    </row>
    <row r="67" spans="1:9" ht="6" customHeight="1" thickBot="1" x14ac:dyDescent="0.35">
      <c r="A67" s="296"/>
      <c r="B67" s="294"/>
      <c r="C67" s="294"/>
      <c r="D67" s="294"/>
      <c r="E67" s="294"/>
      <c r="F67" s="294"/>
      <c r="G67" s="321"/>
      <c r="H67" s="321"/>
      <c r="I67" s="296"/>
    </row>
    <row r="68" spans="1:9" ht="12" customHeight="1" thickBot="1" x14ac:dyDescent="0.35">
      <c r="A68" s="296"/>
      <c r="B68" s="84"/>
      <c r="C68" s="7" t="s">
        <v>1</v>
      </c>
      <c r="D68" s="119" t="s">
        <v>2</v>
      </c>
      <c r="E68" s="120" t="s">
        <v>3</v>
      </c>
      <c r="F68" s="8" t="s">
        <v>4</v>
      </c>
      <c r="G68" s="8" t="s">
        <v>5</v>
      </c>
      <c r="H68" s="9" t="s">
        <v>6</v>
      </c>
      <c r="I68" s="296"/>
    </row>
    <row r="69" spans="1:9" ht="13.05" customHeight="1" x14ac:dyDescent="0.3">
      <c r="A69" s="296"/>
      <c r="B69" s="141" t="s">
        <v>106</v>
      </c>
      <c r="C69" s="6">
        <v>49</v>
      </c>
      <c r="D69" s="121" t="str">
        <f>B70&amp;".1"</f>
        <v>.1</v>
      </c>
      <c r="E69" s="122"/>
      <c r="F69" s="71"/>
      <c r="G69" s="299"/>
      <c r="H69" s="221" t="str">
        <f t="shared" ref="H69:H74" si="8">IFERROR(VLOOKUP(E69,ActiveFixtures,2,FALSE),"")</f>
        <v/>
      </c>
      <c r="I69" s="296"/>
    </row>
    <row r="70" spans="1:9" ht="13.05" customHeight="1" x14ac:dyDescent="0.3">
      <c r="A70" s="296"/>
      <c r="B70" s="310"/>
      <c r="C70" s="10">
        <v>50</v>
      </c>
      <c r="D70" s="123" t="str">
        <f>B70&amp;".2"</f>
        <v>.2</v>
      </c>
      <c r="E70" s="124"/>
      <c r="F70" s="71"/>
      <c r="G70" s="322"/>
      <c r="H70" s="11" t="str">
        <f t="shared" si="8"/>
        <v/>
      </c>
      <c r="I70" s="296"/>
    </row>
    <row r="71" spans="1:9" ht="13.05" customHeight="1" x14ac:dyDescent="0.3">
      <c r="A71" s="296"/>
      <c r="B71" s="311"/>
      <c r="C71" s="6">
        <v>51</v>
      </c>
      <c r="D71" s="121" t="str">
        <f>B70&amp;".3"</f>
        <v>.3</v>
      </c>
      <c r="E71" s="124"/>
      <c r="F71" s="71"/>
      <c r="G71" s="322"/>
      <c r="H71" s="12" t="str">
        <f t="shared" si="8"/>
        <v/>
      </c>
      <c r="I71" s="296"/>
    </row>
    <row r="72" spans="1:9" ht="13.05" customHeight="1" x14ac:dyDescent="0.3">
      <c r="A72" s="296"/>
      <c r="B72" s="311"/>
      <c r="C72" s="10">
        <v>52</v>
      </c>
      <c r="D72" s="123" t="str">
        <f>B70&amp;".4"</f>
        <v>.4</v>
      </c>
      <c r="E72" s="124"/>
      <c r="F72" s="71"/>
      <c r="G72" s="322"/>
      <c r="H72" s="221" t="str">
        <f t="shared" si="8"/>
        <v/>
      </c>
      <c r="I72" s="296"/>
    </row>
    <row r="73" spans="1:9" ht="13.05" customHeight="1" x14ac:dyDescent="0.3">
      <c r="A73" s="296"/>
      <c r="B73" s="311"/>
      <c r="C73" s="6">
        <v>53</v>
      </c>
      <c r="D73" s="121" t="str">
        <f>B70&amp;".5"</f>
        <v>.5</v>
      </c>
      <c r="E73" s="124"/>
      <c r="F73" s="71"/>
      <c r="G73" s="322"/>
      <c r="H73" s="11" t="str">
        <f t="shared" si="8"/>
        <v/>
      </c>
      <c r="I73" s="296"/>
    </row>
    <row r="74" spans="1:9" ht="13.05" customHeight="1" thickBot="1" x14ac:dyDescent="0.35">
      <c r="A74" s="296"/>
      <c r="B74" s="312"/>
      <c r="C74" s="10">
        <v>54</v>
      </c>
      <c r="D74" s="123" t="str">
        <f>B70&amp;".6"</f>
        <v>.6</v>
      </c>
      <c r="E74" s="124"/>
      <c r="F74" s="71"/>
      <c r="G74" s="323"/>
      <c r="H74" s="12" t="str">
        <f t="shared" si="8"/>
        <v/>
      </c>
      <c r="I74" s="296"/>
    </row>
    <row r="75" spans="1:9" ht="10.050000000000001" customHeight="1" thickBot="1" x14ac:dyDescent="0.35">
      <c r="A75" s="296"/>
      <c r="B75" s="298"/>
      <c r="C75" s="298"/>
      <c r="D75" s="298"/>
      <c r="E75" s="298"/>
      <c r="F75" s="298"/>
      <c r="G75" s="298"/>
      <c r="H75" s="298"/>
      <c r="I75" s="296"/>
    </row>
    <row r="76" spans="1:9" ht="13.05" customHeight="1" x14ac:dyDescent="0.3">
      <c r="A76" s="296"/>
      <c r="B76" s="141" t="s">
        <v>106</v>
      </c>
      <c r="C76" s="46">
        <v>55</v>
      </c>
      <c r="D76" s="121" t="str">
        <f>B77&amp;".1"</f>
        <v>.1</v>
      </c>
      <c r="E76" s="122"/>
      <c r="F76" s="71"/>
      <c r="G76" s="299"/>
      <c r="H76" s="221" t="str">
        <f t="shared" ref="H76:H81" si="9">IFERROR(VLOOKUP(E76,ActiveFixtures,2,FALSE),"")</f>
        <v/>
      </c>
      <c r="I76" s="296"/>
    </row>
    <row r="77" spans="1:9" ht="13.05" customHeight="1" x14ac:dyDescent="0.3">
      <c r="A77" s="296"/>
      <c r="B77" s="310"/>
      <c r="C77" s="10">
        <v>56</v>
      </c>
      <c r="D77" s="123" t="str">
        <f>B77&amp;".2"</f>
        <v>.2</v>
      </c>
      <c r="E77" s="124"/>
      <c r="F77" s="71"/>
      <c r="G77" s="300"/>
      <c r="H77" s="11" t="str">
        <f t="shared" si="9"/>
        <v/>
      </c>
      <c r="I77" s="296"/>
    </row>
    <row r="78" spans="1:9" ht="13.05" customHeight="1" x14ac:dyDescent="0.3">
      <c r="A78" s="296"/>
      <c r="B78" s="311"/>
      <c r="C78" s="10">
        <v>57</v>
      </c>
      <c r="D78" s="121" t="str">
        <f>B77&amp;".3"</f>
        <v>.3</v>
      </c>
      <c r="E78" s="124"/>
      <c r="F78" s="71"/>
      <c r="G78" s="300"/>
      <c r="H78" s="12" t="str">
        <f t="shared" si="9"/>
        <v/>
      </c>
      <c r="I78" s="296"/>
    </row>
    <row r="79" spans="1:9" ht="13.05" customHeight="1" x14ac:dyDescent="0.3">
      <c r="A79" s="296"/>
      <c r="B79" s="311"/>
      <c r="C79" s="10">
        <v>58</v>
      </c>
      <c r="D79" s="123" t="str">
        <f>B77&amp;".4"</f>
        <v>.4</v>
      </c>
      <c r="E79" s="124"/>
      <c r="F79" s="71"/>
      <c r="G79" s="300"/>
      <c r="H79" s="221" t="str">
        <f t="shared" si="9"/>
        <v/>
      </c>
      <c r="I79" s="296"/>
    </row>
    <row r="80" spans="1:9" ht="13.05" customHeight="1" x14ac:dyDescent="0.3">
      <c r="A80" s="296"/>
      <c r="B80" s="311"/>
      <c r="C80" s="10">
        <v>59</v>
      </c>
      <c r="D80" s="121" t="str">
        <f>B77&amp;".5"</f>
        <v>.5</v>
      </c>
      <c r="E80" s="124"/>
      <c r="F80" s="71"/>
      <c r="G80" s="300"/>
      <c r="H80" s="11" t="str">
        <f t="shared" si="9"/>
        <v/>
      </c>
      <c r="I80" s="296"/>
    </row>
    <row r="81" spans="1:9" ht="13.05" customHeight="1" thickBot="1" x14ac:dyDescent="0.35">
      <c r="A81" s="296"/>
      <c r="B81" s="312"/>
      <c r="C81" s="140">
        <v>60</v>
      </c>
      <c r="D81" s="123" t="str">
        <f>B77&amp;".6"</f>
        <v>.6</v>
      </c>
      <c r="E81" s="124"/>
      <c r="F81" s="71"/>
      <c r="G81" s="307"/>
      <c r="H81" s="12" t="str">
        <f t="shared" si="9"/>
        <v/>
      </c>
      <c r="I81" s="296"/>
    </row>
    <row r="82" spans="1:9" ht="10.050000000000001" customHeight="1" thickBot="1" x14ac:dyDescent="0.35">
      <c r="A82" s="296"/>
      <c r="B82" s="298"/>
      <c r="C82" s="298"/>
      <c r="D82" s="298"/>
      <c r="E82" s="298"/>
      <c r="F82" s="298"/>
      <c r="G82" s="298"/>
      <c r="H82" s="298"/>
      <c r="I82" s="296"/>
    </row>
    <row r="83" spans="1:9" ht="13.05" customHeight="1" x14ac:dyDescent="0.3">
      <c r="A83" s="296"/>
      <c r="B83" s="141" t="s">
        <v>106</v>
      </c>
      <c r="C83" s="46">
        <v>61</v>
      </c>
      <c r="D83" s="121" t="str">
        <f>B84&amp;".1"</f>
        <v>.1</v>
      </c>
      <c r="E83" s="122"/>
      <c r="F83" s="71"/>
      <c r="G83" s="299"/>
      <c r="H83" s="221" t="str">
        <f t="shared" ref="H83:H88" si="10">IFERROR(VLOOKUP(E83,ActiveFixtures,2,FALSE),"")</f>
        <v/>
      </c>
      <c r="I83" s="296"/>
    </row>
    <row r="84" spans="1:9" ht="13.05" customHeight="1" x14ac:dyDescent="0.3">
      <c r="A84" s="296"/>
      <c r="B84" s="310"/>
      <c r="C84" s="10">
        <v>62</v>
      </c>
      <c r="D84" s="123" t="str">
        <f>B84&amp;".2"</f>
        <v>.2</v>
      </c>
      <c r="E84" s="124"/>
      <c r="F84" s="71"/>
      <c r="G84" s="300"/>
      <c r="H84" s="11" t="str">
        <f t="shared" si="10"/>
        <v/>
      </c>
      <c r="I84" s="296"/>
    </row>
    <row r="85" spans="1:9" ht="13.05" customHeight="1" x14ac:dyDescent="0.3">
      <c r="A85" s="296"/>
      <c r="B85" s="311"/>
      <c r="C85" s="10">
        <v>63</v>
      </c>
      <c r="D85" s="121" t="str">
        <f>B84&amp;".3"</f>
        <v>.3</v>
      </c>
      <c r="E85" s="124"/>
      <c r="F85" s="71"/>
      <c r="G85" s="300"/>
      <c r="H85" s="12" t="str">
        <f t="shared" si="10"/>
        <v/>
      </c>
      <c r="I85" s="296"/>
    </row>
    <row r="86" spans="1:9" ht="13.05" customHeight="1" x14ac:dyDescent="0.3">
      <c r="A86" s="296"/>
      <c r="B86" s="311"/>
      <c r="C86" s="10">
        <v>64</v>
      </c>
      <c r="D86" s="123" t="str">
        <f>B84&amp;".4"</f>
        <v>.4</v>
      </c>
      <c r="E86" s="124"/>
      <c r="F86" s="71"/>
      <c r="G86" s="300"/>
      <c r="H86" s="221" t="str">
        <f t="shared" si="10"/>
        <v/>
      </c>
      <c r="I86" s="296"/>
    </row>
    <row r="87" spans="1:9" ht="13.05" customHeight="1" x14ac:dyDescent="0.3">
      <c r="A87" s="296"/>
      <c r="B87" s="311"/>
      <c r="C87" s="10">
        <v>65</v>
      </c>
      <c r="D87" s="121" t="str">
        <f>B84&amp;".5"</f>
        <v>.5</v>
      </c>
      <c r="E87" s="124"/>
      <c r="F87" s="71"/>
      <c r="G87" s="300"/>
      <c r="H87" s="11" t="str">
        <f t="shared" si="10"/>
        <v/>
      </c>
      <c r="I87" s="296"/>
    </row>
    <row r="88" spans="1:9" ht="13.05" customHeight="1" thickBot="1" x14ac:dyDescent="0.35">
      <c r="A88" s="296"/>
      <c r="B88" s="312"/>
      <c r="C88" s="140">
        <v>66</v>
      </c>
      <c r="D88" s="123" t="str">
        <f>B84&amp;".6"</f>
        <v>.6</v>
      </c>
      <c r="E88" s="124"/>
      <c r="F88" s="71"/>
      <c r="G88" s="307"/>
      <c r="H88" s="12" t="str">
        <f t="shared" si="10"/>
        <v/>
      </c>
      <c r="I88" s="296"/>
    </row>
    <row r="89" spans="1:9" ht="10.050000000000001" customHeight="1" thickBot="1" x14ac:dyDescent="0.35">
      <c r="A89" s="296"/>
      <c r="B89" s="298"/>
      <c r="C89" s="298"/>
      <c r="D89" s="298"/>
      <c r="E89" s="298"/>
      <c r="F89" s="298"/>
      <c r="G89" s="298"/>
      <c r="H89" s="298"/>
      <c r="I89" s="296"/>
    </row>
    <row r="90" spans="1:9" ht="13.05" customHeight="1" x14ac:dyDescent="0.3">
      <c r="A90" s="296"/>
      <c r="B90" s="141" t="s">
        <v>106</v>
      </c>
      <c r="C90" s="46">
        <v>67</v>
      </c>
      <c r="D90" s="121" t="str">
        <f>B91&amp;".1"</f>
        <v>.1</v>
      </c>
      <c r="E90" s="122"/>
      <c r="F90" s="71"/>
      <c r="G90" s="299"/>
      <c r="H90" s="221" t="str">
        <f t="shared" ref="H90:H95" si="11">IFERROR(VLOOKUP(E90,ActiveFixtures,2,FALSE),"")</f>
        <v/>
      </c>
      <c r="I90" s="296"/>
    </row>
    <row r="91" spans="1:9" ht="13.05" customHeight="1" x14ac:dyDescent="0.3">
      <c r="A91" s="296"/>
      <c r="B91" s="310"/>
      <c r="C91" s="10">
        <v>68</v>
      </c>
      <c r="D91" s="123" t="str">
        <f>B91&amp;".2"</f>
        <v>.2</v>
      </c>
      <c r="E91" s="124"/>
      <c r="F91" s="71"/>
      <c r="G91" s="300"/>
      <c r="H91" s="11" t="str">
        <f t="shared" si="11"/>
        <v/>
      </c>
      <c r="I91" s="296"/>
    </row>
    <row r="92" spans="1:9" ht="13.05" customHeight="1" x14ac:dyDescent="0.3">
      <c r="A92" s="296"/>
      <c r="B92" s="311"/>
      <c r="C92" s="142">
        <v>69</v>
      </c>
      <c r="D92" s="121" t="str">
        <f>B91&amp;".3"</f>
        <v>.3</v>
      </c>
      <c r="E92" s="124"/>
      <c r="F92" s="71"/>
      <c r="G92" s="300"/>
      <c r="H92" s="12" t="str">
        <f t="shared" si="11"/>
        <v/>
      </c>
      <c r="I92" s="296"/>
    </row>
    <row r="93" spans="1:9" ht="13.05" customHeight="1" x14ac:dyDescent="0.3">
      <c r="A93" s="296"/>
      <c r="B93" s="311"/>
      <c r="C93" s="142">
        <v>70</v>
      </c>
      <c r="D93" s="123" t="str">
        <f>B91&amp;".4"</f>
        <v>.4</v>
      </c>
      <c r="E93" s="124"/>
      <c r="F93" s="71"/>
      <c r="G93" s="300"/>
      <c r="H93" s="221" t="str">
        <f t="shared" si="11"/>
        <v/>
      </c>
      <c r="I93" s="296"/>
    </row>
    <row r="94" spans="1:9" ht="13.05" customHeight="1" x14ac:dyDescent="0.3">
      <c r="A94" s="296"/>
      <c r="B94" s="311"/>
      <c r="C94" s="10">
        <v>71</v>
      </c>
      <c r="D94" s="121" t="str">
        <f>B91&amp;".5"</f>
        <v>.5</v>
      </c>
      <c r="E94" s="124"/>
      <c r="F94" s="71"/>
      <c r="G94" s="300"/>
      <c r="H94" s="11" t="str">
        <f t="shared" si="11"/>
        <v/>
      </c>
      <c r="I94" s="296"/>
    </row>
    <row r="95" spans="1:9" ht="13.05" customHeight="1" thickBot="1" x14ac:dyDescent="0.35">
      <c r="A95" s="296"/>
      <c r="B95" s="312"/>
      <c r="C95" s="140">
        <v>72</v>
      </c>
      <c r="D95" s="123" t="str">
        <f>B91&amp;".6"</f>
        <v>.6</v>
      </c>
      <c r="E95" s="124"/>
      <c r="F95" s="71"/>
      <c r="G95" s="307"/>
      <c r="H95" s="12" t="str">
        <f t="shared" si="11"/>
        <v/>
      </c>
      <c r="I95" s="296"/>
    </row>
    <row r="96" spans="1:9" ht="10.050000000000001" customHeight="1" thickBot="1" x14ac:dyDescent="0.35">
      <c r="A96" s="296"/>
      <c r="B96" s="298"/>
      <c r="C96" s="298"/>
      <c r="D96" s="298"/>
      <c r="E96" s="298"/>
      <c r="F96" s="298"/>
      <c r="G96" s="298"/>
      <c r="H96" s="298"/>
      <c r="I96" s="296"/>
    </row>
    <row r="97" spans="1:9" ht="13.05" customHeight="1" x14ac:dyDescent="0.3">
      <c r="A97" s="296"/>
      <c r="B97" s="141" t="s">
        <v>106</v>
      </c>
      <c r="C97" s="47">
        <v>73</v>
      </c>
      <c r="D97" s="121" t="str">
        <f>B98&amp;".1"</f>
        <v>.1</v>
      </c>
      <c r="E97" s="122"/>
      <c r="F97" s="71"/>
      <c r="G97" s="299"/>
      <c r="H97" s="221" t="str">
        <f t="shared" ref="H97:H102" si="12">IFERROR(VLOOKUP(E97,ActiveFixtures,2,FALSE),"")</f>
        <v/>
      </c>
      <c r="I97" s="296"/>
    </row>
    <row r="98" spans="1:9" ht="13.05" customHeight="1" x14ac:dyDescent="0.3">
      <c r="A98" s="296"/>
      <c r="B98" s="310"/>
      <c r="C98" s="39">
        <v>74</v>
      </c>
      <c r="D98" s="123" t="str">
        <f>B98&amp;".2"</f>
        <v>.2</v>
      </c>
      <c r="E98" s="124"/>
      <c r="F98" s="71"/>
      <c r="G98" s="300"/>
      <c r="H98" s="11" t="str">
        <f t="shared" si="12"/>
        <v/>
      </c>
      <c r="I98" s="296"/>
    </row>
    <row r="99" spans="1:9" ht="13.05" customHeight="1" x14ac:dyDescent="0.3">
      <c r="A99" s="296"/>
      <c r="B99" s="311"/>
      <c r="C99" s="39">
        <v>75</v>
      </c>
      <c r="D99" s="121" t="str">
        <f>B98&amp;".3"</f>
        <v>.3</v>
      </c>
      <c r="E99" s="124"/>
      <c r="F99" s="71"/>
      <c r="G99" s="300"/>
      <c r="H99" s="12" t="str">
        <f t="shared" si="12"/>
        <v/>
      </c>
      <c r="I99" s="296"/>
    </row>
    <row r="100" spans="1:9" ht="13.05" customHeight="1" x14ac:dyDescent="0.3">
      <c r="A100" s="296"/>
      <c r="B100" s="311"/>
      <c r="C100" s="39">
        <v>76</v>
      </c>
      <c r="D100" s="123" t="str">
        <f>B98&amp;".4"</f>
        <v>.4</v>
      </c>
      <c r="E100" s="124"/>
      <c r="F100" s="71"/>
      <c r="G100" s="300"/>
      <c r="H100" s="221" t="str">
        <f t="shared" si="12"/>
        <v/>
      </c>
      <c r="I100" s="296"/>
    </row>
    <row r="101" spans="1:9" ht="13.05" customHeight="1" x14ac:dyDescent="0.3">
      <c r="A101" s="296"/>
      <c r="B101" s="311"/>
      <c r="C101" s="39">
        <v>77</v>
      </c>
      <c r="D101" s="121" t="str">
        <f>B98&amp;".5"</f>
        <v>.5</v>
      </c>
      <c r="E101" s="124"/>
      <c r="F101" s="71"/>
      <c r="G101" s="300"/>
      <c r="H101" s="11" t="str">
        <f t="shared" si="12"/>
        <v/>
      </c>
      <c r="I101" s="296"/>
    </row>
    <row r="102" spans="1:9" ht="13.05" customHeight="1" thickBot="1" x14ac:dyDescent="0.35">
      <c r="A102" s="296"/>
      <c r="B102" s="312"/>
      <c r="C102" s="143">
        <v>78</v>
      </c>
      <c r="D102" s="123" t="str">
        <f>B98&amp;".6"</f>
        <v>.6</v>
      </c>
      <c r="E102" s="124"/>
      <c r="F102" s="71"/>
      <c r="G102" s="307"/>
      <c r="H102" s="12" t="str">
        <f t="shared" si="12"/>
        <v/>
      </c>
      <c r="I102" s="296"/>
    </row>
    <row r="103" spans="1:9" ht="10.050000000000001" customHeight="1" thickBot="1" x14ac:dyDescent="0.35">
      <c r="A103" s="296"/>
      <c r="B103" s="298"/>
      <c r="C103" s="298"/>
      <c r="D103" s="298"/>
      <c r="E103" s="298"/>
      <c r="F103" s="298"/>
      <c r="G103" s="298"/>
      <c r="H103" s="298"/>
      <c r="I103" s="296"/>
    </row>
    <row r="104" spans="1:9" ht="13.05" customHeight="1" x14ac:dyDescent="0.3">
      <c r="A104" s="296"/>
      <c r="B104" s="141" t="s">
        <v>106</v>
      </c>
      <c r="C104" s="46">
        <v>79</v>
      </c>
      <c r="D104" s="121" t="str">
        <f>B105&amp;".1"</f>
        <v>.1</v>
      </c>
      <c r="E104" s="122"/>
      <c r="F104" s="71"/>
      <c r="G104" s="299"/>
      <c r="H104" s="221" t="str">
        <f t="shared" ref="H104:H109" si="13">IFERROR(VLOOKUP(E104,ActiveFixtures,2,FALSE),"")</f>
        <v/>
      </c>
      <c r="I104" s="296"/>
    </row>
    <row r="105" spans="1:9" ht="13.05" customHeight="1" x14ac:dyDescent="0.3">
      <c r="A105" s="296"/>
      <c r="B105" s="310"/>
      <c r="C105" s="10">
        <v>80</v>
      </c>
      <c r="D105" s="123" t="str">
        <f>B105&amp;".2"</f>
        <v>.2</v>
      </c>
      <c r="E105" s="124"/>
      <c r="F105" s="71"/>
      <c r="G105" s="300"/>
      <c r="H105" s="11" t="str">
        <f t="shared" si="13"/>
        <v/>
      </c>
      <c r="I105" s="296"/>
    </row>
    <row r="106" spans="1:9" ht="13.05" customHeight="1" x14ac:dyDescent="0.3">
      <c r="A106" s="296"/>
      <c r="B106" s="311"/>
      <c r="C106" s="10">
        <v>81</v>
      </c>
      <c r="D106" s="121" t="str">
        <f>B105&amp;".3"</f>
        <v>.3</v>
      </c>
      <c r="E106" s="124"/>
      <c r="F106" s="71"/>
      <c r="G106" s="300"/>
      <c r="H106" s="12" t="str">
        <f t="shared" si="13"/>
        <v/>
      </c>
      <c r="I106" s="296"/>
    </row>
    <row r="107" spans="1:9" ht="13.05" customHeight="1" x14ac:dyDescent="0.3">
      <c r="A107" s="296"/>
      <c r="B107" s="311"/>
      <c r="C107" s="10">
        <v>82</v>
      </c>
      <c r="D107" s="123" t="str">
        <f>B105&amp;".4"</f>
        <v>.4</v>
      </c>
      <c r="E107" s="124"/>
      <c r="F107" s="71"/>
      <c r="G107" s="300"/>
      <c r="H107" s="221" t="str">
        <f t="shared" si="13"/>
        <v/>
      </c>
      <c r="I107" s="296"/>
    </row>
    <row r="108" spans="1:9" ht="13.05" customHeight="1" x14ac:dyDescent="0.3">
      <c r="A108" s="296"/>
      <c r="B108" s="311"/>
      <c r="C108" s="10">
        <v>83</v>
      </c>
      <c r="D108" s="121" t="str">
        <f>B105&amp;".5"</f>
        <v>.5</v>
      </c>
      <c r="E108" s="124"/>
      <c r="F108" s="71"/>
      <c r="G108" s="300"/>
      <c r="H108" s="11" t="str">
        <f t="shared" si="13"/>
        <v/>
      </c>
      <c r="I108" s="296"/>
    </row>
    <row r="109" spans="1:9" ht="13.05" customHeight="1" thickBot="1" x14ac:dyDescent="0.35">
      <c r="A109" s="296"/>
      <c r="B109" s="312"/>
      <c r="C109" s="140">
        <v>84</v>
      </c>
      <c r="D109" s="123" t="str">
        <f>B105&amp;".6"</f>
        <v>.6</v>
      </c>
      <c r="E109" s="124"/>
      <c r="F109" s="71"/>
      <c r="G109" s="307"/>
      <c r="H109" s="12" t="str">
        <f t="shared" si="13"/>
        <v/>
      </c>
      <c r="I109" s="296"/>
    </row>
    <row r="110" spans="1:9" ht="10.050000000000001" customHeight="1" thickBot="1" x14ac:dyDescent="0.35">
      <c r="A110" s="296"/>
      <c r="B110" s="298"/>
      <c r="C110" s="298"/>
      <c r="D110" s="298"/>
      <c r="E110" s="298"/>
      <c r="F110" s="298"/>
      <c r="G110" s="298"/>
      <c r="H110" s="298"/>
      <c r="I110" s="296"/>
    </row>
    <row r="111" spans="1:9" ht="13.05" customHeight="1" x14ac:dyDescent="0.3">
      <c r="A111" s="296"/>
      <c r="B111" s="141" t="s">
        <v>106</v>
      </c>
      <c r="C111" s="46">
        <v>85</v>
      </c>
      <c r="D111" s="121" t="str">
        <f>B112&amp;".1"</f>
        <v>.1</v>
      </c>
      <c r="E111" s="122"/>
      <c r="F111" s="71"/>
      <c r="G111" s="299"/>
      <c r="H111" s="221" t="str">
        <f t="shared" ref="H111:H116" si="14">IFERROR(VLOOKUP(E111,ActiveFixtures,2,FALSE),"")</f>
        <v/>
      </c>
      <c r="I111" s="296"/>
    </row>
    <row r="112" spans="1:9" ht="13.05" customHeight="1" x14ac:dyDescent="0.3">
      <c r="A112" s="296"/>
      <c r="B112" s="310"/>
      <c r="C112" s="10">
        <v>86</v>
      </c>
      <c r="D112" s="123" t="str">
        <f>B112&amp;".2"</f>
        <v>.2</v>
      </c>
      <c r="E112" s="124"/>
      <c r="F112" s="71"/>
      <c r="G112" s="300"/>
      <c r="H112" s="11" t="str">
        <f t="shared" si="14"/>
        <v/>
      </c>
      <c r="I112" s="296"/>
    </row>
    <row r="113" spans="1:9" ht="13.05" customHeight="1" x14ac:dyDescent="0.3">
      <c r="A113" s="296"/>
      <c r="B113" s="311"/>
      <c r="C113" s="10">
        <v>87</v>
      </c>
      <c r="D113" s="121" t="str">
        <f>B112&amp;".3"</f>
        <v>.3</v>
      </c>
      <c r="E113" s="124"/>
      <c r="F113" s="71"/>
      <c r="G113" s="300"/>
      <c r="H113" s="12" t="str">
        <f t="shared" si="14"/>
        <v/>
      </c>
      <c r="I113" s="296"/>
    </row>
    <row r="114" spans="1:9" ht="13.05" customHeight="1" x14ac:dyDescent="0.3">
      <c r="A114" s="296"/>
      <c r="B114" s="311"/>
      <c r="C114" s="10">
        <v>88</v>
      </c>
      <c r="D114" s="123" t="str">
        <f>B112&amp;".4"</f>
        <v>.4</v>
      </c>
      <c r="E114" s="124"/>
      <c r="F114" s="71"/>
      <c r="G114" s="300"/>
      <c r="H114" s="221" t="str">
        <f t="shared" si="14"/>
        <v/>
      </c>
      <c r="I114" s="296"/>
    </row>
    <row r="115" spans="1:9" ht="13.05" customHeight="1" x14ac:dyDescent="0.3">
      <c r="A115" s="296"/>
      <c r="B115" s="311"/>
      <c r="C115" s="10">
        <v>89</v>
      </c>
      <c r="D115" s="121" t="str">
        <f>B112&amp;".5"</f>
        <v>.5</v>
      </c>
      <c r="E115" s="124"/>
      <c r="F115" s="71"/>
      <c r="G115" s="300"/>
      <c r="H115" s="11" t="str">
        <f t="shared" si="14"/>
        <v/>
      </c>
      <c r="I115" s="296"/>
    </row>
    <row r="116" spans="1:9" ht="13.05" customHeight="1" thickBot="1" x14ac:dyDescent="0.35">
      <c r="A116" s="296"/>
      <c r="B116" s="312"/>
      <c r="C116" s="140">
        <v>90</v>
      </c>
      <c r="D116" s="123" t="str">
        <f>B112&amp;".6"</f>
        <v>.6</v>
      </c>
      <c r="E116" s="124"/>
      <c r="F116" s="71"/>
      <c r="G116" s="307"/>
      <c r="H116" s="12" t="str">
        <f t="shared" si="14"/>
        <v/>
      </c>
      <c r="I116" s="296"/>
    </row>
    <row r="117" spans="1:9" ht="10.050000000000001" customHeight="1" thickBot="1" x14ac:dyDescent="0.35">
      <c r="A117" s="296"/>
      <c r="B117" s="298"/>
      <c r="C117" s="298"/>
      <c r="D117" s="298"/>
      <c r="E117" s="298"/>
      <c r="F117" s="298"/>
      <c r="G117" s="298"/>
      <c r="H117" s="298"/>
      <c r="I117" s="296"/>
    </row>
    <row r="118" spans="1:9" ht="13.05" customHeight="1" x14ac:dyDescent="0.3">
      <c r="A118" s="296"/>
      <c r="B118" s="141" t="s">
        <v>106</v>
      </c>
      <c r="C118" s="46">
        <v>91</v>
      </c>
      <c r="D118" s="121" t="str">
        <f>B119&amp;".1"</f>
        <v>.1</v>
      </c>
      <c r="E118" s="122"/>
      <c r="F118" s="71"/>
      <c r="G118" s="299"/>
      <c r="H118" s="221" t="str">
        <f t="shared" ref="H118:H123" si="15">IFERROR(VLOOKUP(E118,ActiveFixtures,2,FALSE),"")</f>
        <v/>
      </c>
      <c r="I118" s="296"/>
    </row>
    <row r="119" spans="1:9" ht="13.05" customHeight="1" x14ac:dyDescent="0.3">
      <c r="A119" s="296"/>
      <c r="B119" s="310"/>
      <c r="C119" s="10">
        <v>92</v>
      </c>
      <c r="D119" s="123" t="str">
        <f>B119&amp;".2"</f>
        <v>.2</v>
      </c>
      <c r="E119" s="124"/>
      <c r="F119" s="71"/>
      <c r="G119" s="300"/>
      <c r="H119" s="11" t="str">
        <f t="shared" si="15"/>
        <v/>
      </c>
      <c r="I119" s="296"/>
    </row>
    <row r="120" spans="1:9" ht="13.05" customHeight="1" x14ac:dyDescent="0.3">
      <c r="A120" s="296"/>
      <c r="B120" s="311"/>
      <c r="C120" s="10">
        <v>93</v>
      </c>
      <c r="D120" s="121" t="str">
        <f>B119&amp;".3"</f>
        <v>.3</v>
      </c>
      <c r="E120" s="124"/>
      <c r="F120" s="71"/>
      <c r="G120" s="300"/>
      <c r="H120" s="12" t="str">
        <f t="shared" si="15"/>
        <v/>
      </c>
      <c r="I120" s="296"/>
    </row>
    <row r="121" spans="1:9" ht="13.05" customHeight="1" x14ac:dyDescent="0.3">
      <c r="A121" s="296"/>
      <c r="B121" s="311"/>
      <c r="C121" s="10">
        <v>95</v>
      </c>
      <c r="D121" s="123" t="str">
        <f>B119&amp;".4"</f>
        <v>.4</v>
      </c>
      <c r="E121" s="124"/>
      <c r="F121" s="71"/>
      <c r="G121" s="300"/>
      <c r="H121" s="221" t="str">
        <f t="shared" si="15"/>
        <v/>
      </c>
      <c r="I121" s="296"/>
    </row>
    <row r="122" spans="1:9" ht="13.05" customHeight="1" x14ac:dyDescent="0.3">
      <c r="A122" s="296"/>
      <c r="B122" s="311"/>
      <c r="C122" s="10">
        <v>95</v>
      </c>
      <c r="D122" s="121" t="str">
        <f>B119&amp;".5"</f>
        <v>.5</v>
      </c>
      <c r="E122" s="124"/>
      <c r="F122" s="71"/>
      <c r="G122" s="300"/>
      <c r="H122" s="11" t="str">
        <f t="shared" si="15"/>
        <v/>
      </c>
      <c r="I122" s="296"/>
    </row>
    <row r="123" spans="1:9" ht="13.05" customHeight="1" thickBot="1" x14ac:dyDescent="0.35">
      <c r="A123" s="296"/>
      <c r="B123" s="312"/>
      <c r="C123" s="140">
        <v>96</v>
      </c>
      <c r="D123" s="125" t="str">
        <f>B119&amp;".6"</f>
        <v>.6</v>
      </c>
      <c r="E123" s="126"/>
      <c r="F123" s="73"/>
      <c r="G123" s="307"/>
      <c r="H123" s="13" t="str">
        <f t="shared" si="15"/>
        <v/>
      </c>
      <c r="I123" s="296"/>
    </row>
    <row r="124" spans="1:9" ht="13.05" customHeight="1" x14ac:dyDescent="0.3">
      <c r="B124" s="294"/>
      <c r="C124" s="294"/>
      <c r="D124" s="294"/>
      <c r="E124" s="295"/>
      <c r="F124" s="308" t="s">
        <v>7</v>
      </c>
      <c r="G124" s="309"/>
      <c r="H124" s="41">
        <f>SUM(H6,H9,H13,H16,H20,H23,H27,H30,H34,H37,H41,H44,H48,H51,H55,H58,H69,H72,H76,H79,H83,H86,H90,H93,H97,H100,H104,H107,H111,H114,H118,H121)</f>
        <v>0</v>
      </c>
      <c r="I124" s="296"/>
    </row>
    <row r="125" spans="1:9" ht="13.05" customHeight="1" x14ac:dyDescent="0.3">
      <c r="B125" s="296"/>
      <c r="C125" s="296"/>
      <c r="D125" s="296"/>
      <c r="E125" s="297"/>
      <c r="F125" s="290" t="s">
        <v>8</v>
      </c>
      <c r="G125" s="291"/>
      <c r="H125" s="42">
        <f>SUM(H7,H10,H14,H17,H21,H24,H28,H31,H35,H38,H42,H45,H49,H52,H56,H59,H70,H73,H77,H80,H84,H87,H91,H94,H98,H101,H105,H108,H112,H115,H119,H122)</f>
        <v>0</v>
      </c>
      <c r="I125" s="296"/>
    </row>
    <row r="126" spans="1:9" ht="13.05" customHeight="1" thickBot="1" x14ac:dyDescent="0.35">
      <c r="B126" s="296"/>
      <c r="C126" s="296"/>
      <c r="D126" s="296"/>
      <c r="E126" s="297"/>
      <c r="F126" s="292" t="s">
        <v>9</v>
      </c>
      <c r="G126" s="293"/>
      <c r="H126" s="43">
        <f>SUM(H8,H11,H15,H18,H22,H25,H29,H32,H36,H39,H43,H46,H50,H53,H57,H60,H71,H74,H78,H81,H85,H88,H92,H95,H99,H102,H106,H109,H113,H116,H120,H123)</f>
        <v>0</v>
      </c>
      <c r="I126" s="296"/>
    </row>
    <row r="127" spans="1:9" ht="13.05" customHeight="1" x14ac:dyDescent="0.3">
      <c r="C127" s="40"/>
      <c r="D127" s="40"/>
      <c r="E127" s="40"/>
      <c r="I127" s="48"/>
    </row>
  </sheetData>
  <sheetProtection sheet="1" formatCells="0" formatColumns="0" formatRows="0"/>
  <mergeCells count="68">
    <mergeCell ref="F126:G126"/>
    <mergeCell ref="G111:G116"/>
    <mergeCell ref="B112:B116"/>
    <mergeCell ref="G118:G123"/>
    <mergeCell ref="B119:B123"/>
    <mergeCell ref="F124:G124"/>
    <mergeCell ref="B124:E126"/>
    <mergeCell ref="B117:H117"/>
    <mergeCell ref="B110:H110"/>
    <mergeCell ref="B103:H103"/>
    <mergeCell ref="B96:H96"/>
    <mergeCell ref="B89:H89"/>
    <mergeCell ref="F125:G125"/>
    <mergeCell ref="G90:G95"/>
    <mergeCell ref="B91:B95"/>
    <mergeCell ref="G97:G102"/>
    <mergeCell ref="B98:B102"/>
    <mergeCell ref="G104:G109"/>
    <mergeCell ref="B105:B109"/>
    <mergeCell ref="G76:G81"/>
    <mergeCell ref="B77:B81"/>
    <mergeCell ref="B82:H82"/>
    <mergeCell ref="B75:H75"/>
    <mergeCell ref="G83:G88"/>
    <mergeCell ref="B84:B88"/>
    <mergeCell ref="G65:H67"/>
    <mergeCell ref="B66:C66"/>
    <mergeCell ref="D66:F66"/>
    <mergeCell ref="B67:F67"/>
    <mergeCell ref="G69:G74"/>
    <mergeCell ref="B70:B74"/>
    <mergeCell ref="A5:A123"/>
    <mergeCell ref="G6:G11"/>
    <mergeCell ref="B7:B11"/>
    <mergeCell ref="B12:H12"/>
    <mergeCell ref="G13:G18"/>
    <mergeCell ref="B14:B18"/>
    <mergeCell ref="G20:G25"/>
    <mergeCell ref="B21:B25"/>
    <mergeCell ref="F61:G61"/>
    <mergeCell ref="G34:G39"/>
    <mergeCell ref="B35:B39"/>
    <mergeCell ref="G41:G46"/>
    <mergeCell ref="B42:B46"/>
    <mergeCell ref="F62:G62"/>
    <mergeCell ref="F63:G63"/>
    <mergeCell ref="B65:C65"/>
    <mergeCell ref="B19:H19"/>
    <mergeCell ref="B2:C2"/>
    <mergeCell ref="D2:F2"/>
    <mergeCell ref="H2:H3"/>
    <mergeCell ref="I2:I126"/>
    <mergeCell ref="B3:C3"/>
    <mergeCell ref="D3:F3"/>
    <mergeCell ref="B4:H4"/>
    <mergeCell ref="G27:G32"/>
    <mergeCell ref="B28:B32"/>
    <mergeCell ref="C33:H33"/>
    <mergeCell ref="G48:G53"/>
    <mergeCell ref="B49:B53"/>
    <mergeCell ref="G55:G60"/>
    <mergeCell ref="B56:B60"/>
    <mergeCell ref="D65:F65"/>
    <mergeCell ref="B61:E63"/>
    <mergeCell ref="B54:H54"/>
    <mergeCell ref="B47:H47"/>
    <mergeCell ref="B40:H40"/>
    <mergeCell ref="B26:H26"/>
  </mergeCells>
  <conditionalFormatting sqref="D6">
    <cfRule type="beginsWith" dxfId="26" priority="16" operator="beginsWith" text=".1">
      <formula>LEFT(D6,LEN(".1"))=".1"</formula>
    </cfRule>
  </conditionalFormatting>
  <conditionalFormatting sqref="D7">
    <cfRule type="beginsWith" dxfId="25" priority="15" operator="beginsWith" text=".2">
      <formula>LEFT(D7,LEN(".2"))=".2"</formula>
    </cfRule>
  </conditionalFormatting>
  <conditionalFormatting sqref="D8">
    <cfRule type="beginsWith" dxfId="24" priority="14" operator="beginsWith" text=".3">
      <formula>LEFT(D8,LEN(".3"))=".3"</formula>
    </cfRule>
  </conditionalFormatting>
  <conditionalFormatting sqref="D9">
    <cfRule type="beginsWith" dxfId="23" priority="13" operator="beginsWith" text=".4">
      <formula>LEFT(D9,LEN(".4"))=".4"</formula>
    </cfRule>
  </conditionalFormatting>
  <conditionalFormatting sqref="D10">
    <cfRule type="beginsWith" dxfId="22" priority="12" operator="beginsWith" text=".5">
      <formula>LEFT(D10,LEN(".5"))=".5"</formula>
    </cfRule>
  </conditionalFormatting>
  <conditionalFormatting sqref="D11">
    <cfRule type="beginsWith" dxfId="21" priority="11" operator="beginsWith" text=".6">
      <formula>LEFT(D11,LEN(".6"))=".6"</formula>
    </cfRule>
  </conditionalFormatting>
  <conditionalFormatting sqref="D13 D20 D27 D34 D41 D48 D55 D69 D76 D83 D90 D97 D104 D111 D118">
    <cfRule type="beginsWith" dxfId="20" priority="10" operator="beginsWith" text=".1">
      <formula>LEFT(D13,LEN(".1"))=".1"</formula>
    </cfRule>
  </conditionalFormatting>
  <conditionalFormatting sqref="D14 D21 D28 D35 D42 D49 D56 D70 D77 D84 D91 D98 D105 D112 D119">
    <cfRule type="beginsWith" dxfId="19" priority="9" operator="beginsWith" text=".2">
      <formula>LEFT(D14,LEN(".2"))=".2"</formula>
    </cfRule>
  </conditionalFormatting>
  <conditionalFormatting sqref="D15 D22 D29 D36 D43 D50 D57 D71 D78 D85 D92 D99 D106 D113 D120">
    <cfRule type="beginsWith" dxfId="18" priority="8" operator="beginsWith" text=".3">
      <formula>LEFT(D15,LEN(".3"))=".3"</formula>
    </cfRule>
  </conditionalFormatting>
  <conditionalFormatting sqref="D16 D23 D30 D37 D44 D51 D58 D72 D79 D86 D93 D100 D107 D114 D121">
    <cfRule type="beginsWith" dxfId="17" priority="7" operator="beginsWith" text=".4">
      <formula>LEFT(D16,LEN(".4"))=".4"</formula>
    </cfRule>
  </conditionalFormatting>
  <conditionalFormatting sqref="D17 D24 D31 D38 D45 D52 D59 D73 D80 D87 D94 D101 D108 D115 D122">
    <cfRule type="beginsWith" dxfId="16" priority="6" operator="beginsWith" text=".5">
      <formula>LEFT(D17,LEN(".5"))=".5"</formula>
    </cfRule>
  </conditionalFormatting>
  <conditionalFormatting sqref="D18 D25 D32 D39 D46 D53 D60 D74 D81 D88 D95 D102 D109 D116 D123">
    <cfRule type="beginsWith" dxfId="15" priority="5" operator="beginsWith" text=".6">
      <formula>LEFT(D18,LEN(".6"))=".6"</formula>
    </cfRule>
  </conditionalFormatting>
  <conditionalFormatting sqref="D2:F2">
    <cfRule type="cellIs" dxfId="14" priority="3" operator="equal">
      <formula>0</formula>
    </cfRule>
  </conditionalFormatting>
  <conditionalFormatting sqref="D65:F66">
    <cfRule type="cellIs" dxfId="13" priority="1" operator="equal">
      <formula>0</formula>
    </cfRule>
  </conditionalFormatting>
  <conditionalFormatting sqref="G65">
    <cfRule type="cellIs" dxfId="12" priority="4" operator="equal">
      <formula>0</formula>
    </cfRule>
  </conditionalFormatting>
  <pageMargins left="0.4861111111111111" right="0.25" top="0.79166666666666663" bottom="0.7407407407407407" header="0.3" footer="0.3"/>
  <pageSetup paperSize="9" orientation="portrait" horizontalDpi="0" verticalDpi="0"/>
  <headerFooter>
    <oddHeader>&amp;L&amp;F
&amp;A</oddHeader>
    <oddFooter>&amp;C&amp;P</oddFooter>
  </headerFooter>
  <rowBreaks count="1" manualBreakCount="1">
    <brk id="63" max="16383" man="1"/>
  </rowBreaks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B092FCA-A8A3-7149-9B1A-65C0239713FB}">
          <x14:formula1>
            <xm:f>Fixtures!$H$6:$H$27</xm:f>
          </x14:formula1>
          <xm:sqref>E83:E88 E118:E123 E69:E74 E90:E95 E97:E102 E104:E109 E111:E116 E76:E81</xm:sqref>
        </x14:dataValidation>
        <x14:dataValidation type="list" allowBlank="1" showInputMessage="1" showErrorMessage="1" xr:uid="{31B6DA2A-D1C3-2640-A917-FA56FF09ED5C}">
          <x14:formula1>
            <xm:f>Fixtures!$H$6:$H$40</xm:f>
          </x14:formula1>
          <xm:sqref>E6:E11 E55:E60 E20:E25 E27:E32 E34:E39 E41:E46 E48:E53 E13:E18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8129-3F46-CD4F-A152-837FBAF68F64}">
  <dimension ref="A1:I61"/>
  <sheetViews>
    <sheetView topLeftCell="A20" zoomScaleNormal="100" zoomScaleSheetLayoutView="100" workbookViewId="0">
      <selection activeCell="F12" sqref="F12"/>
    </sheetView>
  </sheetViews>
  <sheetFormatPr defaultColWidth="0" defaultRowHeight="12.6" zeroHeight="1" x14ac:dyDescent="0.2"/>
  <cols>
    <col min="1" max="1" width="0.796875" style="132" customWidth="1"/>
    <col min="2" max="2" width="8" style="132" customWidth="1"/>
    <col min="3" max="3" width="5.69921875" style="132" customWidth="1"/>
    <col min="4" max="4" width="10.69921875" style="132" customWidth="1"/>
    <col min="5" max="5" width="18.296875" style="132" customWidth="1"/>
    <col min="6" max="6" width="17.296875" style="132" customWidth="1"/>
    <col min="7" max="7" width="14.69921875" style="132" customWidth="1"/>
    <col min="8" max="8" width="7.5" style="132" customWidth="1"/>
    <col min="9" max="9" width="1.69921875" style="132" customWidth="1"/>
    <col min="10" max="16384" width="10.796875" style="132" hidden="1"/>
  </cols>
  <sheetData>
    <row r="1" spans="2:9" ht="16.95" customHeight="1" thickBot="1" x14ac:dyDescent="0.25">
      <c r="B1" s="285" t="s">
        <v>0</v>
      </c>
      <c r="C1" s="286"/>
      <c r="D1" s="287" t="str">
        <f>Fixtures!C2</f>
        <v>Macklemore24</v>
      </c>
      <c r="E1" s="288"/>
      <c r="F1" s="289"/>
      <c r="G1" s="334"/>
      <c r="H1" s="334"/>
      <c r="I1" s="334"/>
    </row>
    <row r="2" spans="2:9" ht="16.95" customHeight="1" thickBot="1" x14ac:dyDescent="0.25">
      <c r="B2" s="285" t="s">
        <v>112</v>
      </c>
      <c r="C2" s="286"/>
      <c r="D2" s="287"/>
      <c r="E2" s="288"/>
      <c r="F2" s="289"/>
      <c r="G2" s="334"/>
      <c r="H2" s="334"/>
      <c r="I2" s="334"/>
    </row>
    <row r="3" spans="2:9" ht="6" customHeight="1" thickBot="1" x14ac:dyDescent="0.25">
      <c r="B3" s="339"/>
      <c r="C3" s="339"/>
      <c r="D3" s="339"/>
      <c r="E3" s="339"/>
      <c r="F3" s="339"/>
      <c r="G3" s="335"/>
      <c r="H3" s="335"/>
      <c r="I3" s="334"/>
    </row>
    <row r="4" spans="2:9" ht="13.05" customHeight="1" thickBot="1" x14ac:dyDescent="0.25">
      <c r="B4" s="133"/>
      <c r="C4" s="81" t="s">
        <v>1</v>
      </c>
      <c r="D4" s="99" t="s">
        <v>2</v>
      </c>
      <c r="E4" s="82" t="s">
        <v>3</v>
      </c>
      <c r="F4" s="83" t="s">
        <v>4</v>
      </c>
      <c r="G4" s="83" t="s">
        <v>5</v>
      </c>
      <c r="H4" s="9" t="s">
        <v>6</v>
      </c>
      <c r="I4" s="334"/>
    </row>
    <row r="5" spans="2:9" ht="13.05" customHeight="1" x14ac:dyDescent="0.2">
      <c r="B5" s="79" t="s">
        <v>107</v>
      </c>
      <c r="C5" s="92">
        <f>B6</f>
        <v>1</v>
      </c>
      <c r="D5" s="91" t="s">
        <v>138</v>
      </c>
      <c r="E5" s="91" t="s">
        <v>124</v>
      </c>
      <c r="F5" s="92">
        <v>621</v>
      </c>
      <c r="G5" s="75"/>
      <c r="H5" s="216">
        <f t="shared" ref="H5:H16" si="0">IFERROR(VLOOKUP(E5,CON_fixturesamps,2,FALSE),"")</f>
        <v>1</v>
      </c>
      <c r="I5" s="334"/>
    </row>
    <row r="6" spans="2:9" ht="13.05" customHeight="1" thickBot="1" x14ac:dyDescent="0.25">
      <c r="B6" s="74">
        <v>1</v>
      </c>
      <c r="C6" s="215">
        <f>B6+1</f>
        <v>2</v>
      </c>
      <c r="D6" s="93" t="s">
        <v>139</v>
      </c>
      <c r="E6" s="93" t="s">
        <v>124</v>
      </c>
      <c r="F6" s="92">
        <v>622</v>
      </c>
      <c r="G6" s="76"/>
      <c r="H6" s="216">
        <f t="shared" si="0"/>
        <v>1</v>
      </c>
      <c r="I6" s="334"/>
    </row>
    <row r="7" spans="2:9" ht="13.05" customHeight="1" x14ac:dyDescent="0.2">
      <c r="B7" s="337"/>
      <c r="C7" s="212">
        <f>B6+2</f>
        <v>3</v>
      </c>
      <c r="D7" s="91" t="s">
        <v>140</v>
      </c>
      <c r="E7" s="93" t="s">
        <v>124</v>
      </c>
      <c r="F7" s="92">
        <v>623</v>
      </c>
      <c r="G7" s="76"/>
      <c r="H7" s="216">
        <f t="shared" si="0"/>
        <v>1</v>
      </c>
      <c r="I7" s="334"/>
    </row>
    <row r="8" spans="2:9" ht="13.05" customHeight="1" x14ac:dyDescent="0.2">
      <c r="B8" s="338"/>
      <c r="C8" s="212">
        <f>B6+3</f>
        <v>4</v>
      </c>
      <c r="D8" s="93" t="s">
        <v>141</v>
      </c>
      <c r="E8" s="93" t="s">
        <v>124</v>
      </c>
      <c r="F8" s="92">
        <v>624</v>
      </c>
      <c r="G8" s="76"/>
      <c r="H8" s="216">
        <f t="shared" si="0"/>
        <v>1</v>
      </c>
      <c r="I8" s="334"/>
    </row>
    <row r="9" spans="2:9" ht="13.05" customHeight="1" x14ac:dyDescent="0.2">
      <c r="B9" s="338"/>
      <c r="C9" s="212">
        <f>B6+4</f>
        <v>5</v>
      </c>
      <c r="D9" s="91" t="s">
        <v>156</v>
      </c>
      <c r="E9" s="93" t="s">
        <v>124</v>
      </c>
      <c r="F9" s="92">
        <v>615</v>
      </c>
      <c r="G9" s="76"/>
      <c r="H9" s="86">
        <f t="shared" si="0"/>
        <v>1</v>
      </c>
      <c r="I9" s="334"/>
    </row>
    <row r="10" spans="2:9" ht="13.05" customHeight="1" x14ac:dyDescent="0.2">
      <c r="B10" s="338"/>
      <c r="C10" s="212">
        <f>B6+5</f>
        <v>6</v>
      </c>
      <c r="D10" s="93" t="s">
        <v>157</v>
      </c>
      <c r="E10" s="93" t="s">
        <v>124</v>
      </c>
      <c r="F10" s="92">
        <v>616</v>
      </c>
      <c r="G10" s="76"/>
      <c r="H10" s="86">
        <f t="shared" si="0"/>
        <v>1</v>
      </c>
      <c r="I10" s="334"/>
    </row>
    <row r="11" spans="2:9" ht="13.05" customHeight="1" x14ac:dyDescent="0.2">
      <c r="B11" s="338"/>
      <c r="C11" s="211">
        <f>B6+6</f>
        <v>7</v>
      </c>
      <c r="D11" s="91" t="s">
        <v>158</v>
      </c>
      <c r="E11" s="93" t="s">
        <v>124</v>
      </c>
      <c r="F11" s="92">
        <v>617</v>
      </c>
      <c r="G11" s="87"/>
      <c r="H11" s="86">
        <f t="shared" si="0"/>
        <v>1</v>
      </c>
      <c r="I11" s="334"/>
    </row>
    <row r="12" spans="2:9" ht="13.05" customHeight="1" x14ac:dyDescent="0.2">
      <c r="B12" s="338"/>
      <c r="C12" s="212">
        <f>B6+7</f>
        <v>8</v>
      </c>
      <c r="D12" s="93" t="s">
        <v>159</v>
      </c>
      <c r="E12" s="93" t="s">
        <v>124</v>
      </c>
      <c r="F12" s="92">
        <v>618</v>
      </c>
      <c r="G12" s="77"/>
      <c r="H12" s="86">
        <f t="shared" si="0"/>
        <v>1</v>
      </c>
      <c r="I12" s="334"/>
    </row>
    <row r="13" spans="2:9" ht="13.05" customHeight="1" x14ac:dyDescent="0.2">
      <c r="B13" s="338"/>
      <c r="C13" s="212">
        <f>B6+8</f>
        <v>9</v>
      </c>
      <c r="D13" s="91" t="s">
        <v>160</v>
      </c>
      <c r="E13" s="93" t="s">
        <v>124</v>
      </c>
      <c r="F13" s="92">
        <v>619</v>
      </c>
      <c r="G13" s="77"/>
      <c r="H13" s="88">
        <f t="shared" si="0"/>
        <v>1</v>
      </c>
      <c r="I13" s="334"/>
    </row>
    <row r="14" spans="2:9" ht="13.05" customHeight="1" x14ac:dyDescent="0.2">
      <c r="B14" s="338"/>
      <c r="C14" s="212">
        <f>B6+9</f>
        <v>10</v>
      </c>
      <c r="D14" s="93" t="s">
        <v>161</v>
      </c>
      <c r="E14" s="93" t="s">
        <v>124</v>
      </c>
      <c r="F14" s="92">
        <v>620</v>
      </c>
      <c r="G14" s="77"/>
      <c r="H14" s="88">
        <f t="shared" si="0"/>
        <v>1</v>
      </c>
      <c r="I14" s="334"/>
    </row>
    <row r="15" spans="2:9" ht="13.05" customHeight="1" x14ac:dyDescent="0.2">
      <c r="B15" s="338"/>
      <c r="C15" s="212">
        <f>B6+10</f>
        <v>11</v>
      </c>
      <c r="D15" s="91"/>
      <c r="E15" s="93"/>
      <c r="F15" s="92"/>
      <c r="G15" s="77"/>
      <c r="H15" s="88" t="str">
        <f t="shared" si="0"/>
        <v/>
      </c>
      <c r="I15" s="334"/>
    </row>
    <row r="16" spans="2:9" ht="13.05" customHeight="1" thickBot="1" x14ac:dyDescent="0.25">
      <c r="B16" s="338"/>
      <c r="C16" s="213">
        <f>B6+11</f>
        <v>12</v>
      </c>
      <c r="D16" s="96"/>
      <c r="E16" s="96"/>
      <c r="F16" s="97"/>
      <c r="G16" s="78"/>
      <c r="H16" s="88" t="str">
        <f t="shared" si="0"/>
        <v/>
      </c>
      <c r="I16" s="334"/>
    </row>
    <row r="17" spans="2:9" ht="10.050000000000001" customHeight="1" thickBot="1" x14ac:dyDescent="0.25">
      <c r="B17" s="338"/>
      <c r="C17" s="336"/>
      <c r="D17" s="336"/>
      <c r="E17" s="336"/>
      <c r="F17" s="336"/>
      <c r="G17" s="336"/>
      <c r="H17" s="336"/>
      <c r="I17" s="334"/>
    </row>
    <row r="18" spans="2:9" ht="13.05" customHeight="1" x14ac:dyDescent="0.2">
      <c r="B18" s="338"/>
      <c r="C18" s="214">
        <f>B6+12</f>
        <v>13</v>
      </c>
      <c r="D18" s="94" t="s">
        <v>174</v>
      </c>
      <c r="E18" s="94" t="s">
        <v>124</v>
      </c>
      <c r="F18" s="95">
        <v>609</v>
      </c>
      <c r="G18" s="75"/>
      <c r="H18" s="217">
        <f t="shared" ref="H18:H29" si="1">IFERROR(VLOOKUP(E18,CON_fixturesamps,2,FALSE),"")</f>
        <v>1</v>
      </c>
      <c r="I18" s="334"/>
    </row>
    <row r="19" spans="2:9" ht="13.05" customHeight="1" x14ac:dyDescent="0.2">
      <c r="B19" s="338"/>
      <c r="C19" s="212">
        <f>B6+13</f>
        <v>14</v>
      </c>
      <c r="D19" s="93" t="s">
        <v>175</v>
      </c>
      <c r="E19" s="93" t="s">
        <v>124</v>
      </c>
      <c r="F19" s="92">
        <v>610</v>
      </c>
      <c r="G19" s="76"/>
      <c r="H19" s="218">
        <f t="shared" si="1"/>
        <v>1</v>
      </c>
      <c r="I19" s="334"/>
    </row>
    <row r="20" spans="2:9" ht="13.05" customHeight="1" x14ac:dyDescent="0.2">
      <c r="B20" s="338"/>
      <c r="C20" s="212">
        <f>B6+14</f>
        <v>15</v>
      </c>
      <c r="D20" s="91" t="s">
        <v>176</v>
      </c>
      <c r="E20" s="93" t="s">
        <v>124</v>
      </c>
      <c r="F20" s="92">
        <v>611</v>
      </c>
      <c r="G20" s="76"/>
      <c r="H20" s="218">
        <f t="shared" si="1"/>
        <v>1</v>
      </c>
      <c r="I20" s="334"/>
    </row>
    <row r="21" spans="2:9" ht="13.05" customHeight="1" x14ac:dyDescent="0.2">
      <c r="B21" s="338"/>
      <c r="C21" s="212">
        <f>B6+15</f>
        <v>16</v>
      </c>
      <c r="D21" s="93" t="s">
        <v>177</v>
      </c>
      <c r="E21" s="93" t="s">
        <v>124</v>
      </c>
      <c r="F21" s="92">
        <v>612</v>
      </c>
      <c r="G21" s="76"/>
      <c r="H21" s="218">
        <f t="shared" si="1"/>
        <v>1</v>
      </c>
      <c r="I21" s="334"/>
    </row>
    <row r="22" spans="2:9" ht="13.05" customHeight="1" x14ac:dyDescent="0.2">
      <c r="B22" s="338"/>
      <c r="C22" s="212">
        <f>B6+16</f>
        <v>17</v>
      </c>
      <c r="D22" s="91" t="s">
        <v>178</v>
      </c>
      <c r="E22" s="93" t="s">
        <v>124</v>
      </c>
      <c r="F22" s="92">
        <v>613</v>
      </c>
      <c r="G22" s="76"/>
      <c r="H22" s="139">
        <f t="shared" si="1"/>
        <v>1</v>
      </c>
      <c r="I22" s="334"/>
    </row>
    <row r="23" spans="2:9" ht="13.05" customHeight="1" x14ac:dyDescent="0.2">
      <c r="B23" s="338"/>
      <c r="C23" s="212">
        <f>B6+17</f>
        <v>18</v>
      </c>
      <c r="D23" s="93" t="s">
        <v>179</v>
      </c>
      <c r="E23" s="93" t="s">
        <v>124</v>
      </c>
      <c r="F23" s="92">
        <v>614</v>
      </c>
      <c r="G23" s="76"/>
      <c r="H23" s="139">
        <f t="shared" si="1"/>
        <v>1</v>
      </c>
      <c r="I23" s="334"/>
    </row>
    <row r="24" spans="2:9" ht="13.05" customHeight="1" x14ac:dyDescent="0.2">
      <c r="B24" s="338"/>
      <c r="C24" s="211">
        <f>B6+18</f>
        <v>19</v>
      </c>
      <c r="D24" s="91" t="s">
        <v>181</v>
      </c>
      <c r="E24" s="91" t="s">
        <v>124</v>
      </c>
      <c r="F24" s="92">
        <v>601</v>
      </c>
      <c r="G24" s="87"/>
      <c r="H24" s="139">
        <f t="shared" si="1"/>
        <v>1</v>
      </c>
      <c r="I24" s="334"/>
    </row>
    <row r="25" spans="2:9" ht="13.05" customHeight="1" x14ac:dyDescent="0.2">
      <c r="B25" s="338"/>
      <c r="C25" s="212">
        <f>B6+19</f>
        <v>20</v>
      </c>
      <c r="D25" s="93" t="s">
        <v>182</v>
      </c>
      <c r="E25" s="93" t="s">
        <v>124</v>
      </c>
      <c r="F25" s="92">
        <v>608</v>
      </c>
      <c r="G25" s="77"/>
      <c r="H25" s="139">
        <f t="shared" si="1"/>
        <v>1</v>
      </c>
      <c r="I25" s="334"/>
    </row>
    <row r="26" spans="2:9" ht="13.05" customHeight="1" x14ac:dyDescent="0.2">
      <c r="B26" s="338"/>
      <c r="C26" s="212">
        <f>B6+20</f>
        <v>21</v>
      </c>
      <c r="D26" s="91"/>
      <c r="E26" s="93"/>
      <c r="F26" s="92"/>
      <c r="G26" s="77"/>
      <c r="H26" s="137" t="str">
        <f t="shared" si="1"/>
        <v/>
      </c>
      <c r="I26" s="334"/>
    </row>
    <row r="27" spans="2:9" ht="13.05" customHeight="1" x14ac:dyDescent="0.2">
      <c r="B27" s="338"/>
      <c r="C27" s="212">
        <f>B6+21</f>
        <v>22</v>
      </c>
      <c r="D27" s="93"/>
      <c r="E27" s="93"/>
      <c r="F27" s="92"/>
      <c r="G27" s="77"/>
      <c r="H27" s="137" t="str">
        <f t="shared" si="1"/>
        <v/>
      </c>
      <c r="I27" s="334"/>
    </row>
    <row r="28" spans="2:9" ht="13.05" customHeight="1" x14ac:dyDescent="0.2">
      <c r="B28" s="338"/>
      <c r="C28" s="212">
        <f>+B6+22</f>
        <v>23</v>
      </c>
      <c r="D28" s="91"/>
      <c r="E28" s="93"/>
      <c r="F28" s="92"/>
      <c r="G28" s="77"/>
      <c r="H28" s="137" t="str">
        <f t="shared" si="1"/>
        <v/>
      </c>
      <c r="I28" s="334"/>
    </row>
    <row r="29" spans="2:9" ht="13.05" customHeight="1" thickBot="1" x14ac:dyDescent="0.25">
      <c r="B29" s="338"/>
      <c r="C29" s="213">
        <f>B6+23</f>
        <v>24</v>
      </c>
      <c r="D29" s="96"/>
      <c r="E29" s="96"/>
      <c r="F29" s="97"/>
      <c r="G29" s="78"/>
      <c r="H29" s="138" t="str">
        <f t="shared" si="1"/>
        <v/>
      </c>
      <c r="I29" s="334"/>
    </row>
    <row r="30" spans="2:9" ht="10.050000000000001" customHeight="1" thickBot="1" x14ac:dyDescent="0.25">
      <c r="B30" s="338"/>
      <c r="C30" s="335"/>
      <c r="D30" s="335"/>
      <c r="E30" s="335"/>
      <c r="F30" s="335"/>
      <c r="G30" s="335"/>
      <c r="H30" s="335"/>
      <c r="I30" s="334"/>
    </row>
    <row r="31" spans="2:9" ht="13.05" customHeight="1" x14ac:dyDescent="0.2">
      <c r="B31" s="338"/>
      <c r="C31" s="214">
        <f>B6+24</f>
        <v>25</v>
      </c>
      <c r="D31" s="94" t="s">
        <v>195</v>
      </c>
      <c r="E31" s="94" t="s">
        <v>124</v>
      </c>
      <c r="F31" s="95">
        <v>602</v>
      </c>
      <c r="G31" s="75"/>
      <c r="H31" s="217">
        <f t="shared" ref="H31:H42" si="2">IFERROR(VLOOKUP(E31,CON_fixturesamps,2,FALSE),"")</f>
        <v>1</v>
      </c>
      <c r="I31" s="334"/>
    </row>
    <row r="32" spans="2:9" ht="13.05" customHeight="1" x14ac:dyDescent="0.2">
      <c r="B32" s="338"/>
      <c r="C32" s="212">
        <f>B6+25</f>
        <v>26</v>
      </c>
      <c r="D32" s="93" t="s">
        <v>196</v>
      </c>
      <c r="E32" s="93" t="s">
        <v>124</v>
      </c>
      <c r="F32" s="92">
        <v>603</v>
      </c>
      <c r="G32" s="76"/>
      <c r="H32" s="218">
        <f t="shared" si="2"/>
        <v>1</v>
      </c>
      <c r="I32" s="334"/>
    </row>
    <row r="33" spans="2:9" ht="13.05" customHeight="1" x14ac:dyDescent="0.2">
      <c r="B33" s="338"/>
      <c r="C33" s="212">
        <f>B6+26</f>
        <v>27</v>
      </c>
      <c r="D33" s="91" t="s">
        <v>197</v>
      </c>
      <c r="E33" s="93" t="s">
        <v>124</v>
      </c>
      <c r="F33" s="92">
        <v>604</v>
      </c>
      <c r="G33" s="76"/>
      <c r="H33" s="218">
        <f t="shared" si="2"/>
        <v>1</v>
      </c>
      <c r="I33" s="334"/>
    </row>
    <row r="34" spans="2:9" ht="13.05" customHeight="1" x14ac:dyDescent="0.2">
      <c r="B34" s="338"/>
      <c r="C34" s="212">
        <f>B6+27</f>
        <v>28</v>
      </c>
      <c r="D34" s="93" t="s">
        <v>198</v>
      </c>
      <c r="E34" s="93" t="s">
        <v>124</v>
      </c>
      <c r="F34" s="92">
        <v>605</v>
      </c>
      <c r="G34" s="76"/>
      <c r="H34" s="218">
        <f t="shared" si="2"/>
        <v>1</v>
      </c>
      <c r="I34" s="334"/>
    </row>
    <row r="35" spans="2:9" ht="13.05" customHeight="1" x14ac:dyDescent="0.2">
      <c r="B35" s="338"/>
      <c r="C35" s="212">
        <f>B6+28</f>
        <v>29</v>
      </c>
      <c r="D35" s="91" t="s">
        <v>199</v>
      </c>
      <c r="E35" s="93" t="s">
        <v>124</v>
      </c>
      <c r="F35" s="92">
        <v>606</v>
      </c>
      <c r="G35" s="76"/>
      <c r="H35" s="139">
        <f t="shared" si="2"/>
        <v>1</v>
      </c>
      <c r="I35" s="334"/>
    </row>
    <row r="36" spans="2:9" ht="13.05" customHeight="1" x14ac:dyDescent="0.2">
      <c r="B36" s="338"/>
      <c r="C36" s="212">
        <f>B6+29</f>
        <v>30</v>
      </c>
      <c r="D36" s="93" t="s">
        <v>200</v>
      </c>
      <c r="E36" s="93" t="s">
        <v>124</v>
      </c>
      <c r="F36" s="92">
        <v>607</v>
      </c>
      <c r="G36" s="76"/>
      <c r="H36" s="139">
        <f t="shared" si="2"/>
        <v>1</v>
      </c>
      <c r="I36" s="334"/>
    </row>
    <row r="37" spans="2:9" ht="13.05" customHeight="1" x14ac:dyDescent="0.2">
      <c r="B37" s="338"/>
      <c r="C37" s="211">
        <f>B6+30</f>
        <v>31</v>
      </c>
      <c r="D37" s="91"/>
      <c r="E37" s="91"/>
      <c r="F37" s="92"/>
      <c r="G37" s="87"/>
      <c r="H37" s="139" t="str">
        <f t="shared" si="2"/>
        <v/>
      </c>
      <c r="I37" s="334"/>
    </row>
    <row r="38" spans="2:9" ht="13.05" customHeight="1" x14ac:dyDescent="0.2">
      <c r="B38" s="338"/>
      <c r="C38" s="212">
        <f>B6+31</f>
        <v>32</v>
      </c>
      <c r="D38" s="93"/>
      <c r="E38" s="93"/>
      <c r="F38" s="92"/>
      <c r="G38" s="77"/>
      <c r="H38" s="139" t="str">
        <f t="shared" si="2"/>
        <v/>
      </c>
      <c r="I38" s="334"/>
    </row>
    <row r="39" spans="2:9" ht="13.05" customHeight="1" x14ac:dyDescent="0.2">
      <c r="B39" s="338"/>
      <c r="C39" s="212">
        <f>B6+32</f>
        <v>33</v>
      </c>
      <c r="D39" s="91"/>
      <c r="E39" s="93"/>
      <c r="F39" s="92"/>
      <c r="G39" s="77"/>
      <c r="H39" s="137" t="str">
        <f t="shared" si="2"/>
        <v/>
      </c>
      <c r="I39" s="334"/>
    </row>
    <row r="40" spans="2:9" ht="13.05" customHeight="1" x14ac:dyDescent="0.2">
      <c r="B40" s="338"/>
      <c r="C40" s="212">
        <f>B6+33</f>
        <v>34</v>
      </c>
      <c r="D40" s="93"/>
      <c r="E40" s="93"/>
      <c r="F40" s="92"/>
      <c r="G40" s="77"/>
      <c r="H40" s="137" t="str">
        <f t="shared" si="2"/>
        <v/>
      </c>
      <c r="I40" s="334"/>
    </row>
    <row r="41" spans="2:9" ht="13.05" customHeight="1" x14ac:dyDescent="0.2">
      <c r="B41" s="338"/>
      <c r="C41" s="212">
        <f>B6+34</f>
        <v>35</v>
      </c>
      <c r="D41" s="91"/>
      <c r="E41" s="93"/>
      <c r="F41" s="92"/>
      <c r="G41" s="77"/>
      <c r="H41" s="137" t="str">
        <f t="shared" si="2"/>
        <v/>
      </c>
      <c r="I41" s="334"/>
    </row>
    <row r="42" spans="2:9" ht="13.05" customHeight="1" thickBot="1" x14ac:dyDescent="0.25">
      <c r="B42" s="338"/>
      <c r="C42" s="213">
        <f>B6+35</f>
        <v>36</v>
      </c>
      <c r="D42" s="96"/>
      <c r="E42" s="96"/>
      <c r="F42" s="97"/>
      <c r="G42" s="78"/>
      <c r="H42" s="138" t="str">
        <f t="shared" si="2"/>
        <v/>
      </c>
      <c r="I42" s="334"/>
    </row>
    <row r="43" spans="2:9" ht="10.050000000000001" customHeight="1" thickBot="1" x14ac:dyDescent="0.25">
      <c r="B43" s="338"/>
      <c r="C43" s="336"/>
      <c r="D43" s="336"/>
      <c r="E43" s="336"/>
      <c r="F43" s="336"/>
      <c r="G43" s="336"/>
      <c r="H43" s="336"/>
      <c r="I43" s="334"/>
    </row>
    <row r="44" spans="2:9" ht="13.05" customHeight="1" x14ac:dyDescent="0.2">
      <c r="B44" s="338"/>
      <c r="C44" s="214">
        <f>B6+36</f>
        <v>37</v>
      </c>
      <c r="D44" s="94"/>
      <c r="E44" s="94"/>
      <c r="F44" s="95"/>
      <c r="G44" s="75"/>
      <c r="H44" s="217" t="str">
        <f t="shared" ref="H44:H55" si="3">IFERROR(VLOOKUP(E44,CON_fixturesamps,2,FALSE),"")</f>
        <v/>
      </c>
      <c r="I44" s="334"/>
    </row>
    <row r="45" spans="2:9" ht="13.05" customHeight="1" x14ac:dyDescent="0.2">
      <c r="B45" s="338"/>
      <c r="C45" s="212">
        <f>B6+37</f>
        <v>38</v>
      </c>
      <c r="D45" s="93"/>
      <c r="E45" s="93"/>
      <c r="F45" s="92"/>
      <c r="G45" s="76"/>
      <c r="H45" s="218" t="str">
        <f t="shared" si="3"/>
        <v/>
      </c>
      <c r="I45" s="334"/>
    </row>
    <row r="46" spans="2:9" ht="13.05" customHeight="1" x14ac:dyDescent="0.2">
      <c r="B46" s="338"/>
      <c r="C46" s="212">
        <f>B6+38</f>
        <v>39</v>
      </c>
      <c r="D46" s="91"/>
      <c r="E46" s="93"/>
      <c r="F46" s="92"/>
      <c r="G46" s="76"/>
      <c r="H46" s="218" t="str">
        <f t="shared" si="3"/>
        <v/>
      </c>
      <c r="I46" s="334"/>
    </row>
    <row r="47" spans="2:9" ht="13.05" customHeight="1" x14ac:dyDescent="0.2">
      <c r="B47" s="338"/>
      <c r="C47" s="212">
        <f>B6+39</f>
        <v>40</v>
      </c>
      <c r="D47" s="93"/>
      <c r="E47" s="93"/>
      <c r="F47" s="92"/>
      <c r="G47" s="76"/>
      <c r="H47" s="218" t="str">
        <f t="shared" si="3"/>
        <v/>
      </c>
      <c r="I47" s="334"/>
    </row>
    <row r="48" spans="2:9" ht="13.05" customHeight="1" x14ac:dyDescent="0.2">
      <c r="B48" s="338"/>
      <c r="C48" s="212">
        <f>B6+40</f>
        <v>41</v>
      </c>
      <c r="D48" s="91"/>
      <c r="E48" s="93"/>
      <c r="F48" s="92"/>
      <c r="G48" s="76"/>
      <c r="H48" s="139" t="str">
        <f t="shared" si="3"/>
        <v/>
      </c>
      <c r="I48" s="334"/>
    </row>
    <row r="49" spans="2:9" ht="13.05" customHeight="1" x14ac:dyDescent="0.2">
      <c r="B49" s="338"/>
      <c r="C49" s="212">
        <f>B6+41</f>
        <v>42</v>
      </c>
      <c r="D49" s="93"/>
      <c r="E49" s="93"/>
      <c r="F49" s="92"/>
      <c r="G49" s="76"/>
      <c r="H49" s="139" t="str">
        <f t="shared" si="3"/>
        <v/>
      </c>
      <c r="I49" s="334"/>
    </row>
    <row r="50" spans="2:9" ht="13.05" customHeight="1" x14ac:dyDescent="0.2">
      <c r="B50" s="338"/>
      <c r="C50" s="211">
        <f>B6+42</f>
        <v>43</v>
      </c>
      <c r="D50" s="91"/>
      <c r="E50" s="91"/>
      <c r="F50" s="92"/>
      <c r="G50" s="87"/>
      <c r="H50" s="139" t="str">
        <f t="shared" si="3"/>
        <v/>
      </c>
      <c r="I50" s="334"/>
    </row>
    <row r="51" spans="2:9" ht="13.05" customHeight="1" x14ac:dyDescent="0.2">
      <c r="B51" s="338"/>
      <c r="C51" s="212">
        <f>B6+43</f>
        <v>44</v>
      </c>
      <c r="D51" s="93"/>
      <c r="E51" s="93"/>
      <c r="F51" s="92"/>
      <c r="G51" s="77"/>
      <c r="H51" s="139" t="str">
        <f t="shared" si="3"/>
        <v/>
      </c>
      <c r="I51" s="334"/>
    </row>
    <row r="52" spans="2:9" ht="13.05" customHeight="1" x14ac:dyDescent="0.2">
      <c r="B52" s="338"/>
      <c r="C52" s="212">
        <f>B6+44</f>
        <v>45</v>
      </c>
      <c r="D52" s="91"/>
      <c r="E52" s="93"/>
      <c r="F52" s="92"/>
      <c r="G52" s="77"/>
      <c r="H52" s="137" t="str">
        <f t="shared" si="3"/>
        <v/>
      </c>
      <c r="I52" s="334"/>
    </row>
    <row r="53" spans="2:9" ht="13.05" customHeight="1" x14ac:dyDescent="0.2">
      <c r="B53" s="338"/>
      <c r="C53" s="212">
        <f>B6+45</f>
        <v>46</v>
      </c>
      <c r="D53" s="93"/>
      <c r="E53" s="93"/>
      <c r="F53" s="92"/>
      <c r="G53" s="77"/>
      <c r="H53" s="137" t="str">
        <f t="shared" si="3"/>
        <v/>
      </c>
      <c r="I53" s="334"/>
    </row>
    <row r="54" spans="2:9" ht="13.05" customHeight="1" x14ac:dyDescent="0.2">
      <c r="B54" s="338"/>
      <c r="C54" s="212">
        <f>B6+46</f>
        <v>47</v>
      </c>
      <c r="D54" s="91"/>
      <c r="E54" s="93"/>
      <c r="F54" s="92"/>
      <c r="G54" s="77"/>
      <c r="H54" s="137" t="str">
        <f t="shared" si="3"/>
        <v/>
      </c>
      <c r="I54" s="334"/>
    </row>
    <row r="55" spans="2:9" ht="13.05" customHeight="1" thickBot="1" x14ac:dyDescent="0.25">
      <c r="B55" s="338"/>
      <c r="C55" s="213">
        <f>B6+48</f>
        <v>49</v>
      </c>
      <c r="D55" s="96"/>
      <c r="E55" s="96"/>
      <c r="F55" s="97"/>
      <c r="G55" s="78"/>
      <c r="H55" s="138" t="str">
        <f t="shared" si="3"/>
        <v/>
      </c>
      <c r="I55" s="334"/>
    </row>
    <row r="56" spans="2:9" x14ac:dyDescent="0.2">
      <c r="F56" s="301" t="s">
        <v>7</v>
      </c>
      <c r="G56" s="302"/>
      <c r="H56" s="134">
        <f>SUM(H5:H8,H18:H21,H31:H34,H44:H47)</f>
        <v>12</v>
      </c>
    </row>
    <row r="57" spans="2:9" ht="13.2" thickBot="1" x14ac:dyDescent="0.25">
      <c r="F57" s="303" t="s">
        <v>8</v>
      </c>
      <c r="G57" s="304"/>
      <c r="H57" s="135">
        <f>SUM(H9:H12,H22:H25,H35:H38,H48:H51)</f>
        <v>10</v>
      </c>
    </row>
    <row r="58" spans="2:9" ht="13.2" thickBot="1" x14ac:dyDescent="0.25">
      <c r="F58" s="305" t="s">
        <v>9</v>
      </c>
      <c r="G58" s="306"/>
      <c r="H58" s="136">
        <f>SUM(H13:H16,H26:H29,H39:H42,H52:H55)</f>
        <v>2</v>
      </c>
    </row>
    <row r="59" spans="2:9" x14ac:dyDescent="0.2"/>
    <row r="60" spans="2:9" x14ac:dyDescent="0.2"/>
    <row r="61" spans="2:9" x14ac:dyDescent="0.2"/>
  </sheetData>
  <mergeCells count="14">
    <mergeCell ref="F56:G56"/>
    <mergeCell ref="F57:G57"/>
    <mergeCell ref="F58:G58"/>
    <mergeCell ref="G1:H3"/>
    <mergeCell ref="I1:I55"/>
    <mergeCell ref="C17:H17"/>
    <mergeCell ref="C30:H30"/>
    <mergeCell ref="C43:H43"/>
    <mergeCell ref="B1:C1"/>
    <mergeCell ref="D1:F1"/>
    <mergeCell ref="B2:C2"/>
    <mergeCell ref="D2:F2"/>
    <mergeCell ref="B7:B55"/>
    <mergeCell ref="B3:F3"/>
  </mergeCells>
  <conditionalFormatting sqref="D1:F1">
    <cfRule type="cellIs" dxfId="11" priority="1" operator="equal">
      <formula>0</formula>
    </cfRule>
  </conditionalFormatting>
  <pageMargins left="0.7" right="0.43055555555555558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B1EE872-C257-5F4E-8B07-EC154B8E537E}">
          <x14:formula1>
            <xm:f>Fixtures!$K$6:$K$40</xm:f>
          </x14:formula1>
          <xm:sqref>E44:E55 E5:E16 E18:E29 E31:E42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11</vt:i4>
      </vt:variant>
    </vt:vector>
  </HeadingPairs>
  <TitlesOfParts>
    <vt:vector size="26" baseType="lpstr">
      <vt:lpstr>Fixtures</vt:lpstr>
      <vt:lpstr>DMX</vt:lpstr>
      <vt:lpstr>SNEAK</vt:lpstr>
      <vt:lpstr>96way1</vt:lpstr>
      <vt:lpstr>96way2</vt:lpstr>
      <vt:lpstr>96way3</vt:lpstr>
      <vt:lpstr>96way4</vt:lpstr>
      <vt:lpstr>96way5</vt:lpstr>
      <vt:lpstr>48Way Dimmer</vt:lpstr>
      <vt:lpstr>48Way Distro</vt:lpstr>
      <vt:lpstr>96way Labels 1</vt:lpstr>
      <vt:lpstr>96way Labels 2</vt:lpstr>
      <vt:lpstr>96way Labels 3</vt:lpstr>
      <vt:lpstr>96way Labels 4</vt:lpstr>
      <vt:lpstr>96way Labels 5</vt:lpstr>
      <vt:lpstr>ACTIVE_ML</vt:lpstr>
      <vt:lpstr>ActiveFixtures</vt:lpstr>
      <vt:lpstr>CON_fixturesamps</vt:lpstr>
      <vt:lpstr>ML_FixturesAmps</vt:lpstr>
      <vt:lpstr>'96way Labels 4'!Print_Area</vt:lpstr>
      <vt:lpstr>'96way1'!Print_Area</vt:lpstr>
      <vt:lpstr>'96way2'!Print_Area</vt:lpstr>
      <vt:lpstr>'96way3'!Print_Area</vt:lpstr>
      <vt:lpstr>'96way4'!Print_Area</vt:lpstr>
      <vt:lpstr>'96way5'!Print_Area</vt:lpstr>
      <vt:lpstr>DMX!Print_Area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BLANEY</dc:creator>
  <cp:lastModifiedBy>Charlie Hall</cp:lastModifiedBy>
  <cp:lastPrinted>2019-03-19T03:58:08Z</cp:lastPrinted>
  <dcterms:created xsi:type="dcterms:W3CDTF">2018-10-18T09:11:37Z</dcterms:created>
  <dcterms:modified xsi:type="dcterms:W3CDTF">2024-04-22T06:56:24Z</dcterms:modified>
</cp:coreProperties>
</file>