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rook\source\repos\MyNotes\Excels\"/>
    </mc:Choice>
  </mc:AlternateContent>
  <xr:revisionPtr revIDLastSave="0" documentId="13_ncr:1_{E2B499B6-B37B-4CE0-8C16-A9BA408AE7D8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" l="1"/>
  <c r="F9" i="1"/>
  <c r="G13" i="1"/>
  <c r="F13" i="1"/>
  <c r="I13" i="1" l="1"/>
  <c r="J13" i="1" s="1"/>
  <c r="K13" i="1" l="1"/>
  <c r="F8" i="1"/>
  <c r="F15" i="1"/>
  <c r="G15" i="1"/>
  <c r="F14" i="1"/>
  <c r="G14" i="1"/>
  <c r="I14" i="1" s="1"/>
  <c r="J14" i="1" s="1"/>
  <c r="F12" i="1"/>
  <c r="G12" i="1"/>
  <c r="F11" i="1"/>
  <c r="G11" i="1"/>
  <c r="F10" i="1"/>
  <c r="I10" i="1" s="1"/>
  <c r="G10" i="1"/>
  <c r="G8" i="1"/>
  <c r="B16" i="1"/>
  <c r="I11" i="1" l="1"/>
  <c r="J11" i="1" s="1"/>
  <c r="I15" i="1"/>
  <c r="J15" i="1" s="1"/>
  <c r="I9" i="1"/>
  <c r="J9" i="1" s="1"/>
  <c r="I8" i="1"/>
  <c r="J8" i="1" s="1"/>
  <c r="F16" i="1"/>
  <c r="G16" i="1"/>
  <c r="I12" i="1"/>
  <c r="J12" i="1" s="1"/>
  <c r="K14" i="1"/>
  <c r="J10" i="1"/>
  <c r="K10" i="1" s="1"/>
  <c r="K11" i="1" l="1"/>
  <c r="K9" i="1"/>
  <c r="K15" i="1"/>
  <c r="K8" i="1"/>
  <c r="J16" i="1"/>
  <c r="J19" i="1" s="1"/>
  <c r="J20" i="1" s="1"/>
  <c r="J21" i="1" s="1"/>
  <c r="J22" i="1" s="1"/>
  <c r="I16" i="1"/>
  <c r="I19" i="1" s="1"/>
  <c r="I20" i="1" s="1"/>
  <c r="K12" i="1"/>
  <c r="K16" i="1" l="1"/>
  <c r="K20" i="1"/>
  <c r="K19" i="1"/>
  <c r="I21" i="1"/>
  <c r="I22" i="1" l="1"/>
  <c r="K22" i="1" s="1"/>
  <c r="K21" i="1"/>
</calcChain>
</file>

<file path=xl/sharedStrings.xml><?xml version="1.0" encoding="utf-8"?>
<sst xmlns="http://schemas.openxmlformats.org/spreadsheetml/2006/main" count="43" uniqueCount="36">
  <si>
    <t>Data Sizing Exercise</t>
  </si>
  <si>
    <t>Data Source</t>
  </si>
  <si>
    <t>GB per day</t>
  </si>
  <si>
    <t>Replication Factor</t>
  </si>
  <si>
    <t>Search Factor</t>
  </si>
  <si>
    <t>Retention in Days</t>
  </si>
  <si>
    <t>Replicated Size on Disk</t>
  </si>
  <si>
    <t>Visible to</t>
  </si>
  <si>
    <t>Index</t>
  </si>
  <si>
    <t>Firewall</t>
  </si>
  <si>
    <t>Proxy</t>
  </si>
  <si>
    <t>Web logs</t>
  </si>
  <si>
    <t>Base Size of Raw</t>
  </si>
  <si>
    <t>Number of Indexers</t>
  </si>
  <si>
    <t>Recovery space</t>
  </si>
  <si>
    <t>Overhead</t>
  </si>
  <si>
    <t>Total Disk</t>
  </si>
  <si>
    <t>Totals</t>
  </si>
  <si>
    <t>if number of indexers lost=</t>
  </si>
  <si>
    <t>Hot and Warm</t>
  </si>
  <si>
    <t>Cold</t>
  </si>
  <si>
    <t>Number of Days in Hot/Warm</t>
  </si>
  <si>
    <t>Disk Space per Indexer</t>
  </si>
  <si>
    <t>Badge Reader</t>
  </si>
  <si>
    <t>Linux logs</t>
  </si>
  <si>
    <t>Windows logs</t>
  </si>
  <si>
    <t>e-commerce</t>
  </si>
  <si>
    <t>Base Size of Index Files</t>
  </si>
  <si>
    <t>Symantec logs</t>
  </si>
  <si>
    <t>Compression Rate (Raw)</t>
  </si>
  <si>
    <t xml:space="preserve"> Compression Rate (Index)</t>
  </si>
  <si>
    <t>n</t>
  </si>
  <si>
    <t>Replicate
('y' for yes)</t>
  </si>
  <si>
    <t>Splunk License</t>
  </si>
  <si>
    <t>Instructions: write values in the PINK cells; other cells automatically calculate values</t>
  </si>
  <si>
    <t>Version dated 2024.11.21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</si>
</sst>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EC028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EC028C"/>
      <name val="Calibri"/>
      <family val="2"/>
      <scheme val="minor"/>
    </font>
    <font>
      <sz val="8"/>
      <color rgb="FFEC028C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CD4EA"/>
        <bgColor indexed="64"/>
      </patternFill>
    </fill>
    <fill>
      <patternFill patternType="solid">
        <fgColor rgb="FFEADEEC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 tint="0.39997558519241921"/>
      </bottom>
      <diagonal/>
    </border>
  </borders>
  <cellStyleXfs count="6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</cellStyleXfs>
  <cellXfs count="32">
    <xf numFmtId="0" fontId="0" fillId="0" borderId="0" xfId="0"/>
    <xf numFmtId="164" fontId="0" fillId="0" borderId="0" xfId="1" applyNumberFormat="1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Alignment="1">
      <alignment horizontal="center"/>
    </xf>
    <xf numFmtId="0" fontId="5" fillId="0" borderId="2" xfId="62" applyAlignment="1">
      <alignment wrapText="1"/>
    </xf>
    <xf numFmtId="0" fontId="5" fillId="0" borderId="2" xfId="62" applyAlignment="1">
      <alignment horizontal="right" wrapText="1"/>
    </xf>
    <xf numFmtId="0" fontId="5" fillId="0" borderId="2" xfId="62" applyAlignment="1">
      <alignment horizontal="center" wrapText="1"/>
    </xf>
    <xf numFmtId="0" fontId="0" fillId="2" borderId="0" xfId="0" applyFill="1" applyAlignment="1">
      <alignment wrapText="1"/>
    </xf>
    <xf numFmtId="0" fontId="0" fillId="2" borderId="0" xfId="0" applyFill="1"/>
    <xf numFmtId="164" fontId="0" fillId="2" borderId="0" xfId="1" applyNumberFormat="1" applyFont="1" applyFill="1"/>
    <xf numFmtId="0" fontId="0" fillId="3" borderId="0" xfId="0" applyFill="1" applyAlignment="1">
      <alignment wrapText="1"/>
    </xf>
    <xf numFmtId="0" fontId="0" fillId="3" borderId="0" xfId="0" applyFill="1"/>
    <xf numFmtId="164" fontId="0" fillId="3" borderId="0" xfId="1" applyNumberFormat="1" applyFont="1" applyFill="1"/>
    <xf numFmtId="0" fontId="7" fillId="0" borderId="1" xfId="0" applyFont="1" applyBorder="1" applyAlignment="1">
      <alignment wrapText="1"/>
    </xf>
    <xf numFmtId="164" fontId="7" fillId="0" borderId="1" xfId="1" applyNumberFormat="1" applyFont="1" applyBorder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8" fillId="0" borderId="0" xfId="0" applyFont="1" applyAlignment="1">
      <alignment wrapText="1"/>
    </xf>
    <xf numFmtId="164" fontId="6" fillId="4" borderId="0" xfId="1" applyNumberFormat="1" applyFont="1" applyFill="1"/>
    <xf numFmtId="0" fontId="6" fillId="4" borderId="0" xfId="0" applyFont="1" applyFill="1"/>
    <xf numFmtId="164" fontId="6" fillId="5" borderId="0" xfId="1" applyNumberFormat="1" applyFont="1" applyFill="1"/>
    <xf numFmtId="0" fontId="6" fillId="5" borderId="0" xfId="0" applyFont="1" applyFill="1"/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6" fillId="5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164" fontId="2" fillId="3" borderId="0" xfId="1" applyNumberFormat="1" applyFont="1" applyFill="1"/>
    <xf numFmtId="164" fontId="2" fillId="2" borderId="0" xfId="1" applyNumberFormat="1" applyFont="1" applyFill="1"/>
    <xf numFmtId="0" fontId="9" fillId="0" borderId="0" xfId="0" applyFont="1" applyAlignment="1">
      <alignment horizontal="right" wrapText="1"/>
    </xf>
    <xf numFmtId="0" fontId="10" fillId="0" borderId="0" xfId="0" applyFont="1"/>
    <xf numFmtId="0" fontId="0" fillId="3" borderId="0" xfId="0" applyFill="1" applyAlignment="1">
      <alignment horizontal="left" wrapText="1"/>
    </xf>
  </cellXfs>
  <cellStyles count="63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Heading 3" xfId="62" builtinId="18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Normal" xfId="0" builtinId="0"/>
  </cellStyles>
  <dxfs count="0"/>
  <tableStyles count="0" defaultTableStyle="TableStyleMedium9" defaultPivotStyle="PivotStyleMedium4"/>
  <colors>
    <mruColors>
      <color rgb="FFEC028C"/>
      <color rgb="FFEADEEC"/>
      <color rgb="FFECD4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zoomScaleNormal="100" zoomScalePageLayoutView="125"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E9" sqref="E9"/>
    </sheetView>
  </sheetViews>
  <sheetFormatPr defaultColWidth="11" defaultRowHeight="15.75" x14ac:dyDescent="0.25"/>
  <cols>
    <col min="1" max="1" width="22.5" style="2" customWidth="1"/>
    <col min="2" max="2" width="13.125" customWidth="1"/>
    <col min="3" max="3" width="12" customWidth="1"/>
    <col min="4" max="4" width="12.5" customWidth="1"/>
    <col min="5" max="5" width="9.375" customWidth="1"/>
    <col min="6" max="6" width="9.875" customWidth="1"/>
    <col min="7" max="7" width="11.125" customWidth="1"/>
    <col min="8" max="8" width="11.125" style="4" customWidth="1"/>
    <col min="10" max="11" width="13.375" customWidth="1"/>
    <col min="12" max="12" width="26.375" customWidth="1"/>
    <col min="13" max="13" width="12.625" customWidth="1"/>
  </cols>
  <sheetData>
    <row r="1" spans="1:13" ht="18.75" x14ac:dyDescent="0.3">
      <c r="A1" s="18" t="s">
        <v>0</v>
      </c>
      <c r="C1" s="30" t="s">
        <v>34</v>
      </c>
    </row>
    <row r="2" spans="1:13" x14ac:dyDescent="0.25">
      <c r="A2" s="29" t="s">
        <v>35</v>
      </c>
    </row>
    <row r="3" spans="1:13" x14ac:dyDescent="0.25">
      <c r="A3" s="23" t="s">
        <v>3</v>
      </c>
      <c r="B3" s="21">
        <v>1</v>
      </c>
    </row>
    <row r="4" spans="1:13" x14ac:dyDescent="0.25">
      <c r="A4" s="24" t="s">
        <v>4</v>
      </c>
      <c r="B4" s="19">
        <v>1</v>
      </c>
    </row>
    <row r="5" spans="1:13" ht="31.5" x14ac:dyDescent="0.25">
      <c r="A5" s="23" t="s">
        <v>21</v>
      </c>
      <c r="B5" s="21">
        <v>25</v>
      </c>
    </row>
    <row r="6" spans="1:13" ht="9.9499999999999993" customHeight="1" x14ac:dyDescent="0.25"/>
    <row r="7" spans="1:13" s="2" customFormat="1" ht="48" customHeight="1" thickBot="1" x14ac:dyDescent="0.3">
      <c r="A7" s="5" t="s">
        <v>1</v>
      </c>
      <c r="B7" s="6" t="s">
        <v>2</v>
      </c>
      <c r="C7" s="6" t="s">
        <v>29</v>
      </c>
      <c r="D7" s="6" t="s">
        <v>30</v>
      </c>
      <c r="E7" s="6" t="s">
        <v>5</v>
      </c>
      <c r="F7" s="6" t="s">
        <v>12</v>
      </c>
      <c r="G7" s="6" t="s">
        <v>27</v>
      </c>
      <c r="H7" s="7" t="s">
        <v>32</v>
      </c>
      <c r="I7" s="6" t="s">
        <v>6</v>
      </c>
      <c r="J7" s="6" t="s">
        <v>19</v>
      </c>
      <c r="K7" s="6" t="s">
        <v>20</v>
      </c>
      <c r="L7" s="5" t="s">
        <v>7</v>
      </c>
      <c r="M7" s="5" t="s">
        <v>8</v>
      </c>
    </row>
    <row r="8" spans="1:13" x14ac:dyDescent="0.25">
      <c r="A8" s="8" t="s">
        <v>9</v>
      </c>
      <c r="B8" s="21">
        <v>25</v>
      </c>
      <c r="C8" s="9">
        <v>0.15</v>
      </c>
      <c r="D8" s="9">
        <v>0.35</v>
      </c>
      <c r="E8" s="22">
        <v>90</v>
      </c>
      <c r="F8" s="10">
        <f>ROUND(B8*C8*E8,0)</f>
        <v>338</v>
      </c>
      <c r="G8" s="10">
        <f>ROUND(B8*D8*E8,0)</f>
        <v>788</v>
      </c>
      <c r="H8" s="25" t="s">
        <v>31</v>
      </c>
      <c r="I8" s="10">
        <f>IF(H8="Y",($B$3*F8)+($B$4*G8),F8+G8)</f>
        <v>1126</v>
      </c>
      <c r="J8" s="10">
        <f>ROUNDUP(I8/E8*$B$5,0)</f>
        <v>313</v>
      </c>
      <c r="K8" s="10">
        <f>I8-J8</f>
        <v>813</v>
      </c>
      <c r="L8" s="22"/>
      <c r="M8" s="22"/>
    </row>
    <row r="9" spans="1:13" x14ac:dyDescent="0.25">
      <c r="A9" s="11" t="s">
        <v>23</v>
      </c>
      <c r="B9" s="19">
        <v>15</v>
      </c>
      <c r="C9" s="12">
        <v>0.15</v>
      </c>
      <c r="D9" s="12">
        <v>0.35</v>
      </c>
      <c r="E9" s="20">
        <v>180</v>
      </c>
      <c r="F9" s="13">
        <f>ROUND(B9*C9*E9,0)</f>
        <v>405</v>
      </c>
      <c r="G9" s="13">
        <f>ROUND(B9*D9*E9,0)</f>
        <v>945</v>
      </c>
      <c r="H9" s="26" t="s">
        <v>31</v>
      </c>
      <c r="I9" s="13">
        <f t="shared" ref="I9:I15" si="0">IF(H9="Y",($B$3*F9)+($B$4*G9),F9+G9)</f>
        <v>1350</v>
      </c>
      <c r="J9" s="13">
        <f>ROUNDUP(I9/E9*$B$5,0)</f>
        <v>188</v>
      </c>
      <c r="K9" s="13">
        <f>I9-J9</f>
        <v>1162</v>
      </c>
      <c r="L9" s="20"/>
      <c r="M9" s="20"/>
    </row>
    <row r="10" spans="1:13" x14ac:dyDescent="0.25">
      <c r="A10" s="8" t="s">
        <v>10</v>
      </c>
      <c r="B10" s="21">
        <v>30</v>
      </c>
      <c r="C10" s="9">
        <v>0.15</v>
      </c>
      <c r="D10" s="9">
        <v>0.35</v>
      </c>
      <c r="E10" s="22">
        <v>30</v>
      </c>
      <c r="F10" s="10">
        <f t="shared" ref="F10" si="1">ROUND(B10*C10*E10,0)</f>
        <v>135</v>
      </c>
      <c r="G10" s="10">
        <f t="shared" ref="G10" si="2">ROUND(B10*D10*E10,0)</f>
        <v>315</v>
      </c>
      <c r="H10" s="25" t="s">
        <v>31</v>
      </c>
      <c r="I10" s="10">
        <f t="shared" si="0"/>
        <v>450</v>
      </c>
      <c r="J10" s="10">
        <f t="shared" ref="J10:J15" si="3">ROUNDUP(I10/E10*$B$5,0)</f>
        <v>375</v>
      </c>
      <c r="K10" s="10">
        <f t="shared" ref="K10:K15" si="4">I10-J10</f>
        <v>75</v>
      </c>
      <c r="L10" s="22"/>
      <c r="M10" s="22"/>
    </row>
    <row r="11" spans="1:13" x14ac:dyDescent="0.25">
      <c r="A11" s="11" t="s">
        <v>24</v>
      </c>
      <c r="B11" s="19">
        <v>20</v>
      </c>
      <c r="C11" s="12">
        <v>0.15</v>
      </c>
      <c r="D11" s="12">
        <v>0.35</v>
      </c>
      <c r="E11" s="20">
        <v>90</v>
      </c>
      <c r="F11" s="13">
        <f>ROUND(B11*C11*E11,0)</f>
        <v>270</v>
      </c>
      <c r="G11" s="13">
        <f>ROUND(B11*D11*E11,0)</f>
        <v>630</v>
      </c>
      <c r="H11" s="26" t="s">
        <v>31</v>
      </c>
      <c r="I11" s="13">
        <f t="shared" si="0"/>
        <v>900</v>
      </c>
      <c r="J11" s="13">
        <f t="shared" si="3"/>
        <v>250</v>
      </c>
      <c r="K11" s="13">
        <f t="shared" si="4"/>
        <v>650</v>
      </c>
      <c r="L11" s="20"/>
      <c r="M11" s="20"/>
    </row>
    <row r="12" spans="1:13" x14ac:dyDescent="0.25">
      <c r="A12" s="8" t="s">
        <v>25</v>
      </c>
      <c r="B12" s="21">
        <v>35</v>
      </c>
      <c r="C12" s="9">
        <v>0.15</v>
      </c>
      <c r="D12" s="9">
        <v>0.35</v>
      </c>
      <c r="E12" s="20">
        <v>90</v>
      </c>
      <c r="F12" s="10">
        <f>ROUND(B12*C12*E12,0)</f>
        <v>473</v>
      </c>
      <c r="G12" s="10">
        <f>ROUND(B12*D12*E12,0)</f>
        <v>1103</v>
      </c>
      <c r="H12" s="25" t="s">
        <v>31</v>
      </c>
      <c r="I12" s="10">
        <f t="shared" si="0"/>
        <v>1576</v>
      </c>
      <c r="J12" s="10">
        <f t="shared" si="3"/>
        <v>438</v>
      </c>
      <c r="K12" s="10">
        <f t="shared" si="4"/>
        <v>1138</v>
      </c>
      <c r="L12" s="22"/>
      <c r="M12" s="22"/>
    </row>
    <row r="13" spans="1:13" x14ac:dyDescent="0.25">
      <c r="A13" s="11" t="s">
        <v>28</v>
      </c>
      <c r="B13" s="19">
        <v>5</v>
      </c>
      <c r="C13" s="12">
        <v>0.15</v>
      </c>
      <c r="D13" s="12">
        <v>0.35</v>
      </c>
      <c r="E13" s="20">
        <v>90</v>
      </c>
      <c r="F13" s="13">
        <f>ROUND(B13*C13*E13,0)</f>
        <v>68</v>
      </c>
      <c r="G13" s="13">
        <f>ROUND(B13*D13*E13,0)</f>
        <v>158</v>
      </c>
      <c r="H13" s="26" t="s">
        <v>31</v>
      </c>
      <c r="I13" s="13">
        <f t="shared" si="0"/>
        <v>226</v>
      </c>
      <c r="J13" s="13">
        <f>ROUNDUP(I13/E13*$B$5,0)</f>
        <v>63</v>
      </c>
      <c r="K13" s="13">
        <f t="shared" si="4"/>
        <v>163</v>
      </c>
      <c r="L13" s="20"/>
      <c r="M13" s="20"/>
    </row>
    <row r="14" spans="1:13" x14ac:dyDescent="0.25">
      <c r="A14" s="8" t="s">
        <v>11</v>
      </c>
      <c r="B14" s="21">
        <v>110</v>
      </c>
      <c r="C14" s="9">
        <v>0.15</v>
      </c>
      <c r="D14" s="9">
        <v>0.35</v>
      </c>
      <c r="E14" s="20">
        <v>90</v>
      </c>
      <c r="F14" s="10">
        <f>ROUND(B14*C14*E14,0)</f>
        <v>1485</v>
      </c>
      <c r="G14" s="10">
        <f>ROUND(B14*D14*E14,0)</f>
        <v>3465</v>
      </c>
      <c r="H14" s="25" t="s">
        <v>31</v>
      </c>
      <c r="I14" s="10">
        <f t="shared" si="0"/>
        <v>4950</v>
      </c>
      <c r="J14" s="10">
        <f>ROUNDUP(I14/E14*$B$5,0)</f>
        <v>1375</v>
      </c>
      <c r="K14" s="10">
        <f t="shared" si="4"/>
        <v>3575</v>
      </c>
      <c r="L14" s="22"/>
      <c r="M14" s="22"/>
    </row>
    <row r="15" spans="1:13" x14ac:dyDescent="0.25">
      <c r="A15" s="11" t="s">
        <v>26</v>
      </c>
      <c r="B15" s="19">
        <v>75</v>
      </c>
      <c r="C15" s="12">
        <v>0.15</v>
      </c>
      <c r="D15" s="12">
        <v>0.35</v>
      </c>
      <c r="E15" s="20">
        <v>365</v>
      </c>
      <c r="F15" s="13">
        <f>ROUND(B15*C15*E15,0)</f>
        <v>4106</v>
      </c>
      <c r="G15" s="13">
        <f>ROUND(B15*D15*E15,0)</f>
        <v>9581</v>
      </c>
      <c r="H15" s="26" t="s">
        <v>31</v>
      </c>
      <c r="I15" s="13">
        <f t="shared" si="0"/>
        <v>13687</v>
      </c>
      <c r="J15" s="13">
        <f t="shared" si="3"/>
        <v>938</v>
      </c>
      <c r="K15" s="13">
        <f t="shared" si="4"/>
        <v>12749</v>
      </c>
      <c r="L15" s="20"/>
      <c r="M15" s="20"/>
    </row>
    <row r="16" spans="1:13" s="3" customFormat="1" ht="18.75" x14ac:dyDescent="0.3">
      <c r="A16" s="14" t="s">
        <v>17</v>
      </c>
      <c r="B16" s="15">
        <f>SUM(B8:B15)</f>
        <v>315</v>
      </c>
      <c r="C16" s="16"/>
      <c r="D16" s="16"/>
      <c r="E16" s="16"/>
      <c r="F16" s="15">
        <f>SUM(F8:F15)</f>
        <v>7280</v>
      </c>
      <c r="G16" s="15">
        <f>SUM(G8:G15)</f>
        <v>16985</v>
      </c>
      <c r="H16" s="17"/>
      <c r="I16" s="15">
        <f>SUM(I8:I15)</f>
        <v>24265</v>
      </c>
      <c r="J16" s="15">
        <f>SUM(J8:J15)</f>
        <v>3940</v>
      </c>
      <c r="K16" s="15">
        <f>SUM(K8:K15)</f>
        <v>20325</v>
      </c>
    </row>
    <row r="17" spans="1:11" x14ac:dyDescent="0.25">
      <c r="B17" s="1"/>
      <c r="F17" s="1"/>
      <c r="G17" s="1"/>
      <c r="I17" s="1"/>
      <c r="J17" s="1"/>
      <c r="K17" s="1"/>
    </row>
    <row r="18" spans="1:11" x14ac:dyDescent="0.25">
      <c r="A18" s="8" t="s">
        <v>13</v>
      </c>
      <c r="B18" s="21">
        <v>3</v>
      </c>
      <c r="F18" s="1"/>
      <c r="G18" s="1"/>
      <c r="I18" s="1"/>
      <c r="J18" s="1"/>
      <c r="K18" s="1"/>
    </row>
    <row r="19" spans="1:11" x14ac:dyDescent="0.25">
      <c r="A19" s="11" t="s">
        <v>14</v>
      </c>
      <c r="B19" s="31" t="s">
        <v>18</v>
      </c>
      <c r="C19" s="31"/>
      <c r="D19" s="19">
        <v>0</v>
      </c>
      <c r="E19" s="24"/>
      <c r="F19" s="24"/>
      <c r="G19" s="24"/>
      <c r="H19" s="24"/>
      <c r="I19" s="27">
        <f>ROUND($D$19*(I16/$B$18),0)</f>
        <v>0</v>
      </c>
      <c r="J19" s="27">
        <f>ROUND($D$19*(J16/$B$18),0)</f>
        <v>0</v>
      </c>
      <c r="K19" s="27">
        <f>I19-J19</f>
        <v>0</v>
      </c>
    </row>
    <row r="20" spans="1:11" x14ac:dyDescent="0.25">
      <c r="A20" s="8" t="s">
        <v>15</v>
      </c>
      <c r="B20" s="8"/>
      <c r="C20" s="8"/>
      <c r="D20" s="8"/>
      <c r="E20" s="8"/>
      <c r="F20" s="8"/>
      <c r="G20" s="8"/>
      <c r="H20" s="8"/>
      <c r="I20" s="28">
        <f>ROUND((I16+I19)*$B$20,0)</f>
        <v>0</v>
      </c>
      <c r="J20" s="28">
        <f>ROUND((J16+J19)*$B$20,0)</f>
        <v>0</v>
      </c>
      <c r="K20" s="28">
        <f t="shared" ref="K20:K22" si="5">I20-J20</f>
        <v>0</v>
      </c>
    </row>
    <row r="21" spans="1:11" x14ac:dyDescent="0.25">
      <c r="A21" s="11" t="s">
        <v>16</v>
      </c>
      <c r="B21" s="11"/>
      <c r="C21" s="11"/>
      <c r="D21" s="11"/>
      <c r="E21" s="11"/>
      <c r="F21" s="11"/>
      <c r="G21" s="11"/>
      <c r="H21" s="11"/>
      <c r="I21" s="27">
        <f>I16+I19+I20</f>
        <v>24265</v>
      </c>
      <c r="J21" s="27">
        <f>J16+J19+J20</f>
        <v>3940</v>
      </c>
      <c r="K21" s="27">
        <f t="shared" si="5"/>
        <v>20325</v>
      </c>
    </row>
    <row r="22" spans="1:11" x14ac:dyDescent="0.25">
      <c r="A22" s="8" t="s">
        <v>22</v>
      </c>
      <c r="B22" s="8"/>
      <c r="C22" s="8"/>
      <c r="D22" s="8"/>
      <c r="E22" s="8"/>
      <c r="F22" s="8"/>
      <c r="G22" s="8"/>
      <c r="H22" s="8"/>
      <c r="I22" s="28">
        <f>ROUNDUP(I21/$B$18,0)</f>
        <v>8089</v>
      </c>
      <c r="J22" s="28">
        <f>ROUNDUP(J21/$B$18,0)</f>
        <v>1314</v>
      </c>
      <c r="K22" s="28">
        <f t="shared" si="5"/>
        <v>6775</v>
      </c>
    </row>
    <row r="23" spans="1:11" x14ac:dyDescent="0.25">
      <c r="A23" s="11"/>
      <c r="B23" s="11"/>
      <c r="C23" s="11"/>
      <c r="D23" s="11"/>
      <c r="E23" s="11"/>
      <c r="F23" s="11"/>
      <c r="G23" s="11"/>
      <c r="H23" s="11"/>
      <c r="I23" s="27"/>
      <c r="J23" s="27"/>
      <c r="K23" s="27"/>
    </row>
    <row r="24" spans="1:11" x14ac:dyDescent="0.25">
      <c r="A24" s="8" t="s">
        <v>33</v>
      </c>
      <c r="B24" s="8"/>
      <c r="C24" s="8"/>
      <c r="D24" s="8"/>
      <c r="E24" s="8"/>
      <c r="F24" s="8"/>
      <c r="G24" s="8"/>
      <c r="H24" s="8"/>
      <c r="I24" s="28"/>
      <c r="J24" s="28"/>
      <c r="K24" s="28"/>
    </row>
  </sheetData>
  <mergeCells count="1">
    <mergeCell ref="B19:C19"/>
  </mergeCells>
  <pageMargins left="0.75" right="0.75" top="1" bottom="1" header="0.5" footer="0.5"/>
  <pageSetup orientation="portrait" horizontalDpi="4294967292" verticalDpi="4294967292"/>
  <headerFooter>
    <oddFooter>&amp;R_x000D_&amp;1#&amp;"Calibri"&amp;8&amp;K000000 Cisco Confidential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Splunk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Guinn</dc:creator>
  <cp:lastModifiedBy>Carlos Blanco -X (carlblan - KEOS TECHNOLOGY LLC at Ci</cp:lastModifiedBy>
  <dcterms:created xsi:type="dcterms:W3CDTF">2014-03-05T19:27:47Z</dcterms:created>
  <dcterms:modified xsi:type="dcterms:W3CDTF">2025-09-17T17:35:36Z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f49a32-fde3-48a5-9266-b5b0972a22dc_Enabled">
    <vt:lpwstr>true</vt:lpwstr>
  </property>
  <property fmtid="{D5CDD505-2E9C-101B-9397-08002B2CF9AE}" pid="3" name="MSIP_Label_c8f49a32-fde3-48a5-9266-b5b0972a22dc_SetDate">
    <vt:lpwstr>2025-09-17T17:35:36Z</vt:lpwstr>
  </property>
  <property fmtid="{D5CDD505-2E9C-101B-9397-08002B2CF9AE}" pid="4" name="MSIP_Label_c8f49a32-fde3-48a5-9266-b5b0972a22dc_Method">
    <vt:lpwstr>Standard</vt:lpwstr>
  </property>
  <property fmtid="{D5CDD505-2E9C-101B-9397-08002B2CF9AE}" pid="5" name="MSIP_Label_c8f49a32-fde3-48a5-9266-b5b0972a22dc_Name">
    <vt:lpwstr>Cisco Confidential</vt:lpwstr>
  </property>
  <property fmtid="{D5CDD505-2E9C-101B-9397-08002B2CF9AE}" pid="6" name="MSIP_Label_c8f49a32-fde3-48a5-9266-b5b0972a22dc_SiteId">
    <vt:lpwstr>5ae1af62-9505-4097-a69a-c1553ef7840e</vt:lpwstr>
  </property>
  <property fmtid="{D5CDD505-2E9C-101B-9397-08002B2CF9AE}" pid="7" name="MSIP_Label_c8f49a32-fde3-48a5-9266-b5b0972a22dc_ActionId">
    <vt:lpwstr>b2dfd72a-8dbe-4917-8318-0d23e73b0247</vt:lpwstr>
  </property>
  <property fmtid="{D5CDD505-2E9C-101B-9397-08002B2CF9AE}" pid="8" name="MSIP_Label_c8f49a32-fde3-48a5-9266-b5b0972a22dc_ContentBits">
    <vt:lpwstr>2</vt:lpwstr>
  </property>
  <property fmtid="{D5CDD505-2E9C-101B-9397-08002B2CF9AE}" pid="9" name="MSIP_Label_c8f49a32-fde3-48a5-9266-b5b0972a22dc_Tag">
    <vt:lpwstr>10, 3, 0, 1</vt:lpwstr>
  </property>
</Properties>
</file>