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Analysis" sheetId="1" r:id="rId1"/>
    <sheet name="Rank and price chart" sheetId="2" r:id="rId2"/>
    <sheet name="其它" sheetId="3" r:id="rId3"/>
  </sheets>
  <calcPr calcId="144525" concurrentCalc="0"/>
</workbook>
</file>

<file path=xl/sharedStrings.xml><?xml version="1.0" encoding="utf-8"?>
<sst xmlns="http://schemas.openxmlformats.org/spreadsheetml/2006/main" count="99">
  <si>
    <t>项目：电子秤（Electronic scale 调查表）</t>
  </si>
  <si>
    <t xml:space="preserve">品牌1:VIVE </t>
  </si>
  <si>
    <t>品牌2：Eufy</t>
  </si>
  <si>
    <t>品牌3：Escali</t>
  </si>
  <si>
    <t>品牌4：EatSmart</t>
  </si>
  <si>
    <t>品牌5：Omron</t>
  </si>
  <si>
    <t>品牌6： Yunmai</t>
  </si>
  <si>
    <t>备注</t>
  </si>
  <si>
    <t>智能诊断，APP体重脂肪分析等</t>
  </si>
  <si>
    <t>蓝牙APP智能诊断，体重脂肪分析等</t>
  </si>
  <si>
    <t>体重脂肪分析称（无APP）</t>
  </si>
  <si>
    <t>数字浴室秤</t>
  </si>
  <si>
    <t>健身拉伸身体成反检测器（90天，跟踪4人，拉伸）</t>
  </si>
  <si>
    <t>蓝牙APP智能诊断，体重脂肪分析等（此店铺卖了2款同类产品，销量都月均1500以上）</t>
  </si>
  <si>
    <t>亚马逊链接地址</t>
  </si>
  <si>
    <t>www.amazon.com/DP/B00SNLZ2PQ</t>
  </si>
  <si>
    <t>www.amazon.com/dp/B01MFAABKO</t>
  </si>
  <si>
    <t>www.amazon.com/dp/B000PH2OR0</t>
  </si>
  <si>
    <t>www.amazon.com/dp/B001KXZ808</t>
  </si>
  <si>
    <t>www.amazon.com/dp/B0020MMCDE</t>
  </si>
  <si>
    <t>www.amazon.com/dp/B01C6E2YSI</t>
  </si>
  <si>
    <t>评分</t>
  </si>
  <si>
    <t>价格</t>
  </si>
  <si>
    <t>57.95-89.95(（另一款产品：B01B8LEELA，44.95-66.95之间销售，销量如上，其它产品28.5-32.5之间）</t>
  </si>
  <si>
    <t>评论量</t>
  </si>
  <si>
    <t>1154（1058个VP评论）</t>
  </si>
  <si>
    <t>22(21个VP评论）</t>
  </si>
  <si>
    <t>309(247个VP评论）</t>
  </si>
  <si>
    <t>25089（22156个评论量）</t>
  </si>
  <si>
    <t>1535（1459个VP评论）</t>
  </si>
  <si>
    <t>784（759个VP评论）</t>
  </si>
  <si>
    <t>发布时间</t>
  </si>
  <si>
    <t>2009/3/8（2015正式走势进入排名200）</t>
  </si>
  <si>
    <t>平均排名</t>
  </si>
  <si>
    <t>排名月均销量</t>
  </si>
  <si>
    <t>排名估算总销量</t>
  </si>
  <si>
    <t>评论预估总销量</t>
  </si>
  <si>
    <t>流量来源</t>
  </si>
  <si>
    <t>站内广告</t>
  </si>
  <si>
    <t>无SD推广信息</t>
  </si>
  <si>
    <t>SD推广信息为14.99美金</t>
  </si>
  <si>
    <t>站内广告，SD显示2010年开始发布促销信息，没有流行</t>
  </si>
  <si>
    <t>SD推广为74美金，没有流行</t>
  </si>
  <si>
    <t>产品总结</t>
  </si>
  <si>
    <t>产品优点</t>
  </si>
  <si>
    <t>产品缺点</t>
  </si>
  <si>
    <t>1.VIVE 测量准确</t>
  </si>
  <si>
    <t>2.VIVE 显示屏很大，容易阅读</t>
  </si>
  <si>
    <t>3.特点能APP端记忆和追踪人体变化数据</t>
  </si>
  <si>
    <t>4.好看</t>
  </si>
  <si>
    <t>5.包装好</t>
  </si>
  <si>
    <t>1.EatSmart 不准，几小时差异能有几磅差异，Yunmai的设置简单，但是应用程序检测误差重量及人体组成太大。</t>
  </si>
  <si>
    <t>2.显示屏数字不清晰</t>
  </si>
  <si>
    <t>3.EatSmart没有记忆功能</t>
  </si>
  <si>
    <t>4.Yunmai的应用程序的误差统计太大，有专业运动员检测发现脂肪分析运动前后一样。</t>
  </si>
  <si>
    <t>5.除了体重正确其它都误差很大。</t>
  </si>
  <si>
    <t>市场空间估算部分</t>
  </si>
  <si>
    <t>1.APP电子称月均销售可达2000-5000件。  2.趋势&amp;&amp;&amp;&amp;&amp;</t>
  </si>
  <si>
    <t>结论部分</t>
  </si>
  <si>
    <t>结论1：蓝牙APP电子称生命周期可长达2年及以上，普通电子称可长达5年，产品竞争数量^^^^^^^程度。                                                                                                                                                                                                                                                                           结论2：app电子秤是流行趋势…………                                                                                                                                                                                                                结论3：多数品牌定价从低价往高价推，总体价格上涨趋势Yunmai价格从57推到89美金。其产品*********推荐开发&amp;&amp;&amp;&amp;&amp;&amp;&amp;式。                                                                                                                                                                                 结论4：…………</t>
  </si>
  <si>
    <t xml:space="preserve">     成本分析（备注：均以美元结算）</t>
  </si>
  <si>
    <t>品牌序号</t>
  </si>
  <si>
    <t>产品名称</t>
  </si>
  <si>
    <r>
      <rPr>
        <b/>
        <sz val="10"/>
        <color theme="1"/>
        <rFont val="微软雅黑"/>
        <charset val="134"/>
      </rPr>
      <t>亚马逊价格</t>
    </r>
    <r>
      <rPr>
        <b/>
        <sz val="10"/>
        <color rgb="FFFF0000"/>
        <rFont val="微软雅黑"/>
        <charset val="134"/>
      </rPr>
      <t>(美金)</t>
    </r>
  </si>
  <si>
    <t>亚马逊手续费（$)</t>
  </si>
  <si>
    <t>亚马逊处理费用（$)</t>
  </si>
  <si>
    <t>亚马逊费用合计（$)</t>
  </si>
  <si>
    <t>单款产品数量</t>
  </si>
  <si>
    <t>采购成本（$)</t>
  </si>
  <si>
    <t>搭售商品成本（$)</t>
  </si>
  <si>
    <t>单款产品组合总成本费用（盈亏临界点价格）</t>
  </si>
  <si>
    <t>单个价格</t>
  </si>
  <si>
    <t>单个产品成本费用</t>
  </si>
  <si>
    <t>单个利润</t>
  </si>
  <si>
    <t>单款组合利润（$)</t>
  </si>
  <si>
    <t>销售利润率（销售利润率越高的组合越好）</t>
  </si>
  <si>
    <r>
      <rPr>
        <b/>
        <sz val="10"/>
        <color theme="1"/>
        <rFont val="微软雅黑"/>
        <charset val="134"/>
      </rPr>
      <t>估算出货批量</t>
    </r>
    <r>
      <rPr>
        <b/>
        <sz val="10"/>
        <color rgb="FFFF0000"/>
        <rFont val="微软雅黑"/>
        <charset val="134"/>
      </rPr>
      <t>或竞争对手估计出售订单数量</t>
    </r>
  </si>
  <si>
    <r>
      <rPr>
        <b/>
        <sz val="9"/>
        <color theme="1"/>
        <rFont val="微软雅黑"/>
        <charset val="134"/>
      </rPr>
      <t>采购批量时的批量收入</t>
    </r>
    <r>
      <rPr>
        <b/>
        <sz val="9"/>
        <color rgb="FFFF0000"/>
        <rFont val="微软雅黑"/>
        <charset val="134"/>
      </rPr>
      <t>或竞争对手估计已出售收入（$)</t>
    </r>
  </si>
  <si>
    <t>产品1</t>
  </si>
  <si>
    <t>CableCreation</t>
  </si>
  <si>
    <t>产品2</t>
  </si>
  <si>
    <t>Tronsmart</t>
  </si>
  <si>
    <t>产品3</t>
  </si>
  <si>
    <t>产品4</t>
  </si>
  <si>
    <t>最小批量出货1000.</t>
  </si>
  <si>
    <t>产品5</t>
  </si>
  <si>
    <t>CHOETECH</t>
  </si>
  <si>
    <t>产品6</t>
  </si>
  <si>
    <t>j5create</t>
  </si>
  <si>
    <t>产品7</t>
  </si>
  <si>
    <t>Pin Yuan</t>
  </si>
  <si>
    <t>产品8</t>
  </si>
  <si>
    <t>AUKEY</t>
  </si>
  <si>
    <t>产品9</t>
  </si>
  <si>
    <t>产品10</t>
  </si>
  <si>
    <t>产品11</t>
  </si>
  <si>
    <t>产品12</t>
  </si>
  <si>
    <t>采购地址</t>
  </si>
  <si>
    <t>元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</si>
</sst>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4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6"/>
      <color rgb="FF0070C0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u/>
      <sz val="10"/>
      <color rgb="FF800080"/>
      <name val="微软雅黑"/>
      <charset val="0"/>
    </font>
    <font>
      <u/>
      <sz val="10"/>
      <color theme="1"/>
      <name val="微软雅黑"/>
      <charset val="0"/>
    </font>
    <font>
      <u/>
      <sz val="11"/>
      <color rgb="FF800080"/>
      <name val="宋体"/>
      <charset val="0"/>
      <scheme val="minor"/>
    </font>
    <font>
      <sz val="12"/>
      <color theme="1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0"/>
    </font>
    <font>
      <u/>
      <sz val="10"/>
      <name val="微软雅黑"/>
      <charset val="0"/>
    </font>
    <font>
      <sz val="10"/>
      <name val="微软雅黑"/>
      <charset val="0"/>
    </font>
    <font>
      <sz val="10"/>
      <name val="微软雅黑"/>
      <charset val="134"/>
    </font>
    <font>
      <b/>
      <sz val="11"/>
      <color theme="1"/>
      <name val="微软雅黑"/>
      <charset val="134"/>
    </font>
    <font>
      <sz val="10"/>
      <color rgb="FF111111"/>
      <name val="宋体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9.75"/>
      <color rgb="FF333333"/>
      <name val="Arial"/>
      <charset val="134"/>
    </font>
    <font>
      <u/>
      <sz val="10"/>
      <color rgb="FF0000FF"/>
      <name val="宋体"/>
      <charset val="0"/>
      <scheme val="minor"/>
    </font>
    <font>
      <b/>
      <sz val="8"/>
      <color rgb="FFFF0000"/>
      <name val="微软雅黑"/>
      <charset val="134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color rgb="FFFF0000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44">
    <border>
      <left/>
      <right/>
      <top/>
      <bottom/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/>
      <top style="thin">
        <color rgb="FF7030A0"/>
      </top>
      <bottom/>
      <diagonal/>
    </border>
    <border>
      <left style="thin">
        <color rgb="FF7030A0"/>
      </left>
      <right style="hair">
        <color rgb="FF7030A0"/>
      </right>
      <top style="thin">
        <color rgb="FF7030A0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thin">
        <color rgb="FF7030A0"/>
      </top>
      <bottom style="hair">
        <color rgb="FF7030A0"/>
      </bottom>
      <diagonal/>
    </border>
    <border>
      <left style="hair">
        <color rgb="FF7030A0"/>
      </left>
      <right style="thin">
        <color rgb="FF7030A0"/>
      </right>
      <top style="thin">
        <color rgb="FF7030A0"/>
      </top>
      <bottom style="hair">
        <color rgb="FF7030A0"/>
      </bottom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 style="hair">
        <color rgb="FF7030A0"/>
      </left>
      <right style="thin">
        <color rgb="FF7030A0"/>
      </right>
      <top style="hair">
        <color rgb="FF7030A0"/>
      </top>
      <bottom style="hair">
        <color rgb="FF7030A0"/>
      </bottom>
      <diagonal/>
    </border>
    <border>
      <left style="hair">
        <color rgb="FF7030A0"/>
      </left>
      <right/>
      <top style="hair">
        <color rgb="FF7030A0"/>
      </top>
      <bottom style="hair">
        <color rgb="FF7030A0"/>
      </bottom>
      <diagonal/>
    </border>
    <border>
      <left style="thin">
        <color rgb="FF7030A0"/>
      </left>
      <right style="hair">
        <color rgb="FF7030A0"/>
      </right>
      <top style="hair">
        <color rgb="FF7030A0"/>
      </top>
      <bottom/>
      <diagonal/>
    </border>
    <border>
      <left style="hair">
        <color rgb="FF7030A0"/>
      </left>
      <right style="hair">
        <color rgb="FF7030A0"/>
      </right>
      <top style="hair">
        <color rgb="FF7030A0"/>
      </top>
      <bottom/>
      <diagonal/>
    </border>
    <border>
      <left style="hair">
        <color rgb="FF7030A0"/>
      </left>
      <right/>
      <top style="hair">
        <color rgb="FF7030A0"/>
      </top>
      <bottom/>
      <diagonal/>
    </border>
    <border>
      <left style="thin">
        <color rgb="FF7030A0"/>
      </left>
      <right/>
      <top style="hair">
        <color rgb="FF7030A0"/>
      </top>
      <bottom style="hair">
        <color rgb="FF7030A0"/>
      </bottom>
      <diagonal/>
    </border>
    <border>
      <left/>
      <right/>
      <top style="hair">
        <color rgb="FF7030A0"/>
      </top>
      <bottom/>
      <diagonal/>
    </border>
    <border>
      <left/>
      <right/>
      <top style="hair">
        <color rgb="FF7030A0"/>
      </top>
      <bottom style="hair">
        <color rgb="FF7030A0"/>
      </bottom>
      <diagonal/>
    </border>
    <border>
      <left style="thin">
        <color rgb="FF7030A0"/>
      </left>
      <right/>
      <top style="hair">
        <color rgb="FF7030A0"/>
      </top>
      <bottom/>
      <diagonal/>
    </border>
    <border>
      <left style="thin">
        <color rgb="FF7030A0"/>
      </left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hair">
        <color rgb="FF7030A0"/>
      </left>
      <right/>
      <top style="thin">
        <color rgb="FF7030A0"/>
      </top>
      <bottom style="hair">
        <color rgb="FF7030A0"/>
      </bottom>
      <diagonal/>
    </border>
    <border>
      <left style="medium">
        <color rgb="FFFF0000"/>
      </left>
      <right style="hair">
        <color rgb="FF7030A0"/>
      </right>
      <top style="medium">
        <color rgb="FFFF0000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thin">
        <color rgb="FF7030A0"/>
      </bottom>
      <diagonal/>
    </border>
    <border>
      <left style="hair">
        <color rgb="FF7030A0"/>
      </left>
      <right/>
      <top style="hair">
        <color rgb="FF7030A0"/>
      </top>
      <bottom style="thin">
        <color rgb="FF7030A0"/>
      </bottom>
      <diagonal/>
    </border>
    <border>
      <left style="medium">
        <color rgb="FFFF0000"/>
      </left>
      <right style="hair">
        <color rgb="FF7030A0"/>
      </right>
      <top style="hair">
        <color rgb="FF7030A0"/>
      </top>
      <bottom style="medium">
        <color rgb="FFFF0000"/>
      </bottom>
      <diagonal/>
    </border>
    <border>
      <left style="thin">
        <color rgb="FF7030A0"/>
      </left>
      <right style="hair">
        <color rgb="FF7030A0"/>
      </right>
      <top/>
      <bottom/>
      <diagonal/>
    </border>
    <border>
      <left style="thin">
        <color rgb="FF7030A0"/>
      </left>
      <right style="hair">
        <color rgb="FF7030A0"/>
      </right>
      <top/>
      <bottom style="hair">
        <color rgb="FF7030A0"/>
      </bottom>
      <diagonal/>
    </border>
    <border>
      <left style="hair">
        <color rgb="FF7030A0"/>
      </left>
      <right/>
      <top/>
      <bottom style="hair">
        <color rgb="FF7030A0"/>
      </bottom>
      <diagonal/>
    </border>
    <border>
      <left style="hair">
        <color rgb="FF7030A0"/>
      </left>
      <right/>
      <top/>
      <bottom/>
      <diagonal/>
    </border>
    <border>
      <left style="hair">
        <color rgb="FF7030A0"/>
      </left>
      <right style="hair">
        <color rgb="FF7030A0"/>
      </right>
      <top style="medium">
        <color rgb="FFFF0000"/>
      </top>
      <bottom style="hair">
        <color rgb="FF7030A0"/>
      </bottom>
      <diagonal/>
    </border>
    <border>
      <left style="hair">
        <color rgb="FF7030A0"/>
      </left>
      <right style="medium">
        <color rgb="FFFF0000"/>
      </right>
      <top style="medium">
        <color rgb="FFFF0000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medium">
        <color rgb="FFFF0000"/>
      </bottom>
      <diagonal/>
    </border>
    <border>
      <left style="hair">
        <color rgb="FF7030A0"/>
      </left>
      <right style="medium">
        <color rgb="FFFF0000"/>
      </right>
      <top style="hair">
        <color rgb="FF7030A0"/>
      </top>
      <bottom style="medium">
        <color rgb="FFFF0000"/>
      </bottom>
      <diagonal/>
    </border>
    <border>
      <left/>
      <right style="hair">
        <color rgb="FF7030A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8" fillId="34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40" applyNumberFormat="0" applyFon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3" fillId="19" borderId="39" applyNumberFormat="0" applyAlignment="0" applyProtection="0">
      <alignment vertical="center"/>
    </xf>
    <xf numFmtId="0" fontId="30" fillId="19" borderId="38" applyNumberFormat="0" applyAlignment="0" applyProtection="0">
      <alignment vertical="center"/>
    </xf>
    <xf numFmtId="0" fontId="26" fillId="13" borderId="36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0" fillId="0" borderId="43" applyNumberFormat="0" applyFill="0" applyAlignment="0" applyProtection="0">
      <alignment vertical="center"/>
    </xf>
    <xf numFmtId="0" fontId="37" fillId="0" borderId="42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1" fillId="0" borderId="0" xfId="10">
      <alignment vertical="center"/>
    </xf>
    <xf numFmtId="0" fontId="0" fillId="0" borderId="0" xfId="0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6" fillId="0" borderId="9" xfId="10" applyNumberFormat="1" applyFont="1" applyFill="1" applyBorder="1" applyAlignment="1">
      <alignment horizontal="center" vertical="center" wrapText="1"/>
    </xf>
    <xf numFmtId="0" fontId="7" fillId="0" borderId="9" xfId="10" applyNumberFormat="1" applyFont="1" applyBorder="1" applyAlignment="1">
      <alignment vertical="center" wrapText="1"/>
    </xf>
    <xf numFmtId="0" fontId="8" fillId="0" borderId="10" xfId="10" applyNumberFormat="1" applyFont="1" applyBorder="1" applyAlignment="1">
      <alignment vertical="center" wrapText="1"/>
    </xf>
    <xf numFmtId="0" fontId="9" fillId="2" borderId="6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1" fillId="0" borderId="11" xfId="10" applyNumberFormat="1" applyBorder="1" applyAlignment="1">
      <alignment vertical="center" wrapText="1"/>
    </xf>
    <xf numFmtId="0" fontId="8" fillId="0" borderId="8" xfId="10" applyNumberFormat="1" applyFont="1" applyFill="1" applyBorder="1" applyAlignment="1">
      <alignment horizontal="center" vertical="center" wrapText="1"/>
    </xf>
    <xf numFmtId="0" fontId="1" fillId="0" borderId="9" xfId="10" applyNumberFormat="1" applyFill="1" applyBorder="1" applyAlignment="1">
      <alignment horizontal="center" vertical="center" wrapText="1"/>
    </xf>
    <xf numFmtId="0" fontId="8" fillId="0" borderId="9" xfId="10" applyNumberFormat="1" applyFont="1" applyFill="1" applyBorder="1" applyAlignment="1">
      <alignment horizontal="center" vertical="center" wrapText="1"/>
    </xf>
    <xf numFmtId="0" fontId="1" fillId="0" borderId="9" xfId="10" applyNumberFormat="1" applyBorder="1" applyAlignment="1">
      <alignment vertical="center" wrapText="1"/>
    </xf>
    <xf numFmtId="0" fontId="8" fillId="0" borderId="11" xfId="10" applyNumberFormat="1" applyFont="1" applyBorder="1" applyAlignment="1">
      <alignment vertical="center" wrapText="1"/>
    </xf>
    <xf numFmtId="0" fontId="10" fillId="0" borderId="8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0" fontId="10" fillId="0" borderId="12" xfId="0" applyNumberFormat="1" applyFont="1" applyFill="1" applyBorder="1" applyAlignment="1">
      <alignment horizontal="center" vertical="center" wrapText="1"/>
    </xf>
    <xf numFmtId="0" fontId="10" fillId="0" borderId="13" xfId="0" applyNumberFormat="1" applyFont="1" applyFill="1" applyBorder="1" applyAlignment="1">
      <alignment horizontal="center" vertical="center" wrapText="1"/>
    </xf>
    <xf numFmtId="0" fontId="11" fillId="0" borderId="13" xfId="10" applyNumberFormat="1" applyFont="1" applyFill="1" applyBorder="1" applyAlignment="1">
      <alignment horizontal="center" vertical="center" wrapText="1"/>
    </xf>
    <xf numFmtId="0" fontId="1" fillId="0" borderId="14" xfId="10" applyNumberFormat="1" applyBorder="1" applyAlignment="1">
      <alignment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14" fontId="5" fillId="0" borderId="15" xfId="0" applyNumberFormat="1" applyFont="1" applyFill="1" applyBorder="1" applyAlignment="1">
      <alignment horizontal="center" vertical="center"/>
    </xf>
    <xf numFmtId="14" fontId="5" fillId="0" borderId="16" xfId="0" applyNumberFormat="1" applyFont="1" applyFill="1" applyBorder="1" applyAlignment="1">
      <alignment horizontal="center" vertical="center" wrapText="1"/>
    </xf>
    <xf numFmtId="14" fontId="12" fillId="0" borderId="16" xfId="10" applyNumberFormat="1" applyFont="1" applyFill="1" applyBorder="1" applyAlignment="1">
      <alignment horizontal="center" vertical="center" wrapText="1"/>
    </xf>
    <xf numFmtId="14" fontId="1" fillId="0" borderId="16" xfId="10" applyNumberFormat="1" applyBorder="1" applyAlignment="1">
      <alignment vertical="center" wrapText="1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 wrapText="1"/>
    </xf>
    <xf numFmtId="0" fontId="12" fillId="0" borderId="17" xfId="10" applyNumberFormat="1" applyFont="1" applyFill="1" applyBorder="1" applyAlignment="1">
      <alignment horizontal="center" vertical="center" wrapText="1"/>
    </xf>
    <xf numFmtId="0" fontId="1" fillId="0" borderId="17" xfId="10" applyNumberFormat="1" applyBorder="1" applyAlignment="1">
      <alignment vertical="center" wrapText="1"/>
    </xf>
    <xf numFmtId="0" fontId="5" fillId="0" borderId="17" xfId="0" applyNumberFormat="1" applyFont="1" applyFill="1" applyBorder="1" applyAlignment="1">
      <alignment horizontal="center" vertical="center"/>
    </xf>
    <xf numFmtId="0" fontId="13" fillId="0" borderId="17" xfId="10" applyNumberFormat="1" applyFont="1" applyFill="1" applyBorder="1" applyAlignment="1">
      <alignment horizontal="center" vertical="center" wrapText="1"/>
    </xf>
    <xf numFmtId="0" fontId="6" fillId="0" borderId="17" xfId="10" applyNumberFormat="1" applyFont="1" applyBorder="1" applyAlignment="1">
      <alignment vertical="center" wrapText="1"/>
    </xf>
    <xf numFmtId="0" fontId="14" fillId="0" borderId="17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177" fontId="5" fillId="0" borderId="16" xfId="0" applyNumberFormat="1" applyFont="1" applyFill="1" applyBorder="1" applyAlignment="1">
      <alignment horizontal="center" vertical="center"/>
    </xf>
    <xf numFmtId="0" fontId="10" fillId="0" borderId="19" xfId="0" applyNumberFormat="1" applyFont="1" applyFill="1" applyBorder="1" applyAlignment="1">
      <alignment horizontal="center" vertical="center" wrapText="1"/>
    </xf>
    <xf numFmtId="0" fontId="15" fillId="2" borderId="20" xfId="0" applyNumberFormat="1" applyFont="1" applyFill="1" applyBorder="1" applyAlignment="1">
      <alignment horizontal="center" vertical="center"/>
    </xf>
    <xf numFmtId="0" fontId="15" fillId="2" borderId="21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3" fillId="4" borderId="22" xfId="0" applyNumberFormat="1" applyFont="1" applyFill="1" applyBorder="1" applyAlignment="1">
      <alignment horizontal="center" vertical="center"/>
    </xf>
    <xf numFmtId="0" fontId="3" fillId="4" borderId="23" xfId="0" applyNumberFormat="1" applyFont="1" applyFill="1" applyBorder="1" applyAlignment="1">
      <alignment horizontal="center" vertical="center"/>
    </xf>
    <xf numFmtId="0" fontId="15" fillId="2" borderId="20" xfId="0" applyNumberFormat="1" applyFont="1" applyFill="1" applyBorder="1" applyAlignment="1">
      <alignment horizontal="center" vertical="center" wrapText="1"/>
    </xf>
    <xf numFmtId="0" fontId="15" fillId="2" borderId="2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5" fillId="0" borderId="24" xfId="0" applyNumberFormat="1" applyFont="1" applyFill="1" applyBorder="1" applyAlignment="1">
      <alignment horizontal="center" vertical="center" wrapText="1"/>
    </xf>
    <xf numFmtId="0" fontId="10" fillId="0" borderId="24" xfId="0" applyNumberFormat="1" applyFont="1" applyFill="1" applyBorder="1" applyAlignment="1">
      <alignment horizontal="center" vertical="center" wrapText="1"/>
    </xf>
    <xf numFmtId="0" fontId="5" fillId="0" borderId="25" xfId="0" applyNumberFormat="1" applyFont="1" applyFill="1" applyBorder="1" applyAlignment="1">
      <alignment horizontal="center" vertical="center" wrapText="1"/>
    </xf>
    <xf numFmtId="0" fontId="5" fillId="0" borderId="26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15" fillId="2" borderId="2" xfId="0" applyNumberFormat="1" applyFont="1" applyFill="1" applyBorder="1" applyAlignment="1">
      <alignment horizontal="center" vertical="center" wrapText="1"/>
    </xf>
    <xf numFmtId="0" fontId="5" fillId="5" borderId="19" xfId="0" applyNumberFormat="1" applyFont="1" applyFill="1" applyBorder="1" applyAlignment="1">
      <alignment horizontal="left" vertical="center" wrapText="1"/>
    </xf>
    <xf numFmtId="0" fontId="5" fillId="5" borderId="0" xfId="0" applyNumberFormat="1" applyFont="1" applyFill="1" applyAlignment="1">
      <alignment horizontal="left" vertical="center" wrapText="1"/>
    </xf>
    <xf numFmtId="0" fontId="15" fillId="2" borderId="3" xfId="0" applyNumberFormat="1" applyFont="1" applyFill="1" applyBorder="1" applyAlignment="1">
      <alignment horizontal="center" vertical="center" wrapText="1"/>
    </xf>
    <xf numFmtId="0" fontId="15" fillId="2" borderId="4" xfId="0" applyNumberFormat="1" applyFont="1" applyFill="1" applyBorder="1" applyAlignment="1">
      <alignment horizontal="center" vertical="center" wrapText="1"/>
    </xf>
    <xf numFmtId="0" fontId="15" fillId="2" borderId="4" xfId="0" applyNumberFormat="1" applyFont="1" applyFill="1" applyBorder="1" applyAlignment="1">
      <alignment horizontal="left" vertical="center" wrapText="1"/>
    </xf>
    <xf numFmtId="0" fontId="15" fillId="2" borderId="12" xfId="0" applyNumberFormat="1" applyFont="1" applyFill="1" applyBorder="1" applyAlignment="1">
      <alignment horizontal="center" vertical="center" wrapText="1"/>
    </xf>
    <xf numFmtId="0" fontId="15" fillId="2" borderId="9" xfId="0" applyNumberFormat="1" applyFont="1" applyFill="1" applyBorder="1" applyAlignment="1">
      <alignment horizontal="center" vertical="center" wrapText="1"/>
    </xf>
    <xf numFmtId="0" fontId="3" fillId="6" borderId="9" xfId="0" applyNumberFormat="1" applyFont="1" applyFill="1" applyBorder="1" applyAlignment="1">
      <alignment horizontal="center" vertical="center" wrapText="1"/>
    </xf>
    <xf numFmtId="0" fontId="3" fillId="7" borderId="9" xfId="0" applyNumberFormat="1" applyFont="1" applyFill="1" applyBorder="1" applyAlignment="1">
      <alignment horizontal="center" vertical="center" wrapText="1"/>
    </xf>
    <xf numFmtId="0" fontId="15" fillId="2" borderId="27" xfId="0" applyNumberFormat="1" applyFont="1" applyFill="1" applyBorder="1" applyAlignment="1">
      <alignment horizontal="center" vertical="center" wrapText="1"/>
    </xf>
    <xf numFmtId="0" fontId="17" fillId="2" borderId="9" xfId="0" applyNumberFormat="1" applyFont="1" applyFill="1" applyBorder="1" applyAlignment="1">
      <alignment horizontal="center" vertical="center" wrapText="1"/>
    </xf>
    <xf numFmtId="0" fontId="15" fillId="0" borderId="9" xfId="0" applyNumberFormat="1" applyFont="1" applyFill="1" applyBorder="1" applyAlignment="1">
      <alignment horizontal="center" vertical="center" wrapText="1"/>
    </xf>
    <xf numFmtId="0" fontId="18" fillId="0" borderId="9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0" fillId="0" borderId="9" xfId="0" applyNumberFormat="1" applyFill="1" applyBorder="1" applyAlignment="1">
      <alignment vertical="center"/>
    </xf>
    <xf numFmtId="0" fontId="19" fillId="0" borderId="9" xfId="0" applyFont="1" applyFill="1" applyBorder="1" applyAlignment="1">
      <alignment vertical="center"/>
    </xf>
    <xf numFmtId="0" fontId="15" fillId="2" borderId="28" xfId="0" applyNumberFormat="1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3" fillId="3" borderId="22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1" fillId="0" borderId="29" xfId="10" applyNumberFormat="1" applyBorder="1" applyAlignment="1">
      <alignment vertical="center" wrapText="1"/>
    </xf>
    <xf numFmtId="0" fontId="8" fillId="0" borderId="29" xfId="10" applyNumberFormat="1" applyFont="1" applyBorder="1" applyAlignment="1">
      <alignment vertical="center" wrapText="1"/>
    </xf>
    <xf numFmtId="0" fontId="21" fillId="0" borderId="29" xfId="10" applyNumberFormat="1" applyFont="1" applyBorder="1" applyAlignment="1">
      <alignment vertical="center" wrapText="1"/>
    </xf>
    <xf numFmtId="0" fontId="21" fillId="0" borderId="30" xfId="10" applyNumberFormat="1" applyFont="1" applyBorder="1" applyAlignment="1">
      <alignment vertical="center" wrapText="1"/>
    </xf>
    <xf numFmtId="0" fontId="1" fillId="0" borderId="30" xfId="10" applyNumberFormat="1" applyBorder="1" applyAlignment="1">
      <alignment vertical="center" wrapText="1"/>
    </xf>
    <xf numFmtId="0" fontId="1" fillId="0" borderId="16" xfId="10" applyNumberFormat="1" applyBorder="1" applyAlignment="1">
      <alignment vertical="center" wrapText="1"/>
    </xf>
    <xf numFmtId="0" fontId="22" fillId="0" borderId="19" xfId="0" applyNumberFormat="1" applyFont="1" applyFill="1" applyBorder="1" applyAlignment="1">
      <alignment horizontal="center" vertical="center" wrapText="1"/>
    </xf>
    <xf numFmtId="0" fontId="1" fillId="0" borderId="0" xfId="10" applyNumberFormat="1" applyBorder="1" applyAlignment="1">
      <alignment vertical="center" wrapText="1"/>
    </xf>
    <xf numFmtId="0" fontId="1" fillId="0" borderId="0" xfId="10" applyNumberFormat="1" applyAlignment="1">
      <alignment vertical="center" wrapText="1"/>
    </xf>
    <xf numFmtId="0" fontId="3" fillId="4" borderId="31" xfId="0" applyNumberFormat="1" applyFont="1" applyFill="1" applyBorder="1" applyAlignment="1">
      <alignment horizontal="center" vertical="center"/>
    </xf>
    <xf numFmtId="0" fontId="3" fillId="4" borderId="32" xfId="0" applyNumberFormat="1" applyFont="1" applyFill="1" applyBorder="1" applyAlignment="1">
      <alignment horizontal="center" vertical="center"/>
    </xf>
    <xf numFmtId="0" fontId="5" fillId="0" borderId="33" xfId="0" applyNumberFormat="1" applyFont="1" applyFill="1" applyBorder="1" applyAlignment="1">
      <alignment horizontal="center" vertical="center" wrapText="1"/>
    </xf>
    <xf numFmtId="0" fontId="5" fillId="0" borderId="34" xfId="0" applyNumberFormat="1" applyFont="1" applyFill="1" applyBorder="1" applyAlignment="1">
      <alignment horizontal="center" vertical="center" wrapText="1"/>
    </xf>
    <xf numFmtId="0" fontId="3" fillId="8" borderId="9" xfId="0" applyNumberFormat="1" applyFont="1" applyFill="1" applyBorder="1" applyAlignment="1">
      <alignment horizontal="center" vertical="center" wrapText="1"/>
    </xf>
    <xf numFmtId="0" fontId="3" fillId="9" borderId="9" xfId="0" applyNumberFormat="1" applyFont="1" applyFill="1" applyBorder="1" applyAlignment="1">
      <alignment horizontal="center" vertical="center" wrapText="1"/>
    </xf>
    <xf numFmtId="0" fontId="3" fillId="4" borderId="22" xfId="0" applyNumberFormat="1" applyFont="1" applyFill="1" applyBorder="1" applyAlignment="1">
      <alignment horizontal="center" vertical="center" wrapText="1"/>
    </xf>
    <xf numFmtId="0" fontId="5" fillId="5" borderId="35" xfId="0" applyNumberFormat="1" applyFont="1" applyFill="1" applyBorder="1" applyAlignment="1">
      <alignment horizontal="left" vertical="center" wrapText="1"/>
    </xf>
    <xf numFmtId="0" fontId="5" fillId="0" borderId="30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23" fillId="8" borderId="9" xfId="0" applyNumberFormat="1" applyFont="1" applyFill="1" applyBorder="1" applyAlignment="1">
      <alignment horizontal="center" vertical="center" wrapText="1"/>
    </xf>
    <xf numFmtId="9" fontId="5" fillId="0" borderId="9" xfId="11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5" fillId="0" borderId="9" xfId="1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142875</xdr:colOff>
      <xdr:row>1</xdr:row>
      <xdr:rowOff>163195</xdr:rowOff>
    </xdr:from>
    <xdr:to>
      <xdr:col>2</xdr:col>
      <xdr:colOff>685800</xdr:colOff>
      <xdr:row>1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4475" y="582295"/>
          <a:ext cx="542925" cy="8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130175</xdr:colOff>
      <xdr:row>1</xdr:row>
      <xdr:rowOff>151765</xdr:rowOff>
    </xdr:from>
    <xdr:to>
      <xdr:col>6</xdr:col>
      <xdr:colOff>643255</xdr:colOff>
      <xdr:row>1</xdr:row>
      <xdr:rowOff>171450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065395" y="570865"/>
          <a:ext cx="513080" cy="19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34925</xdr:colOff>
      <xdr:row>1</xdr:row>
      <xdr:rowOff>270510</xdr:rowOff>
    </xdr:from>
    <xdr:to>
      <xdr:col>2</xdr:col>
      <xdr:colOff>814705</xdr:colOff>
      <xdr:row>1</xdr:row>
      <xdr:rowOff>923925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06525" y="689610"/>
          <a:ext cx="779780" cy="653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8890</xdr:colOff>
      <xdr:row>1</xdr:row>
      <xdr:rowOff>323215</xdr:rowOff>
    </xdr:from>
    <xdr:to>
      <xdr:col>3</xdr:col>
      <xdr:colOff>789940</xdr:colOff>
      <xdr:row>1</xdr:row>
      <xdr:rowOff>859790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286000" y="742315"/>
          <a:ext cx="781050" cy="53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1</xdr:row>
      <xdr:rowOff>227330</xdr:rowOff>
    </xdr:from>
    <xdr:to>
      <xdr:col>4</xdr:col>
      <xdr:colOff>763270</xdr:colOff>
      <xdr:row>1</xdr:row>
      <xdr:rowOff>907415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72460" y="646430"/>
          <a:ext cx="763270" cy="680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763270</xdr:colOff>
      <xdr:row>1</xdr:row>
      <xdr:rowOff>85090</xdr:rowOff>
    </xdr:from>
    <xdr:to>
      <xdr:col>5</xdr:col>
      <xdr:colOff>822960</xdr:colOff>
      <xdr:row>1</xdr:row>
      <xdr:rowOff>1021715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935730" y="504190"/>
          <a:ext cx="908050" cy="936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822960</xdr:colOff>
      <xdr:row>0</xdr:row>
      <xdr:rowOff>396240</xdr:rowOff>
    </xdr:from>
    <xdr:to>
      <xdr:col>6</xdr:col>
      <xdr:colOff>866140</xdr:colOff>
      <xdr:row>1</xdr:row>
      <xdr:rowOff>835025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43780" y="396240"/>
          <a:ext cx="957580" cy="857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170815</xdr:colOff>
      <xdr:row>1</xdr:row>
      <xdr:rowOff>219075</xdr:rowOff>
    </xdr:from>
    <xdr:to>
      <xdr:col>7</xdr:col>
      <xdr:colOff>923290</xdr:colOff>
      <xdr:row>1</xdr:row>
      <xdr:rowOff>878840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68695" y="638175"/>
          <a:ext cx="752475" cy="659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11</xdr:col>
      <xdr:colOff>66040</xdr:colOff>
      <xdr:row>5</xdr:row>
      <xdr:rowOff>240665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66100" y="419100"/>
          <a:ext cx="2152650" cy="2961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www.amazon.com/dp/B01C6E2YSI" TargetMode="External"/><Relationship Id="rId6" Type="http://schemas.openxmlformats.org/officeDocument/2006/relationships/hyperlink" Target="http://www.amazon.com/dp/B0020MMCDE" TargetMode="External"/><Relationship Id="rId5" Type="http://schemas.openxmlformats.org/officeDocument/2006/relationships/hyperlink" Target="http://www.amazon.com/dp/B001KXZ808" TargetMode="External"/><Relationship Id="rId4" Type="http://schemas.openxmlformats.org/officeDocument/2006/relationships/hyperlink" Target="http://www.amazon.com/dp/B000PH2OR0" TargetMode="External"/><Relationship Id="rId3" Type="http://schemas.openxmlformats.org/officeDocument/2006/relationships/hyperlink" Target="http://www.amazon.com/dp/B01MFAABKO" TargetMode="External"/><Relationship Id="rId2" Type="http://schemas.openxmlformats.org/officeDocument/2006/relationships/hyperlink" Target="http://www.amazon.com/DP/B00SNLZ2PQ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tabSelected="1" topLeftCell="C1" workbookViewId="0">
      <selection activeCell="J2" sqref="J2"/>
    </sheetView>
  </sheetViews>
  <sheetFormatPr defaultColWidth="9" defaultRowHeight="13.5"/>
  <cols>
    <col min="3" max="3" width="11.8833333333333" customWidth="1"/>
    <col min="4" max="4" width="11.75" customWidth="1"/>
    <col min="5" max="5" width="11.1333333333333" customWidth="1"/>
    <col min="6" max="6" width="12" customWidth="1"/>
    <col min="7" max="7" width="12.6333333333333"/>
    <col min="8" max="8" width="14.6333333333333" customWidth="1"/>
    <col min="9" max="9" width="15.1333333333333" customWidth="1"/>
    <col min="10" max="10" width="14.75" customWidth="1"/>
    <col min="11" max="12" width="12.6333333333333"/>
  </cols>
  <sheetData>
    <row r="1" ht="33" spans="1:20">
      <c r="A1" s="3" t="s">
        <v>0</v>
      </c>
      <c r="B1" s="4"/>
      <c r="C1" s="5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8" t="s">
        <v>6</v>
      </c>
      <c r="I1" s="86"/>
      <c r="J1" s="6"/>
      <c r="K1" s="87"/>
      <c r="L1" s="87"/>
      <c r="M1" s="87"/>
      <c r="N1" s="87"/>
      <c r="O1" s="87"/>
      <c r="P1" s="87"/>
      <c r="Q1" s="87"/>
      <c r="R1" s="87"/>
      <c r="S1" s="103"/>
      <c r="T1" s="103"/>
    </row>
    <row r="2" ht="81" customHeight="1" spans="1:20">
      <c r="A2" s="9"/>
      <c r="B2" s="10"/>
      <c r="C2" s="11"/>
      <c r="D2" s="12"/>
      <c r="E2" s="12"/>
      <c r="F2" s="13"/>
      <c r="G2" s="14"/>
      <c r="H2" s="15"/>
      <c r="I2" s="25"/>
      <c r="J2" s="24"/>
      <c r="K2" s="24"/>
      <c r="L2" s="24"/>
      <c r="M2" s="24"/>
      <c r="N2" s="24"/>
      <c r="O2" s="24"/>
      <c r="P2" s="24"/>
      <c r="Q2" s="24"/>
      <c r="R2" s="24"/>
      <c r="S2" s="20"/>
      <c r="T2" s="20"/>
    </row>
    <row r="3" ht="47" customHeight="1" spans="1:20">
      <c r="A3" s="16" t="s">
        <v>7</v>
      </c>
      <c r="B3" s="17"/>
      <c r="C3" s="18" t="s">
        <v>8</v>
      </c>
      <c r="D3" s="18" t="s">
        <v>9</v>
      </c>
      <c r="E3" s="19" t="s">
        <v>10</v>
      </c>
      <c r="F3" s="13" t="s">
        <v>11</v>
      </c>
      <c r="G3" s="14" t="s">
        <v>12</v>
      </c>
      <c r="H3" s="20" t="s">
        <v>13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ht="69" customHeight="1" spans="1:20">
      <c r="A4" s="16" t="s">
        <v>14</v>
      </c>
      <c r="B4" s="17"/>
      <c r="C4" s="21" t="s">
        <v>15</v>
      </c>
      <c r="D4" s="22" t="s">
        <v>16</v>
      </c>
      <c r="E4" s="22" t="s">
        <v>17</v>
      </c>
      <c r="F4" s="23" t="s">
        <v>18</v>
      </c>
      <c r="G4" s="24" t="s">
        <v>19</v>
      </c>
      <c r="H4" s="25" t="s">
        <v>20</v>
      </c>
      <c r="I4" s="88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</row>
    <row r="5" ht="17.25" spans="1:20">
      <c r="A5" s="16" t="s">
        <v>21</v>
      </c>
      <c r="B5" s="17"/>
      <c r="C5" s="26">
        <v>4.5</v>
      </c>
      <c r="D5" s="27">
        <v>3.5</v>
      </c>
      <c r="E5" s="27">
        <v>3.9</v>
      </c>
      <c r="F5" s="27">
        <v>4.4</v>
      </c>
      <c r="G5" s="27">
        <v>4.1</v>
      </c>
      <c r="H5" s="20">
        <v>4.6</v>
      </c>
      <c r="I5" s="90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</row>
    <row r="6" ht="108" spans="1:20">
      <c r="A6" s="16" t="s">
        <v>22</v>
      </c>
      <c r="B6" s="17"/>
      <c r="C6" s="28">
        <v>29.99</v>
      </c>
      <c r="D6" s="29">
        <v>49.99</v>
      </c>
      <c r="E6" s="29">
        <v>39.99</v>
      </c>
      <c r="F6" s="29">
        <v>22.95</v>
      </c>
      <c r="G6" s="30">
        <v>67.99</v>
      </c>
      <c r="H6" s="31" t="s">
        <v>23</v>
      </c>
      <c r="I6" s="91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</row>
    <row r="7" s="2" customFormat="1" ht="33" spans="1:20">
      <c r="A7" s="16" t="s">
        <v>24</v>
      </c>
      <c r="B7" s="17"/>
      <c r="C7" s="32" t="s">
        <v>25</v>
      </c>
      <c r="D7" s="33" t="s">
        <v>26</v>
      </c>
      <c r="E7" s="33" t="s">
        <v>27</v>
      </c>
      <c r="F7" s="29" t="s">
        <v>28</v>
      </c>
      <c r="G7" s="33" t="s">
        <v>29</v>
      </c>
      <c r="H7" s="31" t="s">
        <v>30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ht="66" spans="1:20">
      <c r="A8" s="16" t="s">
        <v>31</v>
      </c>
      <c r="B8" s="17"/>
      <c r="C8" s="34">
        <v>42280</v>
      </c>
      <c r="D8" s="35">
        <v>42766</v>
      </c>
      <c r="E8" s="35">
        <v>40210</v>
      </c>
      <c r="F8" s="35" t="s">
        <v>32</v>
      </c>
      <c r="G8" s="36">
        <v>42095</v>
      </c>
      <c r="H8" s="37">
        <v>42583</v>
      </c>
      <c r="I8" s="37"/>
      <c r="J8" s="37"/>
      <c r="K8" s="93"/>
      <c r="L8" s="93"/>
      <c r="M8" s="93"/>
      <c r="N8" s="93"/>
      <c r="O8" s="93"/>
      <c r="P8" s="93"/>
      <c r="Q8" s="93"/>
      <c r="R8" s="93"/>
      <c r="S8" s="93"/>
      <c r="T8" s="93"/>
    </row>
    <row r="9" ht="17.25" spans="1:20">
      <c r="A9" s="16" t="s">
        <v>33</v>
      </c>
      <c r="B9" s="17"/>
      <c r="C9" s="38">
        <v>2500</v>
      </c>
      <c r="D9" s="39">
        <v>100</v>
      </c>
      <c r="E9" s="39">
        <v>20000</v>
      </c>
      <c r="F9" s="39">
        <v>200</v>
      </c>
      <c r="G9" s="40">
        <v>1500</v>
      </c>
      <c r="H9" s="41">
        <v>1500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</row>
    <row r="10" ht="17.25" spans="1:20">
      <c r="A10" s="16" t="s">
        <v>34</v>
      </c>
      <c r="B10" s="17"/>
      <c r="C10" s="38">
        <v>825</v>
      </c>
      <c r="D10" s="42">
        <v>5000</v>
      </c>
      <c r="E10" s="42">
        <v>200</v>
      </c>
      <c r="F10" s="43">
        <v>4800</v>
      </c>
      <c r="G10" s="44">
        <v>2400</v>
      </c>
      <c r="H10" s="41">
        <v>2400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</row>
    <row r="11" ht="17.25" spans="1:20">
      <c r="A11" s="16" t="s">
        <v>35</v>
      </c>
      <c r="B11" s="17"/>
      <c r="C11" s="38">
        <v>13200</v>
      </c>
      <c r="D11" s="38">
        <v>3000</v>
      </c>
      <c r="E11" s="42">
        <f>72*E10</f>
        <v>14400</v>
      </c>
      <c r="F11" s="45">
        <f>2*12*F10</f>
        <v>115200</v>
      </c>
      <c r="G11" s="45">
        <f>20*G10</f>
        <v>48000</v>
      </c>
      <c r="H11" s="45">
        <f>6*2400</f>
        <v>14400</v>
      </c>
      <c r="I11" s="45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</row>
    <row r="12" ht="17.25" spans="1:20">
      <c r="A12" s="16" t="s">
        <v>36</v>
      </c>
      <c r="B12" s="17"/>
      <c r="C12" s="46">
        <f>1154/0.05</f>
        <v>23080</v>
      </c>
      <c r="D12" s="46">
        <f>22/0.02</f>
        <v>1100</v>
      </c>
      <c r="E12" s="46">
        <f>309/0.05</f>
        <v>6180</v>
      </c>
      <c r="F12" s="46">
        <f>25089/0.02</f>
        <v>1254450</v>
      </c>
      <c r="G12" s="46">
        <f>1539/0.05</f>
        <v>30780</v>
      </c>
      <c r="H12" s="47">
        <f>784/0.05</f>
        <v>15680</v>
      </c>
      <c r="I12" s="47"/>
      <c r="J12" s="93"/>
      <c r="K12" s="93"/>
      <c r="L12" s="93"/>
      <c r="M12" s="41"/>
      <c r="N12" s="41"/>
      <c r="O12" s="41"/>
      <c r="P12" s="41"/>
      <c r="Q12" s="41"/>
      <c r="R12" s="41"/>
      <c r="S12" s="41"/>
      <c r="T12" s="41"/>
    </row>
    <row r="13" s="2" customFormat="1" ht="54" customHeight="1" spans="1:20">
      <c r="A13" s="16" t="s">
        <v>37</v>
      </c>
      <c r="B13" s="17"/>
      <c r="C13" s="48" t="s">
        <v>38</v>
      </c>
      <c r="D13" s="48" t="s">
        <v>39</v>
      </c>
      <c r="E13" s="48" t="s">
        <v>40</v>
      </c>
      <c r="F13" s="48" t="s">
        <v>41</v>
      </c>
      <c r="G13" s="48" t="s">
        <v>39</v>
      </c>
      <c r="H13" s="48" t="s">
        <v>42</v>
      </c>
      <c r="I13" s="48"/>
      <c r="J13" s="94"/>
      <c r="K13" s="95"/>
      <c r="L13" s="95"/>
      <c r="M13" s="96"/>
      <c r="N13" s="96"/>
      <c r="O13" s="96"/>
      <c r="P13" s="96"/>
      <c r="Q13" s="96"/>
      <c r="R13" s="96"/>
      <c r="S13" s="96"/>
      <c r="T13" s="96"/>
    </row>
    <row r="14" ht="16.5" spans="1:12">
      <c r="A14" s="49" t="s">
        <v>43</v>
      </c>
      <c r="B14" s="50"/>
      <c r="C14" s="51" t="s">
        <v>44</v>
      </c>
      <c r="D14" s="52"/>
      <c r="E14" s="52"/>
      <c r="F14" s="52"/>
      <c r="G14" s="53"/>
      <c r="H14" s="54" t="s">
        <v>45</v>
      </c>
      <c r="I14" s="97"/>
      <c r="J14" s="97"/>
      <c r="K14" s="97"/>
      <c r="L14" s="98"/>
    </row>
    <row r="15" s="2" customFormat="1" ht="116.25" spans="1:12">
      <c r="A15" s="55"/>
      <c r="B15" s="56"/>
      <c r="C15" s="57" t="s">
        <v>46</v>
      </c>
      <c r="D15" s="58" t="s">
        <v>47</v>
      </c>
      <c r="E15" s="57" t="s">
        <v>48</v>
      </c>
      <c r="F15" s="59" t="s">
        <v>49</v>
      </c>
      <c r="G15" s="60" t="s">
        <v>50</v>
      </c>
      <c r="H15" s="61" t="s">
        <v>51</v>
      </c>
      <c r="I15" s="99" t="s">
        <v>52</v>
      </c>
      <c r="J15" s="99" t="s">
        <v>53</v>
      </c>
      <c r="K15" s="99" t="s">
        <v>54</v>
      </c>
      <c r="L15" s="100" t="s">
        <v>55</v>
      </c>
    </row>
    <row r="16" ht="66" customHeight="1" spans="1:20">
      <c r="A16" s="62" t="s">
        <v>56</v>
      </c>
      <c r="B16" s="63"/>
      <c r="C16" s="64" t="s">
        <v>57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104"/>
      <c r="T16" s="105"/>
    </row>
    <row r="17" ht="87" customHeight="1" spans="1:20">
      <c r="A17" s="66" t="s">
        <v>58</v>
      </c>
      <c r="B17" s="67"/>
      <c r="C17" s="68" t="s">
        <v>59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106"/>
    </row>
    <row r="18" ht="71.25" hidden="1" spans="1:20">
      <c r="A18" s="69" t="s">
        <v>60</v>
      </c>
      <c r="B18" s="70" t="s">
        <v>61</v>
      </c>
      <c r="C18" s="71" t="s">
        <v>62</v>
      </c>
      <c r="D18" s="71" t="s">
        <v>7</v>
      </c>
      <c r="E18" s="72" t="s">
        <v>63</v>
      </c>
      <c r="F18" s="71" t="s">
        <v>64</v>
      </c>
      <c r="G18" s="72" t="s">
        <v>65</v>
      </c>
      <c r="H18" s="71" t="s">
        <v>66</v>
      </c>
      <c r="I18" s="72" t="s">
        <v>67</v>
      </c>
      <c r="J18" s="72" t="s">
        <v>68</v>
      </c>
      <c r="K18" s="72" t="s">
        <v>69</v>
      </c>
      <c r="L18" s="101" t="s">
        <v>70</v>
      </c>
      <c r="M18" s="102" t="s">
        <v>71</v>
      </c>
      <c r="N18" s="102" t="s">
        <v>72</v>
      </c>
      <c r="O18" s="102" t="s">
        <v>73</v>
      </c>
      <c r="P18" s="101" t="s">
        <v>74</v>
      </c>
      <c r="Q18" s="101" t="s">
        <v>75</v>
      </c>
      <c r="R18" s="102" t="s">
        <v>76</v>
      </c>
      <c r="S18" s="102" t="s">
        <v>7</v>
      </c>
      <c r="T18" s="107" t="s">
        <v>77</v>
      </c>
    </row>
    <row r="19" ht="30" hidden="1" spans="1:20">
      <c r="A19" s="73"/>
      <c r="B19" s="74" t="s">
        <v>78</v>
      </c>
      <c r="C19" s="75" t="s">
        <v>79</v>
      </c>
      <c r="D19" s="76"/>
      <c r="E19" s="77"/>
      <c r="F19" s="78">
        <f t="shared" ref="F19:F30" si="0">E19*0.15</f>
        <v>0</v>
      </c>
      <c r="G19" s="79">
        <v>4</v>
      </c>
      <c r="H19" s="78">
        <f t="shared" ref="H19:H30" si="1">G19+F19</f>
        <v>4</v>
      </c>
      <c r="I19" s="12">
        <v>1</v>
      </c>
      <c r="J19" s="78">
        <f t="shared" ref="J19:J30" si="2">18*I19/6.8</f>
        <v>2.64705882352941</v>
      </c>
      <c r="K19" s="78"/>
      <c r="L19" s="78">
        <f t="shared" ref="L19:L30" si="3">K19+J19+H19</f>
        <v>6.64705882352941</v>
      </c>
      <c r="M19" s="78">
        <f t="shared" ref="M19:M30" si="4">E19/I19</f>
        <v>0</v>
      </c>
      <c r="N19" s="78">
        <f t="shared" ref="N19:N30" si="5">L19/I19</f>
        <v>6.64705882352941</v>
      </c>
      <c r="O19" s="78">
        <f t="shared" ref="O19:O30" si="6">M19-N19</f>
        <v>-6.64705882352941</v>
      </c>
      <c r="P19" s="78">
        <f t="shared" ref="P19:P30" si="7">E19-H19-J19-K19</f>
        <v>-6.64705882352941</v>
      </c>
      <c r="Q19" s="108" t="e">
        <f t="shared" ref="Q19:Q30" si="8">P19/E19</f>
        <v>#DIV/0!</v>
      </c>
      <c r="R19" s="79">
        <v>14300</v>
      </c>
      <c r="S19" s="109"/>
      <c r="T19" s="110">
        <f t="shared" ref="T19:T30" si="9">R19*E19</f>
        <v>0</v>
      </c>
    </row>
    <row r="20" ht="16.5" hidden="1" spans="1:20">
      <c r="A20" s="73"/>
      <c r="B20" s="74" t="s">
        <v>80</v>
      </c>
      <c r="C20" s="80" t="s">
        <v>81</v>
      </c>
      <c r="D20" s="81"/>
      <c r="E20" s="77"/>
      <c r="F20" s="78">
        <f t="shared" si="0"/>
        <v>0</v>
      </c>
      <c r="G20" s="79">
        <v>4</v>
      </c>
      <c r="H20" s="78">
        <f t="shared" si="1"/>
        <v>4</v>
      </c>
      <c r="I20" s="12">
        <v>1</v>
      </c>
      <c r="J20" s="78">
        <f t="shared" si="2"/>
        <v>2.64705882352941</v>
      </c>
      <c r="K20" s="78"/>
      <c r="L20" s="78">
        <f t="shared" si="3"/>
        <v>6.64705882352941</v>
      </c>
      <c r="M20" s="78">
        <f t="shared" si="4"/>
        <v>0</v>
      </c>
      <c r="N20" s="78">
        <f t="shared" si="5"/>
        <v>6.64705882352941</v>
      </c>
      <c r="O20" s="78">
        <f t="shared" si="6"/>
        <v>-6.64705882352941</v>
      </c>
      <c r="P20" s="78">
        <f t="shared" si="7"/>
        <v>-6.64705882352941</v>
      </c>
      <c r="Q20" s="108" t="e">
        <f t="shared" si="8"/>
        <v>#DIV/0!</v>
      </c>
      <c r="R20" s="79">
        <v>7700</v>
      </c>
      <c r="S20" s="109"/>
      <c r="T20" s="110">
        <f t="shared" si="9"/>
        <v>0</v>
      </c>
    </row>
    <row r="21" ht="16.5" hidden="1" spans="1:20">
      <c r="A21" s="73"/>
      <c r="B21" s="74" t="s">
        <v>82</v>
      </c>
      <c r="C21" s="80" t="s">
        <v>81</v>
      </c>
      <c r="D21" s="76"/>
      <c r="E21" s="77"/>
      <c r="F21" s="78">
        <f t="shared" si="0"/>
        <v>0</v>
      </c>
      <c r="G21" s="79">
        <v>4</v>
      </c>
      <c r="H21" s="78">
        <f t="shared" si="1"/>
        <v>4</v>
      </c>
      <c r="I21" s="12">
        <v>1</v>
      </c>
      <c r="J21" s="78">
        <f t="shared" si="2"/>
        <v>2.64705882352941</v>
      </c>
      <c r="K21" s="78"/>
      <c r="L21" s="78">
        <f t="shared" si="3"/>
        <v>6.64705882352941</v>
      </c>
      <c r="M21" s="78">
        <f t="shared" si="4"/>
        <v>0</v>
      </c>
      <c r="N21" s="78">
        <f t="shared" si="5"/>
        <v>6.64705882352941</v>
      </c>
      <c r="O21" s="78">
        <f t="shared" si="6"/>
        <v>-6.64705882352941</v>
      </c>
      <c r="P21" s="78">
        <f t="shared" si="7"/>
        <v>-6.64705882352941</v>
      </c>
      <c r="Q21" s="108" t="e">
        <f t="shared" si="8"/>
        <v>#DIV/0!</v>
      </c>
      <c r="R21" s="79">
        <v>2000</v>
      </c>
      <c r="S21" s="111"/>
      <c r="T21" s="110">
        <f t="shared" si="9"/>
        <v>0</v>
      </c>
    </row>
    <row r="22" ht="40.5" hidden="1" spans="1:20">
      <c r="A22" s="73"/>
      <c r="B22" s="74" t="s">
        <v>83</v>
      </c>
      <c r="C22" s="82" t="s">
        <v>81</v>
      </c>
      <c r="D22" s="76"/>
      <c r="E22" s="77"/>
      <c r="F22" s="78">
        <f t="shared" si="0"/>
        <v>0</v>
      </c>
      <c r="G22" s="79">
        <v>4</v>
      </c>
      <c r="H22" s="78">
        <f t="shared" si="1"/>
        <v>4</v>
      </c>
      <c r="I22" s="12">
        <v>1</v>
      </c>
      <c r="J22" s="78">
        <f t="shared" si="2"/>
        <v>2.64705882352941</v>
      </c>
      <c r="K22" s="78"/>
      <c r="L22" s="78">
        <f t="shared" si="3"/>
        <v>6.64705882352941</v>
      </c>
      <c r="M22" s="78">
        <f t="shared" si="4"/>
        <v>0</v>
      </c>
      <c r="N22" s="78">
        <f t="shared" si="5"/>
        <v>6.64705882352941</v>
      </c>
      <c r="O22" s="78">
        <f t="shared" si="6"/>
        <v>-6.64705882352941</v>
      </c>
      <c r="P22" s="78">
        <f t="shared" si="7"/>
        <v>-6.64705882352941</v>
      </c>
      <c r="Q22" s="112" t="e">
        <f t="shared" si="8"/>
        <v>#DIV/0!</v>
      </c>
      <c r="R22" s="79">
        <v>1000</v>
      </c>
      <c r="S22" s="113" t="s">
        <v>84</v>
      </c>
      <c r="T22" s="110">
        <f t="shared" si="9"/>
        <v>0</v>
      </c>
    </row>
    <row r="23" ht="40.5" hidden="1" spans="1:20">
      <c r="A23" s="83"/>
      <c r="B23" s="74" t="s">
        <v>85</v>
      </c>
      <c r="C23" s="84" t="s">
        <v>86</v>
      </c>
      <c r="D23" s="76"/>
      <c r="E23" s="77"/>
      <c r="F23" s="78">
        <f t="shared" si="0"/>
        <v>0</v>
      </c>
      <c r="G23" s="79">
        <v>4</v>
      </c>
      <c r="H23" s="78">
        <f t="shared" si="1"/>
        <v>4</v>
      </c>
      <c r="I23" s="12">
        <v>1</v>
      </c>
      <c r="J23" s="78">
        <f t="shared" si="2"/>
        <v>2.64705882352941</v>
      </c>
      <c r="K23" s="78"/>
      <c r="L23" s="78">
        <f t="shared" si="3"/>
        <v>6.64705882352941</v>
      </c>
      <c r="M23" s="78">
        <f t="shared" si="4"/>
        <v>0</v>
      </c>
      <c r="N23" s="78">
        <f t="shared" si="5"/>
        <v>6.64705882352941</v>
      </c>
      <c r="O23" s="78">
        <f t="shared" si="6"/>
        <v>-6.64705882352941</v>
      </c>
      <c r="P23" s="78">
        <f t="shared" si="7"/>
        <v>-6.64705882352941</v>
      </c>
      <c r="Q23" s="112" t="e">
        <f t="shared" si="8"/>
        <v>#DIV/0!</v>
      </c>
      <c r="R23" s="79">
        <v>1000</v>
      </c>
      <c r="S23" s="113" t="s">
        <v>84</v>
      </c>
      <c r="T23" s="110">
        <f t="shared" si="9"/>
        <v>0</v>
      </c>
    </row>
    <row r="24" ht="40.5" hidden="1" spans="2:20">
      <c r="B24" s="74" t="s">
        <v>87</v>
      </c>
      <c r="C24" s="84" t="s">
        <v>88</v>
      </c>
      <c r="D24" s="76"/>
      <c r="E24" s="77"/>
      <c r="F24" s="78">
        <f t="shared" si="0"/>
        <v>0</v>
      </c>
      <c r="G24" s="79">
        <v>4</v>
      </c>
      <c r="H24" s="78">
        <f t="shared" si="1"/>
        <v>4</v>
      </c>
      <c r="I24" s="12">
        <v>1</v>
      </c>
      <c r="J24" s="78">
        <f t="shared" si="2"/>
        <v>2.64705882352941</v>
      </c>
      <c r="K24" s="78"/>
      <c r="L24" s="78">
        <f t="shared" si="3"/>
        <v>6.64705882352941</v>
      </c>
      <c r="M24" s="78">
        <f t="shared" si="4"/>
        <v>0</v>
      </c>
      <c r="N24" s="78">
        <f t="shared" si="5"/>
        <v>6.64705882352941</v>
      </c>
      <c r="O24" s="78">
        <f t="shared" si="6"/>
        <v>-6.64705882352941</v>
      </c>
      <c r="P24" s="78">
        <f t="shared" si="7"/>
        <v>-6.64705882352941</v>
      </c>
      <c r="Q24" s="112" t="e">
        <f t="shared" si="8"/>
        <v>#DIV/0!</v>
      </c>
      <c r="R24" s="79">
        <v>1000</v>
      </c>
      <c r="S24" s="113" t="s">
        <v>84</v>
      </c>
      <c r="T24" s="110">
        <f t="shared" si="9"/>
        <v>0</v>
      </c>
    </row>
    <row r="25" ht="40.5" hidden="1" spans="2:20">
      <c r="B25" s="74" t="s">
        <v>89</v>
      </c>
      <c r="C25" s="84" t="s">
        <v>90</v>
      </c>
      <c r="D25" s="76"/>
      <c r="E25" s="77"/>
      <c r="F25" s="78">
        <f t="shared" si="0"/>
        <v>0</v>
      </c>
      <c r="G25" s="79">
        <v>4</v>
      </c>
      <c r="H25" s="78">
        <f t="shared" si="1"/>
        <v>4</v>
      </c>
      <c r="I25" s="12">
        <v>1</v>
      </c>
      <c r="J25" s="78">
        <f t="shared" si="2"/>
        <v>2.64705882352941</v>
      </c>
      <c r="K25" s="78"/>
      <c r="L25" s="78">
        <f t="shared" si="3"/>
        <v>6.64705882352941</v>
      </c>
      <c r="M25" s="78">
        <f t="shared" si="4"/>
        <v>0</v>
      </c>
      <c r="N25" s="78">
        <f t="shared" si="5"/>
        <v>6.64705882352941</v>
      </c>
      <c r="O25" s="78">
        <f t="shared" si="6"/>
        <v>-6.64705882352941</v>
      </c>
      <c r="P25" s="78">
        <f t="shared" si="7"/>
        <v>-6.64705882352941</v>
      </c>
      <c r="Q25" s="112" t="e">
        <f t="shared" si="8"/>
        <v>#DIV/0!</v>
      </c>
      <c r="R25" s="79">
        <v>1000</v>
      </c>
      <c r="S25" s="113" t="s">
        <v>84</v>
      </c>
      <c r="T25" s="110">
        <f t="shared" si="9"/>
        <v>0</v>
      </c>
    </row>
    <row r="26" ht="40.5" hidden="1" spans="2:20">
      <c r="B26" s="74" t="s">
        <v>91</v>
      </c>
      <c r="C26" s="84" t="s">
        <v>92</v>
      </c>
      <c r="D26" s="76"/>
      <c r="E26" s="77"/>
      <c r="F26" s="78">
        <f t="shared" si="0"/>
        <v>0</v>
      </c>
      <c r="G26" s="79">
        <v>4</v>
      </c>
      <c r="H26" s="78">
        <f t="shared" si="1"/>
        <v>4</v>
      </c>
      <c r="I26" s="12">
        <v>1</v>
      </c>
      <c r="J26" s="78">
        <f t="shared" si="2"/>
        <v>2.64705882352941</v>
      </c>
      <c r="K26" s="78"/>
      <c r="L26" s="78">
        <f t="shared" si="3"/>
        <v>6.64705882352941</v>
      </c>
      <c r="M26" s="78">
        <f t="shared" si="4"/>
        <v>0</v>
      </c>
      <c r="N26" s="78">
        <f t="shared" si="5"/>
        <v>6.64705882352941</v>
      </c>
      <c r="O26" s="78">
        <f t="shared" si="6"/>
        <v>-6.64705882352941</v>
      </c>
      <c r="P26" s="78">
        <f t="shared" si="7"/>
        <v>-6.64705882352941</v>
      </c>
      <c r="Q26" s="112" t="e">
        <f t="shared" si="8"/>
        <v>#DIV/0!</v>
      </c>
      <c r="R26" s="79">
        <v>1000</v>
      </c>
      <c r="S26" s="113" t="s">
        <v>84</v>
      </c>
      <c r="T26" s="110">
        <f t="shared" si="9"/>
        <v>0</v>
      </c>
    </row>
    <row r="27" ht="40.5" hidden="1" spans="2:20">
      <c r="B27" s="74" t="s">
        <v>93</v>
      </c>
      <c r="C27" s="84" t="s">
        <v>86</v>
      </c>
      <c r="D27" s="76"/>
      <c r="E27" s="77"/>
      <c r="F27" s="78">
        <f t="shared" si="0"/>
        <v>0</v>
      </c>
      <c r="G27" s="79">
        <v>4</v>
      </c>
      <c r="H27" s="78">
        <f t="shared" si="1"/>
        <v>4</v>
      </c>
      <c r="I27" s="12">
        <v>1</v>
      </c>
      <c r="J27" s="78">
        <f t="shared" si="2"/>
        <v>2.64705882352941</v>
      </c>
      <c r="K27" s="78"/>
      <c r="L27" s="78">
        <f t="shared" si="3"/>
        <v>6.64705882352941</v>
      </c>
      <c r="M27" s="78">
        <f t="shared" si="4"/>
        <v>0</v>
      </c>
      <c r="N27" s="78">
        <f t="shared" si="5"/>
        <v>6.64705882352941</v>
      </c>
      <c r="O27" s="78">
        <f t="shared" si="6"/>
        <v>-6.64705882352941</v>
      </c>
      <c r="P27" s="78">
        <f t="shared" si="7"/>
        <v>-6.64705882352941</v>
      </c>
      <c r="Q27" s="112" t="e">
        <f t="shared" si="8"/>
        <v>#DIV/0!</v>
      </c>
      <c r="R27" s="79">
        <v>1000</v>
      </c>
      <c r="S27" s="113" t="s">
        <v>84</v>
      </c>
      <c r="T27" s="110">
        <f t="shared" si="9"/>
        <v>0</v>
      </c>
    </row>
    <row r="28" ht="40.5" hidden="1" spans="2:20">
      <c r="B28" s="74" t="s">
        <v>94</v>
      </c>
      <c r="C28" s="84" t="s">
        <v>86</v>
      </c>
      <c r="D28" s="76"/>
      <c r="E28" s="77"/>
      <c r="F28" s="78">
        <f t="shared" si="0"/>
        <v>0</v>
      </c>
      <c r="G28" s="79">
        <v>4</v>
      </c>
      <c r="H28" s="78">
        <f t="shared" si="1"/>
        <v>4</v>
      </c>
      <c r="I28" s="12">
        <v>1</v>
      </c>
      <c r="J28" s="78">
        <f t="shared" si="2"/>
        <v>2.64705882352941</v>
      </c>
      <c r="K28" s="78"/>
      <c r="L28" s="78">
        <f t="shared" si="3"/>
        <v>6.64705882352941</v>
      </c>
      <c r="M28" s="78">
        <f t="shared" si="4"/>
        <v>0</v>
      </c>
      <c r="N28" s="78">
        <f t="shared" si="5"/>
        <v>6.64705882352941</v>
      </c>
      <c r="O28" s="78">
        <f t="shared" si="6"/>
        <v>-6.64705882352941</v>
      </c>
      <c r="P28" s="78">
        <f t="shared" si="7"/>
        <v>-6.64705882352941</v>
      </c>
      <c r="Q28" s="112" t="e">
        <f t="shared" si="8"/>
        <v>#DIV/0!</v>
      </c>
      <c r="R28" s="79">
        <v>1000</v>
      </c>
      <c r="S28" s="113" t="s">
        <v>84</v>
      </c>
      <c r="T28" s="110">
        <f t="shared" si="9"/>
        <v>0</v>
      </c>
    </row>
    <row r="29" ht="40.5" hidden="1" spans="2:20">
      <c r="B29" s="74" t="s">
        <v>95</v>
      </c>
      <c r="C29" s="84" t="s">
        <v>86</v>
      </c>
      <c r="D29" s="76"/>
      <c r="E29" s="77"/>
      <c r="F29" s="78">
        <f t="shared" si="0"/>
        <v>0</v>
      </c>
      <c r="G29" s="79">
        <v>4</v>
      </c>
      <c r="H29" s="78">
        <f t="shared" si="1"/>
        <v>4</v>
      </c>
      <c r="I29" s="12">
        <v>1</v>
      </c>
      <c r="J29" s="78">
        <f t="shared" si="2"/>
        <v>2.64705882352941</v>
      </c>
      <c r="K29" s="78"/>
      <c r="L29" s="78">
        <f t="shared" si="3"/>
        <v>6.64705882352941</v>
      </c>
      <c r="M29" s="78">
        <f t="shared" si="4"/>
        <v>0</v>
      </c>
      <c r="N29" s="78">
        <f t="shared" si="5"/>
        <v>6.64705882352941</v>
      </c>
      <c r="O29" s="78">
        <f t="shared" si="6"/>
        <v>-6.64705882352941</v>
      </c>
      <c r="P29" s="78">
        <f t="shared" si="7"/>
        <v>-6.64705882352941</v>
      </c>
      <c r="Q29" s="112" t="e">
        <f t="shared" si="8"/>
        <v>#DIV/0!</v>
      </c>
      <c r="R29" s="79">
        <v>1000</v>
      </c>
      <c r="S29" s="113" t="s">
        <v>84</v>
      </c>
      <c r="T29" s="110">
        <f t="shared" si="9"/>
        <v>0</v>
      </c>
    </row>
    <row r="30" ht="40.5" hidden="1" spans="2:20">
      <c r="B30" s="74" t="s">
        <v>96</v>
      </c>
      <c r="C30" s="84" t="s">
        <v>86</v>
      </c>
      <c r="D30" s="76"/>
      <c r="E30" s="77"/>
      <c r="F30" s="78">
        <f t="shared" si="0"/>
        <v>0</v>
      </c>
      <c r="G30" s="79">
        <v>4</v>
      </c>
      <c r="H30" s="78">
        <f t="shared" si="1"/>
        <v>4</v>
      </c>
      <c r="I30" s="12">
        <v>1</v>
      </c>
      <c r="J30" s="78">
        <f t="shared" si="2"/>
        <v>2.64705882352941</v>
      </c>
      <c r="K30" s="78"/>
      <c r="L30" s="78">
        <f t="shared" si="3"/>
        <v>6.64705882352941</v>
      </c>
      <c r="M30" s="78">
        <f t="shared" si="4"/>
        <v>0</v>
      </c>
      <c r="N30" s="78">
        <f t="shared" si="5"/>
        <v>6.64705882352941</v>
      </c>
      <c r="O30" s="78">
        <f t="shared" si="6"/>
        <v>-6.64705882352941</v>
      </c>
      <c r="P30" s="78">
        <f t="shared" si="7"/>
        <v>-6.64705882352941</v>
      </c>
      <c r="Q30" s="112" t="e">
        <f t="shared" si="8"/>
        <v>#DIV/0!</v>
      </c>
      <c r="R30" s="79">
        <v>1000</v>
      </c>
      <c r="S30" s="113" t="s">
        <v>84</v>
      </c>
      <c r="T30" s="110">
        <f t="shared" si="9"/>
        <v>0</v>
      </c>
    </row>
    <row r="34" spans="3:3">
      <c r="C34" s="85"/>
    </row>
  </sheetData>
  <mergeCells count="20"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C14:G14"/>
    <mergeCell ref="H14:L14"/>
    <mergeCell ref="A16:B16"/>
    <mergeCell ref="C16:S16"/>
    <mergeCell ref="A17:B17"/>
    <mergeCell ref="C17:S17"/>
    <mergeCell ref="A18:A23"/>
    <mergeCell ref="A1:B2"/>
    <mergeCell ref="A14:B15"/>
  </mergeCells>
  <hyperlinks>
    <hyperlink ref="C4" r:id="rId2" display="www.amazon.com/DP/B00SNLZ2PQ" tooltip="http://www.amazon.com/DP/B00SNLZ2PQ"/>
    <hyperlink ref="D4" r:id="rId3" display="www.amazon.com/dp/B01MFAABKO" tooltip="http://www.amazon.com/dp/B01MFAABKO"/>
    <hyperlink ref="E4" r:id="rId4" display="www.amazon.com/dp/B000PH2OR0" tooltip="http://www.amazon.com/dp/B000PH2OR0"/>
    <hyperlink ref="F4" r:id="rId5" display="www.amazon.com/dp/B001KXZ808" tooltip="http://www.amazon.com/dp/B001KXZ808"/>
    <hyperlink ref="G4" r:id="rId6" display="www.amazon.com/dp/B0020MMCDE"/>
    <hyperlink ref="H4" r:id="rId7" display="www.amazon.com/dp/B01C6E2YSI" tooltip="http://www.amazon.com/dp/B01C6E2YSI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I12" sqref="I12"/>
    </sheetView>
  </sheetViews>
  <sheetFormatPr defaultColWidth="9" defaultRowHeight="13.5" outlineLevelCol="6"/>
  <sheetData>
    <row r="1" spans="1:7">
      <c r="A1" t="s">
        <v>97</v>
      </c>
      <c r="B1" s="1"/>
      <c r="G1" t="s">
        <v>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Analysis</vt:lpstr>
      <vt:lpstr>Rank and price chart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Toshiba-i5</dc:creator>
  <cp:lastModifiedBy>Administrator</cp:lastModifiedBy>
  <dcterms:created xsi:type="dcterms:W3CDTF">2016-12-19T08:49:00Z</dcterms:created>
  <dcterms:modified xsi:type="dcterms:W3CDTF">2017-09-23T02:29:56Z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