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CUTTING PLAN\2019\OLDNAVY\"/>
    </mc:Choice>
  </mc:AlternateContent>
  <bookViews>
    <workbookView xWindow="0" yWindow="0" windowWidth="20490" windowHeight="7455"/>
  </bookViews>
  <sheets>
    <sheet name="449812-3" sheetId="26" r:id="rId1"/>
  </sheets>
  <definedNames>
    <definedName name="_xlnm.Print_Area" localSheetId="0">'449812-3'!$A$1:$M$106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05" i="26" l="1"/>
  <c r="L105" i="26"/>
  <c r="N82" i="26"/>
  <c r="L82" i="26"/>
  <c r="N62" i="26"/>
  <c r="L62" i="26"/>
  <c r="N42" i="26"/>
  <c r="L42" i="26"/>
  <c r="N22" i="26"/>
  <c r="L22" i="26"/>
  <c r="K22" i="26"/>
  <c r="H86" i="26"/>
  <c r="H66" i="26"/>
  <c r="H46" i="26"/>
  <c r="N63" i="26" s="1"/>
  <c r="M63" i="26" s="1"/>
  <c r="H26" i="26"/>
  <c r="N23" i="26"/>
  <c r="M23" i="26"/>
  <c r="H3" i="26"/>
  <c r="N56" i="26"/>
  <c r="N59" i="26"/>
  <c r="N53" i="26"/>
  <c r="N76" i="26"/>
  <c r="N83" i="26"/>
  <c r="M83" i="26"/>
  <c r="N79" i="26"/>
  <c r="N73" i="26"/>
  <c r="N96" i="26"/>
  <c r="N99" i="26"/>
  <c r="N102" i="26"/>
  <c r="N93" i="26"/>
  <c r="N106" i="26"/>
  <c r="M106" i="26"/>
  <c r="N33" i="26"/>
  <c r="N36" i="26"/>
  <c r="N39" i="26"/>
  <c r="N13" i="26"/>
  <c r="N16" i="26"/>
  <c r="N19" i="26"/>
  <c r="N10" i="26"/>
  <c r="N43" i="26"/>
  <c r="M43" i="26"/>
  <c r="M22" i="26"/>
  <c r="M82" i="26"/>
  <c r="E22" i="26"/>
  <c r="F22" i="26"/>
  <c r="G22" i="26"/>
  <c r="H22" i="26"/>
  <c r="I22" i="26"/>
  <c r="J22" i="26"/>
  <c r="D22" i="26"/>
  <c r="D42" i="26"/>
  <c r="D62" i="26"/>
  <c r="D82" i="26"/>
  <c r="E105" i="26"/>
  <c r="F105" i="26"/>
  <c r="G105" i="26"/>
  <c r="H105" i="26"/>
  <c r="I105" i="26"/>
  <c r="J105" i="26"/>
  <c r="D105" i="26"/>
  <c r="H103" i="26"/>
  <c r="I20" i="26"/>
  <c r="H20" i="26"/>
  <c r="G20" i="26"/>
  <c r="F20" i="26"/>
  <c r="E20" i="26"/>
  <c r="D20" i="26"/>
  <c r="J19" i="26"/>
  <c r="J102" i="26"/>
  <c r="G97" i="26"/>
  <c r="I100" i="26"/>
  <c r="H100" i="26"/>
  <c r="G100" i="26"/>
  <c r="F100" i="26"/>
  <c r="E100" i="26"/>
  <c r="D100" i="26"/>
  <c r="J99" i="26"/>
  <c r="H97" i="26"/>
  <c r="D97" i="26"/>
  <c r="J96" i="26"/>
  <c r="G95" i="26"/>
  <c r="I94" i="26"/>
  <c r="H94" i="26"/>
  <c r="G94" i="26"/>
  <c r="F94" i="26"/>
  <c r="E94" i="26"/>
  <c r="D94" i="26"/>
  <c r="J93" i="26"/>
  <c r="J91" i="26"/>
  <c r="I91" i="26"/>
  <c r="H91" i="26"/>
  <c r="H95" i="26"/>
  <c r="G91" i="26"/>
  <c r="F91" i="26"/>
  <c r="E91" i="26"/>
  <c r="D91" i="26"/>
  <c r="D95" i="26"/>
  <c r="J90" i="26"/>
  <c r="I92" i="26"/>
  <c r="G86" i="26"/>
  <c r="E71" i="26"/>
  <c r="F71" i="26"/>
  <c r="G71" i="26"/>
  <c r="H71" i="26"/>
  <c r="I71" i="26"/>
  <c r="J71" i="26"/>
  <c r="D71" i="26"/>
  <c r="E51" i="26"/>
  <c r="E55" i="26" s="1"/>
  <c r="F51" i="26"/>
  <c r="G51" i="26"/>
  <c r="H51" i="26"/>
  <c r="I51" i="26"/>
  <c r="I55" i="26" s="1"/>
  <c r="I58" i="26" s="1"/>
  <c r="I61" i="26" s="1"/>
  <c r="J51" i="26"/>
  <c r="D51" i="26"/>
  <c r="E31" i="26"/>
  <c r="F31" i="26"/>
  <c r="G31" i="26"/>
  <c r="H31" i="26"/>
  <c r="I31" i="26"/>
  <c r="J31" i="26"/>
  <c r="D31" i="26"/>
  <c r="I80" i="26"/>
  <c r="H80" i="26"/>
  <c r="G80" i="26"/>
  <c r="F80" i="26"/>
  <c r="E80" i="26"/>
  <c r="D80" i="26"/>
  <c r="J79" i="26"/>
  <c r="I77" i="26"/>
  <c r="H77" i="26"/>
  <c r="G77" i="26"/>
  <c r="F77" i="26"/>
  <c r="E77" i="26"/>
  <c r="D77" i="26"/>
  <c r="J76" i="26"/>
  <c r="I74" i="26"/>
  <c r="H74" i="26"/>
  <c r="H75" i="26"/>
  <c r="G74" i="26"/>
  <c r="G82" i="26"/>
  <c r="F74" i="26"/>
  <c r="E74" i="26"/>
  <c r="D74" i="26"/>
  <c r="J73" i="26"/>
  <c r="J70" i="26"/>
  <c r="I72" i="26"/>
  <c r="I60" i="26"/>
  <c r="H60" i="26"/>
  <c r="G60" i="26"/>
  <c r="F60" i="26"/>
  <c r="E60" i="26"/>
  <c r="D60" i="26"/>
  <c r="J59" i="26"/>
  <c r="I57" i="26"/>
  <c r="H57" i="26"/>
  <c r="G57" i="26"/>
  <c r="F57" i="26"/>
  <c r="J57" i="26"/>
  <c r="L56" i="26"/>
  <c r="E57" i="26"/>
  <c r="D57" i="26"/>
  <c r="J56" i="26"/>
  <c r="I54" i="26"/>
  <c r="H54" i="26"/>
  <c r="H55" i="26"/>
  <c r="G54" i="26"/>
  <c r="F54" i="26"/>
  <c r="E54" i="26"/>
  <c r="D54" i="26"/>
  <c r="J53" i="26"/>
  <c r="J50" i="26"/>
  <c r="H52" i="26"/>
  <c r="E8" i="26"/>
  <c r="F8" i="26"/>
  <c r="G8" i="26"/>
  <c r="H8" i="26"/>
  <c r="I8" i="26"/>
  <c r="J8" i="26"/>
  <c r="D8" i="26"/>
  <c r="E103" i="26"/>
  <c r="F103" i="26"/>
  <c r="J20" i="26"/>
  <c r="L19" i="26"/>
  <c r="G103" i="26"/>
  <c r="D103" i="26"/>
  <c r="I103" i="26"/>
  <c r="I97" i="26"/>
  <c r="F97" i="26"/>
  <c r="D98" i="26"/>
  <c r="D101" i="26"/>
  <c r="E97" i="26"/>
  <c r="H98" i="26"/>
  <c r="H101" i="26"/>
  <c r="H104" i="26"/>
  <c r="G98" i="26"/>
  <c r="G101" i="26"/>
  <c r="G92" i="26"/>
  <c r="E95" i="26"/>
  <c r="I95" i="26"/>
  <c r="J80" i="26"/>
  <c r="L79" i="26"/>
  <c r="J100" i="26"/>
  <c r="L99" i="26"/>
  <c r="J94" i="26"/>
  <c r="D86" i="26"/>
  <c r="F92" i="26"/>
  <c r="F95" i="26"/>
  <c r="D92" i="26"/>
  <c r="H92" i="26"/>
  <c r="E92" i="26"/>
  <c r="H78" i="26"/>
  <c r="H81" i="26"/>
  <c r="E82" i="26"/>
  <c r="I82" i="26"/>
  <c r="F82" i="26"/>
  <c r="J77" i="26"/>
  <c r="L76" i="26"/>
  <c r="I75" i="26"/>
  <c r="I78" i="26"/>
  <c r="I81" i="26"/>
  <c r="G75" i="26"/>
  <c r="G78" i="26"/>
  <c r="G81" i="26"/>
  <c r="D75" i="26"/>
  <c r="D78" i="26"/>
  <c r="H82" i="26"/>
  <c r="J74" i="26"/>
  <c r="E75" i="26"/>
  <c r="E78" i="26"/>
  <c r="E81" i="26"/>
  <c r="E62" i="26"/>
  <c r="I62" i="26"/>
  <c r="H62" i="26"/>
  <c r="D55" i="26"/>
  <c r="G72" i="26"/>
  <c r="G66" i="26"/>
  <c r="L73" i="26"/>
  <c r="D66" i="26"/>
  <c r="F72" i="26"/>
  <c r="F75" i="26"/>
  <c r="F78" i="26"/>
  <c r="F81" i="26"/>
  <c r="D72" i="26"/>
  <c r="H72" i="26"/>
  <c r="E72" i="26"/>
  <c r="J60" i="26"/>
  <c r="L59" i="26"/>
  <c r="H58" i="26"/>
  <c r="H61" i="26" s="1"/>
  <c r="G62" i="26"/>
  <c r="G55" i="26"/>
  <c r="G58" i="26" s="1"/>
  <c r="G61" i="26" s="1"/>
  <c r="J54" i="26"/>
  <c r="E52" i="26"/>
  <c r="G52" i="26"/>
  <c r="D46" i="26"/>
  <c r="I52" i="26"/>
  <c r="G46" i="26"/>
  <c r="D58" i="26"/>
  <c r="L53" i="26"/>
  <c r="F62" i="26"/>
  <c r="F52" i="26"/>
  <c r="F55" i="26"/>
  <c r="F58" i="26" s="1"/>
  <c r="F61" i="26" s="1"/>
  <c r="D52" i="26"/>
  <c r="J52" i="26" s="1"/>
  <c r="D104" i="26"/>
  <c r="F98" i="26"/>
  <c r="F101" i="26"/>
  <c r="F104" i="26"/>
  <c r="G104" i="26"/>
  <c r="I98" i="26"/>
  <c r="I101" i="26"/>
  <c r="I104" i="26"/>
  <c r="J103" i="26"/>
  <c r="L102" i="26"/>
  <c r="J97" i="26"/>
  <c r="L96" i="26"/>
  <c r="E98" i="26"/>
  <c r="E101" i="26"/>
  <c r="J82" i="26"/>
  <c r="J95" i="26"/>
  <c r="L93" i="26"/>
  <c r="J92" i="26"/>
  <c r="J72" i="26"/>
  <c r="D81" i="26"/>
  <c r="J81" i="26"/>
  <c r="J78" i="26"/>
  <c r="J75" i="26"/>
  <c r="J62" i="26"/>
  <c r="D61" i="26"/>
  <c r="J101" i="26"/>
  <c r="E104" i="26"/>
  <c r="J104" i="26"/>
  <c r="J98" i="26"/>
  <c r="I40" i="26"/>
  <c r="H40" i="26"/>
  <c r="G40" i="26"/>
  <c r="F40" i="26"/>
  <c r="E40" i="26"/>
  <c r="D40" i="26"/>
  <c r="J39" i="26"/>
  <c r="I37" i="26"/>
  <c r="H37" i="26"/>
  <c r="G37" i="26"/>
  <c r="F37" i="26"/>
  <c r="E37" i="26"/>
  <c r="D37" i="26"/>
  <c r="J36" i="26"/>
  <c r="I34" i="26"/>
  <c r="I42" i="26"/>
  <c r="H34" i="26"/>
  <c r="G34" i="26"/>
  <c r="F34" i="26"/>
  <c r="F35" i="26"/>
  <c r="E34" i="26"/>
  <c r="E42" i="26"/>
  <c r="D34" i="26"/>
  <c r="D35" i="26"/>
  <c r="J33" i="26"/>
  <c r="G35" i="26"/>
  <c r="J30" i="26"/>
  <c r="H32" i="26"/>
  <c r="D3" i="26"/>
  <c r="G42" i="26"/>
  <c r="H35" i="26"/>
  <c r="H42" i="26"/>
  <c r="J40" i="26"/>
  <c r="L39" i="26"/>
  <c r="G38" i="26"/>
  <c r="G41" i="26"/>
  <c r="F38" i="26"/>
  <c r="F41" i="26"/>
  <c r="J37" i="26"/>
  <c r="L36" i="26"/>
  <c r="H38" i="26"/>
  <c r="H41" i="26"/>
  <c r="E35" i="26"/>
  <c r="E38" i="26"/>
  <c r="E41" i="26"/>
  <c r="I35" i="26"/>
  <c r="I38" i="26"/>
  <c r="I41" i="26"/>
  <c r="G32" i="26"/>
  <c r="I32" i="26"/>
  <c r="G26" i="26"/>
  <c r="E32" i="26"/>
  <c r="D38" i="26"/>
  <c r="F42" i="26"/>
  <c r="D26" i="26"/>
  <c r="F32" i="26"/>
  <c r="J34" i="26"/>
  <c r="D32" i="26"/>
  <c r="J32" i="26"/>
  <c r="J10" i="26"/>
  <c r="J35" i="26"/>
  <c r="L33" i="26"/>
  <c r="J42" i="26"/>
  <c r="D41" i="26"/>
  <c r="J41" i="26"/>
  <c r="J38" i="26"/>
  <c r="J13" i="26"/>
  <c r="J16" i="26"/>
  <c r="J7" i="26"/>
  <c r="I14" i="26"/>
  <c r="I11" i="26"/>
  <c r="H11" i="26"/>
  <c r="H12" i="26"/>
  <c r="I12" i="26"/>
  <c r="I15" i="26"/>
  <c r="D9" i="26"/>
  <c r="G3" i="26"/>
  <c r="I9" i="26"/>
  <c r="H9" i="26"/>
  <c r="D11" i="26"/>
  <c r="E11" i="26"/>
  <c r="F11" i="26"/>
  <c r="G11" i="26"/>
  <c r="D14" i="26"/>
  <c r="E14" i="26"/>
  <c r="F14" i="26"/>
  <c r="G14" i="26"/>
  <c r="H14" i="26"/>
  <c r="J14" i="26"/>
  <c r="J11" i="26"/>
  <c r="D12" i="26"/>
  <c r="G12" i="26"/>
  <c r="G15" i="26"/>
  <c r="F12" i="26"/>
  <c r="F15" i="26"/>
  <c r="E12" i="26"/>
  <c r="E15" i="26"/>
  <c r="H15" i="26"/>
  <c r="F9" i="26"/>
  <c r="E9" i="26"/>
  <c r="J9" i="26"/>
  <c r="G9" i="26"/>
  <c r="D15" i="26"/>
  <c r="J15" i="26"/>
  <c r="J12" i="26"/>
  <c r="L10" i="26"/>
  <c r="L13" i="26"/>
  <c r="E17" i="26"/>
  <c r="E18" i="26"/>
  <c r="E21" i="26"/>
  <c r="G17" i="26"/>
  <c r="G18" i="26"/>
  <c r="G21" i="26"/>
  <c r="F17" i="26"/>
  <c r="H17" i="26"/>
  <c r="I17" i="26"/>
  <c r="D17" i="26"/>
  <c r="D18" i="26"/>
  <c r="I18" i="26"/>
  <c r="I21" i="26"/>
  <c r="H18" i="26"/>
  <c r="H21" i="26"/>
  <c r="D21" i="26"/>
  <c r="J17" i="26"/>
  <c r="F18" i="26"/>
  <c r="F21" i="26"/>
  <c r="J21" i="26"/>
  <c r="J18" i="26"/>
  <c r="L16" i="26"/>
  <c r="M42" i="26"/>
  <c r="M62" i="26"/>
  <c r="M105" i="26"/>
  <c r="L106" i="26"/>
  <c r="K106" i="26"/>
  <c r="K105" i="26"/>
  <c r="L83" i="26"/>
  <c r="K83" i="26"/>
  <c r="K82" i="26"/>
  <c r="K62" i="26"/>
  <c r="L63" i="26"/>
  <c r="K63" i="26" s="1"/>
  <c r="L43" i="26"/>
  <c r="K43" i="26"/>
  <c r="K42" i="26"/>
  <c r="L23" i="26"/>
  <c r="K23" i="26"/>
  <c r="J55" i="26" l="1"/>
  <c r="E58" i="26"/>
  <c r="E61" i="26" l="1"/>
  <c r="J61" i="26" s="1"/>
  <c r="J58" i="26"/>
</calcChain>
</file>

<file path=xl/sharedStrings.xml><?xml version="1.0" encoding="utf-8"?>
<sst xmlns="http://schemas.openxmlformats.org/spreadsheetml/2006/main" count="177" uniqueCount="42">
  <si>
    <t>COLOR</t>
  </si>
  <si>
    <t>DIVICION</t>
  </si>
  <si>
    <t>TOTAL</t>
  </si>
  <si>
    <t>QTY</t>
  </si>
  <si>
    <t>BAL(%)</t>
  </si>
  <si>
    <t>RATIO.1</t>
  </si>
  <si>
    <t>RATIO.2</t>
  </si>
  <si>
    <t>ORDER</t>
  </si>
  <si>
    <t>XL</t>
    <phoneticPr fontId="2" type="noConversion"/>
  </si>
  <si>
    <t>L</t>
    <phoneticPr fontId="2" type="noConversion"/>
  </si>
  <si>
    <t>M</t>
    <phoneticPr fontId="2" type="noConversion"/>
  </si>
  <si>
    <t>소요량</t>
    <phoneticPr fontId="2" type="noConversion"/>
  </si>
  <si>
    <t>요척</t>
    <phoneticPr fontId="2" type="noConversion"/>
  </si>
  <si>
    <t>본사 요척</t>
    <phoneticPr fontId="2" type="noConversion"/>
  </si>
  <si>
    <t>BODY          WIDTGH</t>
    <phoneticPr fontId="2" type="noConversion"/>
  </si>
  <si>
    <t>BODY</t>
    <phoneticPr fontId="2" type="noConversion"/>
  </si>
  <si>
    <t>CUTTING PLAN 1</t>
    <phoneticPr fontId="2" type="noConversion"/>
  </si>
  <si>
    <t>과부족</t>
    <phoneticPr fontId="2" type="noConversion"/>
  </si>
  <si>
    <t>TTL:</t>
    <phoneticPr fontId="2" type="noConversion"/>
  </si>
  <si>
    <t>RATIO.3</t>
    <phoneticPr fontId="2" type="noConversion"/>
  </si>
  <si>
    <t>소요량</t>
    <phoneticPr fontId="2" type="noConversion"/>
  </si>
  <si>
    <t>XS</t>
    <phoneticPr fontId="2" type="noConversion"/>
  </si>
  <si>
    <t>S</t>
    <phoneticPr fontId="2" type="noConversion"/>
  </si>
  <si>
    <t>XXL</t>
    <phoneticPr fontId="2" type="noConversion"/>
  </si>
  <si>
    <t>TRIM</t>
    <phoneticPr fontId="2" type="noConversion"/>
  </si>
  <si>
    <t>RATIO.4</t>
    <phoneticPr fontId="2" type="noConversion"/>
  </si>
  <si>
    <t>STYLE.NO : 449812-3</t>
    <phoneticPr fontId="2" type="noConversion"/>
  </si>
  <si>
    <t>DATE: 23/12/2019</t>
    <phoneticPr fontId="2" type="noConversion"/>
  </si>
  <si>
    <t>AMERICANA</t>
    <phoneticPr fontId="2" type="noConversion"/>
  </si>
  <si>
    <t xml:space="preserve">오더 수량 </t>
  </si>
  <si>
    <t>HEATHER GREY</t>
    <phoneticPr fontId="2" type="noConversion"/>
  </si>
  <si>
    <t>LOSS(5%)</t>
    <phoneticPr fontId="2" type="noConversion"/>
  </si>
  <si>
    <t>SEA SALT</t>
    <phoneticPr fontId="2" type="noConversion"/>
  </si>
  <si>
    <t>LOSS(8.5%)</t>
    <phoneticPr fontId="2" type="noConversion"/>
  </si>
  <si>
    <t>SONORA SUCCULENT</t>
    <phoneticPr fontId="2" type="noConversion"/>
  </si>
  <si>
    <t>RATIO.4</t>
    <phoneticPr fontId="2" type="noConversion"/>
  </si>
  <si>
    <t>63"</t>
  </si>
  <si>
    <t>TRIM        WIDTGH</t>
  </si>
  <si>
    <t>44''</t>
  </si>
  <si>
    <t>TRIM       WIDTGH</t>
  </si>
  <si>
    <t>44"</t>
  </si>
  <si>
    <r>
      <t xml:space="preserve">MAUVE ALONG    ( </t>
    </r>
    <r>
      <rPr>
        <b/>
        <sz val="16"/>
        <color rgb="FFFF0000"/>
        <rFont val="맑은 고딕"/>
        <family val="3"/>
        <charset val="129"/>
        <scheme val="minor"/>
      </rPr>
      <t>THOA ĐÃ LÀM)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</si>
</sst>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76" formatCode="mm&quot;월&quot;\ dd&quot;일&quot;"/>
    <numFmt numFmtId="177" formatCode="#,##0_ "/>
    <numFmt numFmtId="178" formatCode="#,##0;[Red]#,##0"/>
    <numFmt numFmtId="179" formatCode="#,##0.00;[Red]#,##0.00"/>
    <numFmt numFmtId="180" formatCode="#,##0_);[Red]\(#,##0\)"/>
    <numFmt numFmtId="181" formatCode="#,##0_ ;[Red]\-#,##0\ "/>
    <numFmt numFmtId="182" formatCode="#,##0.000;[Red]#,##0.000"/>
    <numFmt numFmtId="183" formatCode="0.0%"/>
    <numFmt numFmtId="184" formatCode="#,##0.0000_);[Red]\(#,##0.0000\)"/>
    <numFmt numFmtId="185" formatCode="0.00000"/>
  </numFmts>
  <fonts count="1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6"/>
      <name val="맑은 고딕"/>
      <family val="3"/>
      <charset val="129"/>
      <scheme val="minor"/>
    </font>
    <font>
      <sz val="8"/>
      <name val="MS Sans Serif"/>
      <charset val="1"/>
    </font>
    <font>
      <sz val="8"/>
      <name val="굴림체"/>
      <family val="3"/>
      <charset val="129"/>
    </font>
    <font>
      <sz val="9"/>
      <name val="Arial"/>
      <family val="2"/>
    </font>
    <font>
      <b/>
      <sz val="9"/>
      <color theme="1"/>
      <name val="맑은 고딕"/>
      <family val="3"/>
      <charset val="129"/>
      <scheme val="minor"/>
    </font>
    <font>
      <sz val="8"/>
      <name val="굴림"/>
      <family val="3"/>
      <charset val="129"/>
    </font>
    <font>
      <b/>
      <sz val="16"/>
      <color rgb="FFFF0000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</borders>
  <cellStyleXfs count="24">
    <xf numFmtId="0" fontId="0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9" fillId="0" borderId="0" applyAlignment="0">
      <alignment vertical="top" wrapText="1"/>
      <protection locked="0"/>
    </xf>
    <xf numFmtId="9" fontId="1" fillId="0" borderId="0" applyFont="0" applyFill="0" applyBorder="0" applyAlignment="0" applyProtection="0"/>
    <xf numFmtId="0" fontId="1" fillId="0" borderId="0">
      <alignment vertical="center"/>
    </xf>
    <xf numFmtId="0" fontId="10" fillId="0" borderId="0" applyAlignment="0">
      <alignment vertical="top" wrapText="1"/>
      <protection locked="0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9" fillId="0" borderId="0" applyAlignment="0">
      <alignment vertical="top" wrapText="1"/>
      <protection locked="0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" fillId="0" borderId="0" applyAlignment="0">
      <alignment vertical="top" wrapText="1"/>
      <protection locked="0"/>
    </xf>
    <xf numFmtId="0" fontId="1" fillId="0" borderId="0">
      <alignment vertical="center"/>
    </xf>
    <xf numFmtId="0" fontId="1" fillId="0" borderId="0">
      <alignment vertical="center"/>
    </xf>
  </cellStyleXfs>
  <cellXfs count="74">
    <xf numFmtId="0" fontId="0" fillId="0" borderId="0" xfId="0"/>
    <xf numFmtId="0" fontId="5" fillId="0" borderId="8" xfId="1" applyFont="1" applyBorder="1" applyAlignment="1">
      <alignment horizontal="center" vertical="center"/>
    </xf>
    <xf numFmtId="0" fontId="5" fillId="0" borderId="5" xfId="1" applyFont="1" applyBorder="1" applyAlignment="1">
      <alignment horizontal="center" vertical="center"/>
    </xf>
    <xf numFmtId="0" fontId="4" fillId="0" borderId="0" xfId="3" applyFont="1" applyAlignment="1">
      <alignment vertical="center"/>
    </xf>
    <xf numFmtId="0" fontId="4" fillId="0" borderId="10" xfId="1" applyFont="1" applyBorder="1" applyAlignment="1">
      <alignment vertical="center"/>
    </xf>
    <xf numFmtId="0" fontId="5" fillId="0" borderId="6" xfId="1" applyFont="1" applyBorder="1" applyAlignment="1">
      <alignment horizontal="center" vertical="center"/>
    </xf>
    <xf numFmtId="178" fontId="4" fillId="3" borderId="1" xfId="1" applyNumberFormat="1" applyFont="1" applyFill="1" applyBorder="1" applyAlignment="1">
      <alignment horizontal="center" vertical="center"/>
    </xf>
    <xf numFmtId="179" fontId="4" fillId="0" borderId="1" xfId="2" applyNumberFormat="1" applyFont="1" applyBorder="1" applyAlignment="1">
      <alignment horizontal="center" vertical="center"/>
    </xf>
    <xf numFmtId="178" fontId="4" fillId="0" borderId="1" xfId="2" applyNumberFormat="1" applyFont="1" applyBorder="1" applyAlignment="1">
      <alignment horizontal="center" vertical="center"/>
    </xf>
    <xf numFmtId="178" fontId="5" fillId="4" borderId="1" xfId="1" applyNumberFormat="1" applyFont="1" applyFill="1" applyBorder="1" applyAlignment="1">
      <alignment horizontal="center" vertical="center"/>
    </xf>
    <xf numFmtId="178" fontId="4" fillId="2" borderId="1" xfId="1" applyNumberFormat="1" applyFont="1" applyFill="1" applyBorder="1" applyAlignment="1">
      <alignment vertical="center"/>
    </xf>
    <xf numFmtId="178" fontId="4" fillId="2" borderId="1" xfId="1" applyNumberFormat="1" applyFont="1" applyFill="1" applyBorder="1" applyAlignment="1">
      <alignment horizontal="center" vertical="center"/>
    </xf>
    <xf numFmtId="181" fontId="4" fillId="2" borderId="1" xfId="1" applyNumberFormat="1" applyFont="1" applyFill="1" applyBorder="1" applyAlignment="1">
      <alignment horizontal="center" vertical="center"/>
    </xf>
    <xf numFmtId="182" fontId="4" fillId="4" borderId="1" xfId="1" applyNumberFormat="1" applyFont="1" applyFill="1" applyBorder="1" applyAlignment="1">
      <alignment horizontal="center" vertical="center"/>
    </xf>
    <xf numFmtId="180" fontId="4" fillId="4" borderId="1" xfId="5" applyNumberFormat="1" applyFont="1" applyFill="1" applyBorder="1" applyAlignment="1">
      <alignment horizontal="center"/>
    </xf>
    <xf numFmtId="0" fontId="4" fillId="0" borderId="0" xfId="3" applyFont="1" applyAlignment="1">
      <alignment horizontal="center" vertical="center"/>
    </xf>
    <xf numFmtId="178" fontId="4" fillId="0" borderId="1" xfId="1" applyNumberFormat="1" applyFont="1" applyBorder="1" applyAlignment="1">
      <alignment horizontal="center" vertical="center"/>
    </xf>
    <xf numFmtId="178" fontId="5" fillId="2" borderId="1" xfId="1" applyNumberFormat="1" applyFont="1" applyFill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0" fontId="5" fillId="0" borderId="2" xfId="1" applyFont="1" applyBorder="1" applyAlignment="1">
      <alignment horizontal="center" vertical="center"/>
    </xf>
    <xf numFmtId="1" fontId="5" fillId="0" borderId="1" xfId="1" applyNumberFormat="1" applyFont="1" applyBorder="1" applyAlignment="1">
      <alignment horizontal="center" vertical="center"/>
    </xf>
    <xf numFmtId="178" fontId="4" fillId="0" borderId="1" xfId="1" applyNumberFormat="1" applyFont="1" applyBorder="1" applyAlignment="1">
      <alignment horizontal="center" vertical="center"/>
    </xf>
    <xf numFmtId="178" fontId="5" fillId="2" borderId="1" xfId="1" applyNumberFormat="1" applyFont="1" applyFill="1" applyBorder="1" applyAlignment="1">
      <alignment horizontal="center" vertical="center"/>
    </xf>
    <xf numFmtId="183" fontId="5" fillId="0" borderId="9" xfId="3" applyNumberFormat="1" applyFont="1" applyBorder="1" applyAlignment="1">
      <alignment horizontal="center" vertical="center"/>
    </xf>
    <xf numFmtId="177" fontId="5" fillId="0" borderId="9" xfId="3" applyNumberFormat="1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185" fontId="4" fillId="0" borderId="0" xfId="3" applyNumberFormat="1" applyFont="1" applyAlignment="1">
      <alignment vertical="center"/>
    </xf>
    <xf numFmtId="178" fontId="4" fillId="0" borderId="1" xfId="1" applyNumberFormat="1" applyFont="1" applyBorder="1" applyAlignment="1">
      <alignment horizontal="center" vertical="center"/>
    </xf>
    <xf numFmtId="178" fontId="5" fillId="2" borderId="1" xfId="1" applyNumberFormat="1" applyFont="1" applyFill="1" applyBorder="1" applyAlignment="1">
      <alignment horizontal="center" vertical="center"/>
    </xf>
    <xf numFmtId="178" fontId="4" fillId="4" borderId="1" xfId="1" applyNumberFormat="1" applyFont="1" applyFill="1" applyBorder="1" applyAlignment="1">
      <alignment horizontal="center" vertical="center"/>
    </xf>
    <xf numFmtId="178" fontId="5" fillId="2" borderId="1" xfId="1" applyNumberFormat="1" applyFont="1" applyFill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0" fontId="5" fillId="0" borderId="2" xfId="1" applyFont="1" applyBorder="1" applyAlignment="1">
      <alignment horizontal="center" vertical="center"/>
    </xf>
    <xf numFmtId="178" fontId="4" fillId="0" borderId="1" xfId="1" applyNumberFormat="1" applyFont="1" applyBorder="1" applyAlignment="1">
      <alignment horizontal="center" vertical="center"/>
    </xf>
    <xf numFmtId="178" fontId="4" fillId="4" borderId="1" xfId="1" applyNumberFormat="1" applyFont="1" applyFill="1" applyBorder="1" applyAlignment="1">
      <alignment horizontal="center" vertical="center"/>
    </xf>
    <xf numFmtId="1" fontId="4" fillId="0" borderId="1" xfId="1" applyNumberFormat="1" applyFont="1" applyBorder="1" applyAlignment="1">
      <alignment horizontal="center" vertical="center"/>
    </xf>
    <xf numFmtId="3" fontId="13" fillId="5" borderId="15" xfId="11" applyNumberFormat="1" applyFont="1" applyFill="1" applyBorder="1" applyAlignment="1">
      <alignment horizontal="center" vertical="center"/>
      <protection locked="0"/>
    </xf>
    <xf numFmtId="180" fontId="4" fillId="0" borderId="1" xfId="1" applyNumberFormat="1" applyFont="1" applyBorder="1" applyAlignment="1">
      <alignment horizontal="center" vertical="center"/>
    </xf>
    <xf numFmtId="184" fontId="4" fillId="0" borderId="2" xfId="1" applyNumberFormat="1" applyFont="1" applyBorder="1" applyAlignment="1">
      <alignment horizontal="center" vertical="center"/>
    </xf>
    <xf numFmtId="184" fontId="4" fillId="0" borderId="4" xfId="1" applyNumberFormat="1" applyFont="1" applyBorder="1" applyAlignment="1">
      <alignment horizontal="center" vertical="center"/>
    </xf>
    <xf numFmtId="184" fontId="4" fillId="0" borderId="3" xfId="1" applyNumberFormat="1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 wrapText="1"/>
    </xf>
    <xf numFmtId="0" fontId="5" fillId="0" borderId="1" xfId="1" applyFont="1" applyBorder="1" applyAlignment="1">
      <alignment horizontal="center" vertical="center"/>
    </xf>
    <xf numFmtId="0" fontId="5" fillId="0" borderId="2" xfId="1" applyFont="1" applyBorder="1" applyAlignment="1">
      <alignment horizontal="center" vertical="center"/>
    </xf>
    <xf numFmtId="178" fontId="7" fillId="0" borderId="2" xfId="1" applyNumberFormat="1" applyFont="1" applyBorder="1" applyAlignment="1">
      <alignment horizontal="center" vertical="center"/>
    </xf>
    <xf numFmtId="178" fontId="7" fillId="0" borderId="3" xfId="1" applyNumberFormat="1" applyFont="1" applyBorder="1" applyAlignment="1">
      <alignment horizontal="center" vertical="center"/>
    </xf>
    <xf numFmtId="0" fontId="4" fillId="0" borderId="2" xfId="1" applyFont="1" applyBorder="1" applyAlignment="1">
      <alignment horizontal="center" vertical="center" wrapText="1"/>
    </xf>
    <xf numFmtId="0" fontId="4" fillId="0" borderId="3" xfId="1" applyFont="1" applyBorder="1" applyAlignment="1">
      <alignment horizontal="center" vertical="center" wrapText="1"/>
    </xf>
    <xf numFmtId="178" fontId="4" fillId="0" borderId="1" xfId="1" applyNumberFormat="1" applyFont="1" applyBorder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184" fontId="4" fillId="0" borderId="1" xfId="1" applyNumberFormat="1" applyFont="1" applyBorder="1" applyAlignment="1">
      <alignment horizontal="center" vertical="center"/>
    </xf>
    <xf numFmtId="176" fontId="12" fillId="0" borderId="2" xfId="1" applyNumberFormat="1" applyFont="1" applyBorder="1" applyAlignment="1">
      <alignment horizontal="center" vertical="center" wrapText="1"/>
    </xf>
    <xf numFmtId="176" fontId="12" fillId="0" borderId="4" xfId="1" applyNumberFormat="1" applyFont="1" applyBorder="1" applyAlignment="1">
      <alignment horizontal="center" vertical="center" wrapText="1"/>
    </xf>
    <xf numFmtId="176" fontId="12" fillId="0" borderId="3" xfId="1" applyNumberFormat="1" applyFont="1" applyBorder="1" applyAlignment="1">
      <alignment horizontal="center" vertical="center" wrapText="1"/>
    </xf>
    <xf numFmtId="0" fontId="4" fillId="3" borderId="10" xfId="3" applyFont="1" applyFill="1" applyBorder="1" applyAlignment="1">
      <alignment horizontal="center" vertical="center"/>
    </xf>
    <xf numFmtId="0" fontId="4" fillId="3" borderId="6" xfId="3" applyFont="1" applyFill="1" applyBorder="1" applyAlignment="1">
      <alignment horizontal="center" vertical="center"/>
    </xf>
    <xf numFmtId="0" fontId="4" fillId="3" borderId="14" xfId="3" applyFont="1" applyFill="1" applyBorder="1" applyAlignment="1">
      <alignment horizontal="center" vertical="center"/>
    </xf>
    <xf numFmtId="0" fontId="4" fillId="3" borderId="13" xfId="3" applyFont="1" applyFill="1" applyBorder="1" applyAlignment="1">
      <alignment horizontal="center" vertical="center"/>
    </xf>
    <xf numFmtId="177" fontId="4" fillId="3" borderId="11" xfId="3" applyNumberFormat="1" applyFont="1" applyFill="1" applyBorder="1" applyAlignment="1">
      <alignment horizontal="center" vertical="center"/>
    </xf>
    <xf numFmtId="177" fontId="4" fillId="3" borderId="6" xfId="3" applyNumberFormat="1" applyFont="1" applyFill="1" applyBorder="1" applyAlignment="1">
      <alignment horizontal="center" vertical="center"/>
    </xf>
    <xf numFmtId="177" fontId="4" fillId="3" borderId="12" xfId="3" applyNumberFormat="1" applyFont="1" applyFill="1" applyBorder="1" applyAlignment="1">
      <alignment horizontal="center" vertical="center"/>
    </xf>
    <xf numFmtId="177" fontId="4" fillId="3" borderId="13" xfId="3" applyNumberFormat="1" applyFont="1" applyFill="1" applyBorder="1" applyAlignment="1">
      <alignment horizontal="center" vertical="center"/>
    </xf>
    <xf numFmtId="178" fontId="4" fillId="0" borderId="9" xfId="1" applyNumberFormat="1" applyFont="1" applyBorder="1" applyAlignment="1">
      <alignment horizontal="center" vertical="center"/>
    </xf>
    <xf numFmtId="178" fontId="4" fillId="0" borderId="5" xfId="1" applyNumberFormat="1" applyFont="1" applyBorder="1" applyAlignment="1">
      <alignment horizontal="center" vertical="center"/>
    </xf>
    <xf numFmtId="178" fontId="4" fillId="4" borderId="8" xfId="1" applyNumberFormat="1" applyFont="1" applyFill="1" applyBorder="1" applyAlignment="1">
      <alignment horizontal="center" vertical="center"/>
    </xf>
    <xf numFmtId="178" fontId="4" fillId="4" borderId="5" xfId="1" applyNumberFormat="1" applyFont="1" applyFill="1" applyBorder="1" applyAlignment="1">
      <alignment horizontal="center" vertical="center"/>
    </xf>
    <xf numFmtId="178" fontId="8" fillId="2" borderId="1" xfId="1" applyNumberFormat="1" applyFont="1" applyFill="1" applyBorder="1" applyAlignment="1">
      <alignment horizontal="center" wrapText="1"/>
    </xf>
    <xf numFmtId="178" fontId="5" fillId="2" borderId="1" xfId="1" applyNumberFormat="1" applyFont="1" applyFill="1" applyBorder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4" fillId="0" borderId="3" xfId="1" applyFont="1" applyBorder="1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3" fillId="0" borderId="7" xfId="1" applyFont="1" applyBorder="1" applyAlignment="1">
      <alignment horizontal="center" vertical="center"/>
    </xf>
    <xf numFmtId="0" fontId="6" fillId="0" borderId="0" xfId="1" applyFont="1" applyBorder="1" applyAlignment="1">
      <alignment horizontal="center" vertical="center"/>
    </xf>
    <xf numFmtId="0" fontId="6" fillId="0" borderId="7" xfId="1" applyFont="1" applyBorder="1" applyAlignment="1">
      <alignment horizontal="center" vertical="center"/>
    </xf>
  </cellXfs>
  <cellStyles count="24">
    <cellStyle name="Normal" xfId="0" builtinId="0"/>
    <cellStyle name="Normal 10" xfId="15"/>
    <cellStyle name="Normal 11" xfId="16"/>
    <cellStyle name="Normal 12" xfId="17"/>
    <cellStyle name="Normal 13" xfId="18"/>
    <cellStyle name="Normal 14" xfId="19"/>
    <cellStyle name="Normal 15" xfId="20"/>
    <cellStyle name="Normal 16" xfId="22"/>
    <cellStyle name="Normal 17" xfId="23"/>
    <cellStyle name="Normal 2" xfId="1"/>
    <cellStyle name="Normal 2 2" xfId="7"/>
    <cellStyle name="Normal 2 3" xfId="21"/>
    <cellStyle name="Normal 3" xfId="6"/>
    <cellStyle name="Normal 3 2" xfId="11"/>
    <cellStyle name="Normal 4" xfId="8"/>
    <cellStyle name="Normal 5" xfId="9"/>
    <cellStyle name="Normal 6" xfId="10"/>
    <cellStyle name="Normal 7" xfId="12"/>
    <cellStyle name="Normal 8" xfId="13"/>
    <cellStyle name="Normal 9" xfId="14"/>
    <cellStyle name="Percent 2" xfId="2"/>
    <cellStyle name="백분율 2" xfId="5"/>
    <cellStyle name="표준 2" xfId="3"/>
    <cellStyle name="표준 3" xfId="4"/>
  </cellStyles>
  <dxfs count="0"/>
  <tableStyles count="0" defaultTableStyle="TableStyleMedium2" defaultPivotStyle="PivotStyleLight16"/>
  <colors>
    <mruColors>
      <color rgb="FFFF5050"/>
      <color rgb="FF00FFFF"/>
      <color rgb="FFFF9900"/>
      <color rgb="FFCC66FF"/>
      <color rgb="FFFF7C80"/>
      <color rgb="FFFF6699"/>
      <color rgb="FF00FF00"/>
      <color rgb="FF0000FF"/>
      <color rgb="FF99FF99"/>
      <color rgb="FF9696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</xdr:row>
      <xdr:rowOff>0</xdr:rowOff>
    </xdr:from>
    <xdr:to>
      <xdr:col>0</xdr:col>
      <xdr:colOff>3362</xdr:colOff>
      <xdr:row>15</xdr:row>
      <xdr:rowOff>64995</xdr:rowOff>
    </xdr:to>
    <xdr:pic>
      <xdr:nvPicPr>
        <xdr:cNvPr id="7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38250"/>
          <a:ext cx="3362" cy="16080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3362</xdr:colOff>
      <xdr:row>37</xdr:row>
      <xdr:rowOff>64995</xdr:rowOff>
    </xdr:to>
    <xdr:pic>
      <xdr:nvPicPr>
        <xdr:cNvPr id="8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91125"/>
          <a:ext cx="3362" cy="16080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0</xdr:colOff>
      <xdr:row>29</xdr:row>
      <xdr:rowOff>0</xdr:rowOff>
    </xdr:from>
    <xdr:ext cx="3362" cy="1632011"/>
    <xdr:pic>
      <xdr:nvPicPr>
        <xdr:cNvPr id="13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29032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64</xdr:row>
      <xdr:rowOff>0</xdr:rowOff>
    </xdr:from>
    <xdr:ext cx="3362" cy="1632011"/>
    <xdr:pic>
      <xdr:nvPicPr>
        <xdr:cNvPr id="15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790403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64</xdr:row>
      <xdr:rowOff>0</xdr:rowOff>
    </xdr:from>
    <xdr:ext cx="3362" cy="1632011"/>
    <xdr:pic>
      <xdr:nvPicPr>
        <xdr:cNvPr id="16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964516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29</xdr:row>
      <xdr:rowOff>0</xdr:rowOff>
    </xdr:from>
    <xdr:ext cx="3362" cy="1632011"/>
    <xdr:pic>
      <xdr:nvPicPr>
        <xdr:cNvPr id="10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29032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29</xdr:row>
      <xdr:rowOff>0</xdr:rowOff>
    </xdr:from>
    <xdr:ext cx="3362" cy="1632011"/>
    <xdr:pic>
      <xdr:nvPicPr>
        <xdr:cNvPr id="11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29032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54</xdr:row>
      <xdr:rowOff>0</xdr:rowOff>
    </xdr:from>
    <xdr:ext cx="3362" cy="1632011"/>
    <xdr:pic>
      <xdr:nvPicPr>
        <xdr:cNvPr id="18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01048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55</xdr:row>
      <xdr:rowOff>0</xdr:rowOff>
    </xdr:from>
    <xdr:ext cx="3362" cy="1632011"/>
    <xdr:pic>
      <xdr:nvPicPr>
        <xdr:cNvPr id="19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75161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55</xdr:row>
      <xdr:rowOff>0</xdr:rowOff>
    </xdr:from>
    <xdr:ext cx="3362" cy="1632011"/>
    <xdr:pic>
      <xdr:nvPicPr>
        <xdr:cNvPr id="20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75161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55</xdr:row>
      <xdr:rowOff>0</xdr:rowOff>
    </xdr:from>
    <xdr:ext cx="3362" cy="1632011"/>
    <xdr:pic>
      <xdr:nvPicPr>
        <xdr:cNvPr id="21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75161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71</xdr:row>
      <xdr:rowOff>0</xdr:rowOff>
    </xdr:from>
    <xdr:ext cx="3362" cy="1632011"/>
    <xdr:pic>
      <xdr:nvPicPr>
        <xdr:cNvPr id="22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265242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72</xdr:row>
      <xdr:rowOff>0</xdr:rowOff>
    </xdr:from>
    <xdr:ext cx="3362" cy="1632011"/>
    <xdr:pic>
      <xdr:nvPicPr>
        <xdr:cNvPr id="23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480323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72</xdr:row>
      <xdr:rowOff>0</xdr:rowOff>
    </xdr:from>
    <xdr:ext cx="3362" cy="1632011"/>
    <xdr:pic>
      <xdr:nvPicPr>
        <xdr:cNvPr id="24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480323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72</xdr:row>
      <xdr:rowOff>0</xdr:rowOff>
    </xdr:from>
    <xdr:ext cx="3362" cy="1632011"/>
    <xdr:pic>
      <xdr:nvPicPr>
        <xdr:cNvPr id="25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480323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29</xdr:row>
      <xdr:rowOff>0</xdr:rowOff>
    </xdr:from>
    <xdr:ext cx="3362" cy="1632011"/>
    <xdr:pic>
      <xdr:nvPicPr>
        <xdr:cNvPr id="17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29032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29</xdr:row>
      <xdr:rowOff>0</xdr:rowOff>
    </xdr:from>
    <xdr:ext cx="3362" cy="1632011"/>
    <xdr:pic>
      <xdr:nvPicPr>
        <xdr:cNvPr id="26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29032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0</xdr:col>
      <xdr:colOff>0</xdr:colOff>
      <xdr:row>28</xdr:row>
      <xdr:rowOff>0</xdr:rowOff>
    </xdr:from>
    <xdr:to>
      <xdr:col>0</xdr:col>
      <xdr:colOff>3362</xdr:colOff>
      <xdr:row>37</xdr:row>
      <xdr:rowOff>64995</xdr:rowOff>
    </xdr:to>
    <xdr:pic>
      <xdr:nvPicPr>
        <xdr:cNvPr id="27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76775"/>
          <a:ext cx="3362" cy="160804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0</xdr:colOff>
      <xdr:row>29</xdr:row>
      <xdr:rowOff>0</xdr:rowOff>
    </xdr:from>
    <xdr:ext cx="3362" cy="1632011"/>
    <xdr:pic>
      <xdr:nvPicPr>
        <xdr:cNvPr id="28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482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29</xdr:row>
      <xdr:rowOff>0</xdr:rowOff>
    </xdr:from>
    <xdr:ext cx="3362" cy="1632011"/>
    <xdr:pic>
      <xdr:nvPicPr>
        <xdr:cNvPr id="29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482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29</xdr:row>
      <xdr:rowOff>0</xdr:rowOff>
    </xdr:from>
    <xdr:ext cx="3362" cy="1632011"/>
    <xdr:pic>
      <xdr:nvPicPr>
        <xdr:cNvPr id="30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482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29</xdr:row>
      <xdr:rowOff>0</xdr:rowOff>
    </xdr:from>
    <xdr:ext cx="3362" cy="1632011"/>
    <xdr:pic>
      <xdr:nvPicPr>
        <xdr:cNvPr id="31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482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29</xdr:row>
      <xdr:rowOff>0</xdr:rowOff>
    </xdr:from>
    <xdr:ext cx="3362" cy="1632011"/>
    <xdr:pic>
      <xdr:nvPicPr>
        <xdr:cNvPr id="32" name="Picture 3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48225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54</xdr:row>
      <xdr:rowOff>0</xdr:rowOff>
    </xdr:from>
    <xdr:ext cx="3362" cy="1632011"/>
    <xdr:pic>
      <xdr:nvPicPr>
        <xdr:cNvPr id="33" name="Picture 3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01048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55</xdr:row>
      <xdr:rowOff>0</xdr:rowOff>
    </xdr:from>
    <xdr:ext cx="3362" cy="1632011"/>
    <xdr:pic>
      <xdr:nvPicPr>
        <xdr:cNvPr id="34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75161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55</xdr:row>
      <xdr:rowOff>0</xdr:rowOff>
    </xdr:from>
    <xdr:ext cx="3362" cy="1632011"/>
    <xdr:pic>
      <xdr:nvPicPr>
        <xdr:cNvPr id="35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75161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55</xdr:row>
      <xdr:rowOff>0</xdr:rowOff>
    </xdr:from>
    <xdr:ext cx="3362" cy="1632011"/>
    <xdr:pic>
      <xdr:nvPicPr>
        <xdr:cNvPr id="36" name="Picture 3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75161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55</xdr:row>
      <xdr:rowOff>0</xdr:rowOff>
    </xdr:from>
    <xdr:ext cx="3362" cy="1632011"/>
    <xdr:pic>
      <xdr:nvPicPr>
        <xdr:cNvPr id="37" name="Picture 3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75161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55</xdr:row>
      <xdr:rowOff>0</xdr:rowOff>
    </xdr:from>
    <xdr:ext cx="3362" cy="1632011"/>
    <xdr:pic>
      <xdr:nvPicPr>
        <xdr:cNvPr id="38" name="Picture 3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75161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54</xdr:row>
      <xdr:rowOff>0</xdr:rowOff>
    </xdr:from>
    <xdr:ext cx="3362" cy="1632011"/>
    <xdr:pic>
      <xdr:nvPicPr>
        <xdr:cNvPr id="39" name="Picture 3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01048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55</xdr:row>
      <xdr:rowOff>0</xdr:rowOff>
    </xdr:from>
    <xdr:ext cx="3362" cy="1632011"/>
    <xdr:pic>
      <xdr:nvPicPr>
        <xdr:cNvPr id="40" name="Picture 3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75161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55</xdr:row>
      <xdr:rowOff>0</xdr:rowOff>
    </xdr:from>
    <xdr:ext cx="3362" cy="1632011"/>
    <xdr:pic>
      <xdr:nvPicPr>
        <xdr:cNvPr id="41" name="Picture 4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75161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55</xdr:row>
      <xdr:rowOff>0</xdr:rowOff>
    </xdr:from>
    <xdr:ext cx="3362" cy="1632011"/>
    <xdr:pic>
      <xdr:nvPicPr>
        <xdr:cNvPr id="42" name="Picture 4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75161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55</xdr:row>
      <xdr:rowOff>0</xdr:rowOff>
    </xdr:from>
    <xdr:ext cx="3362" cy="1632011"/>
    <xdr:pic>
      <xdr:nvPicPr>
        <xdr:cNvPr id="43" name="Picture 4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75161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55</xdr:row>
      <xdr:rowOff>0</xdr:rowOff>
    </xdr:from>
    <xdr:ext cx="3362" cy="1632011"/>
    <xdr:pic>
      <xdr:nvPicPr>
        <xdr:cNvPr id="44" name="Picture 4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75161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29</xdr:row>
      <xdr:rowOff>0</xdr:rowOff>
    </xdr:from>
    <xdr:ext cx="3362" cy="1601576"/>
    <xdr:pic>
      <xdr:nvPicPr>
        <xdr:cNvPr id="46" name="Picture 4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31061"/>
          <a:ext cx="3362" cy="16015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48</xdr:row>
      <xdr:rowOff>0</xdr:rowOff>
    </xdr:from>
    <xdr:ext cx="3362" cy="1601575"/>
    <xdr:pic>
      <xdr:nvPicPr>
        <xdr:cNvPr id="47" name="Picture 4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55825"/>
          <a:ext cx="3362" cy="1601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49</xdr:row>
      <xdr:rowOff>0</xdr:rowOff>
    </xdr:from>
    <xdr:ext cx="3362" cy="1632011"/>
    <xdr:pic>
      <xdr:nvPicPr>
        <xdr:cNvPr id="48" name="Picture 4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26557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49</xdr:row>
      <xdr:rowOff>0</xdr:rowOff>
    </xdr:from>
    <xdr:ext cx="3362" cy="1632011"/>
    <xdr:pic>
      <xdr:nvPicPr>
        <xdr:cNvPr id="49" name="Picture 4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26557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49</xdr:row>
      <xdr:rowOff>0</xdr:rowOff>
    </xdr:from>
    <xdr:ext cx="3362" cy="1632011"/>
    <xdr:pic>
      <xdr:nvPicPr>
        <xdr:cNvPr id="50" name="Picture 4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26557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49</xdr:row>
      <xdr:rowOff>0</xdr:rowOff>
    </xdr:from>
    <xdr:ext cx="3362" cy="1632011"/>
    <xdr:pic>
      <xdr:nvPicPr>
        <xdr:cNvPr id="51" name="Picture 5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26557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49</xdr:row>
      <xdr:rowOff>0</xdr:rowOff>
    </xdr:from>
    <xdr:ext cx="3362" cy="1632011"/>
    <xdr:pic>
      <xdr:nvPicPr>
        <xdr:cNvPr id="52" name="Picture 5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26557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48</xdr:row>
      <xdr:rowOff>0</xdr:rowOff>
    </xdr:from>
    <xdr:ext cx="3362" cy="1601575"/>
    <xdr:pic>
      <xdr:nvPicPr>
        <xdr:cNvPr id="53" name="Picture 5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55825"/>
          <a:ext cx="3362" cy="1601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49</xdr:row>
      <xdr:rowOff>0</xdr:rowOff>
    </xdr:from>
    <xdr:ext cx="3362" cy="1632011"/>
    <xdr:pic>
      <xdr:nvPicPr>
        <xdr:cNvPr id="54" name="Picture 5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26557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49</xdr:row>
      <xdr:rowOff>0</xdr:rowOff>
    </xdr:from>
    <xdr:ext cx="3362" cy="1632011"/>
    <xdr:pic>
      <xdr:nvPicPr>
        <xdr:cNvPr id="55" name="Picture 5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26557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49</xdr:row>
      <xdr:rowOff>0</xdr:rowOff>
    </xdr:from>
    <xdr:ext cx="3362" cy="1632011"/>
    <xdr:pic>
      <xdr:nvPicPr>
        <xdr:cNvPr id="56" name="Picture 5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26557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49</xdr:row>
      <xdr:rowOff>0</xdr:rowOff>
    </xdr:from>
    <xdr:ext cx="3362" cy="1632011"/>
    <xdr:pic>
      <xdr:nvPicPr>
        <xdr:cNvPr id="57" name="Picture 5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26557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49</xdr:row>
      <xdr:rowOff>0</xdr:rowOff>
    </xdr:from>
    <xdr:ext cx="3362" cy="1632011"/>
    <xdr:pic>
      <xdr:nvPicPr>
        <xdr:cNvPr id="58" name="Picture 5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26557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49</xdr:row>
      <xdr:rowOff>0</xdr:rowOff>
    </xdr:from>
    <xdr:ext cx="3362" cy="1601576"/>
    <xdr:pic>
      <xdr:nvPicPr>
        <xdr:cNvPr id="59" name="Picture 5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26557"/>
          <a:ext cx="3362" cy="16015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74</xdr:row>
      <xdr:rowOff>0</xdr:rowOff>
    </xdr:from>
    <xdr:ext cx="3362" cy="1632011"/>
    <xdr:pic>
      <xdr:nvPicPr>
        <xdr:cNvPr id="60" name="Picture 5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0487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74</xdr:row>
      <xdr:rowOff>0</xdr:rowOff>
    </xdr:from>
    <xdr:ext cx="3362" cy="1632011"/>
    <xdr:pic>
      <xdr:nvPicPr>
        <xdr:cNvPr id="61" name="Picture 6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0487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74</xdr:row>
      <xdr:rowOff>0</xdr:rowOff>
    </xdr:from>
    <xdr:ext cx="3362" cy="1632011"/>
    <xdr:pic>
      <xdr:nvPicPr>
        <xdr:cNvPr id="62" name="Picture 6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04875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68</xdr:row>
      <xdr:rowOff>0</xdr:rowOff>
    </xdr:from>
    <xdr:ext cx="3362" cy="1601575"/>
    <xdr:pic>
      <xdr:nvPicPr>
        <xdr:cNvPr id="63" name="Picture 6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970448"/>
          <a:ext cx="3362" cy="1601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69</xdr:row>
      <xdr:rowOff>0</xdr:rowOff>
    </xdr:from>
    <xdr:ext cx="3362" cy="1632011"/>
    <xdr:pic>
      <xdr:nvPicPr>
        <xdr:cNvPr id="64" name="Picture 6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141179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69</xdr:row>
      <xdr:rowOff>0</xdr:rowOff>
    </xdr:from>
    <xdr:ext cx="3362" cy="1632011"/>
    <xdr:pic>
      <xdr:nvPicPr>
        <xdr:cNvPr id="65" name="Picture 6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141179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69</xdr:row>
      <xdr:rowOff>0</xdr:rowOff>
    </xdr:from>
    <xdr:ext cx="3362" cy="1632011"/>
    <xdr:pic>
      <xdr:nvPicPr>
        <xdr:cNvPr id="66" name="Picture 6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141179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69</xdr:row>
      <xdr:rowOff>0</xdr:rowOff>
    </xdr:from>
    <xdr:ext cx="3362" cy="1632011"/>
    <xdr:pic>
      <xdr:nvPicPr>
        <xdr:cNvPr id="67" name="Picture 6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141179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69</xdr:row>
      <xdr:rowOff>0</xdr:rowOff>
    </xdr:from>
    <xdr:ext cx="3362" cy="1632011"/>
    <xdr:pic>
      <xdr:nvPicPr>
        <xdr:cNvPr id="68" name="Picture 6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141179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68</xdr:row>
      <xdr:rowOff>0</xdr:rowOff>
    </xdr:from>
    <xdr:ext cx="3362" cy="1601575"/>
    <xdr:pic>
      <xdr:nvPicPr>
        <xdr:cNvPr id="69" name="Picture 6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970448"/>
          <a:ext cx="3362" cy="1601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69</xdr:row>
      <xdr:rowOff>0</xdr:rowOff>
    </xdr:from>
    <xdr:ext cx="3362" cy="1632011"/>
    <xdr:pic>
      <xdr:nvPicPr>
        <xdr:cNvPr id="70" name="Picture 6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141179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69</xdr:row>
      <xdr:rowOff>0</xdr:rowOff>
    </xdr:from>
    <xdr:ext cx="3362" cy="1632011"/>
    <xdr:pic>
      <xdr:nvPicPr>
        <xdr:cNvPr id="71" name="Picture 7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141179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69</xdr:row>
      <xdr:rowOff>0</xdr:rowOff>
    </xdr:from>
    <xdr:ext cx="3362" cy="1632011"/>
    <xdr:pic>
      <xdr:nvPicPr>
        <xdr:cNvPr id="72" name="Picture 7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141179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69</xdr:row>
      <xdr:rowOff>0</xdr:rowOff>
    </xdr:from>
    <xdr:ext cx="3362" cy="1632011"/>
    <xdr:pic>
      <xdr:nvPicPr>
        <xdr:cNvPr id="73" name="Picture 7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141179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69</xdr:row>
      <xdr:rowOff>0</xdr:rowOff>
    </xdr:from>
    <xdr:ext cx="3362" cy="1632011"/>
    <xdr:pic>
      <xdr:nvPicPr>
        <xdr:cNvPr id="74" name="Picture 7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141179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69</xdr:row>
      <xdr:rowOff>0</xdr:rowOff>
    </xdr:from>
    <xdr:ext cx="3362" cy="1601576"/>
    <xdr:pic>
      <xdr:nvPicPr>
        <xdr:cNvPr id="75" name="Picture 7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141179"/>
          <a:ext cx="3362" cy="16015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84</xdr:row>
      <xdr:rowOff>0</xdr:rowOff>
    </xdr:from>
    <xdr:ext cx="3362" cy="1632011"/>
    <xdr:pic>
      <xdr:nvPicPr>
        <xdr:cNvPr id="76" name="Picture 7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818962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84</xdr:row>
      <xdr:rowOff>0</xdr:rowOff>
    </xdr:from>
    <xdr:ext cx="3362" cy="1632011"/>
    <xdr:pic>
      <xdr:nvPicPr>
        <xdr:cNvPr id="77" name="Picture 7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818962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91</xdr:row>
      <xdr:rowOff>0</xdr:rowOff>
    </xdr:from>
    <xdr:ext cx="3362" cy="1632011"/>
    <xdr:pic>
      <xdr:nvPicPr>
        <xdr:cNvPr id="78" name="Picture 7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014080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92</xdr:row>
      <xdr:rowOff>0</xdr:rowOff>
    </xdr:from>
    <xdr:ext cx="3362" cy="1632011"/>
    <xdr:pic>
      <xdr:nvPicPr>
        <xdr:cNvPr id="79" name="Picture 7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184811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92</xdr:row>
      <xdr:rowOff>0</xdr:rowOff>
    </xdr:from>
    <xdr:ext cx="3362" cy="1632011"/>
    <xdr:pic>
      <xdr:nvPicPr>
        <xdr:cNvPr id="80" name="Picture 7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184811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92</xdr:row>
      <xdr:rowOff>0</xdr:rowOff>
    </xdr:from>
    <xdr:ext cx="3362" cy="1632011"/>
    <xdr:pic>
      <xdr:nvPicPr>
        <xdr:cNvPr id="81" name="Picture 8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184811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94</xdr:row>
      <xdr:rowOff>0</xdr:rowOff>
    </xdr:from>
    <xdr:ext cx="3362" cy="1632011"/>
    <xdr:pic>
      <xdr:nvPicPr>
        <xdr:cNvPr id="82" name="Picture 8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526274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94</xdr:row>
      <xdr:rowOff>0</xdr:rowOff>
    </xdr:from>
    <xdr:ext cx="3362" cy="1632011"/>
    <xdr:pic>
      <xdr:nvPicPr>
        <xdr:cNvPr id="83" name="Picture 8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526274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94</xdr:row>
      <xdr:rowOff>0</xdr:rowOff>
    </xdr:from>
    <xdr:ext cx="3362" cy="1632011"/>
    <xdr:pic>
      <xdr:nvPicPr>
        <xdr:cNvPr id="84" name="Picture 8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526274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88</xdr:row>
      <xdr:rowOff>0</xdr:rowOff>
    </xdr:from>
    <xdr:ext cx="3362" cy="1601575"/>
    <xdr:pic>
      <xdr:nvPicPr>
        <xdr:cNvPr id="85" name="Picture 8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501887"/>
          <a:ext cx="3362" cy="1601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89</xdr:row>
      <xdr:rowOff>0</xdr:rowOff>
    </xdr:from>
    <xdr:ext cx="3362" cy="1632011"/>
    <xdr:pic>
      <xdr:nvPicPr>
        <xdr:cNvPr id="86" name="Picture 8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672618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89</xdr:row>
      <xdr:rowOff>0</xdr:rowOff>
    </xdr:from>
    <xdr:ext cx="3362" cy="1632011"/>
    <xdr:pic>
      <xdr:nvPicPr>
        <xdr:cNvPr id="87" name="Picture 8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672618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89</xdr:row>
      <xdr:rowOff>0</xdr:rowOff>
    </xdr:from>
    <xdr:ext cx="3362" cy="1632011"/>
    <xdr:pic>
      <xdr:nvPicPr>
        <xdr:cNvPr id="88" name="Picture 8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672618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89</xdr:row>
      <xdr:rowOff>0</xdr:rowOff>
    </xdr:from>
    <xdr:ext cx="3362" cy="1632011"/>
    <xdr:pic>
      <xdr:nvPicPr>
        <xdr:cNvPr id="89" name="Picture 8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672618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89</xdr:row>
      <xdr:rowOff>0</xdr:rowOff>
    </xdr:from>
    <xdr:ext cx="3362" cy="1632011"/>
    <xdr:pic>
      <xdr:nvPicPr>
        <xdr:cNvPr id="90" name="Picture 8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672618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88</xdr:row>
      <xdr:rowOff>0</xdr:rowOff>
    </xdr:from>
    <xdr:ext cx="3362" cy="1601575"/>
    <xdr:pic>
      <xdr:nvPicPr>
        <xdr:cNvPr id="91" name="Picture 9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501887"/>
          <a:ext cx="3362" cy="1601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89</xdr:row>
      <xdr:rowOff>0</xdr:rowOff>
    </xdr:from>
    <xdr:ext cx="3362" cy="1632011"/>
    <xdr:pic>
      <xdr:nvPicPr>
        <xdr:cNvPr id="92" name="Picture 9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672618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89</xdr:row>
      <xdr:rowOff>0</xdr:rowOff>
    </xdr:from>
    <xdr:ext cx="3362" cy="1632011"/>
    <xdr:pic>
      <xdr:nvPicPr>
        <xdr:cNvPr id="93" name="Picture 9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672618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89</xdr:row>
      <xdr:rowOff>0</xdr:rowOff>
    </xdr:from>
    <xdr:ext cx="3362" cy="1632011"/>
    <xdr:pic>
      <xdr:nvPicPr>
        <xdr:cNvPr id="94" name="Picture 9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672618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89</xdr:row>
      <xdr:rowOff>0</xdr:rowOff>
    </xdr:from>
    <xdr:ext cx="3362" cy="1632011"/>
    <xdr:pic>
      <xdr:nvPicPr>
        <xdr:cNvPr id="95" name="Picture 9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672618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89</xdr:row>
      <xdr:rowOff>0</xdr:rowOff>
    </xdr:from>
    <xdr:ext cx="3362" cy="1632011"/>
    <xdr:pic>
      <xdr:nvPicPr>
        <xdr:cNvPr id="96" name="Picture 9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672618"/>
          <a:ext cx="3362" cy="16320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89</xdr:row>
      <xdr:rowOff>0</xdr:rowOff>
    </xdr:from>
    <xdr:ext cx="3362" cy="1601576"/>
    <xdr:pic>
      <xdr:nvPicPr>
        <xdr:cNvPr id="97" name="Picture 9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672618"/>
          <a:ext cx="3362" cy="16015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0</xdr:col>
      <xdr:colOff>206675</xdr:colOff>
      <xdr:row>8</xdr:row>
      <xdr:rowOff>17971</xdr:rowOff>
    </xdr:from>
    <xdr:to>
      <xdr:col>1</xdr:col>
      <xdr:colOff>1503</xdr:colOff>
      <xdr:row>17</xdr:row>
      <xdr:rowOff>112503</xdr:rowOff>
    </xdr:to>
    <xdr:pic>
      <xdr:nvPicPr>
        <xdr:cNvPr id="98" name="Picture 8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6675" y="1590495"/>
          <a:ext cx="2262881" cy="16311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161745</xdr:colOff>
      <xdr:row>29</xdr:row>
      <xdr:rowOff>116456</xdr:rowOff>
    </xdr:from>
    <xdr:to>
      <xdr:col>0</xdr:col>
      <xdr:colOff>2357951</xdr:colOff>
      <xdr:row>39</xdr:row>
      <xdr:rowOff>40257</xdr:rowOff>
    </xdr:to>
    <xdr:pic>
      <xdr:nvPicPr>
        <xdr:cNvPr id="99" name="Picture 8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745" y="5355206"/>
          <a:ext cx="2262881" cy="16311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48</xdr:row>
      <xdr:rowOff>98484</xdr:rowOff>
    </xdr:from>
    <xdr:to>
      <xdr:col>0</xdr:col>
      <xdr:colOff>2500108</xdr:colOff>
      <xdr:row>57</xdr:row>
      <xdr:rowOff>76200</xdr:rowOff>
    </xdr:to>
    <xdr:pic>
      <xdr:nvPicPr>
        <xdr:cNvPr id="100" name="Picture 8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81126"/>
          <a:ext cx="2500108" cy="16311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178999</xdr:colOff>
      <xdr:row>69</xdr:row>
      <xdr:rowOff>152040</xdr:rowOff>
    </xdr:from>
    <xdr:to>
      <xdr:col>1</xdr:col>
      <xdr:colOff>2402</xdr:colOff>
      <xdr:row>79</xdr:row>
      <xdr:rowOff>75840</xdr:rowOff>
    </xdr:to>
    <xdr:pic>
      <xdr:nvPicPr>
        <xdr:cNvPr id="101" name="Picture 8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8999" y="12336851"/>
          <a:ext cx="2262881" cy="16311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178639</xdr:colOff>
      <xdr:row>91</xdr:row>
      <xdr:rowOff>88780</xdr:rowOff>
    </xdr:from>
    <xdr:to>
      <xdr:col>1</xdr:col>
      <xdr:colOff>2042</xdr:colOff>
      <xdr:row>101</xdr:row>
      <xdr:rowOff>12580</xdr:rowOff>
    </xdr:to>
    <xdr:pic>
      <xdr:nvPicPr>
        <xdr:cNvPr id="102" name="Picture 8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8639" y="16029676"/>
          <a:ext cx="2262881" cy="16311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O106"/>
  <sheetViews>
    <sheetView tabSelected="1" topLeftCell="A46" zoomScale="106" zoomScaleNormal="106" zoomScaleSheetLayoutView="100" workbookViewId="0">
      <selection activeCell="D50" sqref="D50:I50"/>
    </sheetView>
  </sheetViews>
  <sheetFormatPr defaultColWidth="9" defaultRowHeight="13.5" x14ac:dyDescent="0.3"/>
  <cols>
    <col min="1" max="1" width="35.375" style="3" customWidth="1"/>
    <col min="2" max="2" width="11.375" style="3" customWidth="1"/>
    <col min="3" max="3" width="9.375" style="3" customWidth="1"/>
    <col min="4" max="9" width="10.125" style="3" customWidth="1"/>
    <col min="10" max="10" width="9.75" style="3" customWidth="1"/>
    <col min="11" max="11" width="10.25" style="3" customWidth="1"/>
    <col min="12" max="12" width="10" style="15" customWidth="1"/>
    <col min="13" max="13" width="9.75" style="3" customWidth="1"/>
    <col min="14" max="14" width="9.625" style="3" customWidth="1"/>
    <col min="15" max="16384" width="9" style="3"/>
  </cols>
  <sheetData>
    <row r="1" spans="1:14" ht="18.75" customHeight="1" x14ac:dyDescent="0.3">
      <c r="A1" s="70" t="s">
        <v>16</v>
      </c>
      <c r="B1" s="70"/>
      <c r="C1" s="71"/>
      <c r="D1" s="54" t="s">
        <v>29</v>
      </c>
      <c r="E1" s="55"/>
      <c r="F1" s="68" t="s">
        <v>13</v>
      </c>
      <c r="G1" s="1" t="s">
        <v>15</v>
      </c>
      <c r="H1" s="18" t="s">
        <v>24</v>
      </c>
      <c r="I1" s="2"/>
      <c r="J1" s="2"/>
      <c r="K1" s="41" t="s">
        <v>14</v>
      </c>
      <c r="M1" s="41" t="s">
        <v>37</v>
      </c>
      <c r="N1" s="51" t="s">
        <v>27</v>
      </c>
    </row>
    <row r="2" spans="1:14" ht="17.25" customHeight="1" x14ac:dyDescent="0.3">
      <c r="A2" s="70"/>
      <c r="B2" s="70"/>
      <c r="C2" s="71"/>
      <c r="D2" s="56"/>
      <c r="E2" s="57"/>
      <c r="F2" s="69"/>
      <c r="G2" s="25">
        <v>1.1890000000000001</v>
      </c>
      <c r="H2" s="25">
        <v>0.36299999999999999</v>
      </c>
      <c r="I2" s="2"/>
      <c r="J2" s="2"/>
      <c r="K2" s="41"/>
      <c r="M2" s="41"/>
      <c r="N2" s="52"/>
    </row>
    <row r="3" spans="1:14" ht="17.25" customHeight="1" x14ac:dyDescent="0.3">
      <c r="A3" s="72" t="s">
        <v>26</v>
      </c>
      <c r="B3" s="72"/>
      <c r="C3" s="73"/>
      <c r="D3" s="58">
        <f>J7</f>
        <v>5515</v>
      </c>
      <c r="E3" s="59"/>
      <c r="F3" s="18" t="s">
        <v>20</v>
      </c>
      <c r="G3" s="20">
        <f>J7*G2</f>
        <v>6557.335</v>
      </c>
      <c r="H3" s="35">
        <f>J7*H2</f>
        <v>2001.9449999999999</v>
      </c>
      <c r="I3" s="20"/>
      <c r="J3" s="20"/>
      <c r="K3" s="42" t="s">
        <v>36</v>
      </c>
      <c r="M3" s="42" t="s">
        <v>38</v>
      </c>
      <c r="N3" s="52"/>
    </row>
    <row r="4" spans="1:14" ht="17.25" customHeight="1" x14ac:dyDescent="0.3">
      <c r="A4" s="72"/>
      <c r="B4" s="72"/>
      <c r="C4" s="73"/>
      <c r="D4" s="60"/>
      <c r="E4" s="61"/>
      <c r="F4" s="4"/>
      <c r="G4" s="4"/>
      <c r="H4" s="19"/>
      <c r="I4" s="5"/>
      <c r="J4" s="5"/>
      <c r="K4" s="43"/>
      <c r="M4" s="43"/>
      <c r="N4" s="53"/>
    </row>
    <row r="5" spans="1:14" x14ac:dyDescent="0.3">
      <c r="A5" s="48" t="s">
        <v>0</v>
      </c>
      <c r="B5" s="48" t="s">
        <v>1</v>
      </c>
      <c r="C5" s="48"/>
      <c r="D5" s="62"/>
      <c r="E5" s="62"/>
      <c r="F5" s="62"/>
      <c r="G5" s="62"/>
      <c r="H5" s="63"/>
      <c r="I5" s="21"/>
      <c r="J5" s="48" t="s">
        <v>2</v>
      </c>
      <c r="K5" s="44" t="s">
        <v>12</v>
      </c>
      <c r="L5" s="46" t="s">
        <v>11</v>
      </c>
      <c r="M5" s="44" t="s">
        <v>12</v>
      </c>
      <c r="N5" s="46" t="s">
        <v>11</v>
      </c>
    </row>
    <row r="6" spans="1:14" x14ac:dyDescent="0.3">
      <c r="A6" s="48"/>
      <c r="B6" s="48"/>
      <c r="C6" s="48"/>
      <c r="D6" s="6" t="s">
        <v>21</v>
      </c>
      <c r="E6" s="6" t="s">
        <v>22</v>
      </c>
      <c r="F6" s="6" t="s">
        <v>10</v>
      </c>
      <c r="G6" s="6" t="s">
        <v>9</v>
      </c>
      <c r="H6" s="6" t="s">
        <v>8</v>
      </c>
      <c r="I6" s="6" t="s">
        <v>23</v>
      </c>
      <c r="J6" s="48"/>
      <c r="K6" s="45"/>
      <c r="L6" s="47"/>
      <c r="M6" s="45"/>
      <c r="N6" s="47"/>
    </row>
    <row r="7" spans="1:14" x14ac:dyDescent="0.3">
      <c r="A7" s="66" t="s">
        <v>28</v>
      </c>
      <c r="B7" s="16" t="s">
        <v>3</v>
      </c>
      <c r="C7" s="48" t="s">
        <v>7</v>
      </c>
      <c r="D7" s="9">
        <v>375</v>
      </c>
      <c r="E7" s="9">
        <v>833</v>
      </c>
      <c r="F7" s="9">
        <v>1184</v>
      </c>
      <c r="G7" s="9">
        <v>1283</v>
      </c>
      <c r="H7" s="9">
        <v>1134</v>
      </c>
      <c r="I7" s="9">
        <v>706</v>
      </c>
      <c r="J7" s="16">
        <f>SUM(D7:I7)</f>
        <v>5515</v>
      </c>
      <c r="K7" s="48"/>
      <c r="L7" s="49"/>
      <c r="M7" s="48"/>
      <c r="N7" s="49"/>
    </row>
    <row r="8" spans="1:14" x14ac:dyDescent="0.3">
      <c r="A8" s="66"/>
      <c r="B8" s="16" t="s">
        <v>31</v>
      </c>
      <c r="C8" s="48"/>
      <c r="D8" s="27">
        <f>D7*1.05</f>
        <v>393.75</v>
      </c>
      <c r="E8" s="33">
        <f t="shared" ref="E8:J8" si="0">E7*1.05</f>
        <v>874.65000000000009</v>
      </c>
      <c r="F8" s="33">
        <f t="shared" si="0"/>
        <v>1243.2</v>
      </c>
      <c r="G8" s="33">
        <f t="shared" si="0"/>
        <v>1347.15</v>
      </c>
      <c r="H8" s="33">
        <f t="shared" si="0"/>
        <v>1190.7</v>
      </c>
      <c r="I8" s="33">
        <f t="shared" si="0"/>
        <v>741.30000000000007</v>
      </c>
      <c r="J8" s="33">
        <f t="shared" si="0"/>
        <v>5790.75</v>
      </c>
      <c r="K8" s="48"/>
      <c r="L8" s="49"/>
      <c r="M8" s="48"/>
      <c r="N8" s="49"/>
    </row>
    <row r="9" spans="1:14" x14ac:dyDescent="0.3">
      <c r="A9" s="66"/>
      <c r="B9" s="16" t="s">
        <v>4</v>
      </c>
      <c r="C9" s="48"/>
      <c r="D9" s="7">
        <f>D7/J7*100</f>
        <v>6.799637352674524</v>
      </c>
      <c r="E9" s="7">
        <f>E7/J7*100</f>
        <v>15.104261106074343</v>
      </c>
      <c r="F9" s="7">
        <f>F7/J7*100</f>
        <v>21.468721668177697</v>
      </c>
      <c r="G9" s="7">
        <f>G7/J7*100</f>
        <v>23.263825929283772</v>
      </c>
      <c r="H9" s="7">
        <f>H7/J7*100</f>
        <v>20.56210335448776</v>
      </c>
      <c r="I9" s="7">
        <f>I7/J7*100</f>
        <v>12.801450589301904</v>
      </c>
      <c r="J9" s="8">
        <f t="shared" ref="J9:J21" si="1">SUM(D9:I9)</f>
        <v>100</v>
      </c>
      <c r="K9" s="48"/>
      <c r="L9" s="49"/>
      <c r="M9" s="48"/>
      <c r="N9" s="49"/>
    </row>
    <row r="10" spans="1:14" x14ac:dyDescent="0.3">
      <c r="A10" s="66"/>
      <c r="B10" s="67" t="s">
        <v>5</v>
      </c>
      <c r="C10" s="67">
        <v>394</v>
      </c>
      <c r="D10" s="9">
        <v>1</v>
      </c>
      <c r="E10" s="9">
        <v>1</v>
      </c>
      <c r="F10" s="9">
        <v>2</v>
      </c>
      <c r="G10" s="9">
        <v>2</v>
      </c>
      <c r="H10" s="9">
        <v>1</v>
      </c>
      <c r="I10" s="9">
        <v>1</v>
      </c>
      <c r="J10" s="17">
        <f t="shared" si="1"/>
        <v>8</v>
      </c>
      <c r="K10" s="50">
        <v>1.0108999999999999</v>
      </c>
      <c r="L10" s="37">
        <f>K10*J11</f>
        <v>3186.3567999999996</v>
      </c>
      <c r="M10" s="50">
        <v>0.24229999999999999</v>
      </c>
      <c r="N10" s="37">
        <f>M10*J11</f>
        <v>763.7296</v>
      </c>
    </row>
    <row r="11" spans="1:14" x14ac:dyDescent="0.3">
      <c r="A11" s="66"/>
      <c r="B11" s="67"/>
      <c r="C11" s="67"/>
      <c r="D11" s="17">
        <f>D10*C10</f>
        <v>394</v>
      </c>
      <c r="E11" s="17">
        <f>E10*C10</f>
        <v>394</v>
      </c>
      <c r="F11" s="17">
        <f>C10*F10</f>
        <v>788</v>
      </c>
      <c r="G11" s="17">
        <f>G10*C10</f>
        <v>788</v>
      </c>
      <c r="H11" s="17">
        <f>H10*C10</f>
        <v>394</v>
      </c>
      <c r="I11" s="22">
        <f>I10*C10</f>
        <v>394</v>
      </c>
      <c r="J11" s="28">
        <f t="shared" si="1"/>
        <v>3152</v>
      </c>
      <c r="K11" s="50"/>
      <c r="L11" s="37"/>
      <c r="M11" s="50"/>
      <c r="N11" s="37"/>
    </row>
    <row r="12" spans="1:14" x14ac:dyDescent="0.3">
      <c r="A12" s="66"/>
      <c r="B12" s="10"/>
      <c r="C12" s="11"/>
      <c r="D12" s="12">
        <f>D11-D8</f>
        <v>0.25</v>
      </c>
      <c r="E12" s="12">
        <f t="shared" ref="E12:F12" si="2">E11-E8</f>
        <v>-480.65000000000009</v>
      </c>
      <c r="F12" s="12">
        <f t="shared" si="2"/>
        <v>-455.20000000000005</v>
      </c>
      <c r="G12" s="12">
        <f>G11-G8</f>
        <v>-559.15000000000009</v>
      </c>
      <c r="H12" s="12">
        <f>H11-H8</f>
        <v>-796.7</v>
      </c>
      <c r="I12" s="12">
        <f>I11-I8</f>
        <v>-347.30000000000007</v>
      </c>
      <c r="J12" s="28">
        <f t="shared" si="1"/>
        <v>-2638.7500000000005</v>
      </c>
      <c r="K12" s="50"/>
      <c r="L12" s="37"/>
      <c r="M12" s="50"/>
      <c r="N12" s="37"/>
    </row>
    <row r="13" spans="1:14" x14ac:dyDescent="0.3">
      <c r="A13" s="66"/>
      <c r="B13" s="67" t="s">
        <v>6</v>
      </c>
      <c r="C13" s="67">
        <v>228</v>
      </c>
      <c r="D13" s="9"/>
      <c r="E13" s="9">
        <v>2</v>
      </c>
      <c r="F13" s="9">
        <v>2</v>
      </c>
      <c r="G13" s="9">
        <v>1</v>
      </c>
      <c r="H13" s="9">
        <v>2</v>
      </c>
      <c r="I13" s="9">
        <v>1</v>
      </c>
      <c r="J13" s="28">
        <f t="shared" si="1"/>
        <v>8</v>
      </c>
      <c r="K13" s="38">
        <v>1.0317000000000001</v>
      </c>
      <c r="L13" s="37">
        <f>K13*J14</f>
        <v>1881.8208000000002</v>
      </c>
      <c r="M13" s="38">
        <v>0.24229999999999999</v>
      </c>
      <c r="N13" s="37">
        <f t="shared" ref="N13" si="3">M13*J14</f>
        <v>441.95519999999999</v>
      </c>
    </row>
    <row r="14" spans="1:14" x14ac:dyDescent="0.3">
      <c r="A14" s="66"/>
      <c r="B14" s="67"/>
      <c r="C14" s="67"/>
      <c r="D14" s="17">
        <f>D13*C13</f>
        <v>0</v>
      </c>
      <c r="E14" s="17">
        <f>E13*C13</f>
        <v>456</v>
      </c>
      <c r="F14" s="17">
        <f>F13*C13</f>
        <v>456</v>
      </c>
      <c r="G14" s="17">
        <f>G13*C13</f>
        <v>228</v>
      </c>
      <c r="H14" s="17">
        <f>H13*C13</f>
        <v>456</v>
      </c>
      <c r="I14" s="22">
        <f>I13*C13</f>
        <v>228</v>
      </c>
      <c r="J14" s="28">
        <f t="shared" si="1"/>
        <v>1824</v>
      </c>
      <c r="K14" s="39"/>
      <c r="L14" s="37"/>
      <c r="M14" s="39"/>
      <c r="N14" s="37"/>
    </row>
    <row r="15" spans="1:14" x14ac:dyDescent="0.3">
      <c r="A15" s="66"/>
      <c r="B15" s="10"/>
      <c r="C15" s="11"/>
      <c r="D15" s="12">
        <f>D12+D14</f>
        <v>0.25</v>
      </c>
      <c r="E15" s="12">
        <f t="shared" ref="E15:I15" si="4">E12+E14</f>
        <v>-24.650000000000091</v>
      </c>
      <c r="F15" s="12">
        <f t="shared" si="4"/>
        <v>0.79999999999995453</v>
      </c>
      <c r="G15" s="12">
        <f t="shared" si="4"/>
        <v>-331.15000000000009</v>
      </c>
      <c r="H15" s="12">
        <f t="shared" si="4"/>
        <v>-340.70000000000005</v>
      </c>
      <c r="I15" s="12">
        <f t="shared" si="4"/>
        <v>-119.30000000000007</v>
      </c>
      <c r="J15" s="28">
        <f t="shared" si="1"/>
        <v>-814.75000000000034</v>
      </c>
      <c r="K15" s="40"/>
      <c r="L15" s="37"/>
      <c r="M15" s="40"/>
      <c r="N15" s="37"/>
    </row>
    <row r="16" spans="1:14" x14ac:dyDescent="0.3">
      <c r="A16" s="66"/>
      <c r="B16" s="67" t="s">
        <v>19</v>
      </c>
      <c r="C16" s="67">
        <v>25</v>
      </c>
      <c r="D16" s="9"/>
      <c r="E16" s="9">
        <v>1</v>
      </c>
      <c r="F16" s="9"/>
      <c r="G16" s="9">
        <v>2</v>
      </c>
      <c r="H16" s="9">
        <v>2</v>
      </c>
      <c r="I16" s="9">
        <v>1</v>
      </c>
      <c r="J16" s="28">
        <f t="shared" si="1"/>
        <v>6</v>
      </c>
      <c r="K16" s="38">
        <v>1.0911</v>
      </c>
      <c r="L16" s="37">
        <f t="shared" ref="L16" si="5">K16*J17</f>
        <v>163.66499999999999</v>
      </c>
      <c r="M16" s="38">
        <v>0.30230000000000001</v>
      </c>
      <c r="N16" s="37">
        <f t="shared" ref="N16" si="6">M16*J17</f>
        <v>45.344999999999999</v>
      </c>
    </row>
    <row r="17" spans="1:15" x14ac:dyDescent="0.3">
      <c r="A17" s="66"/>
      <c r="B17" s="67"/>
      <c r="C17" s="67"/>
      <c r="D17" s="17">
        <f>D16*C16</f>
        <v>0</v>
      </c>
      <c r="E17" s="17">
        <f>E16*C16</f>
        <v>25</v>
      </c>
      <c r="F17" s="17">
        <f>C16*F16</f>
        <v>0</v>
      </c>
      <c r="G17" s="17">
        <f>G16*C16</f>
        <v>50</v>
      </c>
      <c r="H17" s="17">
        <f>H16*C16</f>
        <v>50</v>
      </c>
      <c r="I17" s="22">
        <f>I16*C16</f>
        <v>25</v>
      </c>
      <c r="J17" s="28">
        <f t="shared" si="1"/>
        <v>150</v>
      </c>
      <c r="K17" s="39"/>
      <c r="L17" s="37"/>
      <c r="M17" s="39"/>
      <c r="N17" s="37"/>
      <c r="O17" s="26"/>
    </row>
    <row r="18" spans="1:15" x14ac:dyDescent="0.3">
      <c r="A18" s="66"/>
      <c r="B18" s="10"/>
      <c r="C18" s="11"/>
      <c r="D18" s="12">
        <f t="shared" ref="D18:I18" si="7">D15+D17</f>
        <v>0.25</v>
      </c>
      <c r="E18" s="12">
        <f t="shared" si="7"/>
        <v>0.34999999999990905</v>
      </c>
      <c r="F18" s="12">
        <f t="shared" si="7"/>
        <v>0.79999999999995453</v>
      </c>
      <c r="G18" s="12">
        <f t="shared" si="7"/>
        <v>-281.15000000000009</v>
      </c>
      <c r="H18" s="12">
        <f t="shared" si="7"/>
        <v>-290.70000000000005</v>
      </c>
      <c r="I18" s="12">
        <f t="shared" si="7"/>
        <v>-94.300000000000068</v>
      </c>
      <c r="J18" s="28">
        <f t="shared" si="1"/>
        <v>-664.75000000000034</v>
      </c>
      <c r="K18" s="40"/>
      <c r="L18" s="37"/>
      <c r="M18" s="40"/>
      <c r="N18" s="37"/>
    </row>
    <row r="19" spans="1:15" x14ac:dyDescent="0.3">
      <c r="A19" s="66"/>
      <c r="B19" s="67" t="s">
        <v>35</v>
      </c>
      <c r="C19" s="67">
        <v>97</v>
      </c>
      <c r="D19" s="9"/>
      <c r="E19" s="9"/>
      <c r="F19" s="9"/>
      <c r="G19" s="9">
        <v>3</v>
      </c>
      <c r="H19" s="9">
        <v>3</v>
      </c>
      <c r="I19" s="9">
        <v>1</v>
      </c>
      <c r="J19" s="30">
        <f t="shared" si="1"/>
        <v>7</v>
      </c>
      <c r="K19" s="38">
        <v>1.1181000000000001</v>
      </c>
      <c r="L19" s="37">
        <f t="shared" ref="L19" si="8">K19*J20</f>
        <v>759.18990000000008</v>
      </c>
      <c r="M19" s="38">
        <v>0.32229999999999998</v>
      </c>
      <c r="N19" s="37">
        <f t="shared" ref="N19" si="9">M19*J20</f>
        <v>218.84169999999997</v>
      </c>
    </row>
    <row r="20" spans="1:15" x14ac:dyDescent="0.3">
      <c r="A20" s="66"/>
      <c r="B20" s="67"/>
      <c r="C20" s="67"/>
      <c r="D20" s="30">
        <f>D19*C19</f>
        <v>0</v>
      </c>
      <c r="E20" s="30">
        <f>E19*C19</f>
        <v>0</v>
      </c>
      <c r="F20" s="30">
        <f>C19*F19</f>
        <v>0</v>
      </c>
      <c r="G20" s="30">
        <f>G19*C19</f>
        <v>291</v>
      </c>
      <c r="H20" s="30">
        <f>H19*C19</f>
        <v>291</v>
      </c>
      <c r="I20" s="30">
        <f>I19*C19</f>
        <v>97</v>
      </c>
      <c r="J20" s="30">
        <f t="shared" si="1"/>
        <v>679</v>
      </c>
      <c r="K20" s="39"/>
      <c r="L20" s="37"/>
      <c r="M20" s="39"/>
      <c r="N20" s="37"/>
    </row>
    <row r="21" spans="1:15" x14ac:dyDescent="0.3">
      <c r="A21" s="66"/>
      <c r="B21" s="10"/>
      <c r="C21" s="11"/>
      <c r="D21" s="12">
        <f t="shared" ref="D21:I21" si="10">D18+D20</f>
        <v>0.25</v>
      </c>
      <c r="E21" s="12">
        <f t="shared" si="10"/>
        <v>0.34999999999990905</v>
      </c>
      <c r="F21" s="12">
        <f t="shared" si="10"/>
        <v>0.79999999999995453</v>
      </c>
      <c r="G21" s="12">
        <f t="shared" si="10"/>
        <v>9.8499999999999091</v>
      </c>
      <c r="H21" s="12">
        <f t="shared" si="10"/>
        <v>0.29999999999995453</v>
      </c>
      <c r="I21" s="12">
        <f t="shared" si="10"/>
        <v>2.6999999999999318</v>
      </c>
      <c r="J21" s="30">
        <f t="shared" si="1"/>
        <v>14.249999999999659</v>
      </c>
      <c r="K21" s="40"/>
      <c r="L21" s="37"/>
      <c r="M21" s="40"/>
      <c r="N21" s="37"/>
    </row>
    <row r="22" spans="1:15" x14ac:dyDescent="0.25">
      <c r="A22" s="66"/>
      <c r="B22" s="64" t="s">
        <v>18</v>
      </c>
      <c r="C22" s="65"/>
      <c r="D22" s="29">
        <f>D11+D14+D17+D20</f>
        <v>394</v>
      </c>
      <c r="E22" s="34">
        <f t="shared" ref="E22:J22" si="11">E11+E14+E17+E20</f>
        <v>875</v>
      </c>
      <c r="F22" s="34">
        <f t="shared" si="11"/>
        <v>1244</v>
      </c>
      <c r="G22" s="34">
        <f t="shared" si="11"/>
        <v>1357</v>
      </c>
      <c r="H22" s="34">
        <f t="shared" si="11"/>
        <v>1191</v>
      </c>
      <c r="I22" s="34">
        <f t="shared" si="11"/>
        <v>744</v>
      </c>
      <c r="J22" s="34">
        <f t="shared" si="11"/>
        <v>5805</v>
      </c>
      <c r="K22" s="13">
        <f>L22/J22</f>
        <v>1.0320469422911285</v>
      </c>
      <c r="L22" s="14">
        <f>SUM(L10:L21)</f>
        <v>5991.0325000000003</v>
      </c>
      <c r="M22" s="13">
        <f>N22/L22</f>
        <v>0.24534527228820741</v>
      </c>
      <c r="N22" s="14">
        <f>SUM(N10:N21)</f>
        <v>1469.8715</v>
      </c>
    </row>
    <row r="23" spans="1:15" x14ac:dyDescent="0.3">
      <c r="J23" s="15" t="s">
        <v>17</v>
      </c>
      <c r="K23" s="23">
        <f>L23/G3</f>
        <v>8.6361685044305317E-2</v>
      </c>
      <c r="L23" s="24">
        <f>G3-L22</f>
        <v>566.30249999999978</v>
      </c>
      <c r="M23" s="23">
        <f>N23/H3</f>
        <v>0.26577828062209502</v>
      </c>
      <c r="N23" s="24">
        <f>H3-N22</f>
        <v>532.07349999999997</v>
      </c>
    </row>
    <row r="24" spans="1:15" ht="12.75" customHeight="1" x14ac:dyDescent="0.3">
      <c r="A24" s="70" t="s">
        <v>16</v>
      </c>
      <c r="B24" s="70"/>
      <c r="C24" s="71"/>
      <c r="D24" s="54" t="s">
        <v>29</v>
      </c>
      <c r="E24" s="55"/>
      <c r="F24" s="68" t="s">
        <v>13</v>
      </c>
      <c r="G24" s="1" t="s">
        <v>15</v>
      </c>
      <c r="H24" s="31" t="s">
        <v>24</v>
      </c>
      <c r="I24" s="2"/>
      <c r="J24" s="2"/>
      <c r="K24" s="41" t="s">
        <v>14</v>
      </c>
      <c r="M24" s="41" t="s">
        <v>39</v>
      </c>
      <c r="N24" s="51" t="s">
        <v>27</v>
      </c>
    </row>
    <row r="25" spans="1:15" ht="13.5" customHeight="1" x14ac:dyDescent="0.3">
      <c r="A25" s="70"/>
      <c r="B25" s="70"/>
      <c r="C25" s="71"/>
      <c r="D25" s="56"/>
      <c r="E25" s="57"/>
      <c r="F25" s="69"/>
      <c r="G25" s="31">
        <v>1.1890000000000001</v>
      </c>
      <c r="H25" s="31">
        <v>0.36299999999999999</v>
      </c>
      <c r="I25" s="2"/>
      <c r="J25" s="2"/>
      <c r="K25" s="41"/>
      <c r="M25" s="41"/>
      <c r="N25" s="52"/>
    </row>
    <row r="26" spans="1:15" ht="17.25" customHeight="1" x14ac:dyDescent="0.3">
      <c r="A26" s="72" t="s">
        <v>26</v>
      </c>
      <c r="B26" s="72"/>
      <c r="C26" s="73"/>
      <c r="D26" s="58">
        <f>J30</f>
        <v>1501</v>
      </c>
      <c r="E26" s="59"/>
      <c r="F26" s="31" t="s">
        <v>11</v>
      </c>
      <c r="G26" s="20">
        <f>J30*G25</f>
        <v>1784.6890000000001</v>
      </c>
      <c r="H26" s="35">
        <f>J30*H25</f>
        <v>544.86299999999994</v>
      </c>
      <c r="I26" s="20"/>
      <c r="J26" s="20"/>
      <c r="K26" s="42" t="s">
        <v>36</v>
      </c>
      <c r="M26" s="42" t="s">
        <v>40</v>
      </c>
      <c r="N26" s="52"/>
    </row>
    <row r="27" spans="1:15" ht="17.25" customHeight="1" x14ac:dyDescent="0.3">
      <c r="A27" s="72"/>
      <c r="B27" s="72"/>
      <c r="C27" s="73"/>
      <c r="D27" s="60"/>
      <c r="E27" s="61"/>
      <c r="F27" s="4"/>
      <c r="G27" s="4"/>
      <c r="H27" s="32"/>
      <c r="I27" s="5"/>
      <c r="J27" s="5"/>
      <c r="K27" s="43"/>
      <c r="M27" s="43"/>
      <c r="N27" s="53"/>
    </row>
    <row r="28" spans="1:15" x14ac:dyDescent="0.3">
      <c r="A28" s="48" t="s">
        <v>0</v>
      </c>
      <c r="B28" s="48" t="s">
        <v>1</v>
      </c>
      <c r="C28" s="48"/>
      <c r="D28" s="62"/>
      <c r="E28" s="62"/>
      <c r="F28" s="62"/>
      <c r="G28" s="62"/>
      <c r="H28" s="63"/>
      <c r="I28" s="33"/>
      <c r="J28" s="48" t="s">
        <v>2</v>
      </c>
      <c r="K28" s="44" t="s">
        <v>12</v>
      </c>
      <c r="L28" s="46" t="s">
        <v>11</v>
      </c>
      <c r="M28" s="44" t="s">
        <v>12</v>
      </c>
      <c r="N28" s="46" t="s">
        <v>11</v>
      </c>
    </row>
    <row r="29" spans="1:15" x14ac:dyDescent="0.3">
      <c r="A29" s="48"/>
      <c r="B29" s="48"/>
      <c r="C29" s="48"/>
      <c r="D29" s="6" t="s">
        <v>21</v>
      </c>
      <c r="E29" s="6" t="s">
        <v>22</v>
      </c>
      <c r="F29" s="6" t="s">
        <v>10</v>
      </c>
      <c r="G29" s="6" t="s">
        <v>9</v>
      </c>
      <c r="H29" s="6" t="s">
        <v>8</v>
      </c>
      <c r="I29" s="6" t="s">
        <v>23</v>
      </c>
      <c r="J29" s="48"/>
      <c r="K29" s="45"/>
      <c r="L29" s="47"/>
      <c r="M29" s="45"/>
      <c r="N29" s="47"/>
    </row>
    <row r="30" spans="1:15" ht="13.5" customHeight="1" x14ac:dyDescent="0.3">
      <c r="A30" s="66" t="s">
        <v>30</v>
      </c>
      <c r="B30" s="33" t="s">
        <v>3</v>
      </c>
      <c r="C30" s="48" t="s">
        <v>7</v>
      </c>
      <c r="D30" s="9">
        <v>97</v>
      </c>
      <c r="E30" s="9">
        <v>229</v>
      </c>
      <c r="F30" s="9">
        <v>331</v>
      </c>
      <c r="G30" s="9">
        <v>368</v>
      </c>
      <c r="H30" s="9">
        <v>298</v>
      </c>
      <c r="I30" s="9">
        <v>178</v>
      </c>
      <c r="J30" s="33">
        <f>SUM(D30:I30)</f>
        <v>1501</v>
      </c>
      <c r="K30" s="48"/>
      <c r="L30" s="49"/>
      <c r="M30" s="48"/>
      <c r="N30" s="49"/>
    </row>
    <row r="31" spans="1:15" ht="13.5" customHeight="1" x14ac:dyDescent="0.3">
      <c r="A31" s="66"/>
      <c r="B31" s="33" t="s">
        <v>33</v>
      </c>
      <c r="C31" s="48"/>
      <c r="D31" s="33">
        <f>D30*1.085</f>
        <v>105.24499999999999</v>
      </c>
      <c r="E31" s="33">
        <f t="shared" ref="E31:J31" si="12">E30*1.085</f>
        <v>248.465</v>
      </c>
      <c r="F31" s="33">
        <f t="shared" si="12"/>
        <v>359.13499999999999</v>
      </c>
      <c r="G31" s="33">
        <f t="shared" si="12"/>
        <v>399.28</v>
      </c>
      <c r="H31" s="33">
        <f t="shared" si="12"/>
        <v>323.33</v>
      </c>
      <c r="I31" s="33">
        <f t="shared" si="12"/>
        <v>193.13</v>
      </c>
      <c r="J31" s="33">
        <f t="shared" si="12"/>
        <v>1628.585</v>
      </c>
      <c r="K31" s="48"/>
      <c r="L31" s="49"/>
      <c r="M31" s="48"/>
      <c r="N31" s="49"/>
    </row>
    <row r="32" spans="1:15" ht="13.5" customHeight="1" x14ac:dyDescent="0.3">
      <c r="A32" s="66"/>
      <c r="B32" s="33" t="s">
        <v>4</v>
      </c>
      <c r="C32" s="48"/>
      <c r="D32" s="7">
        <f>D30/J30*100</f>
        <v>6.4623584277148565</v>
      </c>
      <c r="E32" s="7">
        <f>E30/J30*100</f>
        <v>15.25649566955363</v>
      </c>
      <c r="F32" s="7">
        <f>F30/J30*100</f>
        <v>22.051965356429047</v>
      </c>
      <c r="G32" s="7">
        <f>G30/J30*100</f>
        <v>24.516988674217188</v>
      </c>
      <c r="H32" s="7">
        <f>H30/J30*100</f>
        <v>19.853431045969351</v>
      </c>
      <c r="I32" s="7">
        <f>I30/J30*100</f>
        <v>11.858760826115923</v>
      </c>
      <c r="J32" s="8">
        <f t="shared" ref="J32:J41" si="13">SUM(D32:I32)</f>
        <v>100.00000000000001</v>
      </c>
      <c r="K32" s="48"/>
      <c r="L32" s="49"/>
      <c r="M32" s="48"/>
      <c r="N32" s="49"/>
    </row>
    <row r="33" spans="1:14" ht="13.5" customHeight="1" x14ac:dyDescent="0.3">
      <c r="A33" s="66"/>
      <c r="B33" s="67" t="s">
        <v>5</v>
      </c>
      <c r="C33" s="67">
        <v>106</v>
      </c>
      <c r="D33" s="9">
        <v>1</v>
      </c>
      <c r="E33" s="9">
        <v>1</v>
      </c>
      <c r="F33" s="9">
        <v>2</v>
      </c>
      <c r="G33" s="9">
        <v>2</v>
      </c>
      <c r="H33" s="9">
        <v>1</v>
      </c>
      <c r="I33" s="9">
        <v>1</v>
      </c>
      <c r="J33" s="30">
        <f t="shared" si="13"/>
        <v>8</v>
      </c>
      <c r="K33" s="50">
        <v>1.0108999999999999</v>
      </c>
      <c r="L33" s="37">
        <f>K33*J34</f>
        <v>857.24319999999989</v>
      </c>
      <c r="M33" s="50">
        <v>0.24229999999999999</v>
      </c>
      <c r="N33" s="37">
        <f>M33*J34</f>
        <v>205.47039999999998</v>
      </c>
    </row>
    <row r="34" spans="1:14" ht="13.5" customHeight="1" x14ac:dyDescent="0.3">
      <c r="A34" s="66"/>
      <c r="B34" s="67"/>
      <c r="C34" s="67"/>
      <c r="D34" s="30">
        <f>D33*C33</f>
        <v>106</v>
      </c>
      <c r="E34" s="30">
        <f>E33*C33</f>
        <v>106</v>
      </c>
      <c r="F34" s="30">
        <f>C33*F33</f>
        <v>212</v>
      </c>
      <c r="G34" s="30">
        <f>G33*C33</f>
        <v>212</v>
      </c>
      <c r="H34" s="30">
        <f>H33*C33</f>
        <v>106</v>
      </c>
      <c r="I34" s="30">
        <f>I33*C33</f>
        <v>106</v>
      </c>
      <c r="J34" s="30">
        <f t="shared" si="13"/>
        <v>848</v>
      </c>
      <c r="K34" s="50"/>
      <c r="L34" s="37"/>
      <c r="M34" s="50"/>
      <c r="N34" s="37"/>
    </row>
    <row r="35" spans="1:14" ht="13.5" customHeight="1" x14ac:dyDescent="0.3">
      <c r="A35" s="66"/>
      <c r="B35" s="10"/>
      <c r="C35" s="11"/>
      <c r="D35" s="12">
        <f>D34-D31</f>
        <v>0.75500000000000966</v>
      </c>
      <c r="E35" s="12">
        <f t="shared" ref="E35:F35" si="14">E34-E31</f>
        <v>-142.465</v>
      </c>
      <c r="F35" s="12">
        <f t="shared" si="14"/>
        <v>-147.13499999999999</v>
      </c>
      <c r="G35" s="12">
        <f>G34-G31</f>
        <v>-187.27999999999997</v>
      </c>
      <c r="H35" s="12">
        <f>H34-H31</f>
        <v>-217.32999999999998</v>
      </c>
      <c r="I35" s="12">
        <f>I34-I31</f>
        <v>-87.13</v>
      </c>
      <c r="J35" s="30">
        <f t="shared" si="13"/>
        <v>-780.58499999999992</v>
      </c>
      <c r="K35" s="50"/>
      <c r="L35" s="37"/>
      <c r="M35" s="50"/>
      <c r="N35" s="37"/>
    </row>
    <row r="36" spans="1:14" ht="13.5" customHeight="1" x14ac:dyDescent="0.3">
      <c r="A36" s="66"/>
      <c r="B36" s="67" t="s">
        <v>6</v>
      </c>
      <c r="C36" s="67">
        <v>74</v>
      </c>
      <c r="D36" s="9"/>
      <c r="E36" s="9">
        <v>2</v>
      </c>
      <c r="F36" s="9">
        <v>2</v>
      </c>
      <c r="G36" s="9">
        <v>1</v>
      </c>
      <c r="H36" s="9">
        <v>2</v>
      </c>
      <c r="I36" s="9">
        <v>1</v>
      </c>
      <c r="J36" s="30">
        <f t="shared" si="13"/>
        <v>8</v>
      </c>
      <c r="K36" s="38">
        <v>1.0317000000000001</v>
      </c>
      <c r="L36" s="37">
        <f>K36*J37</f>
        <v>610.76640000000009</v>
      </c>
      <c r="M36" s="38">
        <v>0.24229999999999999</v>
      </c>
      <c r="N36" s="37">
        <f t="shared" ref="N36" si="15">M36*J37</f>
        <v>143.44159999999999</v>
      </c>
    </row>
    <row r="37" spans="1:14" ht="13.5" customHeight="1" x14ac:dyDescent="0.3">
      <c r="A37" s="66"/>
      <c r="B37" s="67"/>
      <c r="C37" s="67"/>
      <c r="D37" s="30">
        <f>D36*C36</f>
        <v>0</v>
      </c>
      <c r="E37" s="30">
        <f>E36*C36</f>
        <v>148</v>
      </c>
      <c r="F37" s="30">
        <f>F36*C36</f>
        <v>148</v>
      </c>
      <c r="G37" s="30">
        <f>G36*C36</f>
        <v>74</v>
      </c>
      <c r="H37" s="30">
        <f>H36*C36</f>
        <v>148</v>
      </c>
      <c r="I37" s="30">
        <f>I36*C36</f>
        <v>74</v>
      </c>
      <c r="J37" s="30">
        <f t="shared" si="13"/>
        <v>592</v>
      </c>
      <c r="K37" s="39"/>
      <c r="L37" s="37"/>
      <c r="M37" s="39"/>
      <c r="N37" s="37"/>
    </row>
    <row r="38" spans="1:14" ht="13.5" customHeight="1" x14ac:dyDescent="0.3">
      <c r="A38" s="66"/>
      <c r="B38" s="10"/>
      <c r="C38" s="11"/>
      <c r="D38" s="12">
        <f>D35+D37</f>
        <v>0.75500000000000966</v>
      </c>
      <c r="E38" s="12">
        <f t="shared" ref="E38:I38" si="16">E35+E37</f>
        <v>5.5349999999999966</v>
      </c>
      <c r="F38" s="12">
        <f t="shared" si="16"/>
        <v>0.86500000000000909</v>
      </c>
      <c r="G38" s="12">
        <f t="shared" si="16"/>
        <v>-113.27999999999997</v>
      </c>
      <c r="H38" s="12">
        <f t="shared" si="16"/>
        <v>-69.329999999999984</v>
      </c>
      <c r="I38" s="12">
        <f t="shared" si="16"/>
        <v>-13.129999999999995</v>
      </c>
      <c r="J38" s="30">
        <f t="shared" si="13"/>
        <v>-188.58499999999992</v>
      </c>
      <c r="K38" s="40"/>
      <c r="L38" s="37"/>
      <c r="M38" s="40"/>
      <c r="N38" s="37"/>
    </row>
    <row r="39" spans="1:14" ht="13.5" customHeight="1" x14ac:dyDescent="0.3">
      <c r="A39" s="66"/>
      <c r="B39" s="67" t="s">
        <v>19</v>
      </c>
      <c r="C39" s="67">
        <v>23</v>
      </c>
      <c r="D39" s="9"/>
      <c r="E39" s="9"/>
      <c r="F39" s="9"/>
      <c r="G39" s="9">
        <v>5</v>
      </c>
      <c r="H39" s="9">
        <v>3</v>
      </c>
      <c r="I39" s="9">
        <v>1</v>
      </c>
      <c r="J39" s="30">
        <f t="shared" si="13"/>
        <v>9</v>
      </c>
      <c r="K39" s="38">
        <v>1.1033999999999999</v>
      </c>
      <c r="L39" s="37">
        <f t="shared" ref="L39" si="17">K39*J40</f>
        <v>228.40379999999999</v>
      </c>
      <c r="M39" s="38">
        <v>0.32600000000000001</v>
      </c>
      <c r="N39" s="37">
        <f t="shared" ref="N39" si="18">M39*J40</f>
        <v>67.481999999999999</v>
      </c>
    </row>
    <row r="40" spans="1:14" ht="13.5" customHeight="1" x14ac:dyDescent="0.3">
      <c r="A40" s="66"/>
      <c r="B40" s="67"/>
      <c r="C40" s="67"/>
      <c r="D40" s="30">
        <f>D39*C39</f>
        <v>0</v>
      </c>
      <c r="E40" s="30">
        <f>E39*C39</f>
        <v>0</v>
      </c>
      <c r="F40" s="30">
        <f>C39*F39</f>
        <v>0</v>
      </c>
      <c r="G40" s="30">
        <f>G39*C39</f>
        <v>115</v>
      </c>
      <c r="H40" s="30">
        <f>H39*C39</f>
        <v>69</v>
      </c>
      <c r="I40" s="30">
        <f>I39*C39</f>
        <v>23</v>
      </c>
      <c r="J40" s="30">
        <f t="shared" si="13"/>
        <v>207</v>
      </c>
      <c r="K40" s="39"/>
      <c r="L40" s="37"/>
      <c r="M40" s="39"/>
      <c r="N40" s="37"/>
    </row>
    <row r="41" spans="1:14" ht="13.5" customHeight="1" x14ac:dyDescent="0.3">
      <c r="A41" s="66"/>
      <c r="B41" s="10"/>
      <c r="C41" s="11"/>
      <c r="D41" s="12">
        <f t="shared" ref="D41:I41" si="19">D38+D40</f>
        <v>0.75500000000000966</v>
      </c>
      <c r="E41" s="12">
        <f t="shared" si="19"/>
        <v>5.5349999999999966</v>
      </c>
      <c r="F41" s="12">
        <f t="shared" si="19"/>
        <v>0.86500000000000909</v>
      </c>
      <c r="G41" s="12">
        <f t="shared" si="19"/>
        <v>1.7200000000000273</v>
      </c>
      <c r="H41" s="12">
        <f t="shared" si="19"/>
        <v>-0.32999999999998408</v>
      </c>
      <c r="I41" s="12">
        <f t="shared" si="19"/>
        <v>9.8700000000000045</v>
      </c>
      <c r="J41" s="30">
        <f t="shared" si="13"/>
        <v>18.415000000000063</v>
      </c>
      <c r="K41" s="40"/>
      <c r="L41" s="37"/>
      <c r="M41" s="40"/>
      <c r="N41" s="37"/>
    </row>
    <row r="42" spans="1:14" ht="13.5" customHeight="1" x14ac:dyDescent="0.25">
      <c r="A42" s="66"/>
      <c r="B42" s="64" t="s">
        <v>18</v>
      </c>
      <c r="C42" s="65"/>
      <c r="D42" s="34">
        <f>D34+D37+D40</f>
        <v>106</v>
      </c>
      <c r="E42" s="34">
        <f t="shared" ref="E42:J42" si="20">E34+E37+E40</f>
        <v>254</v>
      </c>
      <c r="F42" s="34">
        <f t="shared" si="20"/>
        <v>360</v>
      </c>
      <c r="G42" s="34">
        <f>G34+G37+G40</f>
        <v>401</v>
      </c>
      <c r="H42" s="34">
        <f>H34+H37+H40</f>
        <v>323</v>
      </c>
      <c r="I42" s="34">
        <f t="shared" si="20"/>
        <v>203</v>
      </c>
      <c r="J42" s="34">
        <f t="shared" si="20"/>
        <v>1647</v>
      </c>
      <c r="K42" s="13">
        <f>L42/J42</f>
        <v>1.0300020643594414</v>
      </c>
      <c r="L42" s="14">
        <f>SUM(L33:L41)</f>
        <v>1696.4133999999999</v>
      </c>
      <c r="M42" s="13">
        <f>N42/L42</f>
        <v>0.24545550041045422</v>
      </c>
      <c r="N42" s="14">
        <f>SUM(N33:N41)</f>
        <v>416.39400000000001</v>
      </c>
    </row>
    <row r="43" spans="1:14" ht="13.5" customHeight="1" x14ac:dyDescent="0.3">
      <c r="J43" s="15" t="s">
        <v>17</v>
      </c>
      <c r="K43" s="23">
        <f>L43/G26</f>
        <v>4.9462735524228682E-2</v>
      </c>
      <c r="L43" s="24">
        <f>G26-L42</f>
        <v>88.275600000000168</v>
      </c>
      <c r="M43" s="23">
        <f>N43/H26</f>
        <v>0.23578220580219239</v>
      </c>
      <c r="N43" s="24">
        <f>H26-N42</f>
        <v>128.46899999999994</v>
      </c>
    </row>
    <row r="44" spans="1:14" ht="13.5" customHeight="1" x14ac:dyDescent="0.3">
      <c r="A44" s="70" t="s">
        <v>16</v>
      </c>
      <c r="B44" s="70"/>
      <c r="C44" s="71"/>
      <c r="D44" s="54" t="s">
        <v>29</v>
      </c>
      <c r="E44" s="55"/>
      <c r="F44" s="68" t="s">
        <v>13</v>
      </c>
      <c r="G44" s="1" t="s">
        <v>15</v>
      </c>
      <c r="H44" s="31" t="s">
        <v>24</v>
      </c>
      <c r="I44" s="2"/>
      <c r="J44" s="2"/>
      <c r="K44" s="41" t="s">
        <v>14</v>
      </c>
      <c r="M44" s="41" t="s">
        <v>39</v>
      </c>
      <c r="N44" s="51" t="s">
        <v>27</v>
      </c>
    </row>
    <row r="45" spans="1:14" ht="13.5" customHeight="1" x14ac:dyDescent="0.3">
      <c r="A45" s="70"/>
      <c r="B45" s="70"/>
      <c r="C45" s="71"/>
      <c r="D45" s="56"/>
      <c r="E45" s="57"/>
      <c r="F45" s="69"/>
      <c r="G45" s="31">
        <v>1.1890000000000001</v>
      </c>
      <c r="H45" s="31">
        <v>0.36299999999999999</v>
      </c>
      <c r="I45" s="2"/>
      <c r="J45" s="2"/>
      <c r="K45" s="41"/>
      <c r="M45" s="41"/>
      <c r="N45" s="52"/>
    </row>
    <row r="46" spans="1:14" ht="13.5" customHeight="1" x14ac:dyDescent="0.3">
      <c r="A46" s="72" t="s">
        <v>26</v>
      </c>
      <c r="B46" s="72"/>
      <c r="C46" s="73"/>
      <c r="D46" s="58">
        <f>J50</f>
        <v>1807</v>
      </c>
      <c r="E46" s="59"/>
      <c r="F46" s="31" t="s">
        <v>11</v>
      </c>
      <c r="G46" s="20">
        <f>J50*G45</f>
        <v>2148.5230000000001</v>
      </c>
      <c r="H46" s="35">
        <f>J50*H45</f>
        <v>655.94100000000003</v>
      </c>
      <c r="I46" s="20"/>
      <c r="J46" s="20"/>
      <c r="K46" s="42" t="s">
        <v>36</v>
      </c>
      <c r="M46" s="42" t="s">
        <v>40</v>
      </c>
      <c r="N46" s="52"/>
    </row>
    <row r="47" spans="1:14" ht="13.5" customHeight="1" x14ac:dyDescent="0.3">
      <c r="A47" s="72"/>
      <c r="B47" s="72"/>
      <c r="C47" s="73"/>
      <c r="D47" s="60"/>
      <c r="E47" s="61"/>
      <c r="F47" s="4"/>
      <c r="G47" s="4"/>
      <c r="H47" s="32"/>
      <c r="I47" s="5"/>
      <c r="J47" s="5"/>
      <c r="K47" s="43"/>
      <c r="M47" s="43"/>
      <c r="N47" s="53"/>
    </row>
    <row r="48" spans="1:14" ht="13.5" customHeight="1" x14ac:dyDescent="0.3">
      <c r="A48" s="48" t="s">
        <v>0</v>
      </c>
      <c r="B48" s="48" t="s">
        <v>1</v>
      </c>
      <c r="C48" s="48"/>
      <c r="D48" s="62"/>
      <c r="E48" s="62"/>
      <c r="F48" s="62"/>
      <c r="G48" s="62"/>
      <c r="H48" s="63"/>
      <c r="I48" s="33"/>
      <c r="J48" s="48" t="s">
        <v>2</v>
      </c>
      <c r="K48" s="44" t="s">
        <v>12</v>
      </c>
      <c r="L48" s="46" t="s">
        <v>11</v>
      </c>
      <c r="M48" s="44" t="s">
        <v>12</v>
      </c>
      <c r="N48" s="46" t="s">
        <v>11</v>
      </c>
    </row>
    <row r="49" spans="1:14" ht="13.5" customHeight="1" x14ac:dyDescent="0.3">
      <c r="A49" s="48"/>
      <c r="B49" s="48"/>
      <c r="C49" s="48"/>
      <c r="D49" s="6" t="s">
        <v>21</v>
      </c>
      <c r="E49" s="6" t="s">
        <v>22</v>
      </c>
      <c r="F49" s="6" t="s">
        <v>10</v>
      </c>
      <c r="G49" s="6" t="s">
        <v>9</v>
      </c>
      <c r="H49" s="6" t="s">
        <v>8</v>
      </c>
      <c r="I49" s="6" t="s">
        <v>23</v>
      </c>
      <c r="J49" s="48"/>
      <c r="K49" s="45"/>
      <c r="L49" s="47"/>
      <c r="M49" s="45"/>
      <c r="N49" s="47"/>
    </row>
    <row r="50" spans="1:14" ht="16.5" customHeight="1" x14ac:dyDescent="0.3">
      <c r="A50" s="66" t="s">
        <v>41</v>
      </c>
      <c r="B50" s="33" t="s">
        <v>3</v>
      </c>
      <c r="C50" s="48" t="s">
        <v>7</v>
      </c>
      <c r="D50" s="36">
        <v>133</v>
      </c>
      <c r="E50" s="36">
        <v>269</v>
      </c>
      <c r="F50" s="36">
        <v>413</v>
      </c>
      <c r="G50" s="36">
        <v>412</v>
      </c>
      <c r="H50" s="36">
        <v>355</v>
      </c>
      <c r="I50" s="36">
        <v>225</v>
      </c>
      <c r="J50" s="33">
        <f>SUM(D50:I50)</f>
        <v>1807</v>
      </c>
      <c r="K50" s="48"/>
      <c r="L50" s="49"/>
      <c r="M50" s="48"/>
      <c r="N50" s="49"/>
    </row>
    <row r="51" spans="1:14" ht="13.5" customHeight="1" x14ac:dyDescent="0.3">
      <c r="A51" s="66"/>
      <c r="B51" s="33" t="s">
        <v>33</v>
      </c>
      <c r="C51" s="48"/>
      <c r="D51" s="33">
        <f>D50*1.085</f>
        <v>144.30500000000001</v>
      </c>
      <c r="E51" s="33">
        <f t="shared" ref="E51:J51" si="21">E50*1.085</f>
        <v>291.86500000000001</v>
      </c>
      <c r="F51" s="33">
        <f t="shared" si="21"/>
        <v>448.10499999999996</v>
      </c>
      <c r="G51" s="33">
        <f t="shared" si="21"/>
        <v>447.02</v>
      </c>
      <c r="H51" s="33">
        <f t="shared" si="21"/>
        <v>385.17500000000001</v>
      </c>
      <c r="I51" s="33">
        <f t="shared" si="21"/>
        <v>244.125</v>
      </c>
      <c r="J51" s="33">
        <f t="shared" si="21"/>
        <v>1960.595</v>
      </c>
      <c r="K51" s="48"/>
      <c r="L51" s="49"/>
      <c r="M51" s="48"/>
      <c r="N51" s="49"/>
    </row>
    <row r="52" spans="1:14" ht="13.5" customHeight="1" x14ac:dyDescent="0.3">
      <c r="A52" s="66"/>
      <c r="B52" s="33" t="s">
        <v>4</v>
      </c>
      <c r="C52" s="48"/>
      <c r="D52" s="7">
        <f>D50/J50*100</f>
        <v>7.3602656336469288</v>
      </c>
      <c r="E52" s="7">
        <f>E50/J50*100</f>
        <v>14.88655229662424</v>
      </c>
      <c r="F52" s="7">
        <f>F50/J50*100</f>
        <v>22.855561704482568</v>
      </c>
      <c r="G52" s="7">
        <f>G50/J50*100</f>
        <v>22.80022136137244</v>
      </c>
      <c r="H52" s="7">
        <f>H50/J50*100</f>
        <v>19.645821804095185</v>
      </c>
      <c r="I52" s="7">
        <f>I50/J50*100</f>
        <v>12.451577199778638</v>
      </c>
      <c r="J52" s="8">
        <f t="shared" ref="J52:J61" si="22">SUM(D52:I52)</f>
        <v>100.00000000000001</v>
      </c>
      <c r="K52" s="48"/>
      <c r="L52" s="49"/>
      <c r="M52" s="48"/>
      <c r="N52" s="49"/>
    </row>
    <row r="53" spans="1:14" ht="15" customHeight="1" x14ac:dyDescent="0.3">
      <c r="A53" s="66"/>
      <c r="B53" s="67" t="s">
        <v>5</v>
      </c>
      <c r="C53" s="67">
        <v>129</v>
      </c>
      <c r="D53" s="9">
        <v>1</v>
      </c>
      <c r="E53" s="9">
        <v>1</v>
      </c>
      <c r="F53" s="9">
        <v>2</v>
      </c>
      <c r="G53" s="9">
        <v>2</v>
      </c>
      <c r="H53" s="9">
        <v>1</v>
      </c>
      <c r="I53" s="9">
        <v>1</v>
      </c>
      <c r="J53" s="30">
        <f t="shared" si="22"/>
        <v>8</v>
      </c>
      <c r="K53" s="50">
        <v>1.0108999999999999</v>
      </c>
      <c r="L53" s="37">
        <f>K53*J54</f>
        <v>1043.2487999999998</v>
      </c>
      <c r="M53" s="50">
        <v>0.24229999999999999</v>
      </c>
      <c r="N53" s="37">
        <f>M53*J54</f>
        <v>250.05359999999999</v>
      </c>
    </row>
    <row r="54" spans="1:14" ht="13.5" customHeight="1" x14ac:dyDescent="0.3">
      <c r="A54" s="66"/>
      <c r="B54" s="67"/>
      <c r="C54" s="67"/>
      <c r="D54" s="30">
        <f>D53*C53</f>
        <v>129</v>
      </c>
      <c r="E54" s="30">
        <f>E53*C53</f>
        <v>129</v>
      </c>
      <c r="F54" s="30">
        <f>C53*F53</f>
        <v>258</v>
      </c>
      <c r="G54" s="30">
        <f>G53*C53</f>
        <v>258</v>
      </c>
      <c r="H54" s="30">
        <f>H53*C53</f>
        <v>129</v>
      </c>
      <c r="I54" s="30">
        <f>I53*C53</f>
        <v>129</v>
      </c>
      <c r="J54" s="30">
        <f t="shared" si="22"/>
        <v>1032</v>
      </c>
      <c r="K54" s="50"/>
      <c r="L54" s="37"/>
      <c r="M54" s="50"/>
      <c r="N54" s="37"/>
    </row>
    <row r="55" spans="1:14" ht="17.25" customHeight="1" x14ac:dyDescent="0.3">
      <c r="A55" s="66"/>
      <c r="B55" s="10"/>
      <c r="C55" s="11"/>
      <c r="D55" s="12">
        <f>D54-D51</f>
        <v>-15.305000000000007</v>
      </c>
      <c r="E55" s="12">
        <f t="shared" ref="E55:F55" si="23">E54-E51</f>
        <v>-162.86500000000001</v>
      </c>
      <c r="F55" s="12">
        <f t="shared" si="23"/>
        <v>-190.10499999999996</v>
      </c>
      <c r="G55" s="12">
        <f>G54-G51</f>
        <v>-189.01999999999998</v>
      </c>
      <c r="H55" s="12">
        <f>H54-H51</f>
        <v>-256.17500000000001</v>
      </c>
      <c r="I55" s="12">
        <f>I54-I51</f>
        <v>-115.125</v>
      </c>
      <c r="J55" s="30">
        <f t="shared" si="22"/>
        <v>-928.59500000000003</v>
      </c>
      <c r="K55" s="50"/>
      <c r="L55" s="37"/>
      <c r="M55" s="50"/>
      <c r="N55" s="37"/>
    </row>
    <row r="56" spans="1:14" ht="15" customHeight="1" x14ac:dyDescent="0.3">
      <c r="A56" s="66"/>
      <c r="B56" s="67" t="s">
        <v>6</v>
      </c>
      <c r="C56" s="67">
        <v>71</v>
      </c>
      <c r="D56" s="9"/>
      <c r="E56" s="9">
        <v>2</v>
      </c>
      <c r="F56" s="9">
        <v>2</v>
      </c>
      <c r="G56" s="9">
        <v>1</v>
      </c>
      <c r="H56" s="9">
        <v>2</v>
      </c>
      <c r="I56" s="9">
        <v>1</v>
      </c>
      <c r="J56" s="30">
        <f t="shared" si="22"/>
        <v>8</v>
      </c>
      <c r="K56" s="38">
        <v>1.0317000000000001</v>
      </c>
      <c r="L56" s="37">
        <f>K56*J57</f>
        <v>586.00560000000007</v>
      </c>
      <c r="M56" s="38">
        <v>0.24229999999999999</v>
      </c>
      <c r="N56" s="37">
        <f t="shared" ref="N56" si="24">M56*J57</f>
        <v>137.62639999999999</v>
      </c>
    </row>
    <row r="57" spans="1:14" ht="13.5" customHeight="1" x14ac:dyDescent="0.3">
      <c r="A57" s="66"/>
      <c r="B57" s="67"/>
      <c r="C57" s="67"/>
      <c r="D57" s="30">
        <f>D56*C56</f>
        <v>0</v>
      </c>
      <c r="E57" s="30">
        <f>E56*C56</f>
        <v>142</v>
      </c>
      <c r="F57" s="30">
        <f>F56*C56</f>
        <v>142</v>
      </c>
      <c r="G57" s="30">
        <f>G56*C56</f>
        <v>71</v>
      </c>
      <c r="H57" s="30">
        <f>H56*C56</f>
        <v>142</v>
      </c>
      <c r="I57" s="30">
        <f>I56*C56</f>
        <v>71</v>
      </c>
      <c r="J57" s="30">
        <f t="shared" si="22"/>
        <v>568</v>
      </c>
      <c r="K57" s="39"/>
      <c r="L57" s="37"/>
      <c r="M57" s="39"/>
      <c r="N57" s="37"/>
    </row>
    <row r="58" spans="1:14" ht="13.5" customHeight="1" x14ac:dyDescent="0.3">
      <c r="A58" s="66"/>
      <c r="B58" s="10"/>
      <c r="C58" s="11"/>
      <c r="D58" s="12">
        <f>D55+D57</f>
        <v>-15.305000000000007</v>
      </c>
      <c r="E58" s="12">
        <f t="shared" ref="E58:I58" si="25">E55+E57</f>
        <v>-20.865000000000009</v>
      </c>
      <c r="F58" s="12">
        <f t="shared" si="25"/>
        <v>-48.104999999999961</v>
      </c>
      <c r="G58" s="12">
        <f t="shared" si="25"/>
        <v>-118.01999999999998</v>
      </c>
      <c r="H58" s="12">
        <f t="shared" si="25"/>
        <v>-114.17500000000001</v>
      </c>
      <c r="I58" s="12">
        <f t="shared" si="25"/>
        <v>-44.125</v>
      </c>
      <c r="J58" s="30">
        <f t="shared" si="22"/>
        <v>-360.59499999999997</v>
      </c>
      <c r="K58" s="40"/>
      <c r="L58" s="37"/>
      <c r="M58" s="40"/>
      <c r="N58" s="37"/>
    </row>
    <row r="59" spans="1:14" ht="13.5" customHeight="1" x14ac:dyDescent="0.3">
      <c r="A59" s="66"/>
      <c r="B59" s="67" t="s">
        <v>19</v>
      </c>
      <c r="C59" s="67">
        <v>23</v>
      </c>
      <c r="D59" s="9"/>
      <c r="E59" s="9"/>
      <c r="F59" s="9"/>
      <c r="G59" s="9">
        <v>3</v>
      </c>
      <c r="H59" s="9">
        <v>3</v>
      </c>
      <c r="I59" s="9">
        <v>1</v>
      </c>
      <c r="J59" s="30">
        <f t="shared" si="22"/>
        <v>7</v>
      </c>
      <c r="K59" s="38">
        <v>1.1181000000000001</v>
      </c>
      <c r="L59" s="37">
        <f t="shared" ref="L59" si="26">K59*J60</f>
        <v>180.01410000000001</v>
      </c>
      <c r="M59" s="38">
        <v>0.32769999999999999</v>
      </c>
      <c r="N59" s="37">
        <f t="shared" ref="N59" si="27">M59*J60</f>
        <v>52.759699999999995</v>
      </c>
    </row>
    <row r="60" spans="1:14" ht="13.5" customHeight="1" x14ac:dyDescent="0.3">
      <c r="A60" s="66"/>
      <c r="B60" s="67"/>
      <c r="C60" s="67"/>
      <c r="D60" s="30">
        <f>D59*C59</f>
        <v>0</v>
      </c>
      <c r="E60" s="30">
        <f>E59*C59</f>
        <v>0</v>
      </c>
      <c r="F60" s="30">
        <f>C59*F59</f>
        <v>0</v>
      </c>
      <c r="G60" s="30">
        <f>G59*C59</f>
        <v>69</v>
      </c>
      <c r="H60" s="30">
        <f>H59*C59</f>
        <v>69</v>
      </c>
      <c r="I60" s="30">
        <f>I59*C59</f>
        <v>23</v>
      </c>
      <c r="J60" s="30">
        <f t="shared" si="22"/>
        <v>161</v>
      </c>
      <c r="K60" s="39"/>
      <c r="L60" s="37"/>
      <c r="M60" s="39"/>
      <c r="N60" s="37"/>
    </row>
    <row r="61" spans="1:14" ht="13.5" customHeight="1" x14ac:dyDescent="0.3">
      <c r="A61" s="66"/>
      <c r="B61" s="10"/>
      <c r="C61" s="11"/>
      <c r="D61" s="12">
        <f t="shared" ref="D61:I61" si="28">D58+D60</f>
        <v>-15.305000000000007</v>
      </c>
      <c r="E61" s="12">
        <f t="shared" si="28"/>
        <v>-20.865000000000009</v>
      </c>
      <c r="F61" s="12">
        <f t="shared" si="28"/>
        <v>-48.104999999999961</v>
      </c>
      <c r="G61" s="12">
        <f t="shared" si="28"/>
        <v>-49.019999999999982</v>
      </c>
      <c r="H61" s="12">
        <f t="shared" si="28"/>
        <v>-45.175000000000011</v>
      </c>
      <c r="I61" s="12">
        <f t="shared" si="28"/>
        <v>-21.125</v>
      </c>
      <c r="J61" s="30">
        <f t="shared" si="22"/>
        <v>-199.59499999999997</v>
      </c>
      <c r="K61" s="40"/>
      <c r="L61" s="37"/>
      <c r="M61" s="40"/>
      <c r="N61" s="37"/>
    </row>
    <row r="62" spans="1:14" ht="13.5" customHeight="1" x14ac:dyDescent="0.25">
      <c r="A62" s="66"/>
      <c r="B62" s="64" t="s">
        <v>18</v>
      </c>
      <c r="C62" s="65"/>
      <c r="D62" s="34">
        <f>D54+D57+D60</f>
        <v>129</v>
      </c>
      <c r="E62" s="34">
        <f t="shared" ref="E62:F62" si="29">E54+E57+E60</f>
        <v>271</v>
      </c>
      <c r="F62" s="34">
        <f t="shared" si="29"/>
        <v>400</v>
      </c>
      <c r="G62" s="34">
        <f>G54+G57+G60</f>
        <v>398</v>
      </c>
      <c r="H62" s="34">
        <f>H54+H57+H60</f>
        <v>340</v>
      </c>
      <c r="I62" s="34">
        <f t="shared" ref="I62:J62" si="30">I54+I57+I60</f>
        <v>223</v>
      </c>
      <c r="J62" s="34">
        <f t="shared" si="30"/>
        <v>1761</v>
      </c>
      <c r="K62" s="13">
        <f>L62/J62</f>
        <v>1.0274097103918227</v>
      </c>
      <c r="L62" s="14">
        <f>SUM(L53:L61)</f>
        <v>1809.2684999999999</v>
      </c>
      <c r="M62" s="13">
        <f>N62/L62</f>
        <v>0.24343523363171357</v>
      </c>
      <c r="N62" s="14">
        <f>SUM(N53:N61)</f>
        <v>440.43969999999996</v>
      </c>
    </row>
    <row r="63" spans="1:14" ht="13.5" customHeight="1" x14ac:dyDescent="0.3">
      <c r="J63" s="15" t="s">
        <v>17</v>
      </c>
      <c r="K63" s="23">
        <f>L63/G46</f>
        <v>0.15790126519474085</v>
      </c>
      <c r="L63" s="24">
        <f>G46-L62</f>
        <v>339.25450000000023</v>
      </c>
      <c r="M63" s="23">
        <f>N63/H46</f>
        <v>0.32853762762199656</v>
      </c>
      <c r="N63" s="24">
        <f>H46-N62</f>
        <v>215.50130000000007</v>
      </c>
    </row>
    <row r="64" spans="1:14" ht="13.5" customHeight="1" x14ac:dyDescent="0.3">
      <c r="A64" s="70" t="s">
        <v>16</v>
      </c>
      <c r="B64" s="70"/>
      <c r="C64" s="71"/>
      <c r="D64" s="54" t="s">
        <v>29</v>
      </c>
      <c r="E64" s="55"/>
      <c r="F64" s="68" t="s">
        <v>13</v>
      </c>
      <c r="G64" s="1" t="s">
        <v>15</v>
      </c>
      <c r="H64" s="31" t="s">
        <v>24</v>
      </c>
      <c r="I64" s="2"/>
      <c r="J64" s="2"/>
      <c r="K64" s="41" t="s">
        <v>14</v>
      </c>
      <c r="M64" s="41" t="s">
        <v>39</v>
      </c>
      <c r="N64" s="51" t="s">
        <v>27</v>
      </c>
    </row>
    <row r="65" spans="1:14" ht="13.5" customHeight="1" x14ac:dyDescent="0.3">
      <c r="A65" s="70"/>
      <c r="B65" s="70"/>
      <c r="C65" s="71"/>
      <c r="D65" s="56"/>
      <c r="E65" s="57"/>
      <c r="F65" s="69"/>
      <c r="G65" s="31">
        <v>1.1890000000000001</v>
      </c>
      <c r="H65" s="31">
        <v>0.36299999999999999</v>
      </c>
      <c r="I65" s="2"/>
      <c r="J65" s="2"/>
      <c r="K65" s="41"/>
      <c r="M65" s="41"/>
      <c r="N65" s="52"/>
    </row>
    <row r="66" spans="1:14" ht="13.5" customHeight="1" x14ac:dyDescent="0.3">
      <c r="A66" s="72" t="s">
        <v>26</v>
      </c>
      <c r="B66" s="72"/>
      <c r="C66" s="73"/>
      <c r="D66" s="58">
        <f>J70</f>
        <v>1693</v>
      </c>
      <c r="E66" s="59"/>
      <c r="F66" s="31" t="s">
        <v>11</v>
      </c>
      <c r="G66" s="20">
        <f>J70*G65</f>
        <v>2012.9770000000001</v>
      </c>
      <c r="H66" s="35">
        <f>J70*H65</f>
        <v>614.55899999999997</v>
      </c>
      <c r="I66" s="20"/>
      <c r="J66" s="20"/>
      <c r="K66" s="42" t="s">
        <v>36</v>
      </c>
      <c r="M66" s="42" t="s">
        <v>40</v>
      </c>
      <c r="N66" s="52"/>
    </row>
    <row r="67" spans="1:14" ht="13.5" customHeight="1" x14ac:dyDescent="0.3">
      <c r="A67" s="72"/>
      <c r="B67" s="72"/>
      <c r="C67" s="73"/>
      <c r="D67" s="60"/>
      <c r="E67" s="61"/>
      <c r="F67" s="4"/>
      <c r="G67" s="4"/>
      <c r="H67" s="32"/>
      <c r="I67" s="5"/>
      <c r="J67" s="5"/>
      <c r="K67" s="43"/>
      <c r="M67" s="43"/>
      <c r="N67" s="53"/>
    </row>
    <row r="68" spans="1:14" ht="13.5" customHeight="1" x14ac:dyDescent="0.3">
      <c r="A68" s="48" t="s">
        <v>0</v>
      </c>
      <c r="B68" s="48" t="s">
        <v>1</v>
      </c>
      <c r="C68" s="48"/>
      <c r="D68" s="62"/>
      <c r="E68" s="62"/>
      <c r="F68" s="62"/>
      <c r="G68" s="62"/>
      <c r="H68" s="63"/>
      <c r="I68" s="33"/>
      <c r="J68" s="48" t="s">
        <v>2</v>
      </c>
      <c r="K68" s="44" t="s">
        <v>12</v>
      </c>
      <c r="L68" s="46" t="s">
        <v>11</v>
      </c>
      <c r="M68" s="44" t="s">
        <v>12</v>
      </c>
      <c r="N68" s="46" t="s">
        <v>11</v>
      </c>
    </row>
    <row r="69" spans="1:14" ht="13.5" customHeight="1" x14ac:dyDescent="0.3">
      <c r="A69" s="48"/>
      <c r="B69" s="48"/>
      <c r="C69" s="48"/>
      <c r="D69" s="6" t="s">
        <v>21</v>
      </c>
      <c r="E69" s="6" t="s">
        <v>22</v>
      </c>
      <c r="F69" s="6" t="s">
        <v>10</v>
      </c>
      <c r="G69" s="6" t="s">
        <v>9</v>
      </c>
      <c r="H69" s="6" t="s">
        <v>8</v>
      </c>
      <c r="I69" s="6" t="s">
        <v>23</v>
      </c>
      <c r="J69" s="48"/>
      <c r="K69" s="45"/>
      <c r="L69" s="47"/>
      <c r="M69" s="45"/>
      <c r="N69" s="47"/>
    </row>
    <row r="70" spans="1:14" ht="13.5" customHeight="1" x14ac:dyDescent="0.3">
      <c r="A70" s="66" t="s">
        <v>32</v>
      </c>
      <c r="B70" s="33" t="s">
        <v>3</v>
      </c>
      <c r="C70" s="48" t="s">
        <v>7</v>
      </c>
      <c r="D70" s="9">
        <v>123</v>
      </c>
      <c r="E70" s="9">
        <v>256</v>
      </c>
      <c r="F70" s="9">
        <v>372</v>
      </c>
      <c r="G70" s="9">
        <v>379</v>
      </c>
      <c r="H70" s="9">
        <v>350</v>
      </c>
      <c r="I70" s="9">
        <v>213</v>
      </c>
      <c r="J70" s="33">
        <f>SUM(D70:I70)</f>
        <v>1693</v>
      </c>
      <c r="K70" s="48"/>
      <c r="L70" s="49"/>
      <c r="M70" s="48"/>
      <c r="N70" s="49"/>
    </row>
    <row r="71" spans="1:14" ht="13.5" customHeight="1" x14ac:dyDescent="0.3">
      <c r="A71" s="66"/>
      <c r="B71" s="33" t="s">
        <v>33</v>
      </c>
      <c r="C71" s="48"/>
      <c r="D71" s="33">
        <f>D70*1.085</f>
        <v>133.45499999999998</v>
      </c>
      <c r="E71" s="33">
        <f t="shared" ref="E71:J71" si="31">E70*1.085</f>
        <v>277.76</v>
      </c>
      <c r="F71" s="33">
        <f t="shared" si="31"/>
        <v>403.62</v>
      </c>
      <c r="G71" s="33">
        <f t="shared" si="31"/>
        <v>411.21499999999997</v>
      </c>
      <c r="H71" s="33">
        <f t="shared" si="31"/>
        <v>379.75</v>
      </c>
      <c r="I71" s="33">
        <f t="shared" si="31"/>
        <v>231.10499999999999</v>
      </c>
      <c r="J71" s="33">
        <f t="shared" si="31"/>
        <v>1836.905</v>
      </c>
      <c r="K71" s="48"/>
      <c r="L71" s="49"/>
      <c r="M71" s="48"/>
      <c r="N71" s="49"/>
    </row>
    <row r="72" spans="1:14" ht="13.5" customHeight="1" x14ac:dyDescent="0.3">
      <c r="A72" s="66"/>
      <c r="B72" s="33" t="s">
        <v>4</v>
      </c>
      <c r="C72" s="48"/>
      <c r="D72" s="7">
        <f>D70/J70*100</f>
        <v>7.2652096869462488</v>
      </c>
      <c r="E72" s="7">
        <f>E70/J70*100</f>
        <v>15.121086828115772</v>
      </c>
      <c r="F72" s="7">
        <f>F70/J70*100</f>
        <v>21.972829297105729</v>
      </c>
      <c r="G72" s="7">
        <f>G70/J70*100</f>
        <v>22.386296515062021</v>
      </c>
      <c r="H72" s="7">
        <f>H70/J70*100</f>
        <v>20.673360897814529</v>
      </c>
      <c r="I72" s="7">
        <f>I70/J70*100</f>
        <v>12.581216774955701</v>
      </c>
      <c r="J72" s="8">
        <f t="shared" ref="J72:J81" si="32">SUM(D72:I72)</f>
        <v>100</v>
      </c>
      <c r="K72" s="48"/>
      <c r="L72" s="49"/>
      <c r="M72" s="48"/>
      <c r="N72" s="49"/>
    </row>
    <row r="73" spans="1:14" ht="13.5" customHeight="1" x14ac:dyDescent="0.3">
      <c r="A73" s="66"/>
      <c r="B73" s="67" t="s">
        <v>5</v>
      </c>
      <c r="C73" s="67">
        <v>133</v>
      </c>
      <c r="D73" s="9">
        <v>1</v>
      </c>
      <c r="E73" s="9">
        <v>1</v>
      </c>
      <c r="F73" s="9">
        <v>2</v>
      </c>
      <c r="G73" s="9">
        <v>2</v>
      </c>
      <c r="H73" s="9">
        <v>1</v>
      </c>
      <c r="I73" s="9">
        <v>1</v>
      </c>
      <c r="J73" s="30">
        <f t="shared" si="32"/>
        <v>8</v>
      </c>
      <c r="K73" s="50">
        <v>1.0108999999999999</v>
      </c>
      <c r="L73" s="37">
        <f>K73*J74</f>
        <v>1075.5975999999998</v>
      </c>
      <c r="M73" s="50">
        <v>0.24229999999999999</v>
      </c>
      <c r="N73" s="37">
        <f>M73*J74</f>
        <v>257.80719999999997</v>
      </c>
    </row>
    <row r="74" spans="1:14" ht="13.5" customHeight="1" x14ac:dyDescent="0.3">
      <c r="A74" s="66"/>
      <c r="B74" s="67"/>
      <c r="C74" s="67"/>
      <c r="D74" s="30">
        <f>D73*C73</f>
        <v>133</v>
      </c>
      <c r="E74" s="30">
        <f>E73*C73</f>
        <v>133</v>
      </c>
      <c r="F74" s="30">
        <f>C73*F73</f>
        <v>266</v>
      </c>
      <c r="G74" s="30">
        <f>G73*C73</f>
        <v>266</v>
      </c>
      <c r="H74" s="30">
        <f>H73*C73</f>
        <v>133</v>
      </c>
      <c r="I74" s="30">
        <f>I73*C73</f>
        <v>133</v>
      </c>
      <c r="J74" s="30">
        <f t="shared" si="32"/>
        <v>1064</v>
      </c>
      <c r="K74" s="50"/>
      <c r="L74" s="37"/>
      <c r="M74" s="50"/>
      <c r="N74" s="37"/>
    </row>
    <row r="75" spans="1:14" ht="13.5" customHeight="1" x14ac:dyDescent="0.3">
      <c r="A75" s="66"/>
      <c r="B75" s="10"/>
      <c r="C75" s="11"/>
      <c r="D75" s="12">
        <f>D74-D71</f>
        <v>-0.45499999999998408</v>
      </c>
      <c r="E75" s="12">
        <f t="shared" ref="E75:F75" si="33">E74-E71</f>
        <v>-144.76</v>
      </c>
      <c r="F75" s="12">
        <f t="shared" si="33"/>
        <v>-137.62</v>
      </c>
      <c r="G75" s="12">
        <f>G74-G71</f>
        <v>-145.21499999999997</v>
      </c>
      <c r="H75" s="12">
        <f>H74-H71</f>
        <v>-246.75</v>
      </c>
      <c r="I75" s="12">
        <f>I74-I71</f>
        <v>-98.10499999999999</v>
      </c>
      <c r="J75" s="30">
        <f t="shared" si="32"/>
        <v>-772.90499999999997</v>
      </c>
      <c r="K75" s="50"/>
      <c r="L75" s="37"/>
      <c r="M75" s="50"/>
      <c r="N75" s="37"/>
    </row>
    <row r="76" spans="1:14" ht="13.5" customHeight="1" x14ac:dyDescent="0.3">
      <c r="A76" s="66"/>
      <c r="B76" s="67" t="s">
        <v>6</v>
      </c>
      <c r="C76" s="67">
        <v>73</v>
      </c>
      <c r="D76" s="9"/>
      <c r="E76" s="9">
        <v>2</v>
      </c>
      <c r="F76" s="9">
        <v>2</v>
      </c>
      <c r="G76" s="9">
        <v>1</v>
      </c>
      <c r="H76" s="9">
        <v>2</v>
      </c>
      <c r="I76" s="9">
        <v>1</v>
      </c>
      <c r="J76" s="30">
        <f t="shared" si="32"/>
        <v>8</v>
      </c>
      <c r="K76" s="38">
        <v>1.0317000000000001</v>
      </c>
      <c r="L76" s="37">
        <f>K76*J77</f>
        <v>602.51280000000008</v>
      </c>
      <c r="M76" s="38">
        <v>0.24229999999999999</v>
      </c>
      <c r="N76" s="37">
        <f t="shared" ref="N76" si="34">M76*J77</f>
        <v>141.50319999999999</v>
      </c>
    </row>
    <row r="77" spans="1:14" ht="13.5" customHeight="1" x14ac:dyDescent="0.3">
      <c r="A77" s="66"/>
      <c r="B77" s="67"/>
      <c r="C77" s="67"/>
      <c r="D77" s="30">
        <f>D76*C76</f>
        <v>0</v>
      </c>
      <c r="E77" s="30">
        <f>E76*C76</f>
        <v>146</v>
      </c>
      <c r="F77" s="30">
        <f>F76*C76</f>
        <v>146</v>
      </c>
      <c r="G77" s="30">
        <f>G76*C76</f>
        <v>73</v>
      </c>
      <c r="H77" s="30">
        <f>H76*C76</f>
        <v>146</v>
      </c>
      <c r="I77" s="30">
        <f>I76*C76</f>
        <v>73</v>
      </c>
      <c r="J77" s="30">
        <f t="shared" si="32"/>
        <v>584</v>
      </c>
      <c r="K77" s="39"/>
      <c r="L77" s="37"/>
      <c r="M77" s="39"/>
      <c r="N77" s="37"/>
    </row>
    <row r="78" spans="1:14" ht="13.5" customHeight="1" x14ac:dyDescent="0.3">
      <c r="A78" s="66"/>
      <c r="B78" s="10"/>
      <c r="C78" s="11"/>
      <c r="D78" s="12">
        <f>D75+D77</f>
        <v>-0.45499999999998408</v>
      </c>
      <c r="E78" s="12">
        <f t="shared" ref="E78:I78" si="35">E75+E77</f>
        <v>1.2400000000000091</v>
      </c>
      <c r="F78" s="12">
        <f t="shared" si="35"/>
        <v>8.3799999999999955</v>
      </c>
      <c r="G78" s="12">
        <f t="shared" si="35"/>
        <v>-72.214999999999975</v>
      </c>
      <c r="H78" s="12">
        <f t="shared" si="35"/>
        <v>-100.75</v>
      </c>
      <c r="I78" s="12">
        <f t="shared" si="35"/>
        <v>-25.10499999999999</v>
      </c>
      <c r="J78" s="30">
        <f t="shared" si="32"/>
        <v>-188.90499999999994</v>
      </c>
      <c r="K78" s="40"/>
      <c r="L78" s="37"/>
      <c r="M78" s="40"/>
      <c r="N78" s="37"/>
    </row>
    <row r="79" spans="1:14" ht="13.5" customHeight="1" x14ac:dyDescent="0.3">
      <c r="A79" s="66"/>
      <c r="B79" s="67" t="s">
        <v>19</v>
      </c>
      <c r="C79" s="67">
        <v>26</v>
      </c>
      <c r="D79" s="9"/>
      <c r="E79" s="9"/>
      <c r="F79" s="9"/>
      <c r="G79" s="9">
        <v>3</v>
      </c>
      <c r="H79" s="9">
        <v>4</v>
      </c>
      <c r="I79" s="9">
        <v>1</v>
      </c>
      <c r="J79" s="30">
        <f t="shared" si="32"/>
        <v>8</v>
      </c>
      <c r="K79" s="38">
        <v>1.1178999999999999</v>
      </c>
      <c r="L79" s="37">
        <f t="shared" ref="L79" si="36">K79*J80</f>
        <v>232.52319999999997</v>
      </c>
      <c r="M79" s="38">
        <v>0.32669999999999999</v>
      </c>
      <c r="N79" s="37">
        <f t="shared" ref="N79" si="37">M79*J80</f>
        <v>67.953599999999994</v>
      </c>
    </row>
    <row r="80" spans="1:14" ht="13.5" customHeight="1" x14ac:dyDescent="0.3">
      <c r="A80" s="66"/>
      <c r="B80" s="67"/>
      <c r="C80" s="67"/>
      <c r="D80" s="30">
        <f>D79*C79</f>
        <v>0</v>
      </c>
      <c r="E80" s="30">
        <f>E79*C79</f>
        <v>0</v>
      </c>
      <c r="F80" s="30">
        <f>C79*F79</f>
        <v>0</v>
      </c>
      <c r="G80" s="30">
        <f>G79*C79</f>
        <v>78</v>
      </c>
      <c r="H80" s="30">
        <f>H79*C79</f>
        <v>104</v>
      </c>
      <c r="I80" s="30">
        <f>I79*C79</f>
        <v>26</v>
      </c>
      <c r="J80" s="30">
        <f t="shared" si="32"/>
        <v>208</v>
      </c>
      <c r="K80" s="39"/>
      <c r="L80" s="37"/>
      <c r="M80" s="39"/>
      <c r="N80" s="37"/>
    </row>
    <row r="81" spans="1:14" ht="13.5" customHeight="1" x14ac:dyDescent="0.3">
      <c r="A81" s="66"/>
      <c r="B81" s="10"/>
      <c r="C81" s="11"/>
      <c r="D81" s="12">
        <f t="shared" ref="D81:I81" si="38">D78+D80</f>
        <v>-0.45499999999998408</v>
      </c>
      <c r="E81" s="12">
        <f t="shared" si="38"/>
        <v>1.2400000000000091</v>
      </c>
      <c r="F81" s="12">
        <f t="shared" si="38"/>
        <v>8.3799999999999955</v>
      </c>
      <c r="G81" s="12">
        <f t="shared" si="38"/>
        <v>5.785000000000025</v>
      </c>
      <c r="H81" s="12">
        <f t="shared" si="38"/>
        <v>3.25</v>
      </c>
      <c r="I81" s="12">
        <f t="shared" si="38"/>
        <v>0.89500000000001023</v>
      </c>
      <c r="J81" s="30">
        <f t="shared" si="32"/>
        <v>19.095000000000056</v>
      </c>
      <c r="K81" s="40"/>
      <c r="L81" s="37"/>
      <c r="M81" s="40"/>
      <c r="N81" s="37"/>
    </row>
    <row r="82" spans="1:14" ht="13.5" customHeight="1" x14ac:dyDescent="0.25">
      <c r="A82" s="66"/>
      <c r="B82" s="64" t="s">
        <v>18</v>
      </c>
      <c r="C82" s="65"/>
      <c r="D82" s="34">
        <f>D74+D77+D80</f>
        <v>133</v>
      </c>
      <c r="E82" s="34">
        <f t="shared" ref="E82:F82" si="39">E74+E77+E80</f>
        <v>279</v>
      </c>
      <c r="F82" s="34">
        <f t="shared" si="39"/>
        <v>412</v>
      </c>
      <c r="G82" s="34">
        <f>G74+G77+G80</f>
        <v>417</v>
      </c>
      <c r="H82" s="34">
        <f>H74+H77+H80</f>
        <v>383</v>
      </c>
      <c r="I82" s="34">
        <f t="shared" ref="I82:J82" si="40">I74+I77+I80</f>
        <v>232</v>
      </c>
      <c r="J82" s="34">
        <f t="shared" si="40"/>
        <v>1856</v>
      </c>
      <c r="K82" s="13">
        <f>L82/J82</f>
        <v>1.0294362068965517</v>
      </c>
      <c r="L82" s="14">
        <f>SUM(L73:L81)</f>
        <v>1910.6336000000001</v>
      </c>
      <c r="M82" s="13">
        <f>N82/L82</f>
        <v>0.24455971045416552</v>
      </c>
      <c r="N82" s="14">
        <f>SUM(N73:N81)</f>
        <v>467.26399999999995</v>
      </c>
    </row>
    <row r="83" spans="1:14" ht="13.5" customHeight="1" x14ac:dyDescent="0.3">
      <c r="J83" s="15" t="s">
        <v>17</v>
      </c>
      <c r="K83" s="23">
        <f>L83/G66</f>
        <v>5.0841812897017682E-2</v>
      </c>
      <c r="L83" s="24">
        <f>G66-L82</f>
        <v>102.34339999999997</v>
      </c>
      <c r="M83" s="23">
        <f>N83/H66</f>
        <v>0.23967593021988129</v>
      </c>
      <c r="N83" s="24">
        <f>H66-N82</f>
        <v>147.29500000000002</v>
      </c>
    </row>
    <row r="84" spans="1:14" ht="13.5" customHeight="1" x14ac:dyDescent="0.3">
      <c r="A84" s="70" t="s">
        <v>16</v>
      </c>
      <c r="B84" s="70"/>
      <c r="C84" s="71"/>
      <c r="D84" s="54" t="s">
        <v>29</v>
      </c>
      <c r="E84" s="55"/>
      <c r="F84" s="68" t="s">
        <v>13</v>
      </c>
      <c r="G84" s="1" t="s">
        <v>15</v>
      </c>
      <c r="H84" s="31" t="s">
        <v>24</v>
      </c>
      <c r="I84" s="2"/>
      <c r="J84" s="2"/>
      <c r="K84" s="41" t="s">
        <v>14</v>
      </c>
      <c r="M84" s="41" t="s">
        <v>39</v>
      </c>
      <c r="N84" s="51" t="s">
        <v>27</v>
      </c>
    </row>
    <row r="85" spans="1:14" ht="13.5" customHeight="1" x14ac:dyDescent="0.3">
      <c r="A85" s="70"/>
      <c r="B85" s="70"/>
      <c r="C85" s="71"/>
      <c r="D85" s="56"/>
      <c r="E85" s="57"/>
      <c r="F85" s="69"/>
      <c r="G85" s="31">
        <v>1.1890000000000001</v>
      </c>
      <c r="H85" s="31">
        <v>0.36299999999999999</v>
      </c>
      <c r="I85" s="2"/>
      <c r="J85" s="2"/>
      <c r="K85" s="41"/>
      <c r="M85" s="41"/>
      <c r="N85" s="52"/>
    </row>
    <row r="86" spans="1:14" ht="13.5" customHeight="1" x14ac:dyDescent="0.3">
      <c r="A86" s="72" t="s">
        <v>26</v>
      </c>
      <c r="B86" s="72"/>
      <c r="C86" s="73"/>
      <c r="D86" s="58">
        <f>J90</f>
        <v>1753</v>
      </c>
      <c r="E86" s="59"/>
      <c r="F86" s="31" t="s">
        <v>11</v>
      </c>
      <c r="G86" s="20">
        <f>J90*G85</f>
        <v>2084.317</v>
      </c>
      <c r="H86" s="35">
        <f>J90*H85</f>
        <v>636.33899999999994</v>
      </c>
      <c r="I86" s="20"/>
      <c r="J86" s="20"/>
      <c r="K86" s="42" t="s">
        <v>36</v>
      </c>
      <c r="M86" s="42" t="s">
        <v>40</v>
      </c>
      <c r="N86" s="52"/>
    </row>
    <row r="87" spans="1:14" ht="13.5" customHeight="1" x14ac:dyDescent="0.3">
      <c r="A87" s="72"/>
      <c r="B87" s="72"/>
      <c r="C87" s="73"/>
      <c r="D87" s="60"/>
      <c r="E87" s="61"/>
      <c r="F87" s="4"/>
      <c r="G87" s="4"/>
      <c r="H87" s="32"/>
      <c r="I87" s="5"/>
      <c r="J87" s="5"/>
      <c r="K87" s="43"/>
      <c r="M87" s="43"/>
      <c r="N87" s="53"/>
    </row>
    <row r="88" spans="1:14" ht="13.5" customHeight="1" x14ac:dyDescent="0.3">
      <c r="A88" s="48" t="s">
        <v>0</v>
      </c>
      <c r="B88" s="48" t="s">
        <v>1</v>
      </c>
      <c r="C88" s="48"/>
      <c r="D88" s="62"/>
      <c r="E88" s="62"/>
      <c r="F88" s="62"/>
      <c r="G88" s="62"/>
      <c r="H88" s="63"/>
      <c r="I88" s="33"/>
      <c r="J88" s="48" t="s">
        <v>2</v>
      </c>
      <c r="K88" s="44" t="s">
        <v>12</v>
      </c>
      <c r="L88" s="46" t="s">
        <v>11</v>
      </c>
      <c r="M88" s="44" t="s">
        <v>12</v>
      </c>
      <c r="N88" s="46" t="s">
        <v>11</v>
      </c>
    </row>
    <row r="89" spans="1:14" x14ac:dyDescent="0.3">
      <c r="A89" s="48"/>
      <c r="B89" s="48"/>
      <c r="C89" s="48"/>
      <c r="D89" s="6" t="s">
        <v>21</v>
      </c>
      <c r="E89" s="6" t="s">
        <v>22</v>
      </c>
      <c r="F89" s="6" t="s">
        <v>10</v>
      </c>
      <c r="G89" s="6" t="s">
        <v>9</v>
      </c>
      <c r="H89" s="6" t="s">
        <v>8</v>
      </c>
      <c r="I89" s="6" t="s">
        <v>23</v>
      </c>
      <c r="J89" s="48"/>
      <c r="K89" s="45"/>
      <c r="L89" s="47"/>
      <c r="M89" s="45"/>
      <c r="N89" s="47"/>
    </row>
    <row r="90" spans="1:14" x14ac:dyDescent="0.3">
      <c r="A90" s="66" t="s">
        <v>34</v>
      </c>
      <c r="B90" s="33" t="s">
        <v>3</v>
      </c>
      <c r="C90" s="48" t="s">
        <v>7</v>
      </c>
      <c r="D90" s="9">
        <v>120</v>
      </c>
      <c r="E90" s="9">
        <v>256</v>
      </c>
      <c r="F90" s="9">
        <v>392</v>
      </c>
      <c r="G90" s="9">
        <v>404</v>
      </c>
      <c r="H90" s="9">
        <v>361</v>
      </c>
      <c r="I90" s="9">
        <v>220</v>
      </c>
      <c r="J90" s="33">
        <f>SUM(D90:I90)</f>
        <v>1753</v>
      </c>
      <c r="K90" s="48"/>
      <c r="L90" s="49"/>
      <c r="M90" s="48"/>
      <c r="N90" s="49"/>
    </row>
    <row r="91" spans="1:14" x14ac:dyDescent="0.3">
      <c r="A91" s="66"/>
      <c r="B91" s="33" t="s">
        <v>33</v>
      </c>
      <c r="C91" s="48"/>
      <c r="D91" s="33">
        <f>D90*1.085</f>
        <v>130.19999999999999</v>
      </c>
      <c r="E91" s="33">
        <f t="shared" ref="E91" si="41">E90*1.085</f>
        <v>277.76</v>
      </c>
      <c r="F91" s="33">
        <f t="shared" ref="F91" si="42">F90*1.085</f>
        <v>425.32</v>
      </c>
      <c r="G91" s="33">
        <f t="shared" ref="G91" si="43">G90*1.085</f>
        <v>438.34</v>
      </c>
      <c r="H91" s="33">
        <f t="shared" ref="H91" si="44">H90*1.085</f>
        <v>391.685</v>
      </c>
      <c r="I91" s="33">
        <f t="shared" ref="I91" si="45">I90*1.085</f>
        <v>238.7</v>
      </c>
      <c r="J91" s="33">
        <f t="shared" ref="J91" si="46">J90*1.085</f>
        <v>1902.0049999999999</v>
      </c>
      <c r="K91" s="48"/>
      <c r="L91" s="49"/>
      <c r="M91" s="48"/>
      <c r="N91" s="49"/>
    </row>
    <row r="92" spans="1:14" x14ac:dyDescent="0.3">
      <c r="A92" s="66"/>
      <c r="B92" s="33" t="s">
        <v>4</v>
      </c>
      <c r="C92" s="48"/>
      <c r="D92" s="7">
        <f>D90/J90*100</f>
        <v>6.8454078722190532</v>
      </c>
      <c r="E92" s="7">
        <f>E90/J90*100</f>
        <v>14.603536794067312</v>
      </c>
      <c r="F92" s="7">
        <f>F90/J90*100</f>
        <v>22.361665715915574</v>
      </c>
      <c r="G92" s="7">
        <f>G90/J90*100</f>
        <v>23.04620650313748</v>
      </c>
      <c r="H92" s="7">
        <f>H90/J90*100</f>
        <v>20.593268682258984</v>
      </c>
      <c r="I92" s="7">
        <f>I90/J90*100</f>
        <v>12.549914432401597</v>
      </c>
      <c r="J92" s="8">
        <f t="shared" ref="J92:J104" si="47">SUM(D92:I92)</f>
        <v>100</v>
      </c>
      <c r="K92" s="48"/>
      <c r="L92" s="49"/>
      <c r="M92" s="48"/>
      <c r="N92" s="49"/>
    </row>
    <row r="93" spans="1:14" x14ac:dyDescent="0.3">
      <c r="A93" s="66"/>
      <c r="B93" s="67" t="s">
        <v>5</v>
      </c>
      <c r="C93" s="67">
        <v>130</v>
      </c>
      <c r="D93" s="9">
        <v>1</v>
      </c>
      <c r="E93" s="9">
        <v>1</v>
      </c>
      <c r="F93" s="9">
        <v>2</v>
      </c>
      <c r="G93" s="9">
        <v>2</v>
      </c>
      <c r="H93" s="9">
        <v>1</v>
      </c>
      <c r="I93" s="9">
        <v>1</v>
      </c>
      <c r="J93" s="30">
        <f t="shared" si="47"/>
        <v>8</v>
      </c>
      <c r="K93" s="50">
        <v>1.0108999999999999</v>
      </c>
      <c r="L93" s="37">
        <f>K93*J94</f>
        <v>1051.336</v>
      </c>
      <c r="M93" s="50">
        <v>0.24229999999999999</v>
      </c>
      <c r="N93" s="37">
        <f>M93*J94</f>
        <v>251.99199999999999</v>
      </c>
    </row>
    <row r="94" spans="1:14" x14ac:dyDescent="0.3">
      <c r="A94" s="66"/>
      <c r="B94" s="67"/>
      <c r="C94" s="67"/>
      <c r="D94" s="30">
        <f>D93*C93</f>
        <v>130</v>
      </c>
      <c r="E94" s="30">
        <f>E93*C93</f>
        <v>130</v>
      </c>
      <c r="F94" s="30">
        <f>C93*F93</f>
        <v>260</v>
      </c>
      <c r="G94" s="30">
        <f>G93*C93</f>
        <v>260</v>
      </c>
      <c r="H94" s="30">
        <f>H93*C93</f>
        <v>130</v>
      </c>
      <c r="I94" s="30">
        <f>I93*C93</f>
        <v>130</v>
      </c>
      <c r="J94" s="30">
        <f t="shared" si="47"/>
        <v>1040</v>
      </c>
      <c r="K94" s="50"/>
      <c r="L94" s="37"/>
      <c r="M94" s="50"/>
      <c r="N94" s="37"/>
    </row>
    <row r="95" spans="1:14" x14ac:dyDescent="0.3">
      <c r="A95" s="66"/>
      <c r="B95" s="10"/>
      <c r="C95" s="11"/>
      <c r="D95" s="12">
        <f>D94-D91</f>
        <v>-0.19999999999998863</v>
      </c>
      <c r="E95" s="12">
        <f t="shared" ref="E95:F95" si="48">E94-E91</f>
        <v>-147.76</v>
      </c>
      <c r="F95" s="12">
        <f t="shared" si="48"/>
        <v>-165.32</v>
      </c>
      <c r="G95" s="12">
        <f>G94-G91</f>
        <v>-178.33999999999997</v>
      </c>
      <c r="H95" s="12">
        <f>H94-H91</f>
        <v>-261.685</v>
      </c>
      <c r="I95" s="12">
        <f>I94-I91</f>
        <v>-108.69999999999999</v>
      </c>
      <c r="J95" s="30">
        <f t="shared" si="47"/>
        <v>-862.00499999999988</v>
      </c>
      <c r="K95" s="50"/>
      <c r="L95" s="37"/>
      <c r="M95" s="50"/>
      <c r="N95" s="37"/>
    </row>
    <row r="96" spans="1:14" x14ac:dyDescent="0.3">
      <c r="A96" s="66"/>
      <c r="B96" s="67" t="s">
        <v>6</v>
      </c>
      <c r="C96" s="67">
        <v>74</v>
      </c>
      <c r="D96" s="9"/>
      <c r="E96" s="9">
        <v>2</v>
      </c>
      <c r="F96" s="9">
        <v>2</v>
      </c>
      <c r="G96" s="9">
        <v>1</v>
      </c>
      <c r="H96" s="9">
        <v>2</v>
      </c>
      <c r="I96" s="9">
        <v>1</v>
      </c>
      <c r="J96" s="30">
        <f t="shared" si="47"/>
        <v>8</v>
      </c>
      <c r="K96" s="38">
        <v>1.0317000000000001</v>
      </c>
      <c r="L96" s="37">
        <f>K96*J97</f>
        <v>610.76640000000009</v>
      </c>
      <c r="M96" s="38">
        <v>0.24229999999999999</v>
      </c>
      <c r="N96" s="37">
        <f t="shared" ref="N96" si="49">M96*J97</f>
        <v>143.44159999999999</v>
      </c>
    </row>
    <row r="97" spans="1:14" x14ac:dyDescent="0.3">
      <c r="A97" s="66"/>
      <c r="B97" s="67"/>
      <c r="C97" s="67"/>
      <c r="D97" s="30">
        <f>D96*C96</f>
        <v>0</v>
      </c>
      <c r="E97" s="30">
        <f>E96*C96</f>
        <v>148</v>
      </c>
      <c r="F97" s="30">
        <f>F96*C96</f>
        <v>148</v>
      </c>
      <c r="G97" s="30">
        <f>G96*C96</f>
        <v>74</v>
      </c>
      <c r="H97" s="30">
        <f>H96*C96</f>
        <v>148</v>
      </c>
      <c r="I97" s="30">
        <f>I96*C96</f>
        <v>74</v>
      </c>
      <c r="J97" s="30">
        <f t="shared" si="47"/>
        <v>592</v>
      </c>
      <c r="K97" s="39"/>
      <c r="L97" s="37"/>
      <c r="M97" s="39"/>
      <c r="N97" s="37"/>
    </row>
    <row r="98" spans="1:14" x14ac:dyDescent="0.3">
      <c r="A98" s="66"/>
      <c r="B98" s="10"/>
      <c r="C98" s="11"/>
      <c r="D98" s="12">
        <f>D95+D97</f>
        <v>-0.19999999999998863</v>
      </c>
      <c r="E98" s="12">
        <f t="shared" ref="E98:I98" si="50">E95+E97</f>
        <v>0.24000000000000909</v>
      </c>
      <c r="F98" s="12">
        <f t="shared" si="50"/>
        <v>-17.319999999999993</v>
      </c>
      <c r="G98" s="12">
        <f t="shared" si="50"/>
        <v>-104.33999999999997</v>
      </c>
      <c r="H98" s="12">
        <f t="shared" si="50"/>
        <v>-113.685</v>
      </c>
      <c r="I98" s="12">
        <f t="shared" si="50"/>
        <v>-34.699999999999989</v>
      </c>
      <c r="J98" s="30">
        <f t="shared" si="47"/>
        <v>-270.00499999999994</v>
      </c>
      <c r="K98" s="40"/>
      <c r="L98" s="37"/>
      <c r="M98" s="40"/>
      <c r="N98" s="37"/>
    </row>
    <row r="99" spans="1:14" x14ac:dyDescent="0.3">
      <c r="A99" s="66"/>
      <c r="B99" s="67" t="s">
        <v>19</v>
      </c>
      <c r="C99" s="67">
        <v>18</v>
      </c>
      <c r="D99" s="9"/>
      <c r="E99" s="9"/>
      <c r="F99" s="9">
        <v>1</v>
      </c>
      <c r="G99" s="9">
        <v>1</v>
      </c>
      <c r="H99" s="9">
        <v>1</v>
      </c>
      <c r="I99" s="9">
        <v>2</v>
      </c>
      <c r="J99" s="30">
        <f t="shared" si="47"/>
        <v>5</v>
      </c>
      <c r="K99" s="38">
        <v>1.1417999999999999</v>
      </c>
      <c r="L99" s="37">
        <f t="shared" ref="L99" si="51">K99*J100</f>
        <v>102.762</v>
      </c>
      <c r="M99" s="38">
        <v>0.32950000000000002</v>
      </c>
      <c r="N99" s="37">
        <f t="shared" ref="N99" si="52">M99*J100</f>
        <v>29.655000000000001</v>
      </c>
    </row>
    <row r="100" spans="1:14" x14ac:dyDescent="0.3">
      <c r="A100" s="66"/>
      <c r="B100" s="67"/>
      <c r="C100" s="67"/>
      <c r="D100" s="30">
        <f>D99*C99</f>
        <v>0</v>
      </c>
      <c r="E100" s="30">
        <f>E99*C99</f>
        <v>0</v>
      </c>
      <c r="F100" s="30">
        <f>C99*F99</f>
        <v>18</v>
      </c>
      <c r="G100" s="30">
        <f>G99*C99</f>
        <v>18</v>
      </c>
      <c r="H100" s="30">
        <f>H99*C99</f>
        <v>18</v>
      </c>
      <c r="I100" s="30">
        <f>I99*C99</f>
        <v>36</v>
      </c>
      <c r="J100" s="30">
        <f t="shared" si="47"/>
        <v>90</v>
      </c>
      <c r="K100" s="39"/>
      <c r="L100" s="37"/>
      <c r="M100" s="39"/>
      <c r="N100" s="37"/>
    </row>
    <row r="101" spans="1:14" x14ac:dyDescent="0.3">
      <c r="A101" s="66"/>
      <c r="B101" s="10"/>
      <c r="C101" s="11"/>
      <c r="D101" s="12">
        <f t="shared" ref="D101:I101" si="53">D98+D100</f>
        <v>-0.19999999999998863</v>
      </c>
      <c r="E101" s="12">
        <f t="shared" si="53"/>
        <v>0.24000000000000909</v>
      </c>
      <c r="F101" s="12">
        <f t="shared" si="53"/>
        <v>0.68000000000000682</v>
      </c>
      <c r="G101" s="12">
        <f t="shared" si="53"/>
        <v>-86.339999999999975</v>
      </c>
      <c r="H101" s="12">
        <f t="shared" si="53"/>
        <v>-95.685000000000002</v>
      </c>
      <c r="I101" s="12">
        <f t="shared" si="53"/>
        <v>1.3000000000000114</v>
      </c>
      <c r="J101" s="30">
        <f t="shared" si="47"/>
        <v>-180.00499999999994</v>
      </c>
      <c r="K101" s="40"/>
      <c r="L101" s="37"/>
      <c r="M101" s="40"/>
      <c r="N101" s="37"/>
    </row>
    <row r="102" spans="1:14" x14ac:dyDescent="0.3">
      <c r="A102" s="66"/>
      <c r="B102" s="67" t="s">
        <v>25</v>
      </c>
      <c r="C102" s="67">
        <v>32</v>
      </c>
      <c r="D102" s="9"/>
      <c r="E102" s="9"/>
      <c r="F102" s="9"/>
      <c r="G102" s="9">
        <v>3</v>
      </c>
      <c r="H102" s="9">
        <v>3</v>
      </c>
      <c r="I102" s="9"/>
      <c r="J102" s="30">
        <f t="shared" si="47"/>
        <v>6</v>
      </c>
      <c r="K102" s="38">
        <v>1.1034999999999999</v>
      </c>
      <c r="L102" s="37">
        <f t="shared" ref="L102" si="54">K102*J103</f>
        <v>211.87199999999999</v>
      </c>
      <c r="M102" s="38">
        <v>0.32290000000000002</v>
      </c>
      <c r="N102" s="37">
        <f t="shared" ref="N102" si="55">M102*J103</f>
        <v>61.996800000000007</v>
      </c>
    </row>
    <row r="103" spans="1:14" x14ac:dyDescent="0.3">
      <c r="A103" s="66"/>
      <c r="B103" s="67"/>
      <c r="C103" s="67"/>
      <c r="D103" s="30">
        <f>D102*C102</f>
        <v>0</v>
      </c>
      <c r="E103" s="30">
        <f>E102*C102</f>
        <v>0</v>
      </c>
      <c r="F103" s="30">
        <f>C102*F102</f>
        <v>0</v>
      </c>
      <c r="G103" s="30">
        <f>G102*C102</f>
        <v>96</v>
      </c>
      <c r="H103" s="30">
        <f>H102*C102</f>
        <v>96</v>
      </c>
      <c r="I103" s="30">
        <f>I102*C102</f>
        <v>0</v>
      </c>
      <c r="J103" s="30">
        <f t="shared" si="47"/>
        <v>192</v>
      </c>
      <c r="K103" s="39"/>
      <c r="L103" s="37"/>
      <c r="M103" s="39"/>
      <c r="N103" s="37"/>
    </row>
    <row r="104" spans="1:14" x14ac:dyDescent="0.3">
      <c r="A104" s="66"/>
      <c r="B104" s="10"/>
      <c r="C104" s="11"/>
      <c r="D104" s="12">
        <f t="shared" ref="D104:I104" si="56">D101+D103</f>
        <v>-0.19999999999998863</v>
      </c>
      <c r="E104" s="12">
        <f t="shared" si="56"/>
        <v>0.24000000000000909</v>
      </c>
      <c r="F104" s="12">
        <f t="shared" si="56"/>
        <v>0.68000000000000682</v>
      </c>
      <c r="G104" s="12">
        <f t="shared" si="56"/>
        <v>9.660000000000025</v>
      </c>
      <c r="H104" s="12">
        <f t="shared" si="56"/>
        <v>0.31499999999999773</v>
      </c>
      <c r="I104" s="12">
        <f t="shared" si="56"/>
        <v>1.3000000000000114</v>
      </c>
      <c r="J104" s="30">
        <f t="shared" si="47"/>
        <v>11.995000000000061</v>
      </c>
      <c r="K104" s="40"/>
      <c r="L104" s="37"/>
      <c r="M104" s="40"/>
      <c r="N104" s="37"/>
    </row>
    <row r="105" spans="1:14" x14ac:dyDescent="0.25">
      <c r="A105" s="66"/>
      <c r="B105" s="64" t="s">
        <v>18</v>
      </c>
      <c r="C105" s="65"/>
      <c r="D105" s="34">
        <f>D94+D97+D100+D103</f>
        <v>130</v>
      </c>
      <c r="E105" s="34">
        <f t="shared" ref="E105:J105" si="57">E94+E97+E100+E103</f>
        <v>278</v>
      </c>
      <c r="F105" s="34">
        <f t="shared" si="57"/>
        <v>426</v>
      </c>
      <c r="G105" s="34">
        <f t="shared" si="57"/>
        <v>448</v>
      </c>
      <c r="H105" s="34">
        <f t="shared" si="57"/>
        <v>392</v>
      </c>
      <c r="I105" s="34">
        <f t="shared" si="57"/>
        <v>240</v>
      </c>
      <c r="J105" s="34">
        <f t="shared" si="57"/>
        <v>1914</v>
      </c>
      <c r="K105" s="13">
        <f>L105/J105</f>
        <v>1.0327776384535006</v>
      </c>
      <c r="L105" s="14">
        <f>SUM(L93:L104)</f>
        <v>1976.7364000000002</v>
      </c>
      <c r="M105" s="13">
        <f>N105/L105</f>
        <v>0.24640887879638371</v>
      </c>
      <c r="N105" s="14">
        <f>SUM(N93:N104)</f>
        <v>487.08539999999994</v>
      </c>
    </row>
    <row r="106" spans="1:14" x14ac:dyDescent="0.3">
      <c r="J106" s="15" t="s">
        <v>17</v>
      </c>
      <c r="K106" s="23">
        <f>L106/G86</f>
        <v>5.1614317783715134E-2</v>
      </c>
      <c r="L106" s="24">
        <f>G86-L105</f>
        <v>107.58059999999978</v>
      </c>
      <c r="M106" s="23">
        <f>N106/H86</f>
        <v>0.23455045188178003</v>
      </c>
      <c r="N106" s="24">
        <f>H86-N105</f>
        <v>149.25360000000001</v>
      </c>
    </row>
  </sheetData>
  <mergeCells count="227">
    <mergeCell ref="L99:L101"/>
    <mergeCell ref="B105:C105"/>
    <mergeCell ref="B102:B103"/>
    <mergeCell ref="C102:C103"/>
    <mergeCell ref="K102:K104"/>
    <mergeCell ref="L102:L104"/>
    <mergeCell ref="L88:L89"/>
    <mergeCell ref="A90:A105"/>
    <mergeCell ref="C90:C92"/>
    <mergeCell ref="K90:K92"/>
    <mergeCell ref="L90:L92"/>
    <mergeCell ref="B93:B94"/>
    <mergeCell ref="C93:C94"/>
    <mergeCell ref="K93:K95"/>
    <mergeCell ref="L93:L95"/>
    <mergeCell ref="B96:B97"/>
    <mergeCell ref="C96:C97"/>
    <mergeCell ref="K96:K98"/>
    <mergeCell ref="L96:L98"/>
    <mergeCell ref="B99:B100"/>
    <mergeCell ref="C99:C100"/>
    <mergeCell ref="K99:K101"/>
    <mergeCell ref="A88:A89"/>
    <mergeCell ref="B88:C89"/>
    <mergeCell ref="D88:H88"/>
    <mergeCell ref="J88:J89"/>
    <mergeCell ref="K88:K89"/>
    <mergeCell ref="C79:C80"/>
    <mergeCell ref="K79:K81"/>
    <mergeCell ref="L79:L81"/>
    <mergeCell ref="B82:C82"/>
    <mergeCell ref="A84:C85"/>
    <mergeCell ref="D84:E85"/>
    <mergeCell ref="F84:F85"/>
    <mergeCell ref="K84:K85"/>
    <mergeCell ref="A86:C87"/>
    <mergeCell ref="D86:E87"/>
    <mergeCell ref="K86:K87"/>
    <mergeCell ref="A70:A82"/>
    <mergeCell ref="C70:C72"/>
    <mergeCell ref="K70:K72"/>
    <mergeCell ref="L70:L72"/>
    <mergeCell ref="B73:B74"/>
    <mergeCell ref="C73:C74"/>
    <mergeCell ref="K73:K75"/>
    <mergeCell ref="L73:L75"/>
    <mergeCell ref="B76:B77"/>
    <mergeCell ref="C76:C77"/>
    <mergeCell ref="K76:K78"/>
    <mergeCell ref="L76:L78"/>
    <mergeCell ref="B79:B80"/>
    <mergeCell ref="A64:C65"/>
    <mergeCell ref="D64:E65"/>
    <mergeCell ref="F64:F65"/>
    <mergeCell ref="K64:K65"/>
    <mergeCell ref="N64:N67"/>
    <mergeCell ref="A66:C67"/>
    <mergeCell ref="D66:E67"/>
    <mergeCell ref="K66:K67"/>
    <mergeCell ref="J68:J69"/>
    <mergeCell ref="K68:K69"/>
    <mergeCell ref="L68:L69"/>
    <mergeCell ref="A68:A69"/>
    <mergeCell ref="B68:C69"/>
    <mergeCell ref="D68:H68"/>
    <mergeCell ref="M68:M69"/>
    <mergeCell ref="N68:N69"/>
    <mergeCell ref="M70:M72"/>
    <mergeCell ref="N70:N72"/>
    <mergeCell ref="M73:M75"/>
    <mergeCell ref="N73:N75"/>
    <mergeCell ref="M76:M78"/>
    <mergeCell ref="L48:L49"/>
    <mergeCell ref="A50:A62"/>
    <mergeCell ref="C50:C52"/>
    <mergeCell ref="K50:K52"/>
    <mergeCell ref="L50:L52"/>
    <mergeCell ref="B53:B54"/>
    <mergeCell ref="C53:C54"/>
    <mergeCell ref="K53:K55"/>
    <mergeCell ref="L53:L55"/>
    <mergeCell ref="B56:B57"/>
    <mergeCell ref="C56:C57"/>
    <mergeCell ref="K56:K58"/>
    <mergeCell ref="L56:L58"/>
    <mergeCell ref="B59:B60"/>
    <mergeCell ref="C59:C60"/>
    <mergeCell ref="K59:K61"/>
    <mergeCell ref="A48:A49"/>
    <mergeCell ref="B48:C49"/>
    <mergeCell ref="D48:H48"/>
    <mergeCell ref="J48:J49"/>
    <mergeCell ref="K48:K49"/>
    <mergeCell ref="L59:L61"/>
    <mergeCell ref="B62:C62"/>
    <mergeCell ref="A44:C45"/>
    <mergeCell ref="D44:E45"/>
    <mergeCell ref="F44:F45"/>
    <mergeCell ref="K44:K45"/>
    <mergeCell ref="N44:N47"/>
    <mergeCell ref="A46:C47"/>
    <mergeCell ref="D46:E47"/>
    <mergeCell ref="K46:K47"/>
    <mergeCell ref="L28:L29"/>
    <mergeCell ref="A30:A42"/>
    <mergeCell ref="C30:C32"/>
    <mergeCell ref="K30:K32"/>
    <mergeCell ref="L30:L32"/>
    <mergeCell ref="B33:B34"/>
    <mergeCell ref="C33:C34"/>
    <mergeCell ref="K33:K35"/>
    <mergeCell ref="L33:L35"/>
    <mergeCell ref="B36:B37"/>
    <mergeCell ref="C36:C37"/>
    <mergeCell ref="K36:K38"/>
    <mergeCell ref="K39:K41"/>
    <mergeCell ref="B42:C42"/>
    <mergeCell ref="A28:A29"/>
    <mergeCell ref="B28:C29"/>
    <mergeCell ref="B39:B40"/>
    <mergeCell ref="C39:C40"/>
    <mergeCell ref="L39:L41"/>
    <mergeCell ref="L13:L15"/>
    <mergeCell ref="L16:L18"/>
    <mergeCell ref="D28:H28"/>
    <mergeCell ref="J28:J29"/>
    <mergeCell ref="K28:K29"/>
    <mergeCell ref="A24:C25"/>
    <mergeCell ref="D24:E25"/>
    <mergeCell ref="F24:F25"/>
    <mergeCell ref="K24:K25"/>
    <mergeCell ref="C16:C17"/>
    <mergeCell ref="K16:K18"/>
    <mergeCell ref="A26:C27"/>
    <mergeCell ref="D26:E27"/>
    <mergeCell ref="K26:K27"/>
    <mergeCell ref="C13:C14"/>
    <mergeCell ref="D1:E2"/>
    <mergeCell ref="D3:E4"/>
    <mergeCell ref="D5:H5"/>
    <mergeCell ref="B22:C22"/>
    <mergeCell ref="A7:A22"/>
    <mergeCell ref="K10:K12"/>
    <mergeCell ref="K13:K15"/>
    <mergeCell ref="B19:B20"/>
    <mergeCell ref="C19:C20"/>
    <mergeCell ref="K19:K21"/>
    <mergeCell ref="B16:B17"/>
    <mergeCell ref="F1:F2"/>
    <mergeCell ref="A1:C2"/>
    <mergeCell ref="K1:K2"/>
    <mergeCell ref="A3:C4"/>
    <mergeCell ref="B13:B14"/>
    <mergeCell ref="C7:C9"/>
    <mergeCell ref="B10:B11"/>
    <mergeCell ref="C10:C11"/>
    <mergeCell ref="A5:A6"/>
    <mergeCell ref="B5:C6"/>
    <mergeCell ref="J5:J6"/>
    <mergeCell ref="K5:K6"/>
    <mergeCell ref="K7:K9"/>
    <mergeCell ref="M13:M15"/>
    <mergeCell ref="N13:N15"/>
    <mergeCell ref="M16:M18"/>
    <mergeCell ref="N16:N18"/>
    <mergeCell ref="M19:M21"/>
    <mergeCell ref="N19:N21"/>
    <mergeCell ref="M24:M25"/>
    <mergeCell ref="M26:M27"/>
    <mergeCell ref="L5:L6"/>
    <mergeCell ref="N24:N27"/>
    <mergeCell ref="L19:L21"/>
    <mergeCell ref="L7:L9"/>
    <mergeCell ref="L10:L12"/>
    <mergeCell ref="M28:M29"/>
    <mergeCell ref="N28:N29"/>
    <mergeCell ref="M30:M32"/>
    <mergeCell ref="N30:N32"/>
    <mergeCell ref="M33:M35"/>
    <mergeCell ref="N33:N35"/>
    <mergeCell ref="M36:M38"/>
    <mergeCell ref="N36:N38"/>
    <mergeCell ref="L36:L38"/>
    <mergeCell ref="M1:M2"/>
    <mergeCell ref="M3:M4"/>
    <mergeCell ref="M5:M6"/>
    <mergeCell ref="N5:N6"/>
    <mergeCell ref="M7:M9"/>
    <mergeCell ref="N7:N9"/>
    <mergeCell ref="M10:M12"/>
    <mergeCell ref="N10:N12"/>
    <mergeCell ref="K3:K4"/>
    <mergeCell ref="N1:N4"/>
    <mergeCell ref="M53:M55"/>
    <mergeCell ref="N53:N55"/>
    <mergeCell ref="M56:M58"/>
    <mergeCell ref="N56:N58"/>
    <mergeCell ref="M59:M61"/>
    <mergeCell ref="N59:N61"/>
    <mergeCell ref="M64:M65"/>
    <mergeCell ref="M66:M67"/>
    <mergeCell ref="M39:M41"/>
    <mergeCell ref="N39:N41"/>
    <mergeCell ref="M44:M45"/>
    <mergeCell ref="M46:M47"/>
    <mergeCell ref="M48:M49"/>
    <mergeCell ref="N48:N49"/>
    <mergeCell ref="M50:M52"/>
    <mergeCell ref="N50:N52"/>
    <mergeCell ref="N76:N78"/>
    <mergeCell ref="M79:M81"/>
    <mergeCell ref="N79:N81"/>
    <mergeCell ref="M96:M98"/>
    <mergeCell ref="N96:N98"/>
    <mergeCell ref="M99:M101"/>
    <mergeCell ref="N99:N101"/>
    <mergeCell ref="M102:M104"/>
    <mergeCell ref="N102:N104"/>
    <mergeCell ref="M84:M85"/>
    <mergeCell ref="M86:M87"/>
    <mergeCell ref="M88:M89"/>
    <mergeCell ref="N88:N89"/>
    <mergeCell ref="M90:M92"/>
    <mergeCell ref="N90:N92"/>
    <mergeCell ref="M93:M95"/>
    <mergeCell ref="N93:N95"/>
    <mergeCell ref="N84:N87"/>
  </mergeCells>
  <phoneticPr fontId="2" type="noConversion"/>
  <pageMargins left="0.56000000000000005" right="0.23622047244094491" top="0.15748031496062992" bottom="0.12" header="0.15748031496062992" footer="0.11811023622047245"/>
  <pageSetup paperSize="9" scale="54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449812-3</vt:lpstr>
      <vt:lpstr>'449812-3'!Print_Area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S&amp;H MANAGER</dc:creator>
  <cp:lastModifiedBy>Administrator</cp:lastModifiedBy>
  <cp:lastPrinted>2019-12-23T09:26:06Z</cp:lastPrinted>
  <dcterms:created xsi:type="dcterms:W3CDTF">2016-04-06T23:11:26Z</dcterms:created>
  <dcterms:modified xsi:type="dcterms:W3CDTF">2020-01-04T03:20:45Z</dcterms:modified>
</cp:coreProperties>
</file>