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\\10.100.0.6\nkasmi\public_html\m2l\bulletin\"/>
    </mc:Choice>
  </mc:AlternateContent>
  <xr:revisionPtr revIDLastSave="0" documentId="13_ncr:1_{6831F04F-2B11-4ADE-82F9-C41673263CA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ULLETIN DE PAIE - NON CADRE" sheetId="1" r:id="rId1"/>
    <sheet name="BULLETIN DE PAIE - CADRE" sheetId="2" r:id="rId2"/>
  </sheets>
  <calcPr calcId="191029"/>
  <extLst>
    <ext uri="GoogleSheetsCustomDataVersion2">
      <go:sheetsCustomData xmlns:go="http://customooxmlschemas.google.com/" r:id="rId6" roundtripDataChecksum="XCVrMOZhSmqh+okunFyApDx+pFXtINNyfUMVOO7SSmY="/>
    </ext>
  </extLst>
</workbook>
</file>

<file path=xl/calcChain.xml><?xml version="1.0" encoding="utf-8"?>
<calcChain xmlns="http://schemas.openxmlformats.org/spreadsheetml/2006/main">
  <c r="F13" i="2" l="1"/>
  <c r="G13" i="2" s="1"/>
  <c r="G12" i="2"/>
  <c r="F12" i="2"/>
  <c r="G11" i="2"/>
  <c r="G14" i="2" s="1"/>
  <c r="E20" i="2" s="1"/>
  <c r="G20" i="2" s="1"/>
  <c r="G13" i="1"/>
  <c r="F13" i="1"/>
  <c r="F12" i="1"/>
  <c r="G12" i="1" s="1"/>
  <c r="G11" i="1"/>
  <c r="G14" i="1" l="1"/>
  <c r="E41" i="2"/>
  <c r="I41" i="2" s="1"/>
  <c r="E24" i="2"/>
  <c r="G24" i="2" s="1"/>
  <c r="E34" i="2"/>
  <c r="E31" i="2"/>
  <c r="I31" i="2" s="1"/>
  <c r="E28" i="2"/>
  <c r="I28" i="2" s="1"/>
  <c r="E21" i="2"/>
  <c r="G21" i="2" s="1"/>
  <c r="E19" i="2"/>
  <c r="G19" i="2" s="1"/>
  <c r="E42" i="2"/>
  <c r="E26" i="2"/>
  <c r="E40" i="2"/>
  <c r="E36" i="2"/>
  <c r="I36" i="2" s="1"/>
  <c r="E32" i="2"/>
  <c r="I32" i="2" s="1"/>
  <c r="E29" i="2"/>
  <c r="I29" i="2" s="1"/>
  <c r="E27" i="2"/>
  <c r="I27" i="2" s="1"/>
  <c r="H14" i="2"/>
  <c r="E35" i="2" s="1"/>
  <c r="E23" i="2"/>
  <c r="I40" i="2" l="1"/>
  <c r="G40" i="2"/>
  <c r="I26" i="2"/>
  <c r="G26" i="2"/>
  <c r="I23" i="2"/>
  <c r="G23" i="2"/>
  <c r="I42" i="2"/>
  <c r="G42" i="2"/>
  <c r="I35" i="2"/>
  <c r="G35" i="2"/>
  <c r="E39" i="2"/>
  <c r="G34" i="2"/>
  <c r="E38" i="2"/>
  <c r="I34" i="2"/>
  <c r="E26" i="1"/>
  <c r="E36" i="1"/>
  <c r="I36" i="1" s="1"/>
  <c r="E32" i="1"/>
  <c r="I32" i="1" s="1"/>
  <c r="E29" i="1"/>
  <c r="I29" i="1" s="1"/>
  <c r="E27" i="1"/>
  <c r="I27" i="1" s="1"/>
  <c r="E23" i="1"/>
  <c r="E20" i="1"/>
  <c r="G20" i="1" s="1"/>
  <c r="H14" i="1"/>
  <c r="E35" i="1" s="1"/>
  <c r="E24" i="1"/>
  <c r="G24" i="1" s="1"/>
  <c r="E34" i="1"/>
  <c r="E31" i="1"/>
  <c r="I31" i="1" s="1"/>
  <c r="E21" i="1"/>
  <c r="G21" i="1" s="1"/>
  <c r="E28" i="1"/>
  <c r="I28" i="1" s="1"/>
  <c r="E19" i="1"/>
  <c r="G19" i="1" s="1"/>
  <c r="I26" i="1" l="1"/>
  <c r="G26" i="1"/>
  <c r="E39" i="1"/>
  <c r="I35" i="1"/>
  <c r="G35" i="1"/>
  <c r="I39" i="2"/>
  <c r="G39" i="2"/>
  <c r="I34" i="1"/>
  <c r="G34" i="1"/>
  <c r="E38" i="1"/>
  <c r="G38" i="2"/>
  <c r="G44" i="2" s="1"/>
  <c r="I47" i="2" s="1"/>
  <c r="I38" i="2"/>
  <c r="G23" i="1"/>
  <c r="I23" i="1"/>
  <c r="I44" i="2"/>
  <c r="I49" i="2" l="1"/>
  <c r="I14" i="2"/>
  <c r="I39" i="1"/>
  <c r="G39" i="1"/>
  <c r="I38" i="1"/>
  <c r="I40" i="1" s="1"/>
  <c r="G38" i="1"/>
  <c r="G40" i="1" s="1"/>
  <c r="I43" i="1" s="1"/>
  <c r="I14" i="1" l="1"/>
  <c r="I45" i="1"/>
</calcChain>
</file>

<file path=xl/sharedStrings.xml><?xml version="1.0" encoding="utf-8"?>
<sst xmlns="http://schemas.openxmlformats.org/spreadsheetml/2006/main" count="85" uniqueCount="47">
  <si>
    <t>BULLETIN DE PAIE</t>
  </si>
  <si>
    <t>Payé le 30/04/2023 par chèque</t>
  </si>
  <si>
    <t>Salaire de base</t>
  </si>
  <si>
    <t>Plafond SS :</t>
  </si>
  <si>
    <t>HS à 25%</t>
  </si>
  <si>
    <t>HS à 50%</t>
  </si>
  <si>
    <t>Salaire brut</t>
  </si>
  <si>
    <t>Cotisations</t>
  </si>
  <si>
    <t>Base</t>
  </si>
  <si>
    <t>Part salariale</t>
  </si>
  <si>
    <t>Part patronale</t>
  </si>
  <si>
    <t>Taux</t>
  </si>
  <si>
    <t>Montant</t>
  </si>
  <si>
    <t>CSG non déductible</t>
  </si>
  <si>
    <t>CRDS non déductible</t>
  </si>
  <si>
    <t>Csg déductible</t>
  </si>
  <si>
    <t>Sécurité sociale</t>
  </si>
  <si>
    <t>Assurance maladie</t>
  </si>
  <si>
    <t>Assurance veuvage</t>
  </si>
  <si>
    <t>Assurance vieillesse</t>
  </si>
  <si>
    <t>AV déplafonée</t>
  </si>
  <si>
    <t>AV plafonnée</t>
  </si>
  <si>
    <t>Accidents du travail</t>
  </si>
  <si>
    <t>Allocation familiales</t>
  </si>
  <si>
    <t>Aide au logement</t>
  </si>
  <si>
    <t>AL déplafonée</t>
  </si>
  <si>
    <t>AL plafonnée</t>
  </si>
  <si>
    <t>ASSEDIC</t>
  </si>
  <si>
    <t>Assurance chômage tranche A</t>
  </si>
  <si>
    <t>Assurance chômage tranche B</t>
  </si>
  <si>
    <t>Assurance chômage tranche AGS (FNGS)</t>
  </si>
  <si>
    <t>Caisse de retraite (non cadre)</t>
  </si>
  <si>
    <t>Retraite complémentaire et AGFF tranche 1</t>
  </si>
  <si>
    <t>Retraite complémentaire et AGFF tranche 2</t>
  </si>
  <si>
    <t>Total des cotisations</t>
  </si>
  <si>
    <t>Net à payer</t>
  </si>
  <si>
    <t>Salaire net imposable</t>
  </si>
  <si>
    <t>à conserver sans limitation de durée</t>
  </si>
  <si>
    <t>Période du 01/04/2021 au 30/04/2021</t>
  </si>
  <si>
    <t>Caisse de retraite (cadre)</t>
  </si>
  <si>
    <t>Retraite complémentaire et AGFF tranche A</t>
  </si>
  <si>
    <t>Retraite complémentaire et AGFF tranche B</t>
  </si>
  <si>
    <t>APEC</t>
  </si>
  <si>
    <t>Assurance décès des cadres</t>
  </si>
  <si>
    <t>CET</t>
  </si>
  <si>
    <t>Payé le 30/11/2023 par chèque</t>
  </si>
  <si>
    <t>Période du 01/11/2023 au 30/11/2023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</si>
</sst>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&quot; €&quot;"/>
    <numFmt numFmtId="165" formatCode="0.00\ %"/>
    <numFmt numFmtId="166" formatCode="0.000%"/>
    <numFmt numFmtId="167" formatCode="_-* #,##0.00&quot; €&quot;_-;\-* #,##0.00&quot; €&quot;_-;_-* \-??&quot; €&quot;_-;_-@"/>
  </numFmts>
  <fonts count="9" x14ac:knownFonts="1">
    <font>
      <sz val="10"/>
      <color rgb="FF000000"/>
      <name val="Arial"/>
      <scheme val="minor"/>
    </font>
    <font>
      <b/>
      <sz val="12"/>
      <color theme="1"/>
      <name val="Arial"/>
    </font>
    <font>
      <b/>
      <i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FFFFFF"/>
      <name val="Arial"/>
    </font>
    <font>
      <sz val="10"/>
      <color rgb="FF99CC00"/>
      <name val="Comic Sans MS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3" borderId="5" xfId="0" applyFont="1" applyFill="1" applyBorder="1" applyAlignment="1"/>
    <xf numFmtId="164" fontId="3" fillId="3" borderId="5" xfId="0" applyNumberFormat="1" applyFont="1" applyFill="1" applyBorder="1" applyAlignment="1"/>
    <xf numFmtId="164" fontId="3" fillId="3" borderId="6" xfId="0" applyNumberFormat="1" applyFont="1" applyFill="1" applyBorder="1" applyAlignment="1"/>
    <xf numFmtId="0" fontId="6" fillId="2" borderId="1" xfId="0" applyFont="1" applyFill="1" applyBorder="1" applyAlignment="1"/>
    <xf numFmtId="164" fontId="6" fillId="2" borderId="1" xfId="0" applyNumberFormat="1" applyFont="1" applyFill="1" applyBorder="1" applyAlignment="1"/>
    <xf numFmtId="164" fontId="3" fillId="2" borderId="1" xfId="0" applyNumberFormat="1" applyFont="1" applyFill="1" applyBorder="1" applyAlignment="1"/>
    <xf numFmtId="164" fontId="3" fillId="2" borderId="10" xfId="0" applyNumberFormat="1" applyFont="1" applyFill="1" applyBorder="1" applyAlignment="1"/>
    <xf numFmtId="0" fontId="3" fillId="3" borderId="1" xfId="0" applyFont="1" applyFill="1" applyBorder="1" applyAlignment="1"/>
    <xf numFmtId="164" fontId="3" fillId="3" borderId="1" xfId="0" applyNumberFormat="1" applyFont="1" applyFill="1" applyBorder="1" applyAlignment="1"/>
    <xf numFmtId="164" fontId="3" fillId="3" borderId="10" xfId="0" applyNumberFormat="1" applyFont="1" applyFill="1" applyBorder="1" applyAlignment="1"/>
    <xf numFmtId="0" fontId="4" fillId="2" borderId="11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164" fontId="4" fillId="2" borderId="13" xfId="0" applyNumberFormat="1" applyFont="1" applyFill="1" applyBorder="1" applyAlignment="1"/>
    <xf numFmtId="164" fontId="6" fillId="0" borderId="0" xfId="0" applyNumberFormat="1" applyFont="1" applyAlignment="1"/>
    <xf numFmtId="0" fontId="4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/>
    <xf numFmtId="0" fontId="4" fillId="3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/>
    <xf numFmtId="165" fontId="3" fillId="3" borderId="1" xfId="0" applyNumberFormat="1" applyFont="1" applyFill="1" applyBorder="1" applyAlignment="1"/>
    <xf numFmtId="164" fontId="4" fillId="3" borderId="1" xfId="0" applyNumberFormat="1" applyFont="1" applyFill="1" applyBorder="1" applyAlignment="1"/>
    <xf numFmtId="0" fontId="4" fillId="0" borderId="0" xfId="0" applyFont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3" borderId="5" xfId="0" applyFont="1" applyFill="1" applyBorder="1" applyAlignment="1"/>
    <xf numFmtId="0" fontId="8" fillId="0" borderId="0" xfId="0" applyFont="1" applyAlignment="1">
      <alignment vertical="center"/>
    </xf>
    <xf numFmtId="166" fontId="3" fillId="3" borderId="1" xfId="0" applyNumberFormat="1" applyFont="1" applyFill="1" applyBorder="1" applyAlignment="1"/>
    <xf numFmtId="167" fontId="3" fillId="3" borderId="1" xfId="0" applyNumberFormat="1" applyFont="1" applyFill="1" applyBorder="1" applyAlignment="1"/>
    <xf numFmtId="0" fontId="3" fillId="0" borderId="0" xfId="0" applyFont="1" applyAlignment="1">
      <alignment horizontal="left"/>
    </xf>
    <xf numFmtId="0" fontId="0" fillId="0" borderId="0" xfId="0" applyFont="1" applyAlignment="1"/>
    <xf numFmtId="0" fontId="2" fillId="3" borderId="18" xfId="0" applyFont="1" applyFill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7" fillId="0" borderId="0" xfId="0" applyFont="1" applyAlignment="1">
      <alignment horizontal="center"/>
    </xf>
    <xf numFmtId="0" fontId="3" fillId="3" borderId="18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4" fillId="3" borderId="18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6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4" fillId="3" borderId="17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3" borderId="1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3" borderId="2" xfId="0" applyFont="1" applyFill="1" applyBorder="1" applyAlignment="1">
      <alignment horizontal="left"/>
    </xf>
    <xf numFmtId="0" fontId="5" fillId="0" borderId="3" xfId="0" applyFont="1" applyBorder="1"/>
    <xf numFmtId="0" fontId="5" fillId="0" borderId="4" xfId="0" applyFont="1" applyBorder="1"/>
    <xf numFmtId="0" fontId="3" fillId="2" borderId="7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1</xdr:row>
      <xdr:rowOff>57150</xdr:rowOff>
    </xdr:from>
    <xdr:ext cx="2752725" cy="971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974400" y="3298988"/>
          <a:ext cx="2743200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CBCBC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</a:t>
          </a:r>
          <a:r>
            <a:rPr lang="en-US" sz="110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Nadhir Kasmi</a:t>
          </a:r>
          <a:endParaRPr lang="en-US" sz="110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18 rue du</a:t>
          </a:r>
          <a:r>
            <a:rPr lang="en-US" sz="110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1994</a:t>
          </a:r>
          <a:endParaRPr lang="en-US" sz="110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19480  La</a:t>
          </a:r>
          <a:r>
            <a:rPr lang="en-US" sz="110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ramade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Numéro SS : 146159714894974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Emploi: Animateur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</xdr:row>
      <xdr:rowOff>57150</xdr:rowOff>
    </xdr:from>
    <xdr:ext cx="3686175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07675" y="3298988"/>
          <a:ext cx="3676650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CBCBC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Ligue de HandBall de Lorraine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13 rue Jean Moulin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54510 Tombliane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SIRET 07955542100019 - NAF 5829C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URSSAF 31000000002022408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1</xdr:row>
      <xdr:rowOff>57150</xdr:rowOff>
    </xdr:from>
    <xdr:ext cx="2752725" cy="9715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974400" y="3298988"/>
          <a:ext cx="2743200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CBCBC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Mme Alice Frances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45 Route de Woippy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57050 Metz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Numéro SS : 2830520734255124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Emploi: Directrice sportive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</xdr:row>
      <xdr:rowOff>57150</xdr:rowOff>
    </xdr:from>
    <xdr:ext cx="3724275" cy="9715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8625" y="3298988"/>
          <a:ext cx="3714750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CBCBC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Ligue de Judo de Lorraine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12 Route de Woippy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57050 Metz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SIRET 8546842100019 - NAF 5829C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URSSAF 45800458002028752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activeCell="F1" sqref="F1:I1"/>
    </sheetView>
  </sheetViews>
  <sheetFormatPr baseColWidth="10" defaultColWidth="12.5703125" defaultRowHeight="15" customHeight="1" x14ac:dyDescent="0.2"/>
  <cols>
    <col min="1" max="3" width="11.42578125" customWidth="1"/>
    <col min="4" max="4" width="4.5703125" customWidth="1"/>
    <col min="5" max="5" width="10.140625" customWidth="1"/>
    <col min="6" max="6" width="10.7109375" customWidth="1"/>
    <col min="7" max="7" width="11.140625" customWidth="1"/>
    <col min="8" max="8" width="10.7109375" customWidth="1"/>
    <col min="9" max="9" width="13" customWidth="1"/>
    <col min="10" max="29" width="11.42578125" customWidth="1"/>
  </cols>
  <sheetData>
    <row r="1" spans="1:29" ht="19.5" customHeight="1" x14ac:dyDescent="0.25">
      <c r="A1" s="60" t="s">
        <v>0</v>
      </c>
      <c r="B1" s="35"/>
      <c r="C1" s="35"/>
      <c r="D1" s="35"/>
      <c r="E1" s="35"/>
      <c r="F1" s="55" t="s">
        <v>46</v>
      </c>
      <c r="G1" s="35"/>
      <c r="H1" s="35"/>
      <c r="I1" s="35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">
      <c r="A2" s="55"/>
      <c r="B2" s="35"/>
      <c r="C2" s="61"/>
      <c r="D2" s="35"/>
      <c r="E2" s="35"/>
      <c r="F2" s="55"/>
      <c r="G2" s="35"/>
      <c r="H2" s="35"/>
      <c r="I2" s="3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">
      <c r="A3" s="55"/>
      <c r="B3" s="35"/>
      <c r="C3" s="54"/>
      <c r="D3" s="35"/>
      <c r="E3" s="35"/>
      <c r="F3" s="1"/>
      <c r="G3" s="1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">
      <c r="A4" s="1"/>
      <c r="B4" s="1"/>
      <c r="C4" s="3"/>
      <c r="D4" s="3"/>
      <c r="E4" s="3"/>
      <c r="F4" s="1"/>
      <c r="G4" s="1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">
      <c r="A5" s="55"/>
      <c r="B5" s="35"/>
      <c r="C5" s="54"/>
      <c r="D5" s="35"/>
      <c r="E5" s="35"/>
      <c r="F5" s="1"/>
      <c r="G5" s="1"/>
      <c r="H5" s="3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">
      <c r="A6" s="2"/>
      <c r="B6" s="1"/>
      <c r="C6" s="4"/>
      <c r="D6" s="3"/>
      <c r="E6" s="3"/>
      <c r="F6" s="55"/>
      <c r="G6" s="35"/>
      <c r="H6" s="54"/>
      <c r="I6" s="3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">
      <c r="AA7" s="2"/>
      <c r="AB7" s="2"/>
      <c r="AC7" s="2"/>
    </row>
    <row r="8" spans="1:29" ht="12.75" customHeight="1" x14ac:dyDescent="0.2"/>
    <row r="9" spans="1:29" ht="12.75" customHeight="1" x14ac:dyDescent="0.2">
      <c r="A9" s="1" t="s">
        <v>45</v>
      </c>
      <c r="B9" s="1"/>
      <c r="C9" s="3"/>
      <c r="D9" s="3"/>
      <c r="E9" s="3"/>
      <c r="F9" s="55"/>
      <c r="G9" s="35"/>
      <c r="H9" s="54"/>
      <c r="I9" s="3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0.5" customHeight="1" x14ac:dyDescent="0.2">
      <c r="A10" s="5"/>
      <c r="B10" s="5"/>
      <c r="C10" s="5"/>
      <c r="D10" s="5"/>
      <c r="E10" s="5"/>
      <c r="F10" s="5"/>
      <c r="G10" s="5"/>
      <c r="H10" s="6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3.5" customHeight="1" x14ac:dyDescent="0.2">
      <c r="A11" s="2"/>
      <c r="B11" s="56" t="s">
        <v>2</v>
      </c>
      <c r="C11" s="57"/>
      <c r="D11" s="58"/>
      <c r="E11" s="7">
        <v>46</v>
      </c>
      <c r="F11" s="8">
        <v>20</v>
      </c>
      <c r="G11" s="9">
        <f t="shared" ref="G11:G13" si="0">E11*F11</f>
        <v>920</v>
      </c>
      <c r="H11" s="10" t="s">
        <v>3</v>
      </c>
      <c r="I11" s="11">
        <v>2946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2.75" customHeight="1" x14ac:dyDescent="0.2">
      <c r="A12" s="2"/>
      <c r="B12" s="59" t="s">
        <v>4</v>
      </c>
      <c r="C12" s="37"/>
      <c r="D12" s="38"/>
      <c r="E12" s="5">
        <v>0</v>
      </c>
      <c r="F12" s="12">
        <f>F11*1.25</f>
        <v>25</v>
      </c>
      <c r="G12" s="13">
        <f t="shared" si="0"/>
        <v>0</v>
      </c>
      <c r="H12" s="5"/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2.75" customHeight="1" x14ac:dyDescent="0.2">
      <c r="A13" s="2"/>
      <c r="B13" s="44" t="s">
        <v>5</v>
      </c>
      <c r="C13" s="37"/>
      <c r="D13" s="38"/>
      <c r="E13" s="14">
        <v>0</v>
      </c>
      <c r="F13" s="15">
        <f>F11*1.5</f>
        <v>30</v>
      </c>
      <c r="G13" s="16">
        <f t="shared" si="0"/>
        <v>0</v>
      </c>
      <c r="H13" s="5"/>
      <c r="I13" s="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2.75" customHeight="1" x14ac:dyDescent="0.2">
      <c r="A14" s="2"/>
      <c r="B14" s="17" t="s">
        <v>6</v>
      </c>
      <c r="C14" s="18"/>
      <c r="D14" s="18"/>
      <c r="E14" s="18"/>
      <c r="F14" s="18"/>
      <c r="G14" s="19">
        <f>G11+G12+G13</f>
        <v>920</v>
      </c>
      <c r="H14" s="11">
        <f>G14-I11</f>
        <v>-2026</v>
      </c>
      <c r="I14" s="20">
        <f>I43+I40</f>
        <v>1145.768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2.75" customHeight="1" x14ac:dyDescent="0.2">
      <c r="A15" s="21"/>
      <c r="B15" s="21"/>
      <c r="C15" s="21"/>
      <c r="D15" s="21"/>
      <c r="E15" s="21"/>
      <c r="F15" s="12"/>
      <c r="G15" s="5"/>
      <c r="H15" s="5"/>
      <c r="I15" s="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2.75" customHeight="1" x14ac:dyDescent="0.2">
      <c r="A16" s="22"/>
      <c r="B16" s="22"/>
      <c r="C16" s="22"/>
      <c r="D16" s="22"/>
      <c r="E16" s="22"/>
      <c r="F16" s="2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7.25" customHeight="1" x14ac:dyDescent="0.2">
      <c r="A17" s="45" t="s">
        <v>7</v>
      </c>
      <c r="B17" s="46"/>
      <c r="C17" s="46"/>
      <c r="D17" s="47"/>
      <c r="E17" s="51" t="s">
        <v>8</v>
      </c>
      <c r="F17" s="53" t="s">
        <v>9</v>
      </c>
      <c r="G17" s="38"/>
      <c r="H17" s="53" t="s">
        <v>10</v>
      </c>
      <c r="I17" s="3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2.75" customHeight="1" x14ac:dyDescent="0.2">
      <c r="A18" s="48"/>
      <c r="B18" s="49"/>
      <c r="C18" s="49"/>
      <c r="D18" s="50"/>
      <c r="E18" s="52"/>
      <c r="F18" s="24" t="s">
        <v>11</v>
      </c>
      <c r="G18" s="24" t="s">
        <v>12</v>
      </c>
      <c r="H18" s="24" t="s">
        <v>11</v>
      </c>
      <c r="I18" s="24" t="s">
        <v>12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2.75" customHeight="1" x14ac:dyDescent="0.2">
      <c r="A19" s="41" t="s">
        <v>13</v>
      </c>
      <c r="B19" s="37"/>
      <c r="C19" s="37"/>
      <c r="D19" s="38"/>
      <c r="E19" s="12">
        <f t="shared" ref="E19:E21" si="1">$G$14*97%</f>
        <v>892.4</v>
      </c>
      <c r="F19" s="25">
        <v>2.4E-2</v>
      </c>
      <c r="G19" s="12">
        <f t="shared" ref="G19:G21" si="2">E19*F19</f>
        <v>21.4176</v>
      </c>
      <c r="H19" s="25"/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40" t="s">
        <v>14</v>
      </c>
      <c r="B20" s="37"/>
      <c r="C20" s="37"/>
      <c r="D20" s="38"/>
      <c r="E20" s="15">
        <f t="shared" si="1"/>
        <v>892.4</v>
      </c>
      <c r="F20" s="26">
        <v>5.0000000000000001E-3</v>
      </c>
      <c r="G20" s="15">
        <f t="shared" si="2"/>
        <v>4.4619999999999997</v>
      </c>
      <c r="H20" s="26"/>
      <c r="I20" s="1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41" t="s">
        <v>15</v>
      </c>
      <c r="B21" s="37"/>
      <c r="C21" s="37"/>
      <c r="D21" s="38"/>
      <c r="E21" s="12">
        <f t="shared" si="1"/>
        <v>892.4</v>
      </c>
      <c r="F21" s="25">
        <v>5.0999999999999997E-2</v>
      </c>
      <c r="G21" s="12">
        <f t="shared" si="2"/>
        <v>45.512399999999992</v>
      </c>
      <c r="H21" s="25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43" t="s">
        <v>16</v>
      </c>
      <c r="B22" s="37"/>
      <c r="C22" s="37"/>
      <c r="D22" s="38"/>
      <c r="E22" s="15"/>
      <c r="F22" s="26"/>
      <c r="G22" s="15"/>
      <c r="H22" s="26"/>
      <c r="I22" s="1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41" t="s">
        <v>17</v>
      </c>
      <c r="B23" s="37"/>
      <c r="C23" s="37"/>
      <c r="D23" s="38"/>
      <c r="E23" s="12">
        <f t="shared" ref="E23:E24" si="3">$G$14</f>
        <v>920</v>
      </c>
      <c r="F23" s="25">
        <v>7.4999999999999997E-3</v>
      </c>
      <c r="G23" s="12">
        <f t="shared" ref="G23:G24" si="4">E23*F23</f>
        <v>6.8999999999999995</v>
      </c>
      <c r="H23" s="25">
        <v>0.128</v>
      </c>
      <c r="I23" s="12">
        <f>E23*H23</f>
        <v>117.76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40" t="s">
        <v>18</v>
      </c>
      <c r="B24" s="37"/>
      <c r="C24" s="37"/>
      <c r="D24" s="38"/>
      <c r="E24" s="15">
        <f t="shared" si="3"/>
        <v>920</v>
      </c>
      <c r="F24" s="26">
        <v>1E-3</v>
      </c>
      <c r="G24" s="15">
        <f t="shared" si="4"/>
        <v>0.92</v>
      </c>
      <c r="H24" s="26"/>
      <c r="I24" s="1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42" t="s">
        <v>19</v>
      </c>
      <c r="B25" s="37"/>
      <c r="C25" s="37"/>
      <c r="D25" s="38"/>
      <c r="E25" s="12"/>
      <c r="F25" s="25"/>
      <c r="G25" s="12"/>
      <c r="H25" s="25"/>
      <c r="I25" s="1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40" t="s">
        <v>20</v>
      </c>
      <c r="B26" s="37"/>
      <c r="C26" s="37"/>
      <c r="D26" s="38"/>
      <c r="E26" s="15">
        <f t="shared" ref="E26:E29" si="5">$G$14</f>
        <v>920</v>
      </c>
      <c r="F26" s="26">
        <v>6.5500000000000003E-2</v>
      </c>
      <c r="G26" s="15">
        <f>E26*F26</f>
        <v>60.260000000000005</v>
      </c>
      <c r="H26" s="26">
        <v>1.6E-2</v>
      </c>
      <c r="I26" s="15">
        <f t="shared" ref="I26:I29" si="6">E26*H26</f>
        <v>14.72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41" t="s">
        <v>21</v>
      </c>
      <c r="B27" s="37"/>
      <c r="C27" s="37"/>
      <c r="D27" s="38"/>
      <c r="E27" s="12">
        <f t="shared" si="5"/>
        <v>920</v>
      </c>
      <c r="F27" s="25"/>
      <c r="G27" s="12"/>
      <c r="H27" s="25">
        <v>8.2000000000000003E-2</v>
      </c>
      <c r="I27" s="12">
        <f t="shared" si="6"/>
        <v>75.44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40" t="s">
        <v>22</v>
      </c>
      <c r="B28" s="37"/>
      <c r="C28" s="37"/>
      <c r="D28" s="38"/>
      <c r="E28" s="15">
        <f t="shared" si="5"/>
        <v>920</v>
      </c>
      <c r="F28" s="26"/>
      <c r="G28" s="15"/>
      <c r="H28" s="26">
        <v>7.2999999999999995E-2</v>
      </c>
      <c r="I28" s="15">
        <f t="shared" si="6"/>
        <v>67.16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41" t="s">
        <v>23</v>
      </c>
      <c r="B29" s="37"/>
      <c r="C29" s="37"/>
      <c r="D29" s="38"/>
      <c r="E29" s="12">
        <f t="shared" si="5"/>
        <v>920</v>
      </c>
      <c r="F29" s="25"/>
      <c r="G29" s="12"/>
      <c r="H29" s="25">
        <v>5.3999999999999999E-2</v>
      </c>
      <c r="I29" s="12">
        <f t="shared" si="6"/>
        <v>49.68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43" t="s">
        <v>24</v>
      </c>
      <c r="B30" s="37"/>
      <c r="C30" s="37"/>
      <c r="D30" s="38"/>
      <c r="E30" s="15"/>
      <c r="F30" s="26"/>
      <c r="G30" s="15"/>
      <c r="H30" s="26"/>
      <c r="I30" s="1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41" t="s">
        <v>25</v>
      </c>
      <c r="B31" s="37"/>
      <c r="C31" s="37"/>
      <c r="D31" s="38"/>
      <c r="E31" s="12">
        <f t="shared" ref="E31:E32" si="7">$G$14</f>
        <v>920</v>
      </c>
      <c r="F31" s="25"/>
      <c r="G31" s="12"/>
      <c r="H31" s="25">
        <v>4.0000000000000001E-3</v>
      </c>
      <c r="I31" s="12">
        <f t="shared" ref="I31:I32" si="8">E31*H31</f>
        <v>3.68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40" t="s">
        <v>26</v>
      </c>
      <c r="B32" s="37"/>
      <c r="C32" s="37"/>
      <c r="D32" s="38"/>
      <c r="E32" s="15">
        <f t="shared" si="7"/>
        <v>920</v>
      </c>
      <c r="F32" s="26"/>
      <c r="G32" s="15"/>
      <c r="H32" s="26">
        <v>1E-3</v>
      </c>
      <c r="I32" s="15">
        <f t="shared" si="8"/>
        <v>0.92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42" t="s">
        <v>27</v>
      </c>
      <c r="B33" s="37"/>
      <c r="C33" s="37"/>
      <c r="D33" s="38"/>
      <c r="E33" s="5"/>
      <c r="F33" s="5"/>
      <c r="G33" s="12"/>
      <c r="H33" s="25"/>
      <c r="I33" s="1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40" t="s">
        <v>28</v>
      </c>
      <c r="B34" s="37"/>
      <c r="C34" s="37"/>
      <c r="D34" s="38"/>
      <c r="E34" s="15">
        <f>IF(G14&gt;I11,I11,G14)</f>
        <v>920</v>
      </c>
      <c r="F34" s="26">
        <v>2.4E-2</v>
      </c>
      <c r="G34" s="15">
        <f t="shared" ref="G34:G35" si="9">E34*F34</f>
        <v>22.080000000000002</v>
      </c>
      <c r="H34" s="26">
        <v>0.04</v>
      </c>
      <c r="I34" s="15">
        <f t="shared" ref="I34:I36" si="10">E34*H34</f>
        <v>36.800000000000004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41" t="s">
        <v>29</v>
      </c>
      <c r="B35" s="37"/>
      <c r="C35" s="37"/>
      <c r="D35" s="38"/>
      <c r="E35" s="12">
        <f>IF(H14&gt;0,I11,0)</f>
        <v>0</v>
      </c>
      <c r="F35" s="25">
        <v>2.4E-2</v>
      </c>
      <c r="G35" s="12">
        <f t="shared" si="9"/>
        <v>0</v>
      </c>
      <c r="H35" s="25">
        <v>0.04</v>
      </c>
      <c r="I35" s="12">
        <f t="shared" si="10"/>
        <v>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40" t="s">
        <v>30</v>
      </c>
      <c r="B36" s="37"/>
      <c r="C36" s="37"/>
      <c r="D36" s="38"/>
      <c r="E36" s="15">
        <f>$G$14</f>
        <v>920</v>
      </c>
      <c r="F36" s="26"/>
      <c r="G36" s="15"/>
      <c r="H36" s="26">
        <v>4.0000000000000001E-3</v>
      </c>
      <c r="I36" s="15">
        <f t="shared" si="10"/>
        <v>3.68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42" t="s">
        <v>31</v>
      </c>
      <c r="B37" s="37"/>
      <c r="C37" s="37"/>
      <c r="D37" s="38"/>
      <c r="E37" s="12"/>
      <c r="F37" s="25"/>
      <c r="G37" s="12"/>
      <c r="H37" s="25"/>
      <c r="I37" s="1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40" t="s">
        <v>32</v>
      </c>
      <c r="B38" s="37"/>
      <c r="C38" s="37"/>
      <c r="D38" s="38"/>
      <c r="E38" s="15">
        <f t="shared" ref="E38:E39" si="11">E34</f>
        <v>920</v>
      </c>
      <c r="F38" s="26">
        <v>3.7999999999999999E-2</v>
      </c>
      <c r="G38" s="15">
        <f t="shared" ref="G38:G39" si="12">E38*F38</f>
        <v>34.96</v>
      </c>
      <c r="H38" s="26">
        <v>5.7000000000000002E-2</v>
      </c>
      <c r="I38" s="15">
        <f t="shared" ref="I38:I39" si="13">E38*H38</f>
        <v>52.440000000000005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8" customHeight="1" x14ac:dyDescent="0.2">
      <c r="A39" s="41" t="s">
        <v>33</v>
      </c>
      <c r="B39" s="37"/>
      <c r="C39" s="37"/>
      <c r="D39" s="38"/>
      <c r="E39" s="12">
        <f t="shared" si="11"/>
        <v>0</v>
      </c>
      <c r="F39" s="25">
        <v>6.9000000000000006E-2</v>
      </c>
      <c r="G39" s="12">
        <f t="shared" si="12"/>
        <v>0</v>
      </c>
      <c r="H39" s="25">
        <v>0.10299999999999999</v>
      </c>
      <c r="I39" s="12">
        <f t="shared" si="13"/>
        <v>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8" customHeight="1" x14ac:dyDescent="0.2">
      <c r="A40" s="43" t="s">
        <v>34</v>
      </c>
      <c r="B40" s="37"/>
      <c r="C40" s="37"/>
      <c r="D40" s="38"/>
      <c r="E40" s="2"/>
      <c r="F40" s="2"/>
      <c r="G40" s="27">
        <f>SUM(G19:G39)</f>
        <v>196.51200000000003</v>
      </c>
      <c r="H40" s="2"/>
      <c r="I40" s="27">
        <f>SUM(I19:I39)</f>
        <v>422.28000000000009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8" customHeight="1" x14ac:dyDescent="0.2">
      <c r="A41" s="34"/>
      <c r="B41" s="35"/>
      <c r="C41" s="35"/>
      <c r="D41" s="3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8" customHeight="1" x14ac:dyDescent="0.2">
      <c r="A42" s="22"/>
      <c r="B42" s="22"/>
      <c r="C42" s="22"/>
      <c r="D42" s="2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8" customHeight="1" x14ac:dyDescent="0.2">
      <c r="A43" s="28"/>
      <c r="B43" s="28"/>
      <c r="C43" s="28"/>
      <c r="D43" s="28"/>
      <c r="E43" s="2"/>
      <c r="F43" s="29" t="s">
        <v>35</v>
      </c>
      <c r="G43" s="14"/>
      <c r="H43" s="14"/>
      <c r="I43" s="15">
        <f>G14-G40</f>
        <v>723.48799999999994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8" customHeight="1" x14ac:dyDescent="0.2">
      <c r="A44" s="28"/>
      <c r="B44" s="28"/>
      <c r="C44" s="28"/>
      <c r="D44" s="28"/>
      <c r="E44" s="2"/>
      <c r="F44" s="2"/>
      <c r="G44" s="2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8" customHeight="1" x14ac:dyDescent="0.2">
      <c r="A45" s="1"/>
      <c r="B45" s="28"/>
      <c r="C45" s="28"/>
      <c r="D45" s="28"/>
      <c r="E45" s="2"/>
      <c r="F45" s="29" t="s">
        <v>36</v>
      </c>
      <c r="G45" s="14"/>
      <c r="H45" s="14"/>
      <c r="I45" s="27">
        <f>I43+G19</f>
        <v>744.90559999999994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3.5" customHeight="1" x14ac:dyDescent="0.2">
      <c r="A46" s="28"/>
      <c r="B46" s="28"/>
      <c r="C46" s="28"/>
      <c r="D46" s="28"/>
      <c r="E46" s="2"/>
      <c r="F46" s="2"/>
      <c r="G46" s="2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6.5" customHeight="1" x14ac:dyDescent="0.2">
      <c r="A47" s="36" t="s">
        <v>37</v>
      </c>
      <c r="B47" s="37"/>
      <c r="C47" s="37"/>
      <c r="D47" s="37"/>
      <c r="E47" s="37"/>
      <c r="F47" s="37"/>
      <c r="G47" s="37"/>
      <c r="H47" s="37"/>
      <c r="I47" s="38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8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8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8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" customHeight="1" x14ac:dyDescent="0.3">
      <c r="A55" s="39"/>
      <c r="B55" s="35"/>
      <c r="C55" s="35"/>
      <c r="D55" s="35"/>
      <c r="E55" s="35"/>
      <c r="F55" s="3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45">
    <mergeCell ref="A1:E1"/>
    <mergeCell ref="F1:I1"/>
    <mergeCell ref="A2:B2"/>
    <mergeCell ref="C2:E2"/>
    <mergeCell ref="F2:I2"/>
    <mergeCell ref="A3:B3"/>
    <mergeCell ref="C3:E3"/>
    <mergeCell ref="A5:B5"/>
    <mergeCell ref="C5:E5"/>
    <mergeCell ref="F6:G6"/>
    <mergeCell ref="H6:I6"/>
    <mergeCell ref="F9:G9"/>
    <mergeCell ref="H9:I9"/>
    <mergeCell ref="B11:D11"/>
    <mergeCell ref="B12:D12"/>
    <mergeCell ref="B13:D13"/>
    <mergeCell ref="A17:D18"/>
    <mergeCell ref="E17:E18"/>
    <mergeCell ref="F17:G17"/>
    <mergeCell ref="H17:I17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41:D41"/>
    <mergeCell ref="A47:I47"/>
    <mergeCell ref="A55:F55"/>
    <mergeCell ref="A34:D34"/>
    <mergeCell ref="A35:D35"/>
    <mergeCell ref="A36:D36"/>
    <mergeCell ref="A37:D37"/>
    <mergeCell ref="A38:D38"/>
    <mergeCell ref="A39:D39"/>
    <mergeCell ref="A40:D40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/>
  </sheetViews>
  <sheetFormatPr baseColWidth="10" defaultColWidth="12.5703125" defaultRowHeight="15" customHeight="1" x14ac:dyDescent="0.2"/>
  <cols>
    <col min="1" max="3" width="11.42578125" customWidth="1"/>
    <col min="4" max="4" width="5.140625" customWidth="1"/>
    <col min="5" max="5" width="10.140625" customWidth="1"/>
    <col min="6" max="6" width="10.7109375" customWidth="1"/>
    <col min="7" max="7" width="11.140625" customWidth="1"/>
    <col min="8" max="8" width="10.7109375" customWidth="1"/>
    <col min="9" max="9" width="13" customWidth="1"/>
    <col min="10" max="29" width="11.42578125" customWidth="1"/>
  </cols>
  <sheetData>
    <row r="1" spans="1:29" ht="19.5" customHeight="1" x14ac:dyDescent="0.25">
      <c r="A1" s="60" t="s">
        <v>0</v>
      </c>
      <c r="B1" s="35"/>
      <c r="C1" s="35"/>
      <c r="D1" s="35"/>
      <c r="E1" s="35"/>
      <c r="F1" s="55" t="s">
        <v>38</v>
      </c>
      <c r="G1" s="35"/>
      <c r="H1" s="35"/>
      <c r="I1" s="35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">
      <c r="A2" s="55"/>
      <c r="B2" s="35"/>
      <c r="C2" s="61"/>
      <c r="D2" s="35"/>
      <c r="E2" s="35"/>
      <c r="F2" s="55"/>
      <c r="G2" s="35"/>
      <c r="H2" s="35"/>
      <c r="I2" s="3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">
      <c r="A3" s="55"/>
      <c r="B3" s="35"/>
      <c r="C3" s="54"/>
      <c r="D3" s="35"/>
      <c r="E3" s="35"/>
      <c r="F3" s="1"/>
      <c r="G3" s="1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">
      <c r="A4" s="1"/>
      <c r="B4" s="1"/>
      <c r="C4" s="3"/>
      <c r="D4" s="3"/>
      <c r="E4" s="3"/>
      <c r="F4" s="1"/>
      <c r="G4" s="1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">
      <c r="A5" s="55"/>
      <c r="B5" s="35"/>
      <c r="C5" s="54"/>
      <c r="D5" s="35"/>
      <c r="E5" s="35"/>
      <c r="F5" s="1"/>
      <c r="G5" s="1"/>
      <c r="H5" s="3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">
      <c r="A6" s="2"/>
      <c r="B6" s="1"/>
      <c r="C6" s="4"/>
      <c r="D6" s="3"/>
      <c r="E6" s="3"/>
      <c r="F6" s="55"/>
      <c r="G6" s="35"/>
      <c r="H6" s="54"/>
      <c r="I6" s="3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"/>
    <row r="8" spans="1:29" ht="12.75" customHeight="1" x14ac:dyDescent="0.2"/>
    <row r="9" spans="1:29" ht="12.75" customHeight="1" x14ac:dyDescent="0.2">
      <c r="A9" s="1" t="s">
        <v>1</v>
      </c>
      <c r="B9" s="1"/>
      <c r="C9" s="3"/>
      <c r="D9" s="3"/>
      <c r="E9" s="3"/>
      <c r="F9" s="55"/>
      <c r="G9" s="35"/>
      <c r="H9" s="54"/>
      <c r="I9" s="3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0.5" customHeight="1" x14ac:dyDescent="0.2">
      <c r="A10" s="5"/>
      <c r="B10" s="5"/>
      <c r="C10" s="5"/>
      <c r="D10" s="5"/>
      <c r="E10" s="5"/>
      <c r="F10" s="5"/>
      <c r="G10" s="5"/>
      <c r="H10" s="6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3.5" customHeight="1" x14ac:dyDescent="0.2">
      <c r="A11" s="2"/>
      <c r="B11" s="56" t="s">
        <v>2</v>
      </c>
      <c r="C11" s="57"/>
      <c r="D11" s="58"/>
      <c r="E11" s="30">
        <v>123</v>
      </c>
      <c r="F11" s="8">
        <v>20</v>
      </c>
      <c r="G11" s="9">
        <f t="shared" ref="G11:G13" si="0">E11*F11</f>
        <v>2460</v>
      </c>
      <c r="H11" s="10" t="s">
        <v>3</v>
      </c>
      <c r="I11" s="11">
        <v>2946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2.75" customHeight="1" x14ac:dyDescent="0.2">
      <c r="A12" s="2"/>
      <c r="B12" s="59" t="s">
        <v>4</v>
      </c>
      <c r="C12" s="37"/>
      <c r="D12" s="38"/>
      <c r="E12" s="5">
        <v>0</v>
      </c>
      <c r="F12" s="12">
        <f>F11*1.25</f>
        <v>25</v>
      </c>
      <c r="G12" s="13">
        <f t="shared" si="0"/>
        <v>0</v>
      </c>
      <c r="H12" s="5"/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2.75" customHeight="1" x14ac:dyDescent="0.2">
      <c r="A13" s="2"/>
      <c r="B13" s="44" t="s">
        <v>5</v>
      </c>
      <c r="C13" s="37"/>
      <c r="D13" s="38"/>
      <c r="E13" s="14">
        <v>0</v>
      </c>
      <c r="F13" s="15">
        <f>F11*1.5</f>
        <v>30</v>
      </c>
      <c r="G13" s="16">
        <f t="shared" si="0"/>
        <v>0</v>
      </c>
      <c r="H13" s="5"/>
      <c r="I13" s="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2.75" customHeight="1" x14ac:dyDescent="0.2">
      <c r="A14" s="2"/>
      <c r="B14" s="17" t="s">
        <v>6</v>
      </c>
      <c r="C14" s="18"/>
      <c r="D14" s="18"/>
      <c r="E14" s="18"/>
      <c r="F14" s="18"/>
      <c r="G14" s="19">
        <f>G11+G12+G13</f>
        <v>2460</v>
      </c>
      <c r="H14" s="11">
        <f>G14-I11</f>
        <v>-486</v>
      </c>
      <c r="I14" s="20">
        <f>I47+I44</f>
        <v>3103.0932000000003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2.75" customHeight="1" x14ac:dyDescent="0.2">
      <c r="A15" s="21"/>
      <c r="B15" s="21"/>
      <c r="C15" s="21"/>
      <c r="D15" s="21"/>
      <c r="E15" s="21"/>
      <c r="F15" s="12"/>
      <c r="G15" s="5"/>
      <c r="H15" s="5"/>
      <c r="I15" s="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2.75" customHeight="1" x14ac:dyDescent="0.2">
      <c r="A16" s="22"/>
      <c r="B16" s="22"/>
      <c r="C16" s="22"/>
      <c r="D16" s="22"/>
      <c r="E16" s="22"/>
      <c r="F16" s="2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7.25" customHeight="1" x14ac:dyDescent="0.2">
      <c r="A17" s="45" t="s">
        <v>7</v>
      </c>
      <c r="B17" s="46"/>
      <c r="C17" s="46"/>
      <c r="D17" s="47"/>
      <c r="E17" s="51" t="s">
        <v>8</v>
      </c>
      <c r="F17" s="53" t="s">
        <v>9</v>
      </c>
      <c r="G17" s="38"/>
      <c r="H17" s="53" t="s">
        <v>10</v>
      </c>
      <c r="I17" s="3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2.75" customHeight="1" x14ac:dyDescent="0.2">
      <c r="A18" s="48"/>
      <c r="B18" s="49"/>
      <c r="C18" s="49"/>
      <c r="D18" s="50"/>
      <c r="E18" s="52"/>
      <c r="F18" s="24" t="s">
        <v>11</v>
      </c>
      <c r="G18" s="24" t="s">
        <v>12</v>
      </c>
      <c r="H18" s="24" t="s">
        <v>11</v>
      </c>
      <c r="I18" s="24" t="s">
        <v>12</v>
      </c>
      <c r="J18" s="2"/>
      <c r="K18" s="2"/>
      <c r="L18" s="2"/>
      <c r="M18" s="2"/>
      <c r="N18" s="2"/>
      <c r="O18" s="2"/>
      <c r="P18" s="31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2.75" customHeight="1" x14ac:dyDescent="0.2">
      <c r="A19" s="41" t="s">
        <v>13</v>
      </c>
      <c r="B19" s="37"/>
      <c r="C19" s="37"/>
      <c r="D19" s="38"/>
      <c r="E19" s="12">
        <f t="shared" ref="E19:E21" si="1">$G$14*97%</f>
        <v>2386.1999999999998</v>
      </c>
      <c r="F19" s="25">
        <v>2.4E-2</v>
      </c>
      <c r="G19" s="12">
        <f t="shared" ref="G19:G21" si="2">E19*F19</f>
        <v>57.268799999999999</v>
      </c>
      <c r="H19" s="25"/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40" t="s">
        <v>14</v>
      </c>
      <c r="B20" s="37"/>
      <c r="C20" s="37"/>
      <c r="D20" s="38"/>
      <c r="E20" s="15">
        <f t="shared" si="1"/>
        <v>2386.1999999999998</v>
      </c>
      <c r="F20" s="26">
        <v>5.0000000000000001E-3</v>
      </c>
      <c r="G20" s="15">
        <f t="shared" si="2"/>
        <v>11.930999999999999</v>
      </c>
      <c r="H20" s="26"/>
      <c r="I20" s="1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41" t="s">
        <v>15</v>
      </c>
      <c r="B21" s="37"/>
      <c r="C21" s="37"/>
      <c r="D21" s="38"/>
      <c r="E21" s="12">
        <f t="shared" si="1"/>
        <v>2386.1999999999998</v>
      </c>
      <c r="F21" s="25">
        <v>5.0999999999999997E-2</v>
      </c>
      <c r="G21" s="12">
        <f t="shared" si="2"/>
        <v>121.69619999999998</v>
      </c>
      <c r="H21" s="25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43" t="s">
        <v>16</v>
      </c>
      <c r="B22" s="37"/>
      <c r="C22" s="37"/>
      <c r="D22" s="38"/>
      <c r="E22" s="15"/>
      <c r="F22" s="26"/>
      <c r="G22" s="15"/>
      <c r="H22" s="26"/>
      <c r="I22" s="1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41" t="s">
        <v>17</v>
      </c>
      <c r="B23" s="37"/>
      <c r="C23" s="37"/>
      <c r="D23" s="38"/>
      <c r="E23" s="12">
        <f t="shared" ref="E23:E24" si="3">$G$14</f>
        <v>2460</v>
      </c>
      <c r="F23" s="25">
        <v>7.4999999999999997E-3</v>
      </c>
      <c r="G23" s="12">
        <f t="shared" ref="G23:G24" si="4">E23*F23</f>
        <v>18.45</v>
      </c>
      <c r="H23" s="25">
        <v>0.128</v>
      </c>
      <c r="I23" s="12">
        <f>E23*H23</f>
        <v>314.88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40" t="s">
        <v>18</v>
      </c>
      <c r="B24" s="37"/>
      <c r="C24" s="37"/>
      <c r="D24" s="38"/>
      <c r="E24" s="15">
        <f t="shared" si="3"/>
        <v>2460</v>
      </c>
      <c r="F24" s="26">
        <v>1E-3</v>
      </c>
      <c r="G24" s="15">
        <f t="shared" si="4"/>
        <v>2.46</v>
      </c>
      <c r="H24" s="26"/>
      <c r="I24" s="1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42" t="s">
        <v>19</v>
      </c>
      <c r="B25" s="37"/>
      <c r="C25" s="37"/>
      <c r="D25" s="38"/>
      <c r="E25" s="12"/>
      <c r="F25" s="25"/>
      <c r="G25" s="12"/>
      <c r="H25" s="25"/>
      <c r="I25" s="1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40" t="s">
        <v>20</v>
      </c>
      <c r="B26" s="37"/>
      <c r="C26" s="37"/>
      <c r="D26" s="38"/>
      <c r="E26" s="15">
        <f t="shared" ref="E26:E29" si="5">$G$14</f>
        <v>2460</v>
      </c>
      <c r="F26" s="26">
        <v>6.5500000000000003E-2</v>
      </c>
      <c r="G26" s="15">
        <f>E26*F26</f>
        <v>161.13</v>
      </c>
      <c r="H26" s="26">
        <v>1.6E-2</v>
      </c>
      <c r="I26" s="15">
        <f t="shared" ref="I26:I29" si="6">E26*H26</f>
        <v>39.36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41" t="s">
        <v>21</v>
      </c>
      <c r="B27" s="37"/>
      <c r="C27" s="37"/>
      <c r="D27" s="38"/>
      <c r="E27" s="12">
        <f t="shared" si="5"/>
        <v>2460</v>
      </c>
      <c r="F27" s="25"/>
      <c r="G27" s="12"/>
      <c r="H27" s="25">
        <v>8.2000000000000003E-2</v>
      </c>
      <c r="I27" s="12">
        <f t="shared" si="6"/>
        <v>201.72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40" t="s">
        <v>22</v>
      </c>
      <c r="B28" s="37"/>
      <c r="C28" s="37"/>
      <c r="D28" s="38"/>
      <c r="E28" s="15">
        <f t="shared" si="5"/>
        <v>2460</v>
      </c>
      <c r="F28" s="26"/>
      <c r="G28" s="15"/>
      <c r="H28" s="26">
        <v>7.2999999999999995E-2</v>
      </c>
      <c r="I28" s="15">
        <f t="shared" si="6"/>
        <v>179.57999999999998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41" t="s">
        <v>23</v>
      </c>
      <c r="B29" s="37"/>
      <c r="C29" s="37"/>
      <c r="D29" s="38"/>
      <c r="E29" s="12">
        <f t="shared" si="5"/>
        <v>2460</v>
      </c>
      <c r="F29" s="25"/>
      <c r="G29" s="12"/>
      <c r="H29" s="25">
        <v>5.3999999999999999E-2</v>
      </c>
      <c r="I29" s="12">
        <f t="shared" si="6"/>
        <v>132.84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43" t="s">
        <v>24</v>
      </c>
      <c r="B30" s="37"/>
      <c r="C30" s="37"/>
      <c r="D30" s="38"/>
      <c r="E30" s="15"/>
      <c r="F30" s="26"/>
      <c r="G30" s="15"/>
      <c r="H30" s="26"/>
      <c r="I30" s="1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41" t="s">
        <v>25</v>
      </c>
      <c r="B31" s="37"/>
      <c r="C31" s="37"/>
      <c r="D31" s="38"/>
      <c r="E31" s="12">
        <f t="shared" ref="E31:E32" si="7">$G$14</f>
        <v>2460</v>
      </c>
      <c r="F31" s="25"/>
      <c r="G31" s="12"/>
      <c r="H31" s="25">
        <v>4.0000000000000001E-3</v>
      </c>
      <c r="I31" s="12">
        <f t="shared" ref="I31:I32" si="8">E31*H31</f>
        <v>9.84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40" t="s">
        <v>26</v>
      </c>
      <c r="B32" s="37"/>
      <c r="C32" s="37"/>
      <c r="D32" s="38"/>
      <c r="E32" s="15">
        <f t="shared" si="7"/>
        <v>2460</v>
      </c>
      <c r="F32" s="26"/>
      <c r="G32" s="15"/>
      <c r="H32" s="26">
        <v>1E-3</v>
      </c>
      <c r="I32" s="15">
        <f t="shared" si="8"/>
        <v>2.46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42" t="s">
        <v>27</v>
      </c>
      <c r="B33" s="37"/>
      <c r="C33" s="37"/>
      <c r="D33" s="38"/>
      <c r="E33" s="5"/>
      <c r="F33" s="5"/>
      <c r="G33" s="12"/>
      <c r="H33" s="25"/>
      <c r="I33" s="1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40" t="s">
        <v>28</v>
      </c>
      <c r="B34" s="37"/>
      <c r="C34" s="37"/>
      <c r="D34" s="38"/>
      <c r="E34" s="15">
        <f>IF(G14&gt;I11,I11,G14)</f>
        <v>2460</v>
      </c>
      <c r="F34" s="26">
        <v>2.4E-2</v>
      </c>
      <c r="G34" s="15">
        <f t="shared" ref="G34:G35" si="9">E34*F34</f>
        <v>59.04</v>
      </c>
      <c r="H34" s="26">
        <v>0.04</v>
      </c>
      <c r="I34" s="15">
        <f t="shared" ref="I34:I36" si="10">E34*H34</f>
        <v>98.4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41" t="s">
        <v>29</v>
      </c>
      <c r="B35" s="37"/>
      <c r="C35" s="37"/>
      <c r="D35" s="38"/>
      <c r="E35" s="12">
        <f>IF(H14&gt;0,I11,0)</f>
        <v>0</v>
      </c>
      <c r="F35" s="25">
        <v>2.4E-2</v>
      </c>
      <c r="G35" s="12">
        <f t="shared" si="9"/>
        <v>0</v>
      </c>
      <c r="H35" s="25">
        <v>0.04</v>
      </c>
      <c r="I35" s="12">
        <f t="shared" si="10"/>
        <v>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40" t="s">
        <v>30</v>
      </c>
      <c r="B36" s="37"/>
      <c r="C36" s="37"/>
      <c r="D36" s="38"/>
      <c r="E36" s="15">
        <f>$G$14</f>
        <v>2460</v>
      </c>
      <c r="F36" s="26"/>
      <c r="G36" s="15"/>
      <c r="H36" s="26">
        <v>4.0000000000000001E-3</v>
      </c>
      <c r="I36" s="15">
        <f t="shared" si="10"/>
        <v>9.84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42" t="s">
        <v>39</v>
      </c>
      <c r="B37" s="37"/>
      <c r="C37" s="37"/>
      <c r="D37" s="38"/>
      <c r="E37" s="12"/>
      <c r="F37" s="25"/>
      <c r="G37" s="12"/>
      <c r="H37" s="25"/>
      <c r="I37" s="1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40" t="s">
        <v>40</v>
      </c>
      <c r="B38" s="37"/>
      <c r="C38" s="37"/>
      <c r="D38" s="38"/>
      <c r="E38" s="15">
        <f t="shared" ref="E38:E39" si="11">E34</f>
        <v>2460</v>
      </c>
      <c r="F38" s="26">
        <v>3.7999999999999999E-2</v>
      </c>
      <c r="G38" s="15">
        <f t="shared" ref="G38:G40" si="12">E38*F38</f>
        <v>93.48</v>
      </c>
      <c r="H38" s="26">
        <v>5.7000000000000002E-2</v>
      </c>
      <c r="I38" s="15">
        <f t="shared" ref="I38:I42" si="13">E38*H38</f>
        <v>140.22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41" t="s">
        <v>41</v>
      </c>
      <c r="B39" s="37"/>
      <c r="C39" s="37"/>
      <c r="D39" s="38"/>
      <c r="E39" s="12">
        <f t="shared" si="11"/>
        <v>0</v>
      </c>
      <c r="F39" s="25">
        <v>8.4000000000000005E-2</v>
      </c>
      <c r="G39" s="12">
        <f t="shared" si="12"/>
        <v>0</v>
      </c>
      <c r="H39" s="25">
        <v>0.13800000000000001</v>
      </c>
      <c r="I39" s="12">
        <f t="shared" si="13"/>
        <v>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40" t="s">
        <v>42</v>
      </c>
      <c r="B40" s="37"/>
      <c r="C40" s="37"/>
      <c r="D40" s="38"/>
      <c r="E40" s="15">
        <f>G14</f>
        <v>2460</v>
      </c>
      <c r="F40" s="32">
        <v>2.4000000000000001E-4</v>
      </c>
      <c r="G40" s="33">
        <f t="shared" si="12"/>
        <v>0.59040000000000004</v>
      </c>
      <c r="H40" s="32">
        <v>3.6000000000000002E-4</v>
      </c>
      <c r="I40" s="15">
        <f t="shared" si="13"/>
        <v>0.88560000000000005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41" t="s">
        <v>43</v>
      </c>
      <c r="B41" s="37"/>
      <c r="C41" s="37"/>
      <c r="D41" s="38"/>
      <c r="E41" s="12">
        <f>G14</f>
        <v>2460</v>
      </c>
      <c r="F41" s="25"/>
      <c r="G41" s="12"/>
      <c r="H41" s="25">
        <v>1.4999999999999999E-2</v>
      </c>
      <c r="I41" s="12">
        <f t="shared" si="13"/>
        <v>36.9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4.25" customHeight="1" x14ac:dyDescent="0.2">
      <c r="A42" s="40" t="s">
        <v>44</v>
      </c>
      <c r="B42" s="37"/>
      <c r="C42" s="37"/>
      <c r="D42" s="38"/>
      <c r="E42" s="15">
        <f>G14</f>
        <v>2460</v>
      </c>
      <c r="F42" s="26">
        <v>1.2999999999999999E-3</v>
      </c>
      <c r="G42" s="33">
        <f>E42*F42</f>
        <v>3.198</v>
      </c>
      <c r="H42" s="26">
        <v>2.2000000000000001E-3</v>
      </c>
      <c r="I42" s="15">
        <f t="shared" si="13"/>
        <v>5.4119999999999999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4.25" customHeight="1" x14ac:dyDescent="0.2">
      <c r="A43" s="41"/>
      <c r="B43" s="37"/>
      <c r="C43" s="37"/>
      <c r="D43" s="38"/>
      <c r="E43" s="12"/>
      <c r="F43" s="25"/>
      <c r="G43" s="12"/>
      <c r="H43" s="25"/>
      <c r="I43" s="1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8" customHeight="1" x14ac:dyDescent="0.2">
      <c r="A44" s="43" t="s">
        <v>34</v>
      </c>
      <c r="B44" s="37"/>
      <c r="C44" s="37"/>
      <c r="D44" s="38"/>
      <c r="E44" s="2"/>
      <c r="F44" s="2"/>
      <c r="G44" s="27">
        <f>SUM(G19:G42)</f>
        <v>529.24439999999993</v>
      </c>
      <c r="H44" s="2"/>
      <c r="I44" s="27">
        <f>SUM(I19:I42)</f>
        <v>1172.3376000000003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8" customHeight="1" x14ac:dyDescent="0.2">
      <c r="A45" s="34"/>
      <c r="B45" s="35"/>
      <c r="C45" s="35"/>
      <c r="D45" s="3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8" customHeight="1" x14ac:dyDescent="0.2">
      <c r="A46" s="22"/>
      <c r="B46" s="22"/>
      <c r="C46" s="22"/>
      <c r="D46" s="2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8" customHeight="1" x14ac:dyDescent="0.2">
      <c r="A47" s="28"/>
      <c r="B47" s="28"/>
      <c r="C47" s="28"/>
      <c r="D47" s="28"/>
      <c r="E47" s="2"/>
      <c r="F47" s="29" t="s">
        <v>35</v>
      </c>
      <c r="G47" s="14"/>
      <c r="H47" s="14"/>
      <c r="I47" s="15">
        <f>G14-G44</f>
        <v>1930.7556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8" customHeight="1" x14ac:dyDescent="0.2">
      <c r="A48" s="28"/>
      <c r="B48" s="28"/>
      <c r="C48" s="28"/>
      <c r="D48" s="28"/>
      <c r="E48" s="2"/>
      <c r="F48" s="2"/>
      <c r="G48" s="2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8" customHeight="1" x14ac:dyDescent="0.2">
      <c r="A49" s="1"/>
      <c r="B49" s="28"/>
      <c r="C49" s="28"/>
      <c r="D49" s="28"/>
      <c r="E49" s="2"/>
      <c r="F49" s="29" t="s">
        <v>36</v>
      </c>
      <c r="G49" s="14"/>
      <c r="H49" s="14"/>
      <c r="I49" s="27">
        <f>I47+G19</f>
        <v>1988.0244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3.5" customHeight="1" x14ac:dyDescent="0.2">
      <c r="A50" s="28"/>
      <c r="B50" s="28"/>
      <c r="C50" s="28"/>
      <c r="D50" s="28"/>
      <c r="E50" s="2"/>
      <c r="F50" s="2"/>
      <c r="G50" s="2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6.5" customHeight="1" x14ac:dyDescent="0.2">
      <c r="A51" s="36" t="s">
        <v>37</v>
      </c>
      <c r="B51" s="37"/>
      <c r="C51" s="37"/>
      <c r="D51" s="37"/>
      <c r="E51" s="37"/>
      <c r="F51" s="37"/>
      <c r="G51" s="37"/>
      <c r="H51" s="37"/>
      <c r="I51" s="38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8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8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8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5" customHeight="1" x14ac:dyDescent="0.3">
      <c r="A59" s="39"/>
      <c r="B59" s="35"/>
      <c r="C59" s="35"/>
      <c r="D59" s="35"/>
      <c r="E59" s="35"/>
      <c r="F59" s="3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49">
    <mergeCell ref="A1:E1"/>
    <mergeCell ref="F1:I1"/>
    <mergeCell ref="A2:B2"/>
    <mergeCell ref="C2:E2"/>
    <mergeCell ref="F2:I2"/>
    <mergeCell ref="A3:B3"/>
    <mergeCell ref="C3:E3"/>
    <mergeCell ref="A5:B5"/>
    <mergeCell ref="C5:E5"/>
    <mergeCell ref="F6:G6"/>
    <mergeCell ref="H6:I6"/>
    <mergeCell ref="F9:G9"/>
    <mergeCell ref="H9:I9"/>
    <mergeCell ref="B11:D11"/>
    <mergeCell ref="B12:D12"/>
    <mergeCell ref="B13:D13"/>
    <mergeCell ref="A17:D18"/>
    <mergeCell ref="E17:E18"/>
    <mergeCell ref="F17:G17"/>
    <mergeCell ref="H17:I17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51:I51"/>
    <mergeCell ref="A59:F59"/>
    <mergeCell ref="A34:D34"/>
    <mergeCell ref="A35:D35"/>
    <mergeCell ref="A36:D36"/>
    <mergeCell ref="A37:D37"/>
    <mergeCell ref="A38:D38"/>
    <mergeCell ref="A39:D39"/>
    <mergeCell ref="A40:D40"/>
    <mergeCell ref="A41:D41"/>
    <mergeCell ref="A42:D42"/>
    <mergeCell ref="A43:D43"/>
    <mergeCell ref="A44:D44"/>
    <mergeCell ref="A45:D4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BULLETIN DE PAIE - NON CADRE</vt:lpstr>
      <vt:lpstr>BULLETIN DE PAIE - CADRE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EuropeSoftwares</dc:creator>
  <cp:lastModifiedBy>Nadhir KASMI</cp:lastModifiedBy>
  <cp:lastPrinted>2023-11-17T09:29:53Z</cp:lastPrinted>
  <dcterms:created xsi:type="dcterms:W3CDTF">2008-01-15T09:58:18Z</dcterms:created>
  <dcterms:modified xsi:type="dcterms:W3CDTF">2023-12-01T07:47:00Z</dcterms:modified>
</cp:coreProperties>
</file>