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Y:\PsyThera\Projekte_Meinke\Systematic_review\7_Final_documents\"/>
    </mc:Choice>
  </mc:AlternateContent>
  <xr:revisionPtr revIDLastSave="0" documentId="13_ncr:1_{84D3B672-0EF5-4055-96D3-930DA9F6DF22}" xr6:coauthVersionLast="36" xr6:coauthVersionMax="47" xr10:uidLastSave="{00000000-0000-0000-0000-000000000000}"/>
  <bookViews>
    <workbookView xWindow="0" yWindow="0" windowWidth="26130" windowHeight="8130" activeTab="1" xr2:uid="{66A8DC06-0BB1-4A3D-A4A8-B85BACC4D187}"/>
  </bookViews>
  <sheets>
    <sheet name="READ_ME" sheetId="16" r:id="rId1"/>
    <sheet name="internalizing_dis_exclusion" sheetId="12" r:id="rId2"/>
    <sheet name="internalizing_dis_extraction" sheetId="7" r:id="rId3"/>
    <sheet name="RQ0_table" sheetId="14" r:id="rId4"/>
    <sheet name="RQ1_acc" sheetId="11" r:id="rId5"/>
    <sheet name="RQ2_Important_features" sheetId="9" r:id="rId6"/>
    <sheet name="RQ3_reducing" sheetId="15"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 i="11" l="1"/>
  <c r="E13" i="9" l="1"/>
  <c r="E14" i="9"/>
  <c r="E3" i="9"/>
  <c r="E4" i="9"/>
  <c r="E5" i="9"/>
  <c r="E6" i="9"/>
  <c r="E7" i="9"/>
  <c r="E8" i="9"/>
  <c r="E9" i="9"/>
  <c r="E10" i="9"/>
  <c r="E11" i="9"/>
  <c r="E12" i="9"/>
  <c r="E2" i="9"/>
  <c r="C2" i="9"/>
  <c r="C3" i="9"/>
  <c r="C4" i="9"/>
  <c r="C5" i="9"/>
  <c r="C6" i="9"/>
  <c r="C7" i="9"/>
  <c r="C8" i="9"/>
  <c r="C9" i="9"/>
  <c r="C10" i="9"/>
  <c r="C11" i="9"/>
  <c r="C12" i="9"/>
  <c r="C13" i="9"/>
  <c r="C14" i="9"/>
  <c r="F2" i="9"/>
  <c r="F10" i="9"/>
  <c r="H13" i="9"/>
  <c r="H5" i="9"/>
  <c r="G2" i="9"/>
  <c r="F7" i="9"/>
  <c r="H12" i="9"/>
  <c r="G10" i="9"/>
  <c r="H2" i="9"/>
  <c r="H3" i="9"/>
  <c r="H4" i="9"/>
  <c r="H6" i="9"/>
  <c r="H7" i="9"/>
  <c r="H8" i="9"/>
  <c r="H9" i="9"/>
  <c r="H10" i="9"/>
  <c r="H11" i="9"/>
  <c r="H14" i="9"/>
  <c r="G12" i="9"/>
  <c r="G9" i="9"/>
  <c r="G5" i="9"/>
  <c r="C9" i="15"/>
  <c r="H2" i="14"/>
  <c r="H3" i="14"/>
  <c r="H4" i="14"/>
  <c r="H5" i="14"/>
  <c r="H6" i="14"/>
  <c r="H7" i="14"/>
  <c r="H8" i="14"/>
  <c r="H9" i="14"/>
  <c r="H10" i="14"/>
  <c r="H11" i="14"/>
  <c r="H12" i="14"/>
  <c r="H13" i="14"/>
  <c r="H14" i="14"/>
  <c r="G6" i="9"/>
  <c r="F5" i="9" l="1"/>
  <c r="G13" i="9"/>
  <c r="F9" i="9"/>
  <c r="F3" i="9"/>
  <c r="F4" i="9"/>
  <c r="F6" i="9"/>
  <c r="F8" i="9"/>
  <c r="F11" i="9"/>
  <c r="F12" i="9"/>
  <c r="F13" i="9"/>
  <c r="F14" i="9"/>
  <c r="C3" i="15" l="1"/>
  <c r="C4" i="15"/>
  <c r="C5" i="15"/>
  <c r="C6" i="15"/>
  <c r="C7" i="15"/>
  <c r="C8" i="15"/>
  <c r="C10" i="15"/>
  <c r="C11" i="15"/>
  <c r="C12" i="15"/>
  <c r="C13" i="15"/>
  <c r="C14" i="15"/>
  <c r="C2" i="15"/>
  <c r="O2" i="11"/>
  <c r="O3" i="11"/>
  <c r="O4" i="11"/>
  <c r="O5" i="11"/>
  <c r="O6" i="11"/>
  <c r="O7" i="11"/>
  <c r="O8" i="11"/>
  <c r="O9" i="11"/>
  <c r="O10" i="11"/>
  <c r="O11" i="11"/>
  <c r="O12" i="11"/>
  <c r="O13" i="11"/>
  <c r="O14" i="11"/>
  <c r="N2" i="11"/>
  <c r="N3" i="11"/>
  <c r="N4" i="11"/>
  <c r="N5" i="11"/>
  <c r="N6" i="11"/>
  <c r="N7" i="11"/>
  <c r="N8" i="11"/>
  <c r="N9" i="11"/>
  <c r="N10" i="11"/>
  <c r="N11" i="11"/>
  <c r="N12" i="11"/>
  <c r="N13" i="11"/>
  <c r="N14" i="11"/>
  <c r="C4" i="11"/>
  <c r="C5" i="11"/>
  <c r="C6" i="11"/>
  <c r="C7" i="11"/>
  <c r="C8" i="11"/>
  <c r="C9" i="11"/>
  <c r="C10" i="11"/>
  <c r="C11" i="11"/>
  <c r="C12" i="11"/>
  <c r="C13" i="11"/>
  <c r="C14" i="11"/>
  <c r="C3" i="11"/>
  <c r="C2" i="11"/>
  <c r="G2" i="11"/>
  <c r="G3" i="11"/>
  <c r="G4" i="11"/>
  <c r="G5" i="11"/>
  <c r="G6" i="11"/>
  <c r="G7" i="11"/>
  <c r="G8" i="11"/>
  <c r="G10" i="11"/>
  <c r="G11" i="11"/>
  <c r="G12" i="11"/>
  <c r="G13" i="11"/>
  <c r="G14" i="11"/>
  <c r="G3" i="9"/>
  <c r="G4" i="9"/>
  <c r="G7" i="9"/>
  <c r="G8" i="9"/>
  <c r="G11" i="9"/>
  <c r="G14" i="9"/>
  <c r="N2" i="14"/>
  <c r="N3" i="14"/>
  <c r="N4" i="14"/>
  <c r="N5" i="14"/>
  <c r="N6" i="14"/>
  <c r="N7" i="14"/>
  <c r="N8" i="14"/>
  <c r="N9" i="14"/>
  <c r="N10" i="14"/>
  <c r="N11" i="14"/>
  <c r="N12" i="14"/>
  <c r="N13" i="14"/>
  <c r="N14" i="14"/>
  <c r="K2" i="14"/>
  <c r="K3" i="14"/>
  <c r="K4" i="14"/>
  <c r="K5" i="14"/>
  <c r="K6" i="14"/>
  <c r="K7" i="14"/>
  <c r="K8" i="14"/>
  <c r="K9" i="14"/>
  <c r="K10" i="14"/>
  <c r="K11" i="14"/>
  <c r="K12" i="14"/>
  <c r="K13" i="14"/>
  <c r="K14" i="14"/>
  <c r="L2" i="14"/>
  <c r="L3" i="14"/>
  <c r="L4" i="14"/>
  <c r="L5" i="14"/>
  <c r="L6" i="14"/>
  <c r="L7" i="14"/>
  <c r="L8" i="14"/>
  <c r="L9" i="14"/>
  <c r="L10" i="14"/>
  <c r="L11" i="14"/>
  <c r="L12" i="14"/>
  <c r="L13" i="14"/>
  <c r="L14" i="14"/>
  <c r="J2" i="14"/>
  <c r="J3" i="14"/>
  <c r="J4" i="14"/>
  <c r="J5" i="14"/>
  <c r="J6" i="14"/>
  <c r="J7" i="14"/>
  <c r="J8" i="14"/>
  <c r="J9" i="14"/>
  <c r="J10" i="14"/>
  <c r="J11" i="14"/>
  <c r="J12" i="14"/>
  <c r="J13" i="14"/>
  <c r="J14" i="14"/>
  <c r="I2" i="14"/>
  <c r="I3" i="14"/>
  <c r="I4" i="14"/>
  <c r="I5" i="14"/>
  <c r="I6" i="14"/>
  <c r="I7" i="14"/>
  <c r="I8" i="14"/>
  <c r="I9" i="14"/>
  <c r="I10" i="14"/>
  <c r="I11" i="14"/>
  <c r="I12" i="14"/>
  <c r="I13" i="14"/>
  <c r="I14" i="14"/>
  <c r="G2" i="14"/>
  <c r="G3" i="14"/>
  <c r="G4" i="14"/>
  <c r="G5" i="14"/>
  <c r="G6" i="14"/>
  <c r="G7" i="14"/>
  <c r="G8" i="14"/>
  <c r="G9" i="14"/>
  <c r="G10" i="14"/>
  <c r="G11" i="14"/>
  <c r="G12" i="14"/>
  <c r="G13" i="14"/>
  <c r="G14" i="14"/>
  <c r="F2" i="14"/>
  <c r="F3" i="14"/>
  <c r="F4" i="14"/>
  <c r="F5" i="14"/>
  <c r="F6" i="14"/>
  <c r="F7" i="14"/>
  <c r="F8" i="14"/>
  <c r="F9" i="14"/>
  <c r="F10" i="14"/>
  <c r="F11" i="14"/>
  <c r="F12" i="14"/>
  <c r="F13" i="14"/>
  <c r="F14" i="14"/>
  <c r="E2" i="14"/>
  <c r="E3" i="14"/>
  <c r="E4" i="14"/>
  <c r="E5" i="14"/>
  <c r="E6" i="14"/>
  <c r="E7" i="14"/>
  <c r="E8" i="14"/>
  <c r="E9" i="14"/>
  <c r="E10" i="14"/>
  <c r="E11" i="14"/>
  <c r="E12" i="14"/>
  <c r="E13" i="14"/>
  <c r="E14" i="14"/>
  <c r="C2" i="14"/>
  <c r="C3" i="14"/>
  <c r="C4" i="14"/>
  <c r="C5" i="14"/>
  <c r="C6" i="14"/>
  <c r="C7" i="14"/>
  <c r="C8" i="14"/>
  <c r="C9" i="14"/>
  <c r="C10" i="14"/>
  <c r="C11" i="14"/>
  <c r="C12" i="14"/>
  <c r="C13" i="14"/>
  <c r="C14" i="14"/>
  <c r="D2" i="14"/>
  <c r="D3" i="14"/>
  <c r="D4" i="14"/>
  <c r="D5" i="14"/>
  <c r="D6" i="14"/>
  <c r="D7" i="14"/>
  <c r="D8" i="14"/>
  <c r="D9" i="14"/>
  <c r="D10" i="14"/>
  <c r="D11" i="14"/>
  <c r="D12" i="14"/>
  <c r="D13" i="14"/>
  <c r="D14" i="14"/>
  <c r="D10" i="11" l="1"/>
  <c r="E13" i="11"/>
  <c r="M13" i="14" s="1"/>
  <c r="E14" i="11"/>
  <c r="M14" i="14" s="1"/>
  <c r="L14" i="11" l="1"/>
  <c r="M14" i="11" s="1"/>
  <c r="L13" i="11"/>
  <c r="M13" i="11" s="1"/>
  <c r="J8" i="11"/>
  <c r="K8" i="11" s="1"/>
  <c r="E8" i="11"/>
  <c r="M8" i="14" s="1"/>
  <c r="J7" i="11"/>
  <c r="K7" i="11" s="1"/>
  <c r="E7" i="11"/>
  <c r="M7" i="14" s="1"/>
  <c r="J3" i="11"/>
  <c r="K3" i="11" s="1"/>
  <c r="E3" i="11"/>
  <c r="M3" i="14" s="1"/>
  <c r="J2" i="11"/>
  <c r="K2" i="11" s="1"/>
  <c r="E2" i="11"/>
  <c r="M2" i="14" s="1"/>
  <c r="J4" i="11"/>
  <c r="K4" i="11" s="1"/>
  <c r="E4" i="11"/>
  <c r="M4" i="14" s="1"/>
  <c r="J12" i="11"/>
  <c r="K12" i="11" s="1"/>
  <c r="E12" i="11"/>
  <c r="M12" i="14" s="1"/>
  <c r="E11" i="11"/>
  <c r="M11" i="14" s="1"/>
  <c r="J9" i="11"/>
  <c r="K9" i="11" s="1"/>
  <c r="E9" i="11"/>
  <c r="M9" i="14" s="1"/>
  <c r="J6" i="11"/>
  <c r="K6" i="11" s="1"/>
  <c r="E6" i="11"/>
  <c r="M6" i="14" s="1"/>
  <c r="J5" i="11"/>
  <c r="K5" i="11" s="1"/>
  <c r="E5" i="11"/>
  <c r="M5" i="14" s="1"/>
  <c r="J10" i="11"/>
  <c r="K10" i="11" s="1"/>
  <c r="E10" i="11"/>
  <c r="M10" i="14" s="1"/>
  <c r="L9" i="11" l="1"/>
  <c r="M9" i="11" s="1"/>
  <c r="L8" i="11"/>
  <c r="M8" i="11" s="1"/>
  <c r="L5" i="11"/>
  <c r="M5" i="11" s="1"/>
  <c r="L12" i="11"/>
  <c r="M12" i="11" s="1"/>
  <c r="L3" i="11"/>
  <c r="M3" i="11" s="1"/>
  <c r="L10" i="11"/>
  <c r="M10" i="11" s="1"/>
  <c r="L2" i="11"/>
  <c r="M2" i="11" s="1"/>
  <c r="L11" i="11"/>
  <c r="M11" i="11" s="1"/>
  <c r="L6" i="11"/>
  <c r="M6" i="11" s="1"/>
  <c r="L7" i="11"/>
  <c r="M7" i="11" s="1"/>
  <c r="L4" i="11"/>
  <c r="M4" i="11" s="1"/>
</calcChain>
</file>

<file path=xl/sharedStrings.xml><?xml version="1.0" encoding="utf-8"?>
<sst xmlns="http://schemas.openxmlformats.org/spreadsheetml/2006/main" count="1544" uniqueCount="403">
  <si>
    <t>Autor</t>
  </si>
  <si>
    <t>treatment</t>
  </si>
  <si>
    <t>dimensionality reduction</t>
  </si>
  <si>
    <t>Kommentar</t>
  </si>
  <si>
    <t>Cash, 2019</t>
  </si>
  <si>
    <t>medication</t>
  </si>
  <si>
    <t>Hopman, 2021</t>
  </si>
  <si>
    <t xml:space="preserve">medication-refractory depressed </t>
  </si>
  <si>
    <t>rTMS</t>
  </si>
  <si>
    <t>Ju, 2020</t>
  </si>
  <si>
    <t>MDD</t>
  </si>
  <si>
    <t>Pei, 2020</t>
  </si>
  <si>
    <t>OCD</t>
  </si>
  <si>
    <t>CBT</t>
  </si>
  <si>
    <t>Reggente, 2018</t>
  </si>
  <si>
    <t>Sikora, 2016</t>
  </si>
  <si>
    <t>Withfield-Gabrieli, 2015</t>
  </si>
  <si>
    <t xml:space="preserve">PTSD </t>
  </si>
  <si>
    <t>Zhutovsky, 2021</t>
  </si>
  <si>
    <t>Zhutovsky, 2019</t>
  </si>
  <si>
    <t>PTSD</t>
  </si>
  <si>
    <t>year</t>
  </si>
  <si>
    <t>Exclusion/inclusion</t>
  </si>
  <si>
    <t>inclusion</t>
  </si>
  <si>
    <t>Harris, 2022</t>
  </si>
  <si>
    <t>Karim, 2018</t>
  </si>
  <si>
    <t>MDD (late-life)</t>
  </si>
  <si>
    <t>Moreno-Ortega,2019</t>
  </si>
  <si>
    <t>ECT</t>
  </si>
  <si>
    <t>Wu, 2022</t>
  </si>
  <si>
    <t>Yuan,2018</t>
  </si>
  <si>
    <t>SSRI</t>
  </si>
  <si>
    <t>Schultz, 2018</t>
  </si>
  <si>
    <t>Kong, 2021</t>
  </si>
  <si>
    <t>Ge, 2019</t>
  </si>
  <si>
    <t>MDD (treatment resistant)</t>
  </si>
  <si>
    <t>Drysdale, 2017</t>
  </si>
  <si>
    <t>NA</t>
  </si>
  <si>
    <t>y</t>
  </si>
  <si>
    <t>no: regression</t>
  </si>
  <si>
    <t>n</t>
  </si>
  <si>
    <t xml:space="preserve">y </t>
  </si>
  <si>
    <t>n: regression</t>
  </si>
  <si>
    <t>exclusion (not reporting model based on rs alone)</t>
  </si>
  <si>
    <t>6. Reporting at least one classifier whose input features are only based on or derived of/from resting-state functional connectivities</t>
  </si>
  <si>
    <t>exclusion (no categorical outcome)</t>
  </si>
  <si>
    <t>CBT and  medication</t>
  </si>
  <si>
    <t>Primary disorder</t>
  </si>
  <si>
    <t>Sun, 2020</t>
  </si>
  <si>
    <t>Chen, 2017</t>
  </si>
  <si>
    <t>Gao, 2021</t>
  </si>
  <si>
    <t>Hou, 2018</t>
  </si>
  <si>
    <t>Ju, 2022</t>
  </si>
  <si>
    <t>Nakamura, 2021</t>
  </si>
  <si>
    <t>ketamine</t>
  </si>
  <si>
    <t>Shen, 2015</t>
  </si>
  <si>
    <t>exclusion (no ML)</t>
  </si>
  <si>
    <t>Dunlop, 2021</t>
  </si>
  <si>
    <t>exclusion (no prediction of TR)</t>
  </si>
  <si>
    <r>
      <t xml:space="preserve">1. </t>
    </r>
    <r>
      <rPr>
        <b/>
        <sz val="11"/>
        <color rgb="FF000000"/>
        <rFont val="Calibri"/>
        <family val="2"/>
        <scheme val="minor"/>
      </rPr>
      <t>Publication in a peer-reviewed journal, written in English</t>
    </r>
  </si>
  <si>
    <t>Validation method</t>
  </si>
  <si>
    <t>25 remitters, 20 nonremitters</t>
  </si>
  <si>
    <t>LOOCV</t>
  </si>
  <si>
    <t>33 responders, 28 nonresponders</t>
  </si>
  <si>
    <t>exclusion (no baseline feature)</t>
  </si>
  <si>
    <t>Pearson correlation</t>
  </si>
  <si>
    <t>linear SVM</t>
  </si>
  <si>
    <t>exclusion, no single model</t>
  </si>
  <si>
    <t>Göttlich, 2015</t>
  </si>
  <si>
    <t>Ge, 2020</t>
  </si>
  <si>
    <t>exclusion (no ML, only ROC analyses)</t>
  </si>
  <si>
    <t>Oberlin, 2022</t>
  </si>
  <si>
    <t>Gaussian process classifier</t>
  </si>
  <si>
    <t>Philip, 2018</t>
  </si>
  <si>
    <t>7 responders, 14 nonresponders</t>
  </si>
  <si>
    <t>Berwian, 2020</t>
  </si>
  <si>
    <t>no: prediction of relapse after discontinuation of treatment</t>
  </si>
  <si>
    <t>Chen (Danni) 2022</t>
  </si>
  <si>
    <t>Chen (Xiaoyu), 2022</t>
  </si>
  <si>
    <t>refractory OCD</t>
  </si>
  <si>
    <t>DBS, capsulotomy</t>
  </si>
  <si>
    <t>Ge, 2017</t>
  </si>
  <si>
    <t>Gosnell, 2019</t>
  </si>
  <si>
    <t>n (functional model: not only based on resting state)</t>
  </si>
  <si>
    <t>Kwak, 2020</t>
  </si>
  <si>
    <t>Pang, 2022</t>
  </si>
  <si>
    <t>Tian, 2020</t>
  </si>
  <si>
    <t>Wang, 2022</t>
  </si>
  <si>
    <t>exclusion (no prediction based only on rsFC)</t>
  </si>
  <si>
    <t>Xiao, 2021</t>
  </si>
  <si>
    <t>Dunlop, 2017</t>
  </si>
  <si>
    <t>Sheynin, 2021</t>
  </si>
  <si>
    <t>5. Predicting treatment outcome as a categorical outcome</t>
  </si>
  <si>
    <t>exclusion (reported model based on rsFC AND DTI)</t>
  </si>
  <si>
    <t>exclusion (rsFC-model is also based on age, gender…)</t>
  </si>
  <si>
    <t>Klöbl, 2020</t>
  </si>
  <si>
    <t>Korgaonkar, 2020</t>
  </si>
  <si>
    <t>Leaver, 2018</t>
  </si>
  <si>
    <t>exclusion (no model only based on RS)</t>
  </si>
  <si>
    <t>70 responders, 54 nonresponders</t>
  </si>
  <si>
    <t>single connectivities</t>
  </si>
  <si>
    <t>exclusion (no cat. Outcome)</t>
  </si>
  <si>
    <t>exclusion (no cat outcome)</t>
  </si>
  <si>
    <t>exclusion (no rs)</t>
  </si>
  <si>
    <t>logistic regression</t>
  </si>
  <si>
    <t>adults</t>
  </si>
  <si>
    <t>no: only correlation!</t>
  </si>
  <si>
    <t>exclusion (no ML: no validation)</t>
  </si>
  <si>
    <t>Hippocampus_tested</t>
  </si>
  <si>
    <t>Amygdala_tested</t>
  </si>
  <si>
    <t>children and adolescents (8-17)</t>
  </si>
  <si>
    <t>Pearson correlation, partial correlation, tangent</t>
  </si>
  <si>
    <t>SSRI/Alpha2-receptor-antagonists/atypical antipsychotics/CBT</t>
  </si>
  <si>
    <t>40 responders, 42 nonresponders</t>
  </si>
  <si>
    <t>9 remitters, 9 nonremitters</t>
  </si>
  <si>
    <t>54 responders, 44 nonresponders</t>
  </si>
  <si>
    <t>28 remitters, 39 nonremitters</t>
  </si>
  <si>
    <t>24 responders, 20 nonresponders</t>
  </si>
  <si>
    <t>21 responders, 19 nonresponders</t>
  </si>
  <si>
    <t>Pearson correlation per sliding window</t>
  </si>
  <si>
    <t>logistic regression, linear SVM, radial kernel SVM, random forest</t>
  </si>
  <si>
    <t>polynomial kernel SVM</t>
  </si>
  <si>
    <t>linear SVM with RFE</t>
  </si>
  <si>
    <t>position ranking in linear SVM with RFE (final classifier)</t>
  </si>
  <si>
    <t>ROIs</t>
  </si>
  <si>
    <t>Hippocampus_important</t>
  </si>
  <si>
    <t>Amygdala_important</t>
  </si>
  <si>
    <t>Insula_important</t>
  </si>
  <si>
    <t>Precuneus_tested</t>
  </si>
  <si>
    <t>Insula_tested</t>
  </si>
  <si>
    <t>Year</t>
  </si>
  <si>
    <t>responders</t>
  </si>
  <si>
    <t>nonresponders</t>
  </si>
  <si>
    <t>n_maj_class</t>
  </si>
  <si>
    <t>acc maj. class</t>
  </si>
  <si>
    <t>MDD &amp; BPD</t>
  </si>
  <si>
    <t>LOOCV, 10-fold-CV</t>
  </si>
  <si>
    <t>after multiple comparisons: 2 networks:  best network: centered in the DMPFC, including DLPFC, OFC, PCC; 2nd network: centered in the ACC, including sensorimotor cortex, parahippocampal gyrus and midbrain</t>
  </si>
  <si>
    <t>accuracy; 61.2% (SD 10.5), not significant
Predicting response?</t>
  </si>
  <si>
    <t>accuracy: 88.89%, CI: 69.93-100; other metrics are visually depicted; significant
Predicting response</t>
  </si>
  <si>
    <t xml:space="preserve"> 0.89 accuracy; CI: 0.72 - 1</t>
  </si>
  <si>
    <t xml:space="preserve">accuracy: 88.9, 
significant,
</t>
  </si>
  <si>
    <t>sensitivity: 84%, specificity: 85%; positive predictive value: 88%;
significant;
Predicting remission</t>
  </si>
  <si>
    <t>accuracy: 82.08%, sensitivity: 71.43%, specificity: 89.74%, AUC: 0.86, further metrics can be calculated from the confusion matrix;
significant;
Predicting remission</t>
  </si>
  <si>
    <r>
      <rPr>
        <b/>
        <sz val="11"/>
        <color theme="1"/>
        <rFont val="Calibri"/>
        <family val="2"/>
        <scheme val="minor"/>
      </rPr>
      <t>balanced</t>
    </r>
    <r>
      <rPr>
        <sz val="11"/>
        <color theme="1"/>
        <rFont val="Calibri"/>
        <family val="2"/>
        <scheme val="minor"/>
      </rPr>
      <t xml:space="preserve"> accuracy: 81.4% (SD: 17.2), sensitivity: 84.8% (SD: 25.1), specificity (78% SD: 28.6), AUC: 0.929 (SD: 0.149), PPV/NPV (0.840/ 0.835, SD: 0.214/0.262);
significant;
</t>
    </r>
  </si>
  <si>
    <t>balanced accuracy: 76.17% (SD = 12.58%), sensitivity: 87.14% (SD = 16.56%), specificity: 65.20% (SD = 21.44%). AUC: 0.82 (SD = 0.16), PPV/NPV was 0.75/0.85 (SD = 0.14/0.19);
significant
Predicting response</t>
  </si>
  <si>
    <t>not tested</t>
  </si>
  <si>
    <t>balanced accuracy!</t>
  </si>
  <si>
    <t>balanced accuracy due to undersampling</t>
  </si>
  <si>
    <t>approach to reduce the number of initially available connectivities</t>
  </si>
  <si>
    <t>data-driven parcellation</t>
  </si>
  <si>
    <t>theory-based ROI-/connectivity-selection</t>
  </si>
  <si>
    <r>
      <t>1. theory-based seed selection: sgACC &amp; DLPFC, 2. feature selection outside ML: seed-based analysis comparing responders vs. nonresponders (</t>
    </r>
    <r>
      <rPr>
        <b/>
        <sz val="11"/>
        <color theme="1"/>
        <rFont val="Calibri"/>
        <family val="2"/>
        <scheme val="minor"/>
      </rPr>
      <t>in whole data set!</t>
    </r>
    <r>
      <rPr>
        <sz val="11"/>
        <color theme="1"/>
        <rFont val="Calibri"/>
        <family val="2"/>
        <scheme val="minor"/>
      </rPr>
      <t>) -&gt; use seed-cluster correlation of the 4 clusters that got significant (4 connectivities) and combine them in different models</t>
    </r>
  </si>
  <si>
    <t>1. atlas-based brain parcellation (5 different atlases), 2. dimensionality reduction and feature selection in inner loop (4 different approaches: PCA, ANOVA, Agglomeration, None)</t>
  </si>
  <si>
    <t>1. theory-based ROI selection: 13 ROIs, 2. model per ROI (input features: connectivities to the 12 other ROIs)</t>
  </si>
  <si>
    <r>
      <t xml:space="preserve">1. data-based parcellation: MELODIC (Group-ICA): result: 25 non-noise related networks </t>
    </r>
    <r>
      <rPr>
        <b/>
        <sz val="11"/>
        <color theme="1"/>
        <rFont val="Calibri"/>
        <family val="2"/>
        <scheme val="minor"/>
      </rPr>
      <t>(data leakage!: Group-ICA on the whole group!)</t>
    </r>
    <r>
      <rPr>
        <sz val="11"/>
        <color theme="1"/>
        <rFont val="Calibri"/>
        <family val="2"/>
        <scheme val="minor"/>
      </rPr>
      <t>;
2. Feature extraction: Create subject-specific components of ICs per dual regression; 2. create model for each IC (input: value per voxel); 
3.  Feature selection within ML: Group comparison per voxel; voxels whose average values differ most between groups are kept (z-threshold)</t>
    </r>
  </si>
  <si>
    <t>leave-one-site-out: 69% for leaving Site 1 out, 71% for leaving Site 2 out, 72% for leaving Site 3 out),
not testing significance; 
Predicting nonresponse?</t>
  </si>
  <si>
    <t>Classification metrics of the best model reported</t>
  </si>
  <si>
    <t>mean_acc_other_models</t>
  </si>
  <si>
    <t>min_acc_other_models</t>
  </si>
  <si>
    <t>max_acc_other_models</t>
  </si>
  <si>
    <t>missing</t>
  </si>
  <si>
    <t>Precuneus_important</t>
  </si>
  <si>
    <t>67 responders, 77 nonresponders</t>
  </si>
  <si>
    <t>atlas-based parcellation</t>
  </si>
  <si>
    <t>Accuracy (of the best model reported)</t>
  </si>
  <si>
    <t>no information</t>
  </si>
  <si>
    <t>comparison of models based on different features</t>
  </si>
  <si>
    <t>feature weights in STCGN</t>
  </si>
  <si>
    <t>feature weights in SVM (final classifier)</t>
  </si>
  <si>
    <t>no other models tested</t>
  </si>
  <si>
    <t>ROI-based set of connectivities</t>
  </si>
  <si>
    <t xml:space="preserve">56 responders, 50 nonresponders </t>
  </si>
  <si>
    <t>Algorithm(s) of the final classifier(s)</t>
  </si>
  <si>
    <t>Way of estimating the underlying functional connectivities</t>
  </si>
  <si>
    <t>total number of models tested: 9; 
varying combination of features;
accuracy: 0.72 - 0.89, CI: lower end 0.56 - 0.83</t>
  </si>
  <si>
    <t xml:space="preserve">total number of models tested: 2;
subset vs. whole-brain analysis;
</t>
  </si>
  <si>
    <t>total number of models tested: 13
2nd significant model: left IPS: 83.3; mean accuracy of all models: 59.0 (CI: 15.3), range 44.4 - 88.9</t>
  </si>
  <si>
    <t>total number of models tested: 4
varying validation technique
LOOCV: accuracy: 79.41; sens: 84.21%; spec: 73.33%</t>
  </si>
  <si>
    <t>total number of models tested: 48;
varying features;
no other model got significant</t>
  </si>
  <si>
    <t>total number of models tested: 50;
varying features and types of features (within- and between-network connectivity)
no other model got significant</t>
  </si>
  <si>
    <t>total number of models tested: 25;
varying features;
1 other significant model: 80% sensitivity, 75% specificity and 80% positive predictive value</t>
  </si>
  <si>
    <t>rTMS at left DLPFC</t>
  </si>
  <si>
    <t>remission: HDRS-24 ≤ 7 (post treatment)</t>
  </si>
  <si>
    <t>remission: MADRS ⩽10 (post treatment)</t>
  </si>
  <si>
    <t>rTMS at dorsomedial cortex</t>
  </si>
  <si>
    <t>allocate features to different models</t>
  </si>
  <si>
    <t>filter feature selection</t>
  </si>
  <si>
    <t>wrapper feature selection</t>
  </si>
  <si>
    <t>model comparison</t>
  </si>
  <si>
    <t>feature importance in final classifier</t>
  </si>
  <si>
    <t>model comparison; feature importance in final classifier</t>
  </si>
  <si>
    <t>SSRI/SNRI</t>
  </si>
  <si>
    <t>Type of functional-connectivity-based input features</t>
  </si>
  <si>
    <t>total number of models tested: 25;
varying: features;
2 of 25 models got significant</t>
  </si>
  <si>
    <t>total number of models tested: 48;
varying: features;
1 of 48 models got significant</t>
  </si>
  <si>
    <t>total number of models tested: 50;
varying: features and types of features (within- and between-network connectivity);
1 of 50 models got significant</t>
  </si>
  <si>
    <t xml:space="preserve">total number of models tested: 14; 
varying: features;
accuracies: ca. 38% - 89%
</t>
  </si>
  <si>
    <t>total number of models tested: 5;
varying: classifiers;
accuracies: ca. 50% - 90%</t>
  </si>
  <si>
    <t>total number of models tested: 2;
varying: subset vs. whole-brain analysis;
accuracies: 81%</t>
  </si>
  <si>
    <t>total number of models tested: 13;
varying: features;
accuracies: 44% - 89%</t>
  </si>
  <si>
    <t>Reason for exclusion</t>
  </si>
  <si>
    <t>no categorical outcome</t>
  </si>
  <si>
    <t>no prediction of treatment outcome</t>
  </si>
  <si>
    <t>no ML approach</t>
  </si>
  <si>
    <t>no prediction on rs FC alone</t>
  </si>
  <si>
    <t>no baseline features</t>
  </si>
  <si>
    <t xml:space="preserve">missing </t>
  </si>
  <si>
    <t>total number of models tested: 4;
varying: validation technique;
accuracies: 69% - 79% (mean: 73%)</t>
  </si>
  <si>
    <t>calculated by hand: 73%</t>
  </si>
  <si>
    <t>total number of models tested: 9; 
varying: combination of features;
accuracies: 72% - 89% (mean: 83%)</t>
  </si>
  <si>
    <t>calculated by hand: 83%</t>
  </si>
  <si>
    <t>total number of models tested: 9
varying: binary outcome, validation technique and features;
accuracies: 58% - 75% (mean: 67%)</t>
  </si>
  <si>
    <t>calculated by hand: 67%</t>
  </si>
  <si>
    <t>Information on models tested</t>
  </si>
  <si>
    <t>Significant prediction</t>
  </si>
  <si>
    <t>Information about all other models tested</t>
  </si>
  <si>
    <t>Sample size</t>
  </si>
  <si>
    <t>antidepressants</t>
  </si>
  <si>
    <t>Dual regression</t>
  </si>
  <si>
    <t>improvement_above_chance</t>
  </si>
  <si>
    <t>Accuracy_rounded</t>
  </si>
  <si>
    <t>Accuracy_controlled</t>
  </si>
  <si>
    <t>accuracy: 78.3% (further metrics are depicted in the confusion matrix in Fig. 4f, e.g., sensitivity: 77.9%, specify: 78.7%); no testing for significance against 0, only against clinical features only model;
Predicting nonresponse</t>
  </si>
  <si>
    <t>accuracy: 89.63%; sensitivity: 84.57 %; specificity: 92.57%
not testing significance (only against other models);
Predicting response</t>
  </si>
  <si>
    <t>accuracy: 80.6; sensitivity: 77.8, and specificity: 84.1;
not testing significance;
predicting response
whole-brain: accuracy: 80.6, sensitivity: 83.3, specificity: 77.3; not testing significance;
predicting response</t>
  </si>
  <si>
    <t>10-fold CV - remission- negative features: accuracy: 72.13%, sensitivity: 42.55%, specificity: 92%,
not testing for significance,
Predicting remission</t>
  </si>
  <si>
    <t>Comments</t>
  </si>
  <si>
    <t>no supplement available</t>
  </si>
  <si>
    <t>2. Analysing a sample of patients with one of the following disorders as primary
disorder: unipolar depressive disorders, anxiety disorders, obsessive compulsive disorder, or post-traumatic
stress disorder</t>
  </si>
  <si>
    <t>1. data-driven parcellation: meta-ICA (based on combat controls) -&gt; result: 48 non-noise-related components, 2. Feature extraction: Create subject-specific components of ICs per dual regression; 3. create model for each IC, 4. univariate feature selection within ML: Group comparison per voxel; voxels whose values differ most between groups are kept (z-threshold)</t>
  </si>
  <si>
    <t>selection frequency</t>
  </si>
  <si>
    <t>model comparison; selection frequency</t>
  </si>
  <si>
    <t>1. model based on pre-SMA network got significant, 2. selection frequency: largest clusters were located in the left inferior temporal gyrus (nvoxel = 14), left superior frontal gyrus (nvoxel = 10), and right precentral gyrus (nvoxel = 9).</t>
  </si>
  <si>
    <t>two levels: 1. comparison of models based on different features, 2. selection frequency in univariate feature selection</t>
  </si>
  <si>
    <t>selection frequency in feature selection with Wilcoxon rank sum test</t>
  </si>
  <si>
    <t>selection frequency in feature selection with correlation analysis</t>
  </si>
  <si>
    <t>selection frequency in feature selection with SVM RFE</t>
  </si>
  <si>
    <t>Thalamus_important</t>
  </si>
  <si>
    <t>Sensorimotor areas_tested</t>
  </si>
  <si>
    <t>Midbrain_important</t>
  </si>
  <si>
    <t>Inferior parietal lobule_important</t>
  </si>
  <si>
    <t>Superior  parietal lobule_important</t>
  </si>
  <si>
    <t>Middle temporal gyrus_important</t>
  </si>
  <si>
    <t>Superior parietal lobule_tested</t>
  </si>
  <si>
    <t>Middle temporal gyrus_tested</t>
  </si>
  <si>
    <t>Midbrain_tested</t>
  </si>
  <si>
    <t>Superior temporal gyrus_important</t>
  </si>
  <si>
    <t>Inferior temporal gyrus_important</t>
  </si>
  <si>
    <t>Sensorimotor areas_important</t>
  </si>
  <si>
    <t>Thalamus_tested</t>
  </si>
  <si>
    <t>Superior temporal gyrus_tested</t>
  </si>
  <si>
    <t>Inferior temporal gyrus_tested</t>
  </si>
  <si>
    <t>Visual areas_tested</t>
  </si>
  <si>
    <t>Visual areas_important</t>
  </si>
  <si>
    <t>DLPFC-left model had highest model accuracy (and was significant), 2nd significant model: left intraparietal sulcus</t>
  </si>
  <si>
    <r>
      <t>1. theory-based ROI selection: 9 areas in DLPFC, DMN, VIS (38 between- and within-ROI-connectivities), 2. feature selection outside ML: use connecitivities that correlate significantly with treatment response -&gt;</t>
    </r>
    <r>
      <rPr>
        <b/>
        <sz val="11"/>
        <color theme="1"/>
        <rFont val="Calibri"/>
        <family val="2"/>
        <scheme val="minor"/>
      </rPr>
      <t xml:space="preserve"> data leakage! </t>
    </r>
    <r>
      <rPr>
        <sz val="11"/>
        <color theme="1"/>
        <rFont val="Calibri"/>
        <family val="2"/>
        <scheme val="minor"/>
      </rPr>
      <t>3. Built 7 ML models: Built 1-feature model for each of the 4  connectivities, and add Intra-Vis-connectivity to each connectivity</t>
    </r>
  </si>
  <si>
    <t>1. atlas-based brain parcellation (90 ROIs), 2. theory-based ROI selection (14 ROIs) 3. 1st-level model per ROI (input features: 89 connectivities to whole-brain ROIs, classifier: SVM-RFE), 4. 2nd-level model: SVM</t>
  </si>
  <si>
    <t>1. atlas-based brain parcellation (258 nodes: 33.153 connectivities), 2. feature selection: wilcoxon rank sum test</t>
  </si>
  <si>
    <t>1. theory-based ROI selection (36 ROIs: 630 connectivities), 2. feature selection in inner loop: SVM-RFE</t>
  </si>
  <si>
    <t>1. atlas-based brain parcellation, 2. threshold functional connectivities (proportional), 3. pooling layers within STCGN (first layer: 90 ROIs, last layer: 14 ROIs)</t>
  </si>
  <si>
    <t>ROI-based connectivity features</t>
  </si>
  <si>
    <t>single between-ROI or within-ROI connectivities</t>
  </si>
  <si>
    <t>1. data-driven parcellation: meta-ICA (based on trauma-exposed subjects) -&gt; result: 48 non-noise-related components, 2. Feature extraction: Create subject-specific components of ICs per GIG-ICA, 4. create models for each IC and for each measure of between-IC-connectivity</t>
  </si>
  <si>
    <t xml:space="preserve">two levels: 1. comparison of models based on different features; 2. permutation testing of SVM weights for each voxel
</t>
  </si>
  <si>
    <t>1 significant network: ICN centered on the bilateral superior temporal gyrus (STG), 2. no clear picture with respect to important voxels</t>
  </si>
  <si>
    <t>1. brain regions IC components belong to, 2. brain regions voxel-clusters belonged to</t>
  </si>
  <si>
    <t>1. brain regions IC components belong to, 2. single voxels</t>
  </si>
  <si>
    <t>brain regions IC components belong to</t>
  </si>
  <si>
    <t>Comments/unclear assigments</t>
  </si>
  <si>
    <t>left intraparietal sulcus = inferior parietal lobule</t>
  </si>
  <si>
    <t>preSMA = sensorimotor areas;
superior frontal gyrus = dorsolateral PFC;
precentral gyrus = sensorimotor areas</t>
  </si>
  <si>
    <t>Features with high predictive value</t>
  </si>
  <si>
    <t>Resolution of reporting features with high predictive value</t>
  </si>
  <si>
    <t>Way of measuring predictive value</t>
  </si>
  <si>
    <t>Way of measuring predictive value - categories</t>
  </si>
  <si>
    <t>Dorsolateral PFC_tested</t>
  </si>
  <si>
    <t>Ventrolateral PFC_tested</t>
  </si>
  <si>
    <t>Medial PFC_tested</t>
  </si>
  <si>
    <t>Inferior parietal lobule_tested</t>
  </si>
  <si>
    <t>Dorsolateral PFC_important</t>
  </si>
  <si>
    <t>Ventrolateral PFC_important</t>
  </si>
  <si>
    <t>Medial PFC_important</t>
  </si>
  <si>
    <t>only visually reported</t>
  </si>
  <si>
    <t>In the paper, MRMR is called a wrapper approach, however, in other papers it´s called a filter approach</t>
  </si>
  <si>
    <t>Age group</t>
  </si>
  <si>
    <t>Treatment</t>
  </si>
  <si>
    <t>Definition of treatment outcome</t>
  </si>
  <si>
    <t xml:space="preserve">total number of models tested: 9
varying different outcomes, validations and features
LOOCV - remission - positive features: balanced accuracy: 57.56%, sensitivity: 29.79%, specificity: 85.33%;
LOOCV - remission - negative + positive features: balanced accuracy: 66.21%, sensitivity: 40.42%, specificity: 92%; 
LOOCV - remission - negative features: balanced accuracy: 71.53%, accuracy: 76.23%, sensitivity: 51.06%, specificity: 92 % (further metrics can be found in table 2); 
10-fold CV - remission - positive features: accuracy: 61.48%, sensitivity: 23.40%, specificity: 85.33%;
10-fold CV - remission - positive and negative features: accuracy: 67.21%, sensitivity: 34.04%, specificity: 88.0%; 
LOOCV - response - positive features: accuracy: 62.30%, sensitivity: 63.38%, specificity: 60.78%; 
LOOCV - response - negative features: accuracy: 74.59%, sensitivity: 78.87%, specificity: 68.63 %  
LOOCV - response - negative + positive features: accuracy: 70.49%, sensitivity: 71.83%, specificity: 68.63%; </t>
  </si>
  <si>
    <t>(partial) PTSD</t>
  </si>
  <si>
    <t>CBT/EMDR</t>
  </si>
  <si>
    <t>response: ≥ 25% ↓ HDRS-17 (post treatment lasting 4-6 weeks)</t>
  </si>
  <si>
    <t>response: ≥ 50% ↓ MADRS (after 8 weeks treatment)</t>
  </si>
  <si>
    <t>response: ≥ 50% ↓ HDRS-24 (after 2 weeks treatment)</t>
  </si>
  <si>
    <t>response: ≥ 50% ↓ HDRS-6 (after 2 weeks treatment)</t>
  </si>
  <si>
    <t>response: ≥ 50% ↓ BDI (after 7 weeks treatment)</t>
  </si>
  <si>
    <t>response: ≥ 50% ↓ HDRS-17 after 8 weeks; nonresponse: less than 20% ↓ after 2 weeks OR less than 50% ↓ after 8 weeks</t>
  </si>
  <si>
    <t>remission: HDRS-17 scores ≤ 7 (after 12 weeks treatment)</t>
  </si>
  <si>
    <t>response: ≥ 30% ↓ CAPS (post treatment lasting 6-8 months)</t>
  </si>
  <si>
    <t>response: ≥ 30% ↓ CAPS-CA (after 8 weeks treatment)</t>
  </si>
  <si>
    <t>10-fold CV</t>
  </si>
  <si>
    <t>10 × 10-fold CV</t>
  </si>
  <si>
    <t>50 x 5-fold CV</t>
  </si>
  <si>
    <t>1-fold V</t>
  </si>
  <si>
    <t>LOOCV, leave-one-site-out</t>
  </si>
  <si>
    <t>responders/nonresponders</t>
  </si>
  <si>
    <t>Pearson correlation controlled for age</t>
  </si>
  <si>
    <t>Group-information guided ICA, Pearson correlation, partial correlation</t>
  </si>
  <si>
    <t>subject-specific spatial maps (wb: including brainstem and cerebellum)</t>
  </si>
  <si>
    <t>subject-specific spatial maps, connectivity between ICs (wb: including brainstem and cerebellum)</t>
  </si>
  <si>
    <t>whole-brain between-ROI FCs (wb:  including subcortex and midbrain)</t>
  </si>
  <si>
    <t>whole-brain between-ROI FCs</t>
  </si>
  <si>
    <t>whole-brain between-ROI FCs (wb: including subcortex, excluding midbrain)</t>
  </si>
  <si>
    <t>whole-brain between-ROI FCs (wb: including subcortex and maybe midbrain)</t>
  </si>
  <si>
    <t>Responders/nonresponders</t>
  </si>
  <si>
    <t xml:space="preserve">total number of models tested: 240;
varying: parcellation, connectivity estimation, dimensionality reduction and classifiers;
accuracies: 39% - 61% </t>
  </si>
  <si>
    <t>Parahippocampal gyrus_tested</t>
  </si>
  <si>
    <t>Parahippocampal gyrus_important</t>
  </si>
  <si>
    <t>total number of models tested: 5;
varying classifier: SVM, RF, deep-auto encoder, GCN; 
metrics are only reported visually; accuracies: ca. 50% - 90%</t>
  </si>
  <si>
    <t>Orbitofrontal Cortex_tested</t>
  </si>
  <si>
    <t>Orbitofrontal cortex_important</t>
  </si>
  <si>
    <t>Anterior cingulate cortex_important</t>
  </si>
  <si>
    <t>Posterior cingulate cortex_tested</t>
  </si>
  <si>
    <t>Posterior cingulate cortex_important</t>
  </si>
  <si>
    <t>Anterior cingulate cortex_tested</t>
  </si>
  <si>
    <t>Type of FC-based input features</t>
  </si>
  <si>
    <t>Study</t>
  </si>
  <si>
    <t>21 connectivities, mainly between emotion networks 1 and 3 and networks 1 and 4: 
medial superior frontal gyrus (BA 8)
inferior parietal lobule (BA 40)
middle frontal gyrus (BA 6)
insula (13)
precuneus (BA 7)
inferior frontal gyrus (BA 47)
superior frontal gyrus (BA 9)
caudate
amygdala
thalamus
medial PFC (BA 10)
precuneus (BA 19)
superior parietal lobule (BA 7)
posterior cingulate (BA 30)
postcentral gyrus (BA 2)
inferior occipital gyrus (BA 19)
parahippocampal gyrus (BA 27)
cuneus (BA 18)</t>
  </si>
  <si>
    <t>single connectivities, grouped into connectivities between 24 coarse brain regions)</t>
  </si>
  <si>
    <t>peaks of clusters of connectivity with sgACC and DLPFC</t>
  </si>
  <si>
    <t>Glasser atlas</t>
  </si>
  <si>
    <t>AAL atlas</t>
  </si>
  <si>
    <t>5 mm spheres around coordinates</t>
  </si>
  <si>
    <t>Brainnetome, exact coordinates can be extracted from the atlas</t>
  </si>
  <si>
    <t>6 mm spheres around coordinates (supplement)</t>
  </si>
  <si>
    <t>no information on definition of regions</t>
  </si>
  <si>
    <t>not clear, but coordinates are roughly given!</t>
  </si>
  <si>
    <t>How were regions defined?</t>
  </si>
  <si>
    <t>inferior frontal gyrus (triangular part) = ventrolateral PFC; lingual = visual areas;
rectus = orbitofrontal cortex, we rate midbrain_tested as no, as the is no evidence that the atlas Kong et al have used included the midbrain</t>
  </si>
  <si>
    <t>From the 3 models that got significant across all metrics (A,D,E), one model used all 4 connectivities, the two other models used 3 connectivities, excluding either "sgACC-lateral occipital cortex" OR "sgACC - frontal pole". As 2 connectivities, namely "sgACC - superior parietal lobule" and "DLPFC -  central opercular cortex", were among all significant models, we defined them as the most important connectivties.</t>
  </si>
  <si>
    <t>Functional connectivities between: dorsomedial PFC, amygdala, DLPF,  bilateral orbitofrontal, posterior cingulate cortex, visual cortex (lingual, middle occipital), Thalamus, Nucleus accumbens, Globus Pallidus, VLPFC, primary sensorimotor cortex, ACC, ventral tegmentum area (more Information on coordinates in Supplement, Table 7)</t>
  </si>
  <si>
    <r>
      <t xml:space="preserve">subset: whole-brain connectivities from left HIP, left ORBsup, right HIP, (right PCG), right AMYG, and left ACG
</t>
    </r>
    <r>
      <rPr>
        <i/>
        <sz val="11"/>
        <color theme="1"/>
        <rFont val="Calibri"/>
        <family val="2"/>
        <scheme val="minor"/>
      </rPr>
      <t>wb: whole-brain connectivities from: left hip, right PCG</t>
    </r>
  </si>
  <si>
    <t>Poweratlas (10 mm spheres) + subcortical and midbrain regions</t>
  </si>
  <si>
    <t>5 mm spheres based on meta-analysis (Brodmann area reported!)</t>
  </si>
  <si>
    <t>visual cortex (left middle occipital: more than 50% of voxels belong to "L V3 3", "L V4  4", right lingual visual areas: more than 50% of voxels belong to "R V2 182", "R V1 181") = 
primary sensorimotor cortex = sensorimotor areas</t>
  </si>
  <si>
    <t>inferior frontal gyrus (A44d, IFS, A45c, A45r, 44op, 44v in Brainnetome) = inferior frontal cortex; 
middle frontal gyrus (MFG 77 (l/r) = A10l in Brainnetome) = orbitofrontal cortex;
middle frontal gyrus (MFG 73 (l) = A46 in Brainnetome) = dorsolateral PFC;
fusiform gyrus (FuG 31 = A20rv in Brainnetome) = visual areas;</t>
  </si>
  <si>
    <t>ventral visual stream network = visual areas (Glasser area 4), MT+(FST) = visual areas (Glasser area 5)</t>
  </si>
  <si>
    <r>
      <t xml:space="preserve">middle frontal gyrus DM (more than 50% of voxels belong to "R 8Ad 349") = dorsolateral PFC;
middle frontal gyrus CC (2 nodes; node 1: more than 50% of voxels belong to "R p9-46v 358", node 2: more than 50% of voxels belong to "R 8C 352"  and "R 8Av 350") = dorsolateral PFC
middle occipital gyrus (middle: most voxels belong to "R V3 183") = visual areas
superior occipital gyrus (most voxels belong to "L PGp 119", "L PGs 120") =  </t>
    </r>
    <r>
      <rPr>
        <b/>
        <sz val="11"/>
        <color theme="1"/>
        <rFont val="Calibri"/>
        <family val="2"/>
        <scheme val="minor"/>
      </rPr>
      <t>inferior parietal cortex</t>
    </r>
    <r>
      <rPr>
        <sz val="11"/>
        <color theme="1"/>
        <rFont val="Calibri"/>
        <family val="2"/>
        <scheme val="minor"/>
      </rPr>
      <t xml:space="preserve">
supplementary motor area (more than 50% belong to to "L SCEF 40" and " SCEF 220") = (higher) sensorimotor areas (Glasser 7)</t>
    </r>
  </si>
  <si>
    <t>van Waarde, 2015</t>
  </si>
  <si>
    <t>spatio-temporal graph convolutional network, graph convolutional network,  deep-auto encoder,  random forest, SVM</t>
  </si>
  <si>
    <t>Basal_ganglia_tested</t>
  </si>
  <si>
    <t>Basal_ganglia_important</t>
  </si>
  <si>
    <t>Moreno-Ortega, 2019</t>
  </si>
  <si>
    <t>node flexibilities per ROI (wb: no amygdala, no hippocampus, no midbrain)</t>
  </si>
  <si>
    <t>between-ROI FCs between 13 ROIs:
sgACC (l/r), amygdala (l/r), intraparietal sulcus (l/r), DLPFC (l/r), anterior insula (l/r), dACC, medial PFC, precuneus</t>
  </si>
  <si>
    <t>seed-based whole-brain connectivity of 14 ROIs (all l/r):
orbital part superior frontal gyrus, triangular part inferior frontal gyrus, insula, anterior cingulate and paracingulate gyri, posterior cingulate gyrus, hippocampus, amygdala</t>
  </si>
  <si>
    <t xml:space="preserve">5 specific between- &amp; within-ROI FCs:
DLPFC(p9-46v) - Fundal area of the superior temporal sulcus within MT+ Complex, DLPFC(p9-46v) - MT+ Complex, DLPFC(46) - s32(part of the ACC), connectivity within the ventral stream visual cortex, connectivity within 10r(part of medial prefrontal cortex)
</t>
  </si>
  <si>
    <t>between-ROI FCs between 36 emotion regulation regions of 4 networks: 
network 1: medial superior frontal gyrus (l, BA 8), middle frontal gyrus (r, BA 8), inferior parietal lobule (l/r, BA 40), medial PFC (l, BA 10), middle frontal gyrus (l, BA 6), middle frontal gyrus (r, BA 11), insula (r), cingulate gyrus (r, BA 23), precuneus (r); network 2: inferior frontal gyrus (l/r, BA 47), superior frontal gyrus (l, BA 6), superior temporal gyrus (l, BA 39), middle temporal gyrus (l, no BA), middle frontal gyrus (l, BA 6), superior frontal gyrus (l, BA 9), caudate (l), tuber (r); network 3: amygdala (l/r), fusiform gyrus (l/r, BA 37), thalamus (r), parahippocampal gyrus (l), medial PFC (bilateral, BA 10), inferior occipital gyrus (l, BA 19); network 4: postcentral gyrus (l/r, BA 2), insula (l, BA 13), superior parietal lobule (l, BA 7), cuneus (l, BA 18), middle occipital gyrus (l, BA 19), thalamus (r), precuneus (r, BA 19), posterior cingulate (r, BA 30)</t>
  </si>
  <si>
    <t>Here, we include all 3 different approaches of dimensionality reduction (PCA, Agglomeration) and feature selection that have been used</t>
  </si>
  <si>
    <t>central opercular cortex = insula</t>
  </si>
  <si>
    <t>READ_ME</t>
  </si>
  <si>
    <t xml:space="preserve">3. Predicting outcome to any treatment or intervention that might improve the patients` condition </t>
  </si>
  <si>
    <t>no</t>
  </si>
  <si>
    <t>n: relation between changed functional connectivities (after ECT minus before ECT) and treatment response</t>
  </si>
  <si>
    <t>y (BUT not using baseline features)</t>
  </si>
  <si>
    <t>y (but only as 2nd analysis)</t>
  </si>
  <si>
    <t>n: 2 years follow-up</t>
  </si>
  <si>
    <t>Connectivity between DLPFC(p9-46v) and MT+(FST)(= Fundal area of the superior temporal sulcus in the middle temporal visual area), and within-connectivtiy in visual ventral stream network (Glasser coarse area 4)</t>
  </si>
  <si>
    <t>response: ≥ 50% ↓ MADRS (2 month after treatment lasting 4 weeks)</t>
  </si>
  <si>
    <t>4 specific ROI-to-cluster FCs:
sgACC - frontal pole (l), sgACC - superior parietal lobule (l), sgACC - lateral occipital cortex (l), DLPFC (l) - central opercular cortex (l)</t>
  </si>
  <si>
    <t>total number of models tested: 14; 
varying: combination of 4 connectivities,
3 models got significant with respect to all classification metrics (accuracy, sensitivity, specificity, negative predictive value, positive predictive value),
accuracies: ca. 35% (visually reported) - 90%</t>
  </si>
  <si>
    <t>(multiple) linear regression, applying binarization afterwards</t>
  </si>
  <si>
    <t>total number of models tested: 240;
varying: parcellation, connectivity estimation, dimensionality reduction, classifier
accuracies: 39.0% (SD 11.7) to 61.2% (SD 10.5), 
no model got significant</t>
  </si>
  <si>
    <t>putamen (left/right), pallidum (right), hippocampus (left), amygdala (right), Caudate (right), triangular part of inferior frontal gyrus (in the paper, the inferior frontal gyrus and the triangular part are separately mentioned, however, in the corresponding figure, only the triangular part is depicted. Therefore, we assume that the triangular part of the inferior frontal gyrus was meant, insula left, lingual left, rectus left</t>
  </si>
  <si>
    <t>node-flexibilities of: right middle temporal gyrus, right middle occipital gyrus, left superior occipital gyrus, right middle frontal gyrus (2 nodes: belonging to cognitive control network and default mode network), left supplementary motor area, right insula, bilateral ACC</t>
  </si>
  <si>
    <t>Important connectivities of the negative feature model (best model):  inferior frontal gyrus (IFG) -  inferior temporal gyrus (ITG), IFG - parahippocampal gyrus (PhG), IFG - fusiform gyrus (FuG), Precuneus (Pcun) - middle frontal gyrus (MFG), BG - insular (INS).</t>
  </si>
  <si>
    <t>Initially, the authors planned to investigate short-term und long-term outcome. However, as the statistical comparison showed only differences in functional connectivity for long-term outcome, they only used long-term outcome for the machine learning pipeline.
The dataset called the "independent test dataset" is not independent, it is 30% of the original sample.</t>
  </si>
  <si>
    <t>atlas not clear; subcortical areas are probably included as pallidum, hippocampus, amygdala and caudate have shown to be important, midbrain structures are probably not investigated</t>
  </si>
  <si>
    <t>1. atlas-based brain parcellation (246 ROIs; 30.135 connectivities), 2. feature selection via correlation analysis (keep only correlations above specific threshold value) 3. aggregate features by summing correlations</t>
  </si>
  <si>
    <r>
      <t xml:space="preserve">1. brain parcellation (95 ROIs) 2. Feature Extraction: Extract time-dependent communities via a multilayer detection algorithm; Create module allegiance matrices (show whether two nodes are assigned to the same community); Calculate node flexibilities for 95 ROIs, </t>
    </r>
    <r>
      <rPr>
        <b/>
        <sz val="11"/>
        <color theme="1"/>
        <rFont val="Calibri"/>
        <family val="2"/>
        <scheme val="minor"/>
      </rPr>
      <t>3. feature selection: minimum redundancy maximum relevance (mRMR) (Maybe data leakage: It is not clear whether this process is applied on each training set or on the whole data set)</t>
    </r>
  </si>
  <si>
    <t>superior frontal gyrus (BA  9) = dorsolateral PFC;
inferior frontal gyrus (BA 47) = orbitofrontal cortex;
middle frontal gyrus (BA 6) = dorsolateral PFC; 
postcentral gyrus (BA 2) = sensorimotor areas;
inferior occipital gyrus (BA 19; most voxels belong to "L FFC 11" and "L PH 24" ) = visual areas;
cuneus (BA 18) = visual areas (Glasser: 2);</t>
  </si>
  <si>
    <t xml:space="preserve">bilateral orbital part of superior frontal gyrus (L: more than 50% of voxels belong to "L OFC 157", "L a10p 156", R: more than 50% of voxels belong to "R 13l 333", "R OFC 337", "R a10p 336") = orbitofrontal cortex; 
</t>
  </si>
  <si>
    <t>Patel, 2015</t>
  </si>
  <si>
    <t>SSRIs and CBT</t>
  </si>
  <si>
    <t>SSRIs, Alpha2-RA, Atypical Antipsychotics, Group BT</t>
  </si>
  <si>
    <t>Qin, 2015</t>
  </si>
  <si>
    <t>Social Anxiety Disorder</t>
  </si>
  <si>
    <t>Approach to reduce the number of initially available connectivities</t>
  </si>
  <si>
    <t>n: They don't predict if someone will respond, but what he/she will benefit from the most! The possibility of non-response is not given.</t>
  </si>
  <si>
    <t>This excel-file belongs to the paper: Meinke, C., Ulrike, L., Walter, H., &amp; Hilbert, K. Predicting treatment outcome in internalizing mental disorders based on resting-state functional connectivity: A systematic review of machine learning studies. (Manuscript in preparation)</t>
  </si>
  <si>
    <t>Sheets whose name starts with "RQ" (= research question) are created to answer the corresponding research question. If information of the sheet "internalizing_dis_extraction" (data extraction table) is used, the column name is italic.</t>
  </si>
  <si>
    <t xml:space="preserve">Goldstein-Pieckarski, </t>
  </si>
  <si>
    <t>medication (escitalopram, sertraline, or venlafaxine-XR)</t>
  </si>
  <si>
    <t>MDD (treatment-resistant)</t>
  </si>
  <si>
    <t>MDD (remitted)</t>
  </si>
  <si>
    <t>PTSD &amp; MDD</t>
  </si>
  <si>
    <t>medication (escitalopram)</t>
  </si>
  <si>
    <t>medication (escitalopram, sertraline or venlafaxine-XR)</t>
  </si>
  <si>
    <t>medication (duloxetine, venlafaxine, nimodipine, or escitalopram)</t>
  </si>
  <si>
    <t>medication (paroxetine)</t>
  </si>
  <si>
    <r>
      <t xml:space="preserve">4. </t>
    </r>
    <r>
      <rPr>
        <sz val="11"/>
        <color rgb="FF000000"/>
        <rFont val="Calibri"/>
        <family val="2"/>
        <scheme val="minor"/>
      </rPr>
      <t xml:space="preserve">Using a machine learning approach </t>
    </r>
    <r>
      <rPr>
        <sz val="11"/>
        <color theme="1"/>
        <rFont val="Calibri"/>
        <family val="2"/>
        <scheme val="minor"/>
      </rPr>
      <t>(SOME kind of validation; no correlation/association, at least linear regression)</t>
    </r>
  </si>
  <si>
    <t xml:space="preserve">remission: HDRS-17 &lt;7 (post treatment);
response: &gt; 50% ↓ HDRS-17;
</t>
  </si>
  <si>
    <t xml:space="preserve">47 remitters, 75 nonremitters;
71 responders, 51 nonresponders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</si>
</sst>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i/>
      <sz val="11"/>
      <color theme="1"/>
      <name val="Calibri"/>
      <family val="2"/>
      <scheme val="minor"/>
    </font>
    <font>
      <b/>
      <sz val="11"/>
      <color rgb="FF000000"/>
      <name val="Calibri"/>
      <family val="2"/>
      <scheme val="minor"/>
    </font>
    <font>
      <sz val="11"/>
      <color rgb="FF000000"/>
      <name val="Calibri"/>
      <family val="2"/>
      <scheme val="minor"/>
    </font>
    <font>
      <sz val="8"/>
      <name val="Calibri"/>
      <family val="2"/>
      <scheme val="minor"/>
    </font>
    <font>
      <b/>
      <i/>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0" tint="-0.14999847407452621"/>
        <bgColor theme="0" tint="-0.14999847407452621"/>
      </patternFill>
    </fill>
    <fill>
      <patternFill patternType="solid">
        <fgColor theme="8" tint="0.39994506668294322"/>
        <bgColor indexed="64"/>
      </patternFill>
    </fill>
    <fill>
      <patternFill patternType="solid">
        <fgColor theme="5" tint="0.39994506668294322"/>
        <bgColor indexed="64"/>
      </patternFill>
    </fill>
  </fills>
  <borders count="2">
    <border>
      <left/>
      <right/>
      <top/>
      <bottom/>
      <diagonal/>
    </border>
    <border>
      <left/>
      <right/>
      <top style="thin">
        <color theme="1"/>
      </top>
      <bottom style="thin">
        <color theme="1"/>
      </bottom>
      <diagonal/>
    </border>
  </borders>
  <cellStyleXfs count="3">
    <xf numFmtId="0" fontId="0" fillId="0" borderId="0"/>
    <xf numFmtId="0" fontId="7" fillId="3" borderId="0" applyAlignment="0">
      <alignment horizontal="left" vertical="top" textRotation="90" wrapText="1"/>
    </xf>
    <xf numFmtId="0" fontId="7" fillId="4" borderId="0">
      <alignment horizontal="left" vertical="top" textRotation="90" wrapText="1"/>
    </xf>
  </cellStyleXfs>
  <cellXfs count="27">
    <xf numFmtId="0" fontId="0" fillId="0" borderId="0" xfId="0"/>
    <xf numFmtId="0" fontId="1"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1" fillId="0" borderId="1" xfId="0" applyFont="1" applyBorder="1" applyAlignment="1">
      <alignment horizontal="left" vertical="top" wrapText="1"/>
    </xf>
    <xf numFmtId="0" fontId="0" fillId="2" borderId="0" xfId="0" applyFill="1" applyAlignment="1">
      <alignment horizontal="left" vertical="top" wrapText="1"/>
    </xf>
    <xf numFmtId="0" fontId="0" fillId="0" borderId="0" xfId="0" applyAlignment="1">
      <alignment wrapText="1"/>
    </xf>
    <xf numFmtId="0" fontId="2" fillId="0" borderId="0" xfId="0" applyFont="1" applyAlignment="1">
      <alignment horizontal="left" vertical="top" wrapText="1"/>
    </xf>
    <xf numFmtId="0" fontId="0" fillId="0" borderId="1" xfId="0" applyBorder="1" applyAlignment="1">
      <alignment horizontal="left" vertical="top" wrapText="1"/>
    </xf>
    <xf numFmtId="0" fontId="0" fillId="0" borderId="0" xfId="0" applyAlignment="1">
      <alignment vertical="top"/>
    </xf>
    <xf numFmtId="0" fontId="1" fillId="0" borderId="0" xfId="0" applyFont="1" applyAlignment="1">
      <alignment vertical="top"/>
    </xf>
    <xf numFmtId="0" fontId="0" fillId="0" borderId="0" xfId="0" applyAlignment="1">
      <alignment horizontal="left"/>
    </xf>
    <xf numFmtId="0" fontId="0" fillId="0" borderId="0" xfId="0" applyAlignment="1">
      <alignment vertical="top" wrapText="1"/>
    </xf>
    <xf numFmtId="0" fontId="1" fillId="0" borderId="0" xfId="0" applyFont="1" applyAlignment="1">
      <alignment vertical="top" wrapText="1"/>
    </xf>
    <xf numFmtId="49" fontId="0" fillId="0" borderId="0" xfId="0" applyNumberFormat="1" applyAlignment="1">
      <alignment horizontal="left" vertical="top" wrapText="1"/>
    </xf>
    <xf numFmtId="0" fontId="1" fillId="0" borderId="1" xfId="0" applyFont="1" applyBorder="1" applyAlignment="1">
      <alignment vertical="top" wrapText="1"/>
    </xf>
    <xf numFmtId="0" fontId="6" fillId="0" borderId="1" xfId="0" applyFont="1" applyBorder="1" applyAlignment="1">
      <alignment horizontal="left" vertical="top" wrapText="1"/>
    </xf>
    <xf numFmtId="0" fontId="6" fillId="0" borderId="0" xfId="0" applyFont="1" applyAlignment="1">
      <alignment horizontal="left" vertical="top" wrapText="1"/>
    </xf>
    <xf numFmtId="0" fontId="2" fillId="0" borderId="1" xfId="0" applyFont="1" applyBorder="1" applyAlignment="1">
      <alignment horizontal="left" vertical="top" wrapText="1"/>
    </xf>
    <xf numFmtId="0" fontId="2" fillId="0" borderId="0" xfId="0" applyFont="1" applyAlignment="1">
      <alignment vertical="top" wrapText="1"/>
    </xf>
    <xf numFmtId="0" fontId="7" fillId="3" borderId="0" xfId="1" applyAlignment="1">
      <alignment horizontal="left" vertical="top" textRotation="90" wrapText="1"/>
    </xf>
    <xf numFmtId="0" fontId="0" fillId="3" borderId="0" xfId="1" applyFont="1" applyAlignment="1">
      <alignment horizontal="left" vertical="top" textRotation="90" wrapText="1"/>
    </xf>
    <xf numFmtId="0" fontId="7" fillId="4" borderId="0" xfId="2">
      <alignment horizontal="left" vertical="top" textRotation="90" wrapText="1"/>
    </xf>
    <xf numFmtId="0" fontId="0" fillId="4" borderId="0" xfId="2" applyFont="1">
      <alignment horizontal="left" vertical="top" textRotation="90" wrapText="1"/>
    </xf>
    <xf numFmtId="0" fontId="0" fillId="0" borderId="0" xfId="0" applyAlignment="1">
      <alignment vertical="center" wrapText="1"/>
    </xf>
    <xf numFmtId="0" fontId="0" fillId="0" borderId="0" xfId="0" applyFill="1" applyAlignment="1">
      <alignment horizontal="left" vertical="top" wrapText="1"/>
    </xf>
    <xf numFmtId="0" fontId="0" fillId="0" borderId="0" xfId="0" applyFill="1" applyAlignment="1">
      <alignment vertical="top" wrapText="1"/>
    </xf>
  </cellXfs>
  <cellStyles count="3">
    <cellStyle name="Standard" xfId="0" builtinId="0"/>
    <cellStyle name="Stil 1" xfId="1" xr:uid="{3FE307FF-96C5-4EAC-B98C-E05A6237ADE8}"/>
    <cellStyle name="Stil 2" xfId="2" xr:uid="{C47F76B8-C660-4B10-9B02-9D699A4681A9}"/>
  </cellStyles>
  <dxfs count="139">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numFmt numFmtId="0" formatCode="Genera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font>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left"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006100"/>
      </font>
      <fill>
        <patternFill>
          <bgColor rgb="FFC6EFCE"/>
        </patternFill>
      </fill>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93AC4FA-042C-41F0-816F-B3FB3FF7B6AC}" name="Tabelle449" displayName="Tabelle449" ref="A1:K50" totalsRowShown="0" headerRowDxfId="137" dataDxfId="136">
  <autoFilter ref="A1:K50" xr:uid="{AB7B0D2D-3E80-4270-9E29-90B19FED948E}"/>
  <tableColumns count="11">
    <tableColumn id="1" xr3:uid="{5CF22EEB-0578-4AC4-86DE-80D9C8A1C134}" name="Autor" dataDxfId="135"/>
    <tableColumn id="9" xr3:uid="{1E9E917A-8F1D-40F5-B43F-E8D7F661A38A}" name="Exclusion/inclusion" dataDxfId="134"/>
    <tableColumn id="10" xr3:uid="{46439928-6F70-47E8-995A-C5008FA1F2B8}" name="Reason for exclusion" dataDxfId="133"/>
    <tableColumn id="2" xr3:uid="{6F7FACA6-1DF8-4B08-9DB9-8B2C1D297113}" name="Primary disorder" dataDxfId="132"/>
    <tableColumn id="3" xr3:uid="{58480E87-DD7C-4AD0-9E75-4A984E0767D3}" name="treatment" dataDxfId="131"/>
    <tableColumn id="17" xr3:uid="{AB7320B9-8ED8-4AE3-84D3-5DA1447A2FCC}" name="6. Reporting at least one classifier whose input features are only based on or derived of/from resting-state functional connectivities" dataDxfId="130"/>
    <tableColumn id="16" xr3:uid="{34B3A89A-51AF-48AC-A491-06B5EC0CCB25}" name="5. Predicting treatment outcome as a categorical outcome" dataDxfId="129"/>
    <tableColumn id="4" xr3:uid="{63F283E2-347C-4F8C-8E3E-154154CADC6A}" name="4. Using a machine learning approach (SOME kind of validation; no correlation/association, at least linear regression)" dataDxfId="128"/>
    <tableColumn id="5" xr3:uid="{2657D022-A7A6-4149-8296-9CD8FCBCDCAA}" name="3. Predicting outcome to any treatment or intervention that might improve the patients` condition " dataDxfId="127"/>
    <tableColumn id="6" xr3:uid="{EB4DA99F-C74D-4584-9A46-26F53E4C7F07}" name="2. Analysing a sample of patients with one of the following disorders as primary_x000a_disorder: unipolar depressive disorders, anxiety disorders, obsessive compulsive disorder, or post-traumatic_x000a_stress disorder" dataDxfId="126"/>
    <tableColumn id="7" xr3:uid="{AB77DDDB-A77A-4509-95E9-F0D1F804EA94}" name="1. Publication in a peer-reviewed journal, written in English" dataDxfId="125"/>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4422E4-81E0-462B-AB08-A0451C40D059}" name="Tabelle_extract" displayName="Tabelle_extract" ref="A1:T14" totalsRowShown="0" headerRowDxfId="124" dataDxfId="123">
  <autoFilter ref="A1:T14" xr:uid="{304422E4-81E0-462B-AB08-A0451C40D059}"/>
  <sortState ref="A2:T14">
    <sortCondition ref="A1:A14"/>
  </sortState>
  <tableColumns count="20">
    <tableColumn id="1" xr3:uid="{303D52A4-F70F-4E10-BC40-21F5078D7514}" name="Study" dataDxfId="122"/>
    <tableColumn id="2" xr3:uid="{9FD19389-1E46-4DB1-A20D-4D6964A4D9CD}" name="Year" dataDxfId="121"/>
    <tableColumn id="3" xr3:uid="{40DC112B-6045-4F8F-9C5D-D258EEB975DF}" name="Primary disorder" dataDxfId="120"/>
    <tableColumn id="4" xr3:uid="{1CF73E0B-6172-4CE9-98E1-2D7EDAF4BCAB}" name="Age group" dataDxfId="119"/>
    <tableColumn id="5" xr3:uid="{BD5AEECF-DDF1-40E3-8289-EBA00FA3878E}" name="Treatment" dataDxfId="118"/>
    <tableColumn id="6" xr3:uid="{EDDBEE09-F1E6-48A1-8762-06BD25ECBBCF}" name="Definition of treatment outcome" dataDxfId="117"/>
    <tableColumn id="7" xr3:uid="{AC493E59-D67F-4C05-BA00-98B7CA3C763D}" name="Sample size" dataDxfId="116"/>
    <tableColumn id="17" xr3:uid="{DCA81452-B3CB-4584-AEAB-EEE90E36C12B}" name="responders/nonresponders" dataDxfId="115"/>
    <tableColumn id="8" xr3:uid="{29A83AC4-6D61-4F65-9948-C7266DCDC861}" name="Way of estimating the underlying functional connectivities" dataDxfId="114"/>
    <tableColumn id="9" xr3:uid="{723E62BF-476A-4186-96E7-1944610C27A4}" name="Type of functional-connectivity-based input features" dataDxfId="113"/>
    <tableColumn id="10" xr3:uid="{C61BF466-AF87-4B7D-B3EB-6A4E3E08591F}" name="Algorithm(s) of the final classifier(s)" dataDxfId="112"/>
    <tableColumn id="11" xr3:uid="{399ACFD1-ECD0-4D6A-9AB0-5D9830C3BDC2}" name="Validation method" dataDxfId="111"/>
    <tableColumn id="12" xr3:uid="{73B944F1-2A6E-4FAE-9E8E-E516F6235F38}" name="Classification metrics of the best model reported" dataDxfId="110"/>
    <tableColumn id="21" xr3:uid="{8335D2B7-9B83-4894-93D8-48EC76B10566}" name="Information about all other models tested" dataDxfId="109"/>
    <tableColumn id="13" xr3:uid="{8CE8E53E-3392-4892-B132-8E5D3E4F0CEE}" name="Way of measuring predictive value" dataDxfId="108"/>
    <tableColumn id="14" xr3:uid="{11725636-EC25-4720-BDCD-5FDC50A9ACD3}" name="Resolution of reporting features with high predictive value" dataDxfId="107"/>
    <tableColumn id="15" xr3:uid="{B6CC0645-E5E2-48DD-99FB-65CF941C0014}" name="Features with high predictive value" dataDxfId="106"/>
    <tableColumn id="16" xr3:uid="{212BF901-6AF0-4E2D-BB8B-AE09C9A82706}" name="Approach to reduce the number of initially available connectivities" dataDxfId="105"/>
    <tableColumn id="18" xr3:uid="{44F820D4-8EA5-403F-AB63-6A88A53D0AF9}" name="How were regions defined?" dataDxfId="104"/>
    <tableColumn id="23" xr3:uid="{61AB724A-B83C-45FE-8213-7EA05196F4A4}" name="Comments" dataDxfId="103"/>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8EFE8E8-F850-4284-B59D-FBB75F2E87A6}" name="TabelleRQ0" displayName="TabelleRQ0" ref="A1:N14" totalsRowShown="0" headerRowDxfId="102" dataDxfId="101">
  <autoFilter ref="A1:N14" xr:uid="{78EFE8E8-F850-4284-B59D-FBB75F2E87A6}"/>
  <tableColumns count="14">
    <tableColumn id="1" xr3:uid="{C7393895-ED15-4F2E-A989-1CCA8CF0D9E2}" name="Study" dataDxfId="100"/>
    <tableColumn id="2" xr3:uid="{3AF91C48-2F73-43D1-AA5B-8CD6A64B1DEA}" name="Year" dataDxfId="99"/>
    <tableColumn id="3" xr3:uid="{29590781-5792-4AD1-9BB1-61DB7518322B}" name="Primary disorder" dataDxfId="98">
      <calculatedColumnFormula>VLOOKUP(A2,Tabelle_extract[#All],(MATCH(TabelleRQ0[[#Headers],[Primary disorder]],Tabelle_extract[#Headers],0)),FALSE)</calculatedColumnFormula>
    </tableColumn>
    <tableColumn id="4" xr3:uid="{B6820231-B0F5-4EA3-8977-ACBF62C62400}" name="Age group" dataDxfId="97">
      <calculatedColumnFormula>VLOOKUP(A2,Tabelle_extract[#All],(MATCH(TabelleRQ0[[#Headers],[Age group]],Tabelle_extract[#Headers],0)),FALSE)</calculatedColumnFormula>
    </tableColumn>
    <tableColumn id="5" xr3:uid="{C16F6EDB-61FA-43F7-8453-02A73E32092E}" name="Treatment" dataDxfId="96">
      <calculatedColumnFormula>VLOOKUP(A2,Tabelle_extract[#All],(MATCH(TabelleRQ0[[#Headers],[Treatment]],Tabelle_extract[#Headers],0)),FALSE)</calculatedColumnFormula>
    </tableColumn>
    <tableColumn id="6" xr3:uid="{A52A86F4-B99E-4CB7-81A3-1E9E5BE7F7C3}" name="Definition of treatment outcome" dataDxfId="95">
      <calculatedColumnFormula>VLOOKUP(A2,Tabelle_extract[#All],(MATCH(TabelleRQ0[[#Headers],[Definition of treatment outcome]],Tabelle_extract[#Headers],0)),FALSE)</calculatedColumnFormula>
    </tableColumn>
    <tableColumn id="7" xr3:uid="{9EB0DB04-D0F9-427A-89E5-E47E36F5F23B}" name="Sample size" dataDxfId="94">
      <calculatedColumnFormula>VLOOKUP(A2,Tabelle_extract[#All],(MATCH(TabelleRQ0[[#Headers],[Sample size]],Tabelle_extract[#Headers],0)),FALSE)</calculatedColumnFormula>
    </tableColumn>
    <tableColumn id="8" xr3:uid="{1BC3FD7D-03CD-4B39-9D46-158CB06FEE04}" name="Responders/nonresponders" dataDxfId="93">
      <calculatedColumnFormula>VLOOKUP(A2,Tabelle_extract[#All],(MATCH(TabelleRQ0[[#Headers],[Responders/nonresponders]],Tabelle_extract[#Headers],0)),FALSE)</calculatedColumnFormula>
    </tableColumn>
    <tableColumn id="9" xr3:uid="{5C0B472B-14EC-4F77-890E-BDDD8DCCC857}" name="Way of estimating the underlying functional connectivities" dataDxfId="92">
      <calculatedColumnFormula>VLOOKUP(A2,Tabelle_extract[#All],(MATCH(TabelleRQ0[[#Headers],[Way of estimating the underlying functional connectivities]],Tabelle_extract[#Headers],0)),FALSE)</calculatedColumnFormula>
    </tableColumn>
    <tableColumn id="10" xr3:uid="{549E771D-9F78-47A8-9FE9-67F5D76C5867}" name="Type of functional-connectivity-based input features" dataDxfId="91">
      <calculatedColumnFormula>VLOOKUP(A2,Tabelle_extract[#All],(MATCH(TabelleRQ0[[#Headers],[Type of functional-connectivity-based input features]],Tabelle_extract[#Headers],0)),FALSE)</calculatedColumnFormula>
    </tableColumn>
    <tableColumn id="11" xr3:uid="{2CDD70C2-C04F-4B91-9C88-6F683313C071}" name="Algorithm(s) of the final classifier(s)" dataDxfId="90">
      <calculatedColumnFormula>VLOOKUP(A2,Tabelle_extract[#All],(MATCH(TabelleRQ0[[#Headers],[Algorithm(s) of the final classifier(s)]],Tabelle_extract[#Headers],0)),FALSE)</calculatedColumnFormula>
    </tableColumn>
    <tableColumn id="12" xr3:uid="{6E2C9E31-FC06-4DB8-ACE2-CCEA6B5D507C}" name="Validation method" dataDxfId="89">
      <calculatedColumnFormula>VLOOKUP(A2,Tabelle_extract[#All],(MATCH(TabelleRQ0[[#Headers],[Validation method]],Tabelle_extract[#Headers],0)),FALSE)</calculatedColumnFormula>
    </tableColumn>
    <tableColumn id="13" xr3:uid="{73B9EBC2-24F7-4B50-AD72-4CE3D3A97257}" name="Accuracy_rounded" dataDxfId="88">
      <calculatedColumnFormula>VLOOKUP(A2,TabelleRQ1[#All],(MATCH(TabelleRQ0[[#Headers],[Accuracy_rounded]],TabelleRQ1[#Headers],0)),FALSE)</calculatedColumnFormula>
    </tableColumn>
    <tableColumn id="14" xr3:uid="{41ABA4C7-53C9-4319-B821-10E105A60176}" name="Information on models tested" dataDxfId="87">
      <calculatedColumnFormula>VLOOKUP(A2,TabelleRQ1[#All],(MATCH(TabelleRQ0[[#Headers],[Information on models tested]],TabelleRQ1[#Headers],0)),FALSE)</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2D034B9-3080-44EA-9FFD-7543CF403B2E}" name="TabelleRQ1" displayName="TabelleRQ1" ref="A1:S14" totalsRowShown="0" headerRowDxfId="86" dataDxfId="85">
  <autoFilter ref="A1:S14" xr:uid="{52D034B9-3080-44EA-9FFD-7543CF403B2E}"/>
  <sortState ref="A2:S14">
    <sortCondition ref="A1:A14"/>
  </sortState>
  <tableColumns count="19">
    <tableColumn id="1" xr3:uid="{ED57257D-9738-4588-9815-662A66415EF1}" name="Study" dataDxfId="84"/>
    <tableColumn id="2" xr3:uid="{E498A5B8-931F-4B60-9292-00755C54BBBE}" name="Year" dataDxfId="83"/>
    <tableColumn id="3" xr3:uid="{45676C08-837F-4954-B266-5D9A426B1630}" name="Classification metrics of the best model reported" dataDxfId="82">
      <calculatedColumnFormula>VLOOKUP(A2,Tabelle_extract[#All],(MATCH(TabelleRQ1[[#Headers],[Classification metrics of the best model reported]],Tabelle_extract[#Headers],0)),FALSE)</calculatedColumnFormula>
    </tableColumn>
    <tableColumn id="4" xr3:uid="{2697BAC4-7C68-4BA5-928F-72703A5AE8E3}" name="Accuracy (of the best model reported)" dataDxfId="81"/>
    <tableColumn id="14" xr3:uid="{7E029B47-132C-4956-8C32-45BCD2DE74CF}" name="Accuracy_rounded" dataDxfId="80">
      <calculatedColumnFormula>ROUND(TabelleRQ1[[#This Row],[Accuracy (of the best model reported)]],0)</calculatedColumnFormula>
    </tableColumn>
    <tableColumn id="13" xr3:uid="{82C42500-CF6C-44D9-83A7-BF19EE605BB2}" name="Significant prediction" dataDxfId="79"/>
    <tableColumn id="7" xr3:uid="{A1B2E231-8C33-4040-8CCA-E7A840F62E1C}" name="responders/nonresponders" dataDxfId="78">
      <calculatedColumnFormula>VLOOKUP(A2,Tabelle_extract[#All],(MATCH(TabelleRQ1[[#Headers],[responders/nonresponders]],Tabelle_extract[#Headers],0)),FALSE)</calculatedColumnFormula>
    </tableColumn>
    <tableColumn id="8" xr3:uid="{45B6005B-26A4-4178-8967-3F127EFD242E}" name="responders" dataDxfId="77"/>
    <tableColumn id="9" xr3:uid="{ADDFEA65-4F9D-4A5D-9F1E-BBCB166C83BD}" name="nonresponders" dataDxfId="76"/>
    <tableColumn id="11" xr3:uid="{0A7DF5CD-792E-4D04-A86E-706E5160E13B}" name="n_maj_class" dataDxfId="75">
      <calculatedColumnFormula>IF(TabelleRQ1[[#This Row],[responders]]&gt;TabelleRQ1[[#This Row],[nonresponders]],TabelleRQ1[[#This Row],[responders]],TabelleRQ1[[#This Row],[nonresponders]])</calculatedColumnFormula>
    </tableColumn>
    <tableColumn id="10" xr3:uid="{970D86F6-FB12-4100-80A5-42A454EE8654}" name="acc maj. class" dataDxfId="74">
      <calculatedColumnFormula>ROUND(TabelleRQ1[[#This Row],[n_maj_class]]/(TabelleRQ1[[#This Row],[responders]]+TabelleRQ1[[#This Row],[nonresponders]])*100,0)</calculatedColumnFormula>
    </tableColumn>
    <tableColumn id="12" xr3:uid="{A74524C5-06F9-4070-87C0-7A2096C4C728}" name="improvement_above_chance" dataDxfId="73">
      <calculatedColumnFormula xml:space="preserve"> TabelleRQ1[[#This Row],[Accuracy_rounded]]-TabelleRQ1[[#This Row],[acc maj. class]]</calculatedColumnFormula>
    </tableColumn>
    <tableColumn id="21" xr3:uid="{4411F087-9B45-4E5A-8C4A-4DC472D738FE}" name="Accuracy_controlled" dataDxfId="72">
      <calculatedColumnFormula>TabelleRQ1[[#This Row],[improvement_above_chance]]+50</calculatedColumnFormula>
    </tableColumn>
    <tableColumn id="15" xr3:uid="{7AFF4EA4-9825-48BC-91A5-4557E81E3C05}" name="Sample size" dataDxfId="71">
      <calculatedColumnFormula>VLOOKUP(A2,Tabelle_extract[#All],(MATCH(TabelleRQ1[[#Headers],[Sample size]],Tabelle_extract[#Headers],0)),FALSE)</calculatedColumnFormula>
    </tableColumn>
    <tableColumn id="16" xr3:uid="{7143B2EE-E343-462D-83F9-B0C544D45732}" name="Information about all other models tested" dataDxfId="70">
      <calculatedColumnFormula>VLOOKUP(A2,Tabelle_extract[#All],(MATCH(TabelleRQ1[[#Headers],[Information about all other models tested]],Tabelle_extract[#Headers],0)),FALSE)</calculatedColumnFormula>
    </tableColumn>
    <tableColumn id="20" xr3:uid="{43600BC9-99D3-451C-A36C-388C5218E288}" name="Information on models tested" dataDxfId="69"/>
    <tableColumn id="17" xr3:uid="{D5024A1E-1428-4F0C-9475-D98D48DE56E5}" name="mean_acc_other_models" dataDxfId="68"/>
    <tableColumn id="18" xr3:uid="{28FE75F4-20A5-4BA4-A4B8-D8D8EFEBAD3F}" name="min_acc_other_models" dataDxfId="67"/>
    <tableColumn id="19" xr3:uid="{F3C496B4-2DC5-4C89-8A37-BFA11FE33FA7}" name="max_acc_other_models" dataDxfId="66"/>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4B94352-7FCC-40BA-91A4-C7D8E68A5804}" name="TabelleRQ2" displayName="TabelleRQ2" ref="A1:AY14" totalsRowShown="0" headerRowDxfId="64">
  <autoFilter ref="A1:AY14" xr:uid="{64B94352-7FCC-40BA-91A4-C7D8E68A5804}"/>
  <tableColumns count="51">
    <tableColumn id="1" xr3:uid="{7FFA2538-CD17-4287-96E8-8041F65E83A1}" name="Study" dataDxfId="63"/>
    <tableColumn id="2" xr3:uid="{94EFB65D-B7E3-4260-9C98-3A0FDD02B7F4}" name="year" dataDxfId="62"/>
    <tableColumn id="4" xr3:uid="{96EB699E-8415-4ECC-BE58-AC36AF219F10}" name="Way of measuring predictive value" dataDxfId="61">
      <calculatedColumnFormula>VLOOKUP(A2,Tabelle_extract[#All],(MATCH(Tabelle_extract[[#Headers],[Way of measuring predictive value]],Tabelle_extract[#Headers],0)),FALSE)</calculatedColumnFormula>
    </tableColumn>
    <tableColumn id="18" xr3:uid="{E9C3DD70-0381-4396-8ADD-E98DEE2F0816}" name="Way of measuring predictive value - categories" dataDxfId="60"/>
    <tableColumn id="5" xr3:uid="{1F7A4417-535C-4567-9DCC-3445F6DAF4FF}" name="Resolution of reporting features with high predictive value" dataDxfId="59">
      <calculatedColumnFormula>VLOOKUP(A2,Tabelle_extract[#All],(MATCH(Tabelle_extract[[#Headers],[Resolution of reporting features with high predictive value]],Tabelle_extract[#Headers],0)),FALSE)</calculatedColumnFormula>
    </tableColumn>
    <tableColumn id="17" xr3:uid="{0CFF2BCF-613D-4FF8-B154-C55889618C19}" name="Type of FC-based input features" dataDxfId="58">
      <calculatedColumnFormula>VLOOKUP(A2,Tabelle_extract[#All],(MATCH(Tabelle_extract[[#Headers],[Type of functional-connectivity-based input features]],Tabelle_extract[#Headers],0)),FALSE)</calculatedColumnFormula>
    </tableColumn>
    <tableColumn id="6" xr3:uid="{6A5A5F13-F5D6-4BFA-AE92-51B1AC2C90BD}" name="Features with high predictive value" dataDxfId="57">
      <calculatedColumnFormula>VLOOKUP(A2,Tabelle_extract[#All],(MATCH(Tabelle_extract[[#Headers],[Features with high predictive value]],Tabelle_extract[#Headers],0)),FALSE)</calculatedColumnFormula>
    </tableColumn>
    <tableColumn id="23" xr3:uid="{2377D5CF-32E2-47E0-A83F-D35C9BAEC336}" name="How were regions defined?" dataDxfId="56">
      <calculatedColumnFormula>VLOOKUP(A2,Tabelle_extract[#All],(MATCH(Tabelle_extract[[#Headers],[How were regions defined?]],Tabelle_extract[#Headers],0)),FALSE)</calculatedColumnFormula>
    </tableColumn>
    <tableColumn id="7" xr3:uid="{E11B576B-BA5D-4D1F-92B5-A58210B411FA}" name="Comments/unclear assigments" dataDxfId="55"/>
    <tableColumn id="8" xr3:uid="{4E4F98AB-3FD4-45E1-B50E-C62C876A8D74}" name="Dorsolateral PFC_tested" dataDxfId="54"/>
    <tableColumn id="14" xr3:uid="{BC53AF80-E873-4133-9AFA-625CF1AA14B2}" name="Ventrolateral PFC_tested" dataDxfId="53"/>
    <tableColumn id="15" xr3:uid="{7E97AE28-BEBB-44E8-9D29-31D9096B99C0}" name="Orbitofrontal Cortex_tested" dataDxfId="52"/>
    <tableColumn id="41" xr3:uid="{5433F938-9FB1-4B85-9ADB-E2445E4317BA}" name="Medial PFC_tested" dataDxfId="51"/>
    <tableColumn id="12" xr3:uid="{B1FB5E72-3320-44AE-815D-35CF027F779B}" name="Anterior cingulate cortex_tested" dataDxfId="50"/>
    <tableColumn id="19" xr3:uid="{DADE950E-BD3B-4153-BEFA-677EC1521569}" name="Posterior cingulate cortex_tested" dataDxfId="49"/>
    <tableColumn id="39" xr3:uid="{8104C15F-96D8-4140-A155-EA490F3B8920}" name="Precuneus_tested" dataDxfId="48"/>
    <tableColumn id="50" xr3:uid="{830BFEDE-71A8-4ED1-BAA0-DDE21B6ED1D8}" name="Superior parietal lobule_tested" dataDxfId="47"/>
    <tableColumn id="51" xr3:uid="{F38E2651-2865-431D-A73E-7165F207C1DA}" name="Inferior parietal lobule_tested" dataDxfId="46"/>
    <tableColumn id="53" xr3:uid="{93010864-E163-4CC3-BAD3-27A1FF7B3AAB}" name="Superior temporal gyrus_tested" dataDxfId="45"/>
    <tableColumn id="52" xr3:uid="{23D0396A-7FE5-4801-8888-D110ACCB3954}" name="Middle temporal gyrus_tested" dataDxfId="44"/>
    <tableColumn id="54" xr3:uid="{4E85F3F2-E410-4BB7-8926-CAFC4CEDE9AC}" name="Inferior temporal gyrus_tested" dataDxfId="43"/>
    <tableColumn id="3" xr3:uid="{1A40ABF2-1D5A-48E7-8A8F-9C18DB344981}" name="Parahippocampal gyrus_tested" dataDxfId="42"/>
    <tableColumn id="9" xr3:uid="{FD2C8383-C149-4BDE-AA69-7C81182CA214}" name="Sensorimotor areas_tested" dataDxfId="41"/>
    <tableColumn id="13" xr3:uid="{726FD500-95FD-4A7F-8C2F-751D88BB7D39}" name="Visual areas_tested" dataDxfId="40"/>
    <tableColumn id="11" xr3:uid="{49DA7377-C1AD-4BF9-B9C7-885C3E9E91B9}" name="Amygdala_tested" dataDxfId="39"/>
    <tableColumn id="10" xr3:uid="{B703DEDD-9CF5-4B3D-A8F6-250DFE259608}" name="Hippocampus_tested" dataDxfId="38"/>
    <tableColumn id="16" xr3:uid="{122064C3-0D1F-4DB3-A7F8-03A1A21529D6}" name="Insula_tested" dataDxfId="37"/>
    <tableColumn id="20" xr3:uid="{1DF26E41-FEF3-463F-BCA7-143E993A49F5}" name="Basal_ganglia_tested" dataDxfId="36"/>
    <tableColumn id="57" xr3:uid="{CE3FFBAC-BD44-4892-B7E4-D841DDFD5444}" name="Thalamus_tested" dataDxfId="35"/>
    <tableColumn id="55" xr3:uid="{BE220E44-1A9A-445F-B37B-FDD20A59ED26}" name="Midbrain_tested" dataDxfId="34"/>
    <tableColumn id="22" xr3:uid="{5DB2C2FF-C382-4777-AAF3-621D0C0542B8}" name="Dorsolateral PFC_important" dataDxfId="33"/>
    <tableColumn id="29" xr3:uid="{4FDED995-C633-48DF-94EB-BBF02D15BB1C}" name="Ventrolateral PFC_important" dataDxfId="32"/>
    <tableColumn id="30" xr3:uid="{F257F39A-1803-4703-95AC-6D2BC8F7FD02}" name="Orbitofrontal cortex_important" dataDxfId="31"/>
    <tableColumn id="42" xr3:uid="{DC78A950-11D6-4535-ACC8-0D875CCFE71C}" name="Medial PFC_important" dataDxfId="30"/>
    <tableColumn id="27" xr3:uid="{70EE6249-79C4-4BC5-947F-85CD35642B20}" name="Anterior cingulate cortex_important" dataDxfId="29"/>
    <tableColumn id="34" xr3:uid="{6A8921B7-30D3-4D4A-948A-6A77F9E6AA47}" name="Posterior cingulate cortex_important" dataDxfId="28"/>
    <tableColumn id="40" xr3:uid="{AC9DB8A2-1DCB-4AFD-A384-F32F55FC51D5}" name="Precuneus_important" dataDxfId="27"/>
    <tableColumn id="37" xr3:uid="{ADA57684-7482-42B5-AF81-A09B85F2FABE}" name="Superior  parietal lobule_important" dataDxfId="26"/>
    <tableColumn id="32" xr3:uid="{2CFFD25A-E301-499A-9C5D-31E7CD41016B}" name="Inferior parietal lobule_important" dataDxfId="25"/>
    <tableColumn id="36" xr3:uid="{86E47DE8-16C0-4A53-AA00-8955818065E6}" name="Superior temporal gyrus_important" dataDxfId="24"/>
    <tableColumn id="33" xr3:uid="{E3929741-3F6E-44E0-BEBE-B6BDEC12A78B}" name="Middle temporal gyrus_important" dataDxfId="23"/>
    <tableColumn id="49" xr3:uid="{7B8A258A-6B83-4025-86E8-483138F11985}" name="Inferior temporal gyrus_important" dataDxfId="22"/>
    <tableColumn id="21" xr3:uid="{9FC3A2F6-0A63-46B1-95B5-348CF82D25BE}" name="Parahippocampal gyrus_important" dataDxfId="21"/>
    <tableColumn id="38" xr3:uid="{CB0DD76B-1163-4547-AC35-2361709F42C4}" name="Sensorimotor areas_important" dataDxfId="20"/>
    <tableColumn id="28" xr3:uid="{4E5B1A9B-DC8D-4117-89ED-CA19D041ED5D}" name="Visual areas_important" dataDxfId="19"/>
    <tableColumn id="25" xr3:uid="{57CAB004-DA13-4120-8DEB-8832763848F8}" name="Amygdala_important" dataDxfId="18"/>
    <tableColumn id="24" xr3:uid="{539151F3-0451-4E0B-8174-9CF3320B94D5}" name="Hippocampus_important" dataDxfId="17"/>
    <tableColumn id="31" xr3:uid="{DDE71D82-19EC-46C5-95EF-D0196C5DA329}" name="Insula_important" dataDxfId="16"/>
    <tableColumn id="35" xr3:uid="{756B6726-6E80-49E5-A226-384030D21472}" name="Basal_ganglia_important" dataDxfId="15"/>
    <tableColumn id="43" xr3:uid="{D02C732B-A81D-425C-8EC6-F265D7135724}" name="Thalamus_important" dataDxfId="14"/>
    <tableColumn id="44" xr3:uid="{A6C73A45-5E44-4C06-BAF0-6629472670FB}" name="Midbrain_important" dataDxfId="13"/>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2345BC2-166C-462B-945A-2A5FCE2C90C9}" name="TabelleRQ3" displayName="TabelleRQ3" ref="A1:K14" totalsRowShown="0" headerRowDxfId="12" dataDxfId="11">
  <autoFilter ref="A1:K14" xr:uid="{32345BC2-166C-462B-945A-2A5FCE2C90C9}"/>
  <tableColumns count="11">
    <tableColumn id="1" xr3:uid="{EC001A90-3335-40E5-B7AF-994822BDDF6F}" name="Study" dataDxfId="10"/>
    <tableColumn id="2" xr3:uid="{CC6B84FE-09AC-41D6-932C-A073DA7CC228}" name="Year" dataDxfId="9"/>
    <tableColumn id="3" xr3:uid="{FE59DC2F-0FDD-42DD-A7BA-898D2250377E}" name="approach to reduce the number of initially available connectivities" dataDxfId="8">
      <calculatedColumnFormula>VLOOKUP(A2,Tabelle_extract[#All],(MATCH(TabelleRQ3[[#Headers],[approach to reduce the number of initially available connectivities]],Tabelle_extract[#Headers],0)),FALSE)</calculatedColumnFormula>
    </tableColumn>
    <tableColumn id="4" xr3:uid="{65389E39-0DBD-4379-83C4-3BD38593157B}" name="atlas-based parcellation" dataDxfId="7"/>
    <tableColumn id="5" xr3:uid="{BE8EA88C-7A04-4904-88BA-E98B7C72A523}" name="data-driven parcellation" dataDxfId="6"/>
    <tableColumn id="6" xr3:uid="{295083FB-6BA4-4372-AC13-4F89F925BFDA}" name="theory-based ROI-/connectivity-selection" dataDxfId="5"/>
    <tableColumn id="7" xr3:uid="{65ECF915-11C7-4CF9-BEBF-B7D67A41DD9E}" name="allocate features to different models" dataDxfId="4"/>
    <tableColumn id="11" xr3:uid="{6650CE8A-3468-4AC1-B9F7-B8C5474880AE}" name="dimensionality reduction" dataDxfId="3"/>
    <tableColumn id="8" xr3:uid="{E0938C17-98D3-4593-A50E-779FA830B233}" name="filter feature selection" dataDxfId="2"/>
    <tableColumn id="9" xr3:uid="{BA52A5FE-6AC3-4D8E-AC54-75897A2A67AC}" name="wrapper feature selection" dataDxfId="1"/>
    <tableColumn id="10" xr3:uid="{50D64290-E826-4AAE-81FE-5244EFE8E3E0}" name="Kommentar" dataDxfId="0"/>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D19F1-87AB-41C7-903E-1C5E1CB4AA00}">
  <dimension ref="A1:A4"/>
  <sheetViews>
    <sheetView workbookViewId="0">
      <selection activeCell="A8" sqref="A8"/>
    </sheetView>
  </sheetViews>
  <sheetFormatPr baseColWidth="10" defaultColWidth="11.42578125" defaultRowHeight="15" x14ac:dyDescent="0.25"/>
  <cols>
    <col min="1" max="1" width="113.42578125" customWidth="1"/>
  </cols>
  <sheetData>
    <row r="1" spans="1:1" x14ac:dyDescent="0.25">
      <c r="A1" t="s">
        <v>360</v>
      </c>
    </row>
    <row r="2" spans="1:1" ht="45" x14ac:dyDescent="0.25">
      <c r="A2" s="12" t="s">
        <v>389</v>
      </c>
    </row>
    <row r="4" spans="1:1" ht="30" x14ac:dyDescent="0.25">
      <c r="A4" s="12" t="s">
        <v>390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DE46C-A38C-4529-BAF0-C94F85D32C37}">
  <dimension ref="A1:K50"/>
  <sheetViews>
    <sheetView tabSelected="1" zoomScale="80" zoomScaleNormal="80" workbookViewId="0">
      <pane xSplit="1" topLeftCell="B1" activePane="topRight" state="frozen"/>
      <selection activeCell="A9" sqref="A9"/>
      <selection pane="topRight" activeCell="H44" sqref="H44"/>
    </sheetView>
  </sheetViews>
  <sheetFormatPr baseColWidth="10" defaultColWidth="11.42578125" defaultRowHeight="15" x14ac:dyDescent="0.25"/>
  <cols>
    <col min="1" max="1" width="17.28515625" customWidth="1"/>
    <col min="2" max="2" width="41.85546875" customWidth="1"/>
    <col min="3" max="3" width="36" customWidth="1"/>
    <col min="4" max="4" width="21.28515625" customWidth="1"/>
    <col min="5" max="5" width="14.140625" customWidth="1"/>
    <col min="6" max="6" width="19.42578125" customWidth="1"/>
    <col min="7" max="7" width="18.28515625" customWidth="1"/>
    <col min="8" max="8" width="20.140625" customWidth="1"/>
    <col min="9" max="9" width="16.85546875" customWidth="1"/>
    <col min="10" max="10" width="17.5703125" customWidth="1"/>
    <col min="11" max="11" width="18.28515625" customWidth="1"/>
  </cols>
  <sheetData>
    <row r="1" spans="1:11" ht="153.94999999999999" customHeight="1" x14ac:dyDescent="0.25">
      <c r="A1" s="1" t="s">
        <v>0</v>
      </c>
      <c r="B1" s="1" t="s">
        <v>22</v>
      </c>
      <c r="C1" s="1" t="s">
        <v>201</v>
      </c>
      <c r="D1" s="1" t="s">
        <v>47</v>
      </c>
      <c r="E1" s="1" t="s">
        <v>1</v>
      </c>
      <c r="F1" s="4" t="s">
        <v>44</v>
      </c>
      <c r="G1" s="4" t="s">
        <v>92</v>
      </c>
      <c r="H1" s="8" t="s">
        <v>400</v>
      </c>
      <c r="I1" s="4" t="s">
        <v>361</v>
      </c>
      <c r="J1" s="4" t="s">
        <v>229</v>
      </c>
      <c r="K1" s="4" t="s">
        <v>59</v>
      </c>
    </row>
    <row r="2" spans="1:11" ht="63.95" customHeight="1" x14ac:dyDescent="0.25">
      <c r="A2" s="24" t="s">
        <v>75</v>
      </c>
      <c r="B2" s="2" t="s">
        <v>58</v>
      </c>
      <c r="C2" s="2" t="s">
        <v>203</v>
      </c>
      <c r="D2" s="2" t="s">
        <v>394</v>
      </c>
      <c r="E2" s="2" t="s">
        <v>5</v>
      </c>
      <c r="F2" s="2"/>
      <c r="G2" s="2"/>
      <c r="H2" s="2"/>
      <c r="I2" s="2" t="s">
        <v>76</v>
      </c>
      <c r="J2" s="2" t="s">
        <v>38</v>
      </c>
      <c r="K2" s="2" t="s">
        <v>38</v>
      </c>
    </row>
    <row r="3" spans="1:11" ht="23.45" customHeight="1" x14ac:dyDescent="0.25">
      <c r="A3" s="2" t="s">
        <v>4</v>
      </c>
      <c r="B3" s="2" t="s">
        <v>43</v>
      </c>
      <c r="C3" s="2" t="s">
        <v>205</v>
      </c>
      <c r="D3" s="2" t="s">
        <v>10</v>
      </c>
      <c r="E3" s="2" t="s">
        <v>8</v>
      </c>
      <c r="F3" s="2" t="s">
        <v>40</v>
      </c>
      <c r="G3" s="2" t="s">
        <v>38</v>
      </c>
      <c r="H3" s="2" t="s">
        <v>38</v>
      </c>
      <c r="I3" s="2" t="s">
        <v>38</v>
      </c>
      <c r="J3" s="2" t="s">
        <v>38</v>
      </c>
      <c r="K3" s="2" t="s">
        <v>38</v>
      </c>
    </row>
    <row r="4" spans="1:11" x14ac:dyDescent="0.25">
      <c r="A4" s="2" t="s">
        <v>77</v>
      </c>
      <c r="B4" s="2" t="s">
        <v>45</v>
      </c>
      <c r="C4" s="2" t="s">
        <v>202</v>
      </c>
      <c r="D4" s="2" t="s">
        <v>10</v>
      </c>
      <c r="E4" s="2" t="s">
        <v>8</v>
      </c>
      <c r="F4" s="2"/>
      <c r="G4" s="2" t="s">
        <v>39</v>
      </c>
      <c r="H4" s="2" t="s">
        <v>38</v>
      </c>
      <c r="I4" s="2" t="s">
        <v>38</v>
      </c>
      <c r="J4" s="2" t="s">
        <v>38</v>
      </c>
      <c r="K4" s="2" t="s">
        <v>38</v>
      </c>
    </row>
    <row r="5" spans="1:11" ht="30" x14ac:dyDescent="0.25">
      <c r="A5" s="2" t="s">
        <v>78</v>
      </c>
      <c r="B5" s="2" t="s">
        <v>56</v>
      </c>
      <c r="C5" s="2" t="s">
        <v>204</v>
      </c>
      <c r="D5" s="2" t="s">
        <v>79</v>
      </c>
      <c r="E5" s="2" t="s">
        <v>80</v>
      </c>
      <c r="F5" s="2"/>
      <c r="G5" s="2"/>
      <c r="H5" s="2" t="s">
        <v>106</v>
      </c>
      <c r="I5" s="2" t="s">
        <v>38</v>
      </c>
      <c r="J5" s="2" t="s">
        <v>38</v>
      </c>
      <c r="K5" s="2" t="s">
        <v>38</v>
      </c>
    </row>
    <row r="6" spans="1:11" ht="34.5" customHeight="1" x14ac:dyDescent="0.25">
      <c r="A6" s="2" t="s">
        <v>49</v>
      </c>
      <c r="B6" s="2" t="s">
        <v>56</v>
      </c>
      <c r="C6" s="2" t="s">
        <v>204</v>
      </c>
      <c r="D6" s="2" t="s">
        <v>393</v>
      </c>
      <c r="E6" s="2" t="s">
        <v>28</v>
      </c>
      <c r="F6" s="2"/>
      <c r="G6" s="2"/>
      <c r="H6" s="2" t="s">
        <v>362</v>
      </c>
      <c r="I6" s="2" t="s">
        <v>38</v>
      </c>
      <c r="J6" s="2" t="s">
        <v>38</v>
      </c>
      <c r="K6" s="2" t="s">
        <v>38</v>
      </c>
    </row>
    <row r="7" spans="1:11" ht="14.45" customHeight="1" x14ac:dyDescent="0.25">
      <c r="A7" s="2" t="s">
        <v>36</v>
      </c>
      <c r="B7" s="2" t="s">
        <v>23</v>
      </c>
      <c r="C7" s="2" t="s">
        <v>37</v>
      </c>
      <c r="D7" s="2" t="s">
        <v>10</v>
      </c>
      <c r="E7" s="2" t="s">
        <v>8</v>
      </c>
      <c r="F7" s="2" t="s">
        <v>38</v>
      </c>
      <c r="G7" s="2" t="s">
        <v>38</v>
      </c>
      <c r="H7" s="2" t="s">
        <v>38</v>
      </c>
      <c r="I7" s="2" t="s">
        <v>38</v>
      </c>
      <c r="J7" s="2" t="s">
        <v>38</v>
      </c>
      <c r="K7" s="2" t="s">
        <v>38</v>
      </c>
    </row>
    <row r="8" spans="1:11" ht="30" x14ac:dyDescent="0.25">
      <c r="A8" s="2" t="s">
        <v>90</v>
      </c>
      <c r="B8" s="2" t="s">
        <v>56</v>
      </c>
      <c r="C8" s="2" t="s">
        <v>204</v>
      </c>
      <c r="D8" s="2" t="s">
        <v>10</v>
      </c>
      <c r="E8" s="2" t="s">
        <v>46</v>
      </c>
      <c r="F8" s="2"/>
      <c r="G8" s="2"/>
      <c r="H8" s="2" t="s">
        <v>40</v>
      </c>
      <c r="I8" s="2" t="s">
        <v>38</v>
      </c>
      <c r="J8" s="2" t="s">
        <v>38</v>
      </c>
      <c r="K8" s="2" t="s">
        <v>38</v>
      </c>
    </row>
    <row r="9" spans="1:11" x14ac:dyDescent="0.25">
      <c r="A9" s="2" t="s">
        <v>57</v>
      </c>
      <c r="B9" s="2" t="s">
        <v>56</v>
      </c>
      <c r="C9" s="2" t="s">
        <v>204</v>
      </c>
      <c r="D9" s="2" t="s">
        <v>10</v>
      </c>
      <c r="E9" s="2" t="s">
        <v>8</v>
      </c>
      <c r="F9" s="2"/>
      <c r="G9" s="2"/>
      <c r="H9" s="2" t="s">
        <v>40</v>
      </c>
      <c r="I9" s="2" t="s">
        <v>38</v>
      </c>
      <c r="J9" s="2" t="s">
        <v>38</v>
      </c>
      <c r="K9" s="2" t="s">
        <v>38</v>
      </c>
    </row>
    <row r="10" spans="1:11" ht="55.5" customHeight="1" x14ac:dyDescent="0.25">
      <c r="A10" s="2" t="s">
        <v>50</v>
      </c>
      <c r="B10" s="2" t="s">
        <v>58</v>
      </c>
      <c r="C10" s="2" t="s">
        <v>203</v>
      </c>
      <c r="D10" s="2" t="s">
        <v>10</v>
      </c>
      <c r="E10" s="2" t="s">
        <v>28</v>
      </c>
      <c r="F10" s="2"/>
      <c r="G10" s="2"/>
      <c r="H10" s="2"/>
      <c r="I10" s="2" t="s">
        <v>363</v>
      </c>
      <c r="J10" s="2" t="s">
        <v>38</v>
      </c>
      <c r="K10" s="2" t="s">
        <v>38</v>
      </c>
    </row>
    <row r="11" spans="1:11" ht="30" x14ac:dyDescent="0.25">
      <c r="A11" s="2" t="s">
        <v>81</v>
      </c>
      <c r="B11" s="2" t="s">
        <v>56</v>
      </c>
      <c r="C11" s="2" t="s">
        <v>204</v>
      </c>
      <c r="D11" s="2" t="s">
        <v>35</v>
      </c>
      <c r="E11" s="2" t="s">
        <v>8</v>
      </c>
      <c r="F11" s="2"/>
      <c r="G11" s="2"/>
      <c r="H11" s="2" t="s">
        <v>40</v>
      </c>
      <c r="I11" s="2" t="s">
        <v>38</v>
      </c>
      <c r="J11" s="2" t="s">
        <v>38</v>
      </c>
      <c r="K11" s="2" t="s">
        <v>38</v>
      </c>
    </row>
    <row r="12" spans="1:11" ht="30" x14ac:dyDescent="0.25">
      <c r="A12" s="2" t="s">
        <v>34</v>
      </c>
      <c r="B12" s="2" t="s">
        <v>56</v>
      </c>
      <c r="C12" s="2" t="s">
        <v>204</v>
      </c>
      <c r="D12" s="2" t="s">
        <v>35</v>
      </c>
      <c r="E12" s="2" t="s">
        <v>8</v>
      </c>
      <c r="F12" s="2"/>
      <c r="G12" s="2"/>
      <c r="H12" s="2" t="s">
        <v>40</v>
      </c>
      <c r="I12" s="2" t="s">
        <v>38</v>
      </c>
      <c r="J12" s="2" t="s">
        <v>38</v>
      </c>
      <c r="K12" s="2" t="s">
        <v>38</v>
      </c>
    </row>
    <row r="13" spans="1:11" x14ac:dyDescent="0.25">
      <c r="A13" s="2" t="s">
        <v>69</v>
      </c>
      <c r="B13" s="2" t="s">
        <v>70</v>
      </c>
      <c r="C13" s="2" t="s">
        <v>204</v>
      </c>
      <c r="D13" s="2" t="s">
        <v>10</v>
      </c>
      <c r="E13" s="2" t="s">
        <v>8</v>
      </c>
      <c r="F13" s="2"/>
      <c r="G13" s="2"/>
      <c r="H13" s="2" t="s">
        <v>40</v>
      </c>
      <c r="I13" s="2" t="s">
        <v>38</v>
      </c>
      <c r="J13" s="2" t="s">
        <v>38</v>
      </c>
      <c r="K13" s="2" t="s">
        <v>38</v>
      </c>
    </row>
    <row r="14" spans="1:11" ht="75" x14ac:dyDescent="0.25">
      <c r="A14" s="25" t="s">
        <v>391</v>
      </c>
      <c r="B14" s="25" t="s">
        <v>94</v>
      </c>
      <c r="C14" s="25" t="s">
        <v>205</v>
      </c>
      <c r="D14" s="25" t="s">
        <v>10</v>
      </c>
      <c r="E14" s="25" t="s">
        <v>392</v>
      </c>
      <c r="F14" s="25" t="s">
        <v>40</v>
      </c>
      <c r="G14" s="25" t="s">
        <v>38</v>
      </c>
      <c r="H14" s="25" t="s">
        <v>38</v>
      </c>
      <c r="I14" s="25" t="s">
        <v>38</v>
      </c>
      <c r="J14" s="25" t="s">
        <v>38</v>
      </c>
      <c r="K14" s="25" t="s">
        <v>38</v>
      </c>
    </row>
    <row r="15" spans="1:11" ht="30" x14ac:dyDescent="0.25">
      <c r="A15" s="2" t="s">
        <v>82</v>
      </c>
      <c r="B15" s="2" t="s">
        <v>93</v>
      </c>
      <c r="C15" s="2" t="s">
        <v>205</v>
      </c>
      <c r="D15" s="2" t="s">
        <v>10</v>
      </c>
      <c r="E15" s="2" t="s">
        <v>28</v>
      </c>
      <c r="F15" s="2" t="s">
        <v>40</v>
      </c>
      <c r="G15" s="2" t="s">
        <v>38</v>
      </c>
      <c r="H15" s="2" t="s">
        <v>38</v>
      </c>
      <c r="I15" s="2" t="s">
        <v>38</v>
      </c>
      <c r="J15" s="2" t="s">
        <v>38</v>
      </c>
      <c r="K15" s="2" t="s">
        <v>38</v>
      </c>
    </row>
    <row r="16" spans="1:11" x14ac:dyDescent="0.25">
      <c r="A16" s="2" t="s">
        <v>68</v>
      </c>
      <c r="B16" s="2" t="s">
        <v>56</v>
      </c>
      <c r="C16" s="2" t="s">
        <v>204</v>
      </c>
      <c r="D16" s="2" t="s">
        <v>12</v>
      </c>
      <c r="E16" s="2" t="s">
        <v>13</v>
      </c>
      <c r="F16" s="2"/>
      <c r="G16" s="2"/>
      <c r="H16" s="2" t="s">
        <v>40</v>
      </c>
      <c r="I16" s="2" t="s">
        <v>38</v>
      </c>
      <c r="J16" s="2" t="s">
        <v>38</v>
      </c>
      <c r="K16" s="2" t="s">
        <v>38</v>
      </c>
    </row>
    <row r="17" spans="1:11" ht="30" x14ac:dyDescent="0.25">
      <c r="A17" s="2" t="s">
        <v>24</v>
      </c>
      <c r="B17" s="2" t="s">
        <v>23</v>
      </c>
      <c r="C17" s="2" t="s">
        <v>37</v>
      </c>
      <c r="D17" s="2" t="s">
        <v>10</v>
      </c>
      <c r="E17" s="2" t="s">
        <v>396</v>
      </c>
      <c r="F17" s="2" t="s">
        <v>38</v>
      </c>
      <c r="G17" s="2" t="s">
        <v>38</v>
      </c>
      <c r="H17" s="2" t="s">
        <v>41</v>
      </c>
      <c r="I17" s="2" t="s">
        <v>38</v>
      </c>
      <c r="J17" s="2" t="s">
        <v>38</v>
      </c>
      <c r="K17" s="2" t="s">
        <v>38</v>
      </c>
    </row>
    <row r="18" spans="1:11" ht="30" x14ac:dyDescent="0.25">
      <c r="A18" s="2" t="s">
        <v>6</v>
      </c>
      <c r="B18" s="2" t="s">
        <v>23</v>
      </c>
      <c r="C18" s="2" t="s">
        <v>37</v>
      </c>
      <c r="D18" s="2" t="s">
        <v>7</v>
      </c>
      <c r="E18" s="2" t="s">
        <v>8</v>
      </c>
      <c r="F18" s="2" t="s">
        <v>38</v>
      </c>
      <c r="G18" s="2" t="s">
        <v>38</v>
      </c>
      <c r="H18" s="2" t="s">
        <v>38</v>
      </c>
      <c r="I18" s="2" t="s">
        <v>38</v>
      </c>
      <c r="J18" s="2" t="s">
        <v>38</v>
      </c>
      <c r="K18" s="2" t="s">
        <v>38</v>
      </c>
    </row>
    <row r="19" spans="1:11" x14ac:dyDescent="0.25">
      <c r="A19" s="2" t="s">
        <v>51</v>
      </c>
      <c r="B19" s="2" t="s">
        <v>56</v>
      </c>
      <c r="C19" s="2" t="s">
        <v>204</v>
      </c>
      <c r="D19" s="2" t="s">
        <v>10</v>
      </c>
      <c r="E19" s="2" t="s">
        <v>5</v>
      </c>
      <c r="F19" s="2"/>
      <c r="G19" s="2"/>
      <c r="H19" s="2" t="s">
        <v>40</v>
      </c>
      <c r="I19" s="2" t="s">
        <v>38</v>
      </c>
      <c r="J19" s="2" t="s">
        <v>38</v>
      </c>
      <c r="K19" s="2" t="s">
        <v>38</v>
      </c>
    </row>
    <row r="20" spans="1:11" x14ac:dyDescent="0.25">
      <c r="A20" s="2" t="s">
        <v>9</v>
      </c>
      <c r="B20" s="2" t="s">
        <v>45</v>
      </c>
      <c r="C20" s="2" t="s">
        <v>202</v>
      </c>
      <c r="D20" s="2" t="s">
        <v>10</v>
      </c>
      <c r="E20" s="2" t="s">
        <v>5</v>
      </c>
      <c r="F20" s="2"/>
      <c r="G20" s="2" t="s">
        <v>40</v>
      </c>
      <c r="H20" s="2" t="s">
        <v>38</v>
      </c>
      <c r="I20" s="2" t="s">
        <v>38</v>
      </c>
      <c r="J20" s="2" t="s">
        <v>38</v>
      </c>
      <c r="K20" s="2" t="s">
        <v>38</v>
      </c>
    </row>
    <row r="21" spans="1:11" ht="45" x14ac:dyDescent="0.25">
      <c r="A21" s="2" t="s">
        <v>52</v>
      </c>
      <c r="B21" s="2" t="s">
        <v>64</v>
      </c>
      <c r="C21" s="1" t="s">
        <v>206</v>
      </c>
      <c r="D21" s="2" t="s">
        <v>10</v>
      </c>
      <c r="E21" s="2" t="s">
        <v>5</v>
      </c>
      <c r="F21" s="2" t="s">
        <v>38</v>
      </c>
      <c r="G21" s="2" t="s">
        <v>38</v>
      </c>
      <c r="H21" s="2" t="s">
        <v>38</v>
      </c>
      <c r="I21" s="2" t="s">
        <v>364</v>
      </c>
      <c r="J21" s="2" t="s">
        <v>38</v>
      </c>
      <c r="K21" s="2" t="s">
        <v>38</v>
      </c>
    </row>
    <row r="22" spans="1:11" ht="45" x14ac:dyDescent="0.25">
      <c r="A22" s="2" t="s">
        <v>25</v>
      </c>
      <c r="B22" s="2" t="s">
        <v>67</v>
      </c>
      <c r="C22" s="2" t="s">
        <v>205</v>
      </c>
      <c r="D22" s="2" t="s">
        <v>26</v>
      </c>
      <c r="E22" s="2" t="s">
        <v>5</v>
      </c>
      <c r="F22" s="2" t="s">
        <v>83</v>
      </c>
      <c r="G22" s="2" t="s">
        <v>38</v>
      </c>
      <c r="H22" s="2" t="s">
        <v>38</v>
      </c>
      <c r="I22" s="2" t="s">
        <v>38</v>
      </c>
      <c r="J22" s="2" t="s">
        <v>38</v>
      </c>
      <c r="K22" s="2" t="s">
        <v>38</v>
      </c>
    </row>
    <row r="23" spans="1:11" x14ac:dyDescent="0.25">
      <c r="A23" s="2" t="s">
        <v>95</v>
      </c>
      <c r="B23" s="2" t="s">
        <v>56</v>
      </c>
      <c r="C23" s="2" t="s">
        <v>204</v>
      </c>
      <c r="D23" s="2" t="s">
        <v>10</v>
      </c>
      <c r="E23" t="s">
        <v>396</v>
      </c>
      <c r="F23" s="2"/>
      <c r="G23" s="2"/>
      <c r="H23" s="2" t="s">
        <v>40</v>
      </c>
      <c r="I23" s="2" t="s">
        <v>38</v>
      </c>
      <c r="J23" s="2" t="s">
        <v>38</v>
      </c>
      <c r="K23" s="2" t="s">
        <v>38</v>
      </c>
    </row>
    <row r="24" spans="1:11" x14ac:dyDescent="0.25">
      <c r="A24" s="2" t="s">
        <v>33</v>
      </c>
      <c r="B24" s="2" t="s">
        <v>23</v>
      </c>
      <c r="C24" s="2" t="s">
        <v>37</v>
      </c>
      <c r="D24" s="2" t="s">
        <v>10</v>
      </c>
      <c r="E24" s="2" t="s">
        <v>5</v>
      </c>
      <c r="F24" s="2" t="s">
        <v>38</v>
      </c>
      <c r="G24" s="2" t="s">
        <v>38</v>
      </c>
      <c r="H24" s="2"/>
      <c r="I24" s="2" t="s">
        <v>38</v>
      </c>
      <c r="J24" s="2" t="s">
        <v>38</v>
      </c>
      <c r="K24" s="2" t="s">
        <v>38</v>
      </c>
    </row>
    <row r="25" spans="1:11" x14ac:dyDescent="0.25">
      <c r="A25" s="2" t="s">
        <v>96</v>
      </c>
      <c r="B25" s="2" t="s">
        <v>103</v>
      </c>
      <c r="C25" s="2" t="s">
        <v>205</v>
      </c>
      <c r="D25" s="2" t="s">
        <v>10</v>
      </c>
      <c r="E25" t="s">
        <v>397</v>
      </c>
      <c r="F25" s="2" t="s">
        <v>40</v>
      </c>
      <c r="G25" s="2" t="s">
        <v>38</v>
      </c>
      <c r="H25" s="2" t="s">
        <v>38</v>
      </c>
      <c r="I25" s="2" t="s">
        <v>38</v>
      </c>
      <c r="J25" s="2" t="s">
        <v>38</v>
      </c>
      <c r="K25" s="2" t="s">
        <v>38</v>
      </c>
    </row>
    <row r="26" spans="1:11" x14ac:dyDescent="0.25">
      <c r="A26" s="2" t="s">
        <v>84</v>
      </c>
      <c r="B26" s="2" t="s">
        <v>58</v>
      </c>
      <c r="C26" s="2" t="s">
        <v>203</v>
      </c>
      <c r="D26" s="2" t="s">
        <v>12</v>
      </c>
      <c r="E26" t="s">
        <v>383</v>
      </c>
      <c r="F26" s="2"/>
      <c r="G26" s="2"/>
      <c r="H26" s="2"/>
      <c r="I26" s="2" t="s">
        <v>40</v>
      </c>
      <c r="J26" s="2" t="s">
        <v>38</v>
      </c>
      <c r="K26" s="2" t="s">
        <v>38</v>
      </c>
    </row>
    <row r="27" spans="1:11" x14ac:dyDescent="0.25">
      <c r="A27" s="2" t="s">
        <v>97</v>
      </c>
      <c r="B27" s="2" t="s">
        <v>98</v>
      </c>
      <c r="C27" s="2" t="s">
        <v>205</v>
      </c>
      <c r="D27" s="2" t="s">
        <v>10</v>
      </c>
      <c r="E27" s="2" t="s">
        <v>28</v>
      </c>
      <c r="F27" s="2" t="s">
        <v>40</v>
      </c>
      <c r="G27" s="2" t="s">
        <v>38</v>
      </c>
      <c r="H27" s="2" t="s">
        <v>38</v>
      </c>
      <c r="I27" s="2" t="s">
        <v>38</v>
      </c>
      <c r="J27" s="2" t="s">
        <v>38</v>
      </c>
      <c r="K27" s="2" t="s">
        <v>38</v>
      </c>
    </row>
    <row r="28" spans="1:11" ht="30" x14ac:dyDescent="0.25">
      <c r="A28" s="2" t="s">
        <v>27</v>
      </c>
      <c r="B28" s="2" t="s">
        <v>23</v>
      </c>
      <c r="C28" s="2" t="s">
        <v>37</v>
      </c>
      <c r="D28" s="2" t="s">
        <v>10</v>
      </c>
      <c r="E28" s="2" t="s">
        <v>28</v>
      </c>
      <c r="F28" s="2" t="s">
        <v>38</v>
      </c>
      <c r="G28" s="2" t="s">
        <v>38</v>
      </c>
      <c r="H28" s="2" t="s">
        <v>38</v>
      </c>
      <c r="I28" s="2" t="s">
        <v>38</v>
      </c>
      <c r="J28" s="2" t="s">
        <v>38</v>
      </c>
      <c r="K28" s="2" t="s">
        <v>38</v>
      </c>
    </row>
    <row r="29" spans="1:11" ht="23.45" customHeight="1" x14ac:dyDescent="0.25">
      <c r="A29" s="2" t="s">
        <v>53</v>
      </c>
      <c r="B29" s="2" t="s">
        <v>56</v>
      </c>
      <c r="C29" s="2" t="s">
        <v>204</v>
      </c>
      <c r="D29" s="2" t="s">
        <v>10</v>
      </c>
      <c r="E29" s="2" t="s">
        <v>54</v>
      </c>
      <c r="F29" s="2"/>
      <c r="G29" s="2"/>
      <c r="H29" s="2" t="s">
        <v>40</v>
      </c>
      <c r="I29" s="2" t="s">
        <v>38</v>
      </c>
      <c r="J29" s="2" t="s">
        <v>38</v>
      </c>
      <c r="K29" s="2" t="s">
        <v>38</v>
      </c>
    </row>
    <row r="30" spans="1:11" ht="30" x14ac:dyDescent="0.25">
      <c r="A30" s="2" t="s">
        <v>71</v>
      </c>
      <c r="B30" s="2" t="s">
        <v>56</v>
      </c>
      <c r="C30" s="2" t="s">
        <v>204</v>
      </c>
      <c r="D30" t="s">
        <v>26</v>
      </c>
      <c r="E30" s="2" t="s">
        <v>396</v>
      </c>
      <c r="F30" s="2"/>
      <c r="G30" s="2"/>
      <c r="H30" s="2" t="s">
        <v>40</v>
      </c>
      <c r="I30" s="2" t="s">
        <v>38</v>
      </c>
      <c r="J30" s="2" t="s">
        <v>38</v>
      </c>
      <c r="K30" s="2" t="s">
        <v>38</v>
      </c>
    </row>
    <row r="31" spans="1:11" x14ac:dyDescent="0.25">
      <c r="A31" s="2" t="s">
        <v>85</v>
      </c>
      <c r="B31" s="2" t="s">
        <v>102</v>
      </c>
      <c r="C31" s="2" t="s">
        <v>202</v>
      </c>
      <c r="D31" s="2" t="s">
        <v>10</v>
      </c>
      <c r="E31" s="2" t="s">
        <v>28</v>
      </c>
      <c r="F31" s="2"/>
      <c r="G31" s="2" t="s">
        <v>40</v>
      </c>
      <c r="H31" s="2" t="s">
        <v>38</v>
      </c>
      <c r="I31" s="2" t="s">
        <v>38</v>
      </c>
      <c r="J31" s="2" t="s">
        <v>38</v>
      </c>
      <c r="K31" s="2" t="s">
        <v>38</v>
      </c>
    </row>
    <row r="32" spans="1:11" x14ac:dyDescent="0.25">
      <c r="A32" s="2" t="s">
        <v>382</v>
      </c>
      <c r="B32" s="2" t="s">
        <v>98</v>
      </c>
      <c r="C32" s="2" t="s">
        <v>205</v>
      </c>
      <c r="D32" s="2" t="s">
        <v>26</v>
      </c>
      <c r="E32" t="s">
        <v>398</v>
      </c>
      <c r="F32" s="2" t="s">
        <v>40</v>
      </c>
      <c r="G32" s="2" t="s">
        <v>38</v>
      </c>
      <c r="H32" s="2" t="s">
        <v>38</v>
      </c>
      <c r="I32" s="2" t="s">
        <v>38</v>
      </c>
      <c r="J32" s="2" t="s">
        <v>38</v>
      </c>
      <c r="K32" s="2" t="s">
        <v>38</v>
      </c>
    </row>
    <row r="33" spans="1:11" x14ac:dyDescent="0.25">
      <c r="A33" s="2" t="s">
        <v>11</v>
      </c>
      <c r="B33" s="2" t="s">
        <v>23</v>
      </c>
      <c r="C33" s="2" t="s">
        <v>37</v>
      </c>
      <c r="D33" s="2" t="s">
        <v>10</v>
      </c>
      <c r="E33" s="2" t="s">
        <v>5</v>
      </c>
      <c r="F33" s="2" t="s">
        <v>38</v>
      </c>
      <c r="G33" s="2" t="s">
        <v>38</v>
      </c>
      <c r="H33" s="2" t="s">
        <v>38</v>
      </c>
      <c r="I33" s="2" t="s">
        <v>38</v>
      </c>
      <c r="J33" s="2" t="s">
        <v>38</v>
      </c>
      <c r="K33" s="2" t="s">
        <v>38</v>
      </c>
    </row>
    <row r="34" spans="1:11" x14ac:dyDescent="0.25">
      <c r="A34" s="2" t="s">
        <v>73</v>
      </c>
      <c r="B34" s="2" t="s">
        <v>56</v>
      </c>
      <c r="C34" s="2" t="s">
        <v>204</v>
      </c>
      <c r="D34" s="2" t="s">
        <v>395</v>
      </c>
      <c r="E34" s="2" t="s">
        <v>8</v>
      </c>
      <c r="F34" s="2"/>
      <c r="G34" s="2"/>
      <c r="H34" s="2" t="s">
        <v>40</v>
      </c>
      <c r="I34" s="2" t="s">
        <v>38</v>
      </c>
      <c r="J34" s="2" t="s">
        <v>38</v>
      </c>
      <c r="K34" s="2" t="s">
        <v>38</v>
      </c>
    </row>
    <row r="35" spans="1:11" x14ac:dyDescent="0.25">
      <c r="A35" s="25" t="s">
        <v>385</v>
      </c>
      <c r="B35" s="2" t="s">
        <v>101</v>
      </c>
      <c r="C35" s="2" t="s">
        <v>202</v>
      </c>
      <c r="D35" s="2" t="s">
        <v>10</v>
      </c>
      <c r="E35" s="2" t="s">
        <v>8</v>
      </c>
      <c r="F35" s="2"/>
      <c r="G35" s="2" t="s">
        <v>40</v>
      </c>
      <c r="H35" s="2" t="s">
        <v>38</v>
      </c>
      <c r="I35" s="2" t="s">
        <v>38</v>
      </c>
      <c r="J35" s="2" t="s">
        <v>38</v>
      </c>
      <c r="K35" s="2" t="s">
        <v>38</v>
      </c>
    </row>
    <row r="36" spans="1:11" ht="30" x14ac:dyDescent="0.25">
      <c r="A36" s="2" t="s">
        <v>14</v>
      </c>
      <c r="B36" s="2" t="s">
        <v>98</v>
      </c>
      <c r="C36" s="2" t="s">
        <v>205</v>
      </c>
      <c r="D36" s="2" t="s">
        <v>79</v>
      </c>
      <c r="E36" s="2" t="s">
        <v>80</v>
      </c>
      <c r="F36" s="2" t="s">
        <v>40</v>
      </c>
      <c r="G36" s="2" t="s">
        <v>365</v>
      </c>
      <c r="H36" s="2" t="s">
        <v>38</v>
      </c>
      <c r="I36" s="2" t="s">
        <v>38</v>
      </c>
      <c r="J36" s="2" t="s">
        <v>38</v>
      </c>
      <c r="K36" s="2" t="s">
        <v>38</v>
      </c>
    </row>
    <row r="37" spans="1:11" ht="60" x14ac:dyDescent="0.25">
      <c r="A37" s="2" t="s">
        <v>32</v>
      </c>
      <c r="B37" s="2" t="s">
        <v>23</v>
      </c>
      <c r="C37" s="2" t="s">
        <v>37</v>
      </c>
      <c r="D37" s="2" t="s">
        <v>10</v>
      </c>
      <c r="E37" s="2" t="s">
        <v>384</v>
      </c>
      <c r="F37" s="2" t="s">
        <v>38</v>
      </c>
      <c r="G37" s="2" t="s">
        <v>38</v>
      </c>
      <c r="H37" s="2" t="s">
        <v>38</v>
      </c>
      <c r="I37" s="2" t="s">
        <v>38</v>
      </c>
      <c r="J37" s="2" t="s">
        <v>38</v>
      </c>
      <c r="K37" s="2" t="s">
        <v>38</v>
      </c>
    </row>
    <row r="38" spans="1:11" x14ac:dyDescent="0.25">
      <c r="A38" s="2" t="s">
        <v>55</v>
      </c>
      <c r="B38" s="2" t="s">
        <v>107</v>
      </c>
      <c r="C38" s="2" t="s">
        <v>204</v>
      </c>
      <c r="D38" s="2" t="s">
        <v>10</v>
      </c>
      <c r="E38" s="2" t="s">
        <v>8</v>
      </c>
      <c r="F38" s="2"/>
      <c r="G38" s="2"/>
      <c r="H38" s="2" t="s">
        <v>40</v>
      </c>
      <c r="I38" s="2" t="s">
        <v>38</v>
      </c>
      <c r="J38" s="2" t="s">
        <v>38</v>
      </c>
      <c r="K38" s="2" t="s">
        <v>38</v>
      </c>
    </row>
    <row r="39" spans="1:11" ht="30" x14ac:dyDescent="0.25">
      <c r="A39" s="2" t="s">
        <v>91</v>
      </c>
      <c r="B39" s="2" t="s">
        <v>58</v>
      </c>
      <c r="C39" s="2" t="s">
        <v>203</v>
      </c>
      <c r="D39" s="2" t="s">
        <v>10</v>
      </c>
      <c r="E39" s="2" t="s">
        <v>46</v>
      </c>
      <c r="F39" s="2"/>
      <c r="G39" s="2"/>
      <c r="H39" s="2"/>
      <c r="I39" s="2" t="s">
        <v>40</v>
      </c>
      <c r="J39" s="2" t="s">
        <v>38</v>
      </c>
      <c r="K39" s="2" t="s">
        <v>38</v>
      </c>
    </row>
    <row r="40" spans="1:11" x14ac:dyDescent="0.25">
      <c r="A40" s="2" t="s">
        <v>15</v>
      </c>
      <c r="B40" s="2" t="s">
        <v>45</v>
      </c>
      <c r="C40" s="2" t="s">
        <v>202</v>
      </c>
      <c r="D40" s="2" t="s">
        <v>10</v>
      </c>
      <c r="E40" s="2" t="s">
        <v>8</v>
      </c>
      <c r="F40" s="2" t="s">
        <v>38</v>
      </c>
      <c r="G40" s="2" t="s">
        <v>42</v>
      </c>
      <c r="H40" s="2" t="s">
        <v>38</v>
      </c>
      <c r="I40" s="2" t="s">
        <v>38</v>
      </c>
      <c r="J40" s="2" t="s">
        <v>38</v>
      </c>
      <c r="K40" s="2" t="s">
        <v>38</v>
      </c>
    </row>
    <row r="41" spans="1:11" x14ac:dyDescent="0.25">
      <c r="A41" s="2" t="s">
        <v>48</v>
      </c>
      <c r="B41" s="2" t="s">
        <v>23</v>
      </c>
      <c r="C41" s="2" t="s">
        <v>37</v>
      </c>
      <c r="D41" s="2" t="s">
        <v>10</v>
      </c>
      <c r="E41" s="2" t="s">
        <v>28</v>
      </c>
      <c r="F41" s="2" t="s">
        <v>38</v>
      </c>
      <c r="G41" s="2" t="s">
        <v>38</v>
      </c>
      <c r="H41" s="2" t="s">
        <v>38</v>
      </c>
      <c r="I41" s="2" t="s">
        <v>38</v>
      </c>
      <c r="J41" s="2" t="s">
        <v>38</v>
      </c>
      <c r="K41" s="2" t="s">
        <v>38</v>
      </c>
    </row>
    <row r="42" spans="1:11" x14ac:dyDescent="0.25">
      <c r="A42" s="2" t="s">
        <v>86</v>
      </c>
      <c r="B42" s="2" t="s">
        <v>23</v>
      </c>
      <c r="C42" s="2" t="s">
        <v>37</v>
      </c>
      <c r="D42" s="2" t="s">
        <v>10</v>
      </c>
      <c r="E42" t="s">
        <v>396</v>
      </c>
      <c r="F42" s="2" t="s">
        <v>38</v>
      </c>
      <c r="G42" s="2" t="s">
        <v>38</v>
      </c>
      <c r="H42" s="2" t="s">
        <v>38</v>
      </c>
      <c r="I42" s="2" t="s">
        <v>38</v>
      </c>
      <c r="J42" s="2" t="s">
        <v>38</v>
      </c>
      <c r="K42" s="2" t="s">
        <v>38</v>
      </c>
    </row>
    <row r="43" spans="1:11" x14ac:dyDescent="0.25">
      <c r="A43" s="2" t="s">
        <v>348</v>
      </c>
      <c r="B43" s="2" t="s">
        <v>23</v>
      </c>
      <c r="C43" s="2" t="s">
        <v>37</v>
      </c>
      <c r="D43" s="2" t="s">
        <v>10</v>
      </c>
      <c r="E43" s="2" t="s">
        <v>8</v>
      </c>
      <c r="F43" s="2" t="s">
        <v>38</v>
      </c>
      <c r="G43" s="2" t="s">
        <v>38</v>
      </c>
      <c r="H43" s="2" t="s">
        <v>38</v>
      </c>
      <c r="I43" s="2" t="s">
        <v>38</v>
      </c>
      <c r="J43" s="2" t="s">
        <v>38</v>
      </c>
      <c r="K43" s="2" t="s">
        <v>38</v>
      </c>
    </row>
    <row r="44" spans="1:11" ht="48.6" customHeight="1" x14ac:dyDescent="0.25">
      <c r="A44" s="2" t="s">
        <v>87</v>
      </c>
      <c r="B44" s="2" t="s">
        <v>58</v>
      </c>
      <c r="C44" s="2" t="s">
        <v>203</v>
      </c>
      <c r="D44" s="2" t="s">
        <v>10</v>
      </c>
      <c r="E44" s="2" t="s">
        <v>8</v>
      </c>
      <c r="F44" s="2"/>
      <c r="G44" s="2"/>
      <c r="H44" s="2"/>
      <c r="I44" s="2" t="s">
        <v>388</v>
      </c>
      <c r="J44" s="2" t="s">
        <v>38</v>
      </c>
      <c r="K44" s="2" t="s">
        <v>38</v>
      </c>
    </row>
    <row r="45" spans="1:11" ht="30" x14ac:dyDescent="0.25">
      <c r="A45" s="2" t="s">
        <v>16</v>
      </c>
      <c r="B45" s="2" t="s">
        <v>88</v>
      </c>
      <c r="C45" s="2" t="s">
        <v>205</v>
      </c>
      <c r="D45" s="25" t="s">
        <v>386</v>
      </c>
      <c r="E45" s="25" t="s">
        <v>13</v>
      </c>
      <c r="F45" s="2" t="s">
        <v>40</v>
      </c>
      <c r="G45" s="2" t="s">
        <v>38</v>
      </c>
      <c r="H45" s="2" t="s">
        <v>38</v>
      </c>
      <c r="I45" s="2" t="s">
        <v>38</v>
      </c>
      <c r="J45" s="2" t="s">
        <v>38</v>
      </c>
      <c r="K45" s="2" t="s">
        <v>38</v>
      </c>
    </row>
    <row r="46" spans="1:11" x14ac:dyDescent="0.25">
      <c r="A46" s="2" t="s">
        <v>29</v>
      </c>
      <c r="B46" s="2" t="s">
        <v>23</v>
      </c>
      <c r="C46" s="2" t="s">
        <v>37</v>
      </c>
      <c r="D46" s="2" t="s">
        <v>10</v>
      </c>
      <c r="E46" s="2" t="s">
        <v>28</v>
      </c>
      <c r="F46" s="2" t="s">
        <v>38</v>
      </c>
      <c r="G46" s="2" t="s">
        <v>38</v>
      </c>
      <c r="H46" s="2" t="s">
        <v>38</v>
      </c>
      <c r="I46" s="2" t="s">
        <v>38</v>
      </c>
      <c r="J46" s="2" t="s">
        <v>38</v>
      </c>
      <c r="K46" s="2" t="s">
        <v>38</v>
      </c>
    </row>
    <row r="47" spans="1:11" x14ac:dyDescent="0.25">
      <c r="A47" s="25" t="s">
        <v>89</v>
      </c>
      <c r="B47" s="2" t="s">
        <v>107</v>
      </c>
      <c r="C47" s="2" t="s">
        <v>204</v>
      </c>
      <c r="D47" s="2" t="s">
        <v>10</v>
      </c>
      <c r="E47" s="2" t="s">
        <v>5</v>
      </c>
      <c r="F47" s="2"/>
      <c r="G47" s="2"/>
      <c r="H47" s="2" t="s">
        <v>40</v>
      </c>
      <c r="I47" s="2" t="s">
        <v>38</v>
      </c>
      <c r="J47" s="2" t="s">
        <v>38</v>
      </c>
      <c r="K47" s="2" t="s">
        <v>38</v>
      </c>
    </row>
    <row r="48" spans="1:11" ht="18.600000000000001" customHeight="1" x14ac:dyDescent="0.25">
      <c r="A48" s="2" t="s">
        <v>30</v>
      </c>
      <c r="B48" s="2" t="s">
        <v>58</v>
      </c>
      <c r="C48" s="2" t="s">
        <v>203</v>
      </c>
      <c r="D48" s="2" t="s">
        <v>20</v>
      </c>
      <c r="E48" s="2" t="s">
        <v>399</v>
      </c>
      <c r="F48" s="2"/>
      <c r="G48" s="2"/>
      <c r="H48" s="2"/>
      <c r="I48" s="2" t="s">
        <v>366</v>
      </c>
      <c r="J48" s="2" t="s">
        <v>38</v>
      </c>
      <c r="K48" s="2" t="s">
        <v>38</v>
      </c>
    </row>
    <row r="49" spans="1:11" x14ac:dyDescent="0.25">
      <c r="A49" s="2" t="s">
        <v>19</v>
      </c>
      <c r="B49" s="2" t="s">
        <v>23</v>
      </c>
      <c r="C49" s="2" t="s">
        <v>37</v>
      </c>
      <c r="D49" s="2" t="s">
        <v>20</v>
      </c>
      <c r="E49" s="2" t="s">
        <v>13</v>
      </c>
      <c r="F49" s="2" t="s">
        <v>38</v>
      </c>
      <c r="G49" s="2" t="s">
        <v>38</v>
      </c>
      <c r="H49" s="2" t="s">
        <v>38</v>
      </c>
      <c r="I49" s="2" t="s">
        <v>38</v>
      </c>
      <c r="J49" s="2" t="s">
        <v>38</v>
      </c>
      <c r="K49" s="2" t="s">
        <v>38</v>
      </c>
    </row>
    <row r="50" spans="1:11" x14ac:dyDescent="0.25">
      <c r="A50" s="2" t="s">
        <v>18</v>
      </c>
      <c r="B50" s="2" t="s">
        <v>23</v>
      </c>
      <c r="C50" s="2" t="s">
        <v>37</v>
      </c>
      <c r="D50" s="2" t="s">
        <v>17</v>
      </c>
      <c r="E50" s="2" t="s">
        <v>13</v>
      </c>
      <c r="F50" s="2" t="s">
        <v>38</v>
      </c>
      <c r="G50" s="2" t="s">
        <v>38</v>
      </c>
      <c r="H50" s="2" t="s">
        <v>38</v>
      </c>
      <c r="I50" s="2" t="s">
        <v>38</v>
      </c>
      <c r="J50" s="2" t="s">
        <v>38</v>
      </c>
      <c r="K50" s="2" t="s">
        <v>38</v>
      </c>
    </row>
  </sheetData>
  <conditionalFormatting sqref="A23:C23">
    <cfRule type="containsText" dxfId="138" priority="1" operator="containsText" text="yes">
      <formula>NOT(ISERROR(SEARCH("yes",A23)))</formula>
    </cfRule>
  </conditionalFormatting>
  <pageMargins left="0.7" right="0.7" top="0.78740157499999996" bottom="0.78740157499999996" header="0.3" footer="0.3"/>
  <pageSetup paperSize="9"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B465A-9749-46BF-8A21-FA206FEA8B0D}">
  <dimension ref="A1:T14"/>
  <sheetViews>
    <sheetView topLeftCell="A9" zoomScale="85" zoomScaleNormal="85" workbookViewId="0">
      <pane xSplit="1" topLeftCell="B1" activePane="topRight" state="frozen"/>
      <selection pane="topRight" activeCell="I9" sqref="I9"/>
    </sheetView>
  </sheetViews>
  <sheetFormatPr baseColWidth="10" defaultColWidth="11.42578125" defaultRowHeight="15" x14ac:dyDescent="0.25"/>
  <cols>
    <col min="1" max="1" width="19.42578125" customWidth="1"/>
    <col min="3" max="3" width="21.42578125" customWidth="1"/>
    <col min="4" max="4" width="14.85546875" customWidth="1"/>
    <col min="5" max="5" width="12.42578125" customWidth="1"/>
    <col min="6" max="6" width="20.42578125" customWidth="1"/>
    <col min="7" max="7" width="9.140625" style="11" customWidth="1"/>
    <col min="8" max="8" width="30.42578125" customWidth="1"/>
    <col min="9" max="9" width="31.7109375" customWidth="1"/>
    <col min="10" max="10" width="80.28515625" customWidth="1"/>
    <col min="11" max="11" width="32.7109375" customWidth="1"/>
    <col min="12" max="12" width="18.140625" customWidth="1"/>
    <col min="13" max="13" width="29.85546875" customWidth="1"/>
    <col min="14" max="14" width="60.85546875" customWidth="1"/>
    <col min="15" max="15" width="26.28515625" customWidth="1"/>
    <col min="16" max="16" width="46.7109375" customWidth="1"/>
    <col min="17" max="17" width="38.42578125" customWidth="1"/>
    <col min="18" max="19" width="46.7109375" customWidth="1"/>
    <col min="20" max="20" width="22.5703125" customWidth="1"/>
  </cols>
  <sheetData>
    <row r="1" spans="1:20" ht="74.45" customHeight="1" x14ac:dyDescent="0.25">
      <c r="A1" s="2" t="s">
        <v>326</v>
      </c>
      <c r="B1" s="2" t="s">
        <v>130</v>
      </c>
      <c r="C1" s="2" t="s">
        <v>47</v>
      </c>
      <c r="D1" s="2" t="s">
        <v>285</v>
      </c>
      <c r="E1" s="2" t="s">
        <v>286</v>
      </c>
      <c r="F1" s="2" t="s">
        <v>287</v>
      </c>
      <c r="G1" s="2" t="s">
        <v>217</v>
      </c>
      <c r="H1" s="2" t="s">
        <v>305</v>
      </c>
      <c r="I1" s="2" t="s">
        <v>174</v>
      </c>
      <c r="J1" s="2" t="s">
        <v>193</v>
      </c>
      <c r="K1" s="2" t="s">
        <v>173</v>
      </c>
      <c r="L1" s="2" t="s">
        <v>60</v>
      </c>
      <c r="M1" s="2" t="s">
        <v>157</v>
      </c>
      <c r="N1" s="2" t="s">
        <v>216</v>
      </c>
      <c r="O1" s="2" t="s">
        <v>274</v>
      </c>
      <c r="P1" s="2" t="s">
        <v>273</v>
      </c>
      <c r="Q1" s="2" t="s">
        <v>272</v>
      </c>
      <c r="R1" s="2" t="s">
        <v>387</v>
      </c>
      <c r="S1" s="2" t="s">
        <v>337</v>
      </c>
      <c r="T1" s="2" t="s">
        <v>227</v>
      </c>
    </row>
    <row r="2" spans="1:20" ht="130.5" customHeight="1" x14ac:dyDescent="0.25">
      <c r="A2" s="14" t="s">
        <v>36</v>
      </c>
      <c r="B2" s="2">
        <v>2017</v>
      </c>
      <c r="C2" s="2" t="s">
        <v>10</v>
      </c>
      <c r="D2" s="2" t="s">
        <v>105</v>
      </c>
      <c r="E2" s="2" t="s">
        <v>185</v>
      </c>
      <c r="F2" s="2" t="s">
        <v>291</v>
      </c>
      <c r="G2" s="2">
        <v>124</v>
      </c>
      <c r="H2" s="2" t="s">
        <v>99</v>
      </c>
      <c r="I2" s="2" t="s">
        <v>306</v>
      </c>
      <c r="J2" s="2" t="s">
        <v>310</v>
      </c>
      <c r="K2" s="2" t="s">
        <v>66</v>
      </c>
      <c r="L2" s="2" t="s">
        <v>62</v>
      </c>
      <c r="M2" s="2" t="s">
        <v>223</v>
      </c>
      <c r="N2" s="2" t="s">
        <v>170</v>
      </c>
      <c r="O2" s="2" t="s">
        <v>235</v>
      </c>
      <c r="P2" s="2" t="s">
        <v>124</v>
      </c>
      <c r="Q2" s="2" t="s">
        <v>340</v>
      </c>
      <c r="R2" s="2" t="s">
        <v>258</v>
      </c>
      <c r="S2" s="2" t="s">
        <v>342</v>
      </c>
      <c r="T2" s="2"/>
    </row>
    <row r="3" spans="1:20" ht="75.95" customHeight="1" x14ac:dyDescent="0.25">
      <c r="A3" s="2" t="s">
        <v>24</v>
      </c>
      <c r="B3" s="2">
        <v>2022</v>
      </c>
      <c r="C3" s="2" t="s">
        <v>10</v>
      </c>
      <c r="D3" s="2" t="s">
        <v>105</v>
      </c>
      <c r="E3" s="2" t="s">
        <v>31</v>
      </c>
      <c r="F3" s="2" t="s">
        <v>292</v>
      </c>
      <c r="G3" s="2">
        <v>144</v>
      </c>
      <c r="H3" s="2" t="s">
        <v>163</v>
      </c>
      <c r="I3" s="2" t="s">
        <v>111</v>
      </c>
      <c r="J3" s="2" t="s">
        <v>311</v>
      </c>
      <c r="K3" s="2" t="s">
        <v>120</v>
      </c>
      <c r="L3" s="2" t="s">
        <v>300</v>
      </c>
      <c r="M3" s="2" t="s">
        <v>138</v>
      </c>
      <c r="N3" s="2" t="s">
        <v>372</v>
      </c>
      <c r="O3" s="2" t="s">
        <v>37</v>
      </c>
      <c r="P3" s="2" t="s">
        <v>37</v>
      </c>
      <c r="Q3" s="2" t="s">
        <v>37</v>
      </c>
      <c r="R3" s="2" t="s">
        <v>153</v>
      </c>
      <c r="S3" s="2" t="s">
        <v>37</v>
      </c>
      <c r="T3" s="2"/>
    </row>
    <row r="4" spans="1:20" s="9" customFormat="1" ht="118.5" customHeight="1" x14ac:dyDescent="0.25">
      <c r="A4" s="2" t="s">
        <v>6</v>
      </c>
      <c r="B4" s="2">
        <v>2021</v>
      </c>
      <c r="C4" s="2" t="s">
        <v>10</v>
      </c>
      <c r="D4" s="2" t="s">
        <v>105</v>
      </c>
      <c r="E4" s="2" t="s">
        <v>182</v>
      </c>
      <c r="F4" s="2" t="s">
        <v>368</v>
      </c>
      <c r="G4" s="2">
        <v>61</v>
      </c>
      <c r="H4" s="2" t="s">
        <v>63</v>
      </c>
      <c r="I4" s="2" t="s">
        <v>65</v>
      </c>
      <c r="J4" s="2" t="s">
        <v>369</v>
      </c>
      <c r="K4" s="2" t="s">
        <v>66</v>
      </c>
      <c r="L4" s="2" t="s">
        <v>303</v>
      </c>
      <c r="M4" s="2" t="s">
        <v>139</v>
      </c>
      <c r="N4" s="2" t="s">
        <v>370</v>
      </c>
      <c r="O4" s="2" t="s">
        <v>167</v>
      </c>
      <c r="P4" s="2" t="s">
        <v>100</v>
      </c>
      <c r="Q4" s="2" t="s">
        <v>339</v>
      </c>
      <c r="R4" s="2" t="s">
        <v>152</v>
      </c>
      <c r="S4" s="2" t="s">
        <v>329</v>
      </c>
      <c r="T4" s="2" t="s">
        <v>376</v>
      </c>
    </row>
    <row r="5" spans="1:20" ht="81.599999999999994" customHeight="1" x14ac:dyDescent="0.25">
      <c r="A5" s="2" t="s">
        <v>33</v>
      </c>
      <c r="B5" s="2">
        <v>2021</v>
      </c>
      <c r="C5" s="2" t="s">
        <v>10</v>
      </c>
      <c r="D5" s="2" t="s">
        <v>105</v>
      </c>
      <c r="E5" s="2" t="s">
        <v>218</v>
      </c>
      <c r="F5" s="2" t="s">
        <v>293</v>
      </c>
      <c r="G5" s="2">
        <v>82</v>
      </c>
      <c r="H5" s="2" t="s">
        <v>113</v>
      </c>
      <c r="I5" s="2" t="s">
        <v>119</v>
      </c>
      <c r="J5" s="2" t="s">
        <v>313</v>
      </c>
      <c r="K5" s="2" t="s">
        <v>349</v>
      </c>
      <c r="L5" s="2" t="s">
        <v>300</v>
      </c>
      <c r="M5" s="2" t="s">
        <v>224</v>
      </c>
      <c r="N5" s="2" t="s">
        <v>318</v>
      </c>
      <c r="O5" s="2" t="s">
        <v>168</v>
      </c>
      <c r="P5" s="2" t="s">
        <v>124</v>
      </c>
      <c r="Q5" s="2" t="s">
        <v>373</v>
      </c>
      <c r="R5" s="2" t="s">
        <v>260</v>
      </c>
      <c r="S5" s="2" t="s">
        <v>377</v>
      </c>
      <c r="T5" s="2" t="s">
        <v>228</v>
      </c>
    </row>
    <row r="6" spans="1:20" ht="120" x14ac:dyDescent="0.25">
      <c r="A6" s="24" t="s">
        <v>352</v>
      </c>
      <c r="B6" s="2">
        <v>2019</v>
      </c>
      <c r="C6" s="2" t="s">
        <v>10</v>
      </c>
      <c r="D6" s="2" t="s">
        <v>105</v>
      </c>
      <c r="E6" s="2" t="s">
        <v>28</v>
      </c>
      <c r="F6" s="2" t="s">
        <v>183</v>
      </c>
      <c r="G6" s="2">
        <v>18</v>
      </c>
      <c r="H6" s="2" t="s">
        <v>114</v>
      </c>
      <c r="I6" s="2" t="s">
        <v>166</v>
      </c>
      <c r="J6" s="2" t="s">
        <v>356</v>
      </c>
      <c r="K6" s="2" t="s">
        <v>104</v>
      </c>
      <c r="L6" s="2" t="s">
        <v>62</v>
      </c>
      <c r="M6" s="2" t="s">
        <v>140</v>
      </c>
      <c r="N6" s="2" t="s">
        <v>175</v>
      </c>
      <c r="O6" s="2" t="s">
        <v>167</v>
      </c>
      <c r="P6" s="2" t="s">
        <v>262</v>
      </c>
      <c r="Q6" s="2" t="s">
        <v>367</v>
      </c>
      <c r="R6" s="2" t="s">
        <v>256</v>
      </c>
      <c r="S6" s="2" t="s">
        <v>330</v>
      </c>
      <c r="T6" s="2"/>
    </row>
    <row r="7" spans="1:20" ht="164.1" customHeight="1" x14ac:dyDescent="0.25">
      <c r="A7" s="2" t="s">
        <v>11</v>
      </c>
      <c r="B7" s="2">
        <v>2020</v>
      </c>
      <c r="C7" s="2" t="s">
        <v>10</v>
      </c>
      <c r="D7" s="2" t="s">
        <v>105</v>
      </c>
      <c r="E7" s="2" t="s">
        <v>192</v>
      </c>
      <c r="F7" s="2" t="s">
        <v>294</v>
      </c>
      <c r="G7" s="2">
        <v>98</v>
      </c>
      <c r="H7" s="2" t="s">
        <v>115</v>
      </c>
      <c r="I7" s="2" t="s">
        <v>65</v>
      </c>
      <c r="J7" s="2" t="s">
        <v>355</v>
      </c>
      <c r="K7" s="2" t="s">
        <v>122</v>
      </c>
      <c r="L7" s="2" t="s">
        <v>62</v>
      </c>
      <c r="M7" s="2" t="s">
        <v>225</v>
      </c>
      <c r="N7" s="2" t="s">
        <v>176</v>
      </c>
      <c r="O7" s="2" t="s">
        <v>123</v>
      </c>
      <c r="P7" s="2" t="s">
        <v>171</v>
      </c>
      <c r="Q7" s="2" t="s">
        <v>341</v>
      </c>
      <c r="R7" s="2" t="s">
        <v>257</v>
      </c>
      <c r="S7" s="2" t="s">
        <v>331</v>
      </c>
      <c r="T7" s="2"/>
    </row>
    <row r="8" spans="1:20" ht="90" x14ac:dyDescent="0.25">
      <c r="A8" s="2" t="s">
        <v>32</v>
      </c>
      <c r="B8" s="2">
        <v>2018</v>
      </c>
      <c r="C8" s="2" t="s">
        <v>10</v>
      </c>
      <c r="D8" s="2" t="s">
        <v>105</v>
      </c>
      <c r="E8" s="2" t="s">
        <v>112</v>
      </c>
      <c r="F8" s="2" t="s">
        <v>295</v>
      </c>
      <c r="G8" s="2">
        <v>21</v>
      </c>
      <c r="H8" s="2" t="s">
        <v>74</v>
      </c>
      <c r="I8" s="2" t="s">
        <v>65</v>
      </c>
      <c r="J8" s="2" t="s">
        <v>354</v>
      </c>
      <c r="K8" s="2" t="s">
        <v>121</v>
      </c>
      <c r="L8" s="2" t="s">
        <v>62</v>
      </c>
      <c r="M8" s="2" t="s">
        <v>141</v>
      </c>
      <c r="N8" s="2" t="s">
        <v>177</v>
      </c>
      <c r="O8" s="2" t="s">
        <v>167</v>
      </c>
      <c r="P8" s="2" t="s">
        <v>171</v>
      </c>
      <c r="Q8" s="2" t="s">
        <v>255</v>
      </c>
      <c r="R8" s="2" t="s">
        <v>154</v>
      </c>
      <c r="S8" s="2" t="s">
        <v>332</v>
      </c>
      <c r="T8" s="2"/>
    </row>
    <row r="9" spans="1:20" ht="281.10000000000002" customHeight="1" x14ac:dyDescent="0.25">
      <c r="A9" s="2" t="s">
        <v>48</v>
      </c>
      <c r="B9" s="2">
        <v>2020</v>
      </c>
      <c r="C9" s="2" t="s">
        <v>135</v>
      </c>
      <c r="D9" s="2" t="s">
        <v>105</v>
      </c>
      <c r="E9" s="2" t="s">
        <v>28</v>
      </c>
      <c r="F9" s="2" t="s">
        <v>401</v>
      </c>
      <c r="G9" s="2">
        <v>122</v>
      </c>
      <c r="H9" s="2" t="s">
        <v>402</v>
      </c>
      <c r="I9" s="2" t="s">
        <v>65</v>
      </c>
      <c r="J9" s="2" t="s">
        <v>312</v>
      </c>
      <c r="K9" s="2" t="s">
        <v>371</v>
      </c>
      <c r="L9" s="2" t="s">
        <v>136</v>
      </c>
      <c r="M9" s="2" t="s">
        <v>226</v>
      </c>
      <c r="N9" s="2" t="s">
        <v>288</v>
      </c>
      <c r="O9" s="2" t="s">
        <v>236</v>
      </c>
      <c r="P9" s="2" t="s">
        <v>328</v>
      </c>
      <c r="Q9" s="2" t="s">
        <v>375</v>
      </c>
      <c r="R9" s="2" t="s">
        <v>378</v>
      </c>
      <c r="S9" s="2" t="s">
        <v>333</v>
      </c>
      <c r="T9" s="2"/>
    </row>
    <row r="10" spans="1:20" s="9" customFormat="1" ht="153" customHeight="1" x14ac:dyDescent="0.25">
      <c r="A10" s="2" t="s">
        <v>86</v>
      </c>
      <c r="B10" s="2">
        <v>2020</v>
      </c>
      <c r="C10" s="2" t="s">
        <v>10</v>
      </c>
      <c r="D10" s="2" t="s">
        <v>105</v>
      </c>
      <c r="E10" s="2" t="s">
        <v>31</v>
      </c>
      <c r="F10" s="2" t="s">
        <v>296</v>
      </c>
      <c r="G10" s="2">
        <v>106</v>
      </c>
      <c r="H10" s="2" t="s">
        <v>172</v>
      </c>
      <c r="I10" s="2" t="s">
        <v>119</v>
      </c>
      <c r="J10" s="2" t="s">
        <v>353</v>
      </c>
      <c r="K10" s="2" t="s">
        <v>66</v>
      </c>
      <c r="L10" s="2" t="s">
        <v>304</v>
      </c>
      <c r="M10" s="2" t="s">
        <v>156</v>
      </c>
      <c r="N10" s="2" t="s">
        <v>178</v>
      </c>
      <c r="O10" s="2" t="s">
        <v>169</v>
      </c>
      <c r="P10" s="2" t="s">
        <v>261</v>
      </c>
      <c r="Q10" s="2" t="s">
        <v>374</v>
      </c>
      <c r="R10" s="2" t="s">
        <v>379</v>
      </c>
      <c r="S10" s="2" t="s">
        <v>334</v>
      </c>
      <c r="T10" s="2"/>
    </row>
    <row r="11" spans="1:20" ht="135" x14ac:dyDescent="0.25">
      <c r="A11" s="2" t="s">
        <v>348</v>
      </c>
      <c r="B11" s="2">
        <v>2015</v>
      </c>
      <c r="C11" s="2" t="s">
        <v>10</v>
      </c>
      <c r="D11" s="2" t="s">
        <v>105</v>
      </c>
      <c r="E11" s="2" t="s">
        <v>28</v>
      </c>
      <c r="F11" s="2" t="s">
        <v>184</v>
      </c>
      <c r="G11" s="2">
        <v>45</v>
      </c>
      <c r="H11" s="2" t="s">
        <v>61</v>
      </c>
      <c r="I11" s="2" t="s">
        <v>219</v>
      </c>
      <c r="J11" s="2" t="s">
        <v>308</v>
      </c>
      <c r="K11" s="2" t="s">
        <v>66</v>
      </c>
      <c r="L11" s="2" t="s">
        <v>62</v>
      </c>
      <c r="M11" s="2" t="s">
        <v>142</v>
      </c>
      <c r="N11" s="2" t="s">
        <v>181</v>
      </c>
      <c r="O11" s="2" t="s">
        <v>167</v>
      </c>
      <c r="P11" s="2" t="s">
        <v>268</v>
      </c>
      <c r="Q11" s="2" t="s">
        <v>137</v>
      </c>
      <c r="R11" s="2" t="s">
        <v>155</v>
      </c>
      <c r="S11" s="2" t="s">
        <v>335</v>
      </c>
      <c r="T11" s="2"/>
    </row>
    <row r="12" spans="1:20" ht="167.45" customHeight="1" x14ac:dyDescent="0.25">
      <c r="A12" s="2" t="s">
        <v>29</v>
      </c>
      <c r="B12" s="2">
        <v>2022</v>
      </c>
      <c r="C12" s="2" t="s">
        <v>10</v>
      </c>
      <c r="D12" s="2" t="s">
        <v>105</v>
      </c>
      <c r="E12" s="2" t="s">
        <v>31</v>
      </c>
      <c r="F12" s="2" t="s">
        <v>297</v>
      </c>
      <c r="G12" s="2">
        <v>67</v>
      </c>
      <c r="H12" s="2" t="s">
        <v>116</v>
      </c>
      <c r="I12" s="2" t="s">
        <v>65</v>
      </c>
      <c r="J12" s="2" t="s">
        <v>357</v>
      </c>
      <c r="K12" s="2" t="s">
        <v>66</v>
      </c>
      <c r="L12" s="2" t="s">
        <v>62</v>
      </c>
      <c r="M12" s="2" t="s">
        <v>143</v>
      </c>
      <c r="N12" s="2" t="s">
        <v>170</v>
      </c>
      <c r="O12" s="2" t="s">
        <v>237</v>
      </c>
      <c r="P12" s="2" t="s">
        <v>100</v>
      </c>
      <c r="Q12" s="2" t="s">
        <v>327</v>
      </c>
      <c r="R12" s="2" t="s">
        <v>259</v>
      </c>
      <c r="S12" s="2" t="s">
        <v>343</v>
      </c>
      <c r="T12" s="2"/>
    </row>
    <row r="13" spans="1:20" ht="120" x14ac:dyDescent="0.25">
      <c r="A13" s="2" t="s">
        <v>19</v>
      </c>
      <c r="B13" s="2">
        <v>2019</v>
      </c>
      <c r="C13" s="2" t="s">
        <v>20</v>
      </c>
      <c r="D13" s="2" t="s">
        <v>105</v>
      </c>
      <c r="E13" s="2" t="s">
        <v>290</v>
      </c>
      <c r="F13" s="2" t="s">
        <v>298</v>
      </c>
      <c r="G13" s="2">
        <v>44</v>
      </c>
      <c r="H13" s="2" t="s">
        <v>117</v>
      </c>
      <c r="I13" s="2" t="s">
        <v>219</v>
      </c>
      <c r="J13" s="2" t="s">
        <v>308</v>
      </c>
      <c r="K13" s="2" t="s">
        <v>72</v>
      </c>
      <c r="L13" s="2" t="s">
        <v>301</v>
      </c>
      <c r="M13" s="2" t="s">
        <v>144</v>
      </c>
      <c r="N13" s="2" t="s">
        <v>179</v>
      </c>
      <c r="O13" s="2" t="s">
        <v>234</v>
      </c>
      <c r="P13" s="2" t="s">
        <v>266</v>
      </c>
      <c r="Q13" s="2" t="s">
        <v>233</v>
      </c>
      <c r="R13" s="2" t="s">
        <v>230</v>
      </c>
      <c r="S13" s="2" t="s">
        <v>336</v>
      </c>
      <c r="T13" s="2"/>
    </row>
    <row r="14" spans="1:20" ht="98.45" customHeight="1" x14ac:dyDescent="0.25">
      <c r="A14" s="2" t="s">
        <v>18</v>
      </c>
      <c r="B14" s="2">
        <v>2021</v>
      </c>
      <c r="C14" s="2" t="s">
        <v>289</v>
      </c>
      <c r="D14" s="2" t="s">
        <v>110</v>
      </c>
      <c r="E14" s="2" t="s">
        <v>290</v>
      </c>
      <c r="F14" s="2" t="s">
        <v>299</v>
      </c>
      <c r="G14" s="2">
        <v>40</v>
      </c>
      <c r="H14" s="2" t="s">
        <v>118</v>
      </c>
      <c r="I14" s="2" t="s">
        <v>307</v>
      </c>
      <c r="J14" s="2" t="s">
        <v>309</v>
      </c>
      <c r="K14" s="2" t="s">
        <v>66</v>
      </c>
      <c r="L14" s="2" t="s">
        <v>302</v>
      </c>
      <c r="M14" s="2" t="s">
        <v>145</v>
      </c>
      <c r="N14" s="2" t="s">
        <v>180</v>
      </c>
      <c r="O14" s="2" t="s">
        <v>264</v>
      </c>
      <c r="P14" s="2" t="s">
        <v>267</v>
      </c>
      <c r="Q14" s="2" t="s">
        <v>265</v>
      </c>
      <c r="R14" s="2" t="s">
        <v>263</v>
      </c>
      <c r="S14" s="2"/>
      <c r="T14" s="2"/>
    </row>
  </sheetData>
  <phoneticPr fontId="5" type="noConversion"/>
  <pageMargins left="0.7" right="0.7" top="0.78740157499999996" bottom="0.78740157499999996" header="0.3" footer="0.3"/>
  <pageSetup paperSize="9" orientation="portrait" verticalDpi="9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264EB-2DBF-4E7C-8ADD-3E4120755ADC}">
  <dimension ref="A1:N14"/>
  <sheetViews>
    <sheetView topLeftCell="G4" zoomScale="80" zoomScaleNormal="80" workbookViewId="0">
      <selection activeCell="M9" sqref="M9"/>
    </sheetView>
  </sheetViews>
  <sheetFormatPr baseColWidth="10" defaultColWidth="11.42578125" defaultRowHeight="15" x14ac:dyDescent="0.25"/>
  <cols>
    <col min="1" max="1" width="12.5703125" style="12" customWidth="1"/>
    <col min="2" max="2" width="10.85546875" style="12"/>
    <col min="3" max="3" width="16.28515625" style="12" customWidth="1"/>
    <col min="4" max="4" width="11.140625" style="12" customWidth="1"/>
    <col min="5" max="5" width="20.140625" style="12" customWidth="1"/>
    <col min="6" max="6" width="31.7109375" style="12" customWidth="1"/>
    <col min="7" max="7" width="12.7109375" style="12" customWidth="1"/>
    <col min="8" max="8" width="29.140625" style="12" customWidth="1"/>
    <col min="9" max="9" width="52" style="12" customWidth="1"/>
    <col min="10" max="10" width="31" style="12" customWidth="1"/>
    <col min="11" max="11" width="33.85546875" style="12" customWidth="1"/>
    <col min="12" max="12" width="18.7109375" style="12" customWidth="1"/>
    <col min="13" max="13" width="15.140625" style="12" customWidth="1"/>
    <col min="14" max="14" width="52.140625" style="12" customWidth="1"/>
  </cols>
  <sheetData>
    <row r="1" spans="1:14" ht="60.95" customHeight="1" x14ac:dyDescent="0.25">
      <c r="A1" s="15" t="s">
        <v>326</v>
      </c>
      <c r="B1" s="15" t="s">
        <v>130</v>
      </c>
      <c r="C1" s="16" t="s">
        <v>47</v>
      </c>
      <c r="D1" s="16" t="s">
        <v>285</v>
      </c>
      <c r="E1" s="16" t="s">
        <v>286</v>
      </c>
      <c r="F1" s="16" t="s">
        <v>287</v>
      </c>
      <c r="G1" s="16" t="s">
        <v>217</v>
      </c>
      <c r="H1" s="18" t="s">
        <v>314</v>
      </c>
      <c r="I1" s="16" t="s">
        <v>174</v>
      </c>
      <c r="J1" s="16" t="s">
        <v>193</v>
      </c>
      <c r="K1" s="16" t="s">
        <v>173</v>
      </c>
      <c r="L1" s="16" t="s">
        <v>60</v>
      </c>
      <c r="M1" s="16" t="s">
        <v>221</v>
      </c>
      <c r="N1" s="17" t="s">
        <v>214</v>
      </c>
    </row>
    <row r="2" spans="1:14" ht="45" x14ac:dyDescent="0.25">
      <c r="A2" s="14" t="s">
        <v>36</v>
      </c>
      <c r="B2" s="5">
        <v>2017</v>
      </c>
      <c r="C2" s="12" t="str">
        <f>VLOOKUP(A2,Tabelle_extract[#All],(MATCH(TabelleRQ0[[#Headers],[Primary disorder]],Tabelle_extract[#Headers],0)),FALSE)</f>
        <v>MDD</v>
      </c>
      <c r="D2" s="12" t="str">
        <f>VLOOKUP(A2,Tabelle_extract[#All],(MATCH(TabelleRQ0[[#Headers],[Age group]],Tabelle_extract[#Headers],0)),FALSE)</f>
        <v>adults</v>
      </c>
      <c r="E2" s="12" t="str">
        <f>VLOOKUP(A2,Tabelle_extract[#All],(MATCH(TabelleRQ0[[#Headers],[Treatment]],Tabelle_extract[#Headers],0)),FALSE)</f>
        <v>rTMS at dorsomedial cortex</v>
      </c>
      <c r="F2" s="12" t="str">
        <f>VLOOKUP(A2,Tabelle_extract[#All],(MATCH(TabelleRQ0[[#Headers],[Definition of treatment outcome]],Tabelle_extract[#Headers],0)),FALSE)</f>
        <v>response: ≥ 25% ↓ HDRS-17 (post treatment lasting 4-6 weeks)</v>
      </c>
      <c r="G2" s="12">
        <f>VLOOKUP(A2,Tabelle_extract[#All],(MATCH(TabelleRQ0[[#Headers],[Sample size]],Tabelle_extract[#Headers],0)),FALSE)</f>
        <v>124</v>
      </c>
      <c r="H2" s="12" t="str">
        <f>VLOOKUP(A2,Tabelle_extract[#All],(MATCH(TabelleRQ0[[#Headers],[Responders/nonresponders]],Tabelle_extract[#Headers],0)),FALSE)</f>
        <v>70 responders, 54 nonresponders</v>
      </c>
      <c r="I2" s="12" t="str">
        <f>VLOOKUP(A2,Tabelle_extract[#All],(MATCH(TabelleRQ0[[#Headers],[Way of estimating the underlying functional connectivities]],Tabelle_extract[#Headers],0)),FALSE)</f>
        <v>Pearson correlation controlled for age</v>
      </c>
      <c r="J2" s="12" t="str">
        <f>VLOOKUP(A2,Tabelle_extract[#All],(MATCH(TabelleRQ0[[#Headers],[Type of functional-connectivity-based input features]],Tabelle_extract[#Headers],0)),FALSE)</f>
        <v>whole-brain between-ROI FCs (wb:  including subcortex and midbrain)</v>
      </c>
      <c r="K2" s="12" t="str">
        <f>VLOOKUP(A2,Tabelle_extract[#All],(MATCH(TabelleRQ0[[#Headers],[Algorithm(s) of the final classifier(s)]],Tabelle_extract[#Headers],0)),FALSE)</f>
        <v>linear SVM</v>
      </c>
      <c r="L2" s="12" t="str">
        <f>VLOOKUP(A2,Tabelle_extract[#All],(MATCH(TabelleRQ0[[#Headers],[Validation method]],Tabelle_extract[#Headers],0)),FALSE)</f>
        <v>LOOCV</v>
      </c>
      <c r="M2" s="12">
        <f>VLOOKUP(A2,TabelleRQ1[#All],(MATCH(TabelleRQ0[[#Headers],[Accuracy_rounded]],TabelleRQ1[#Headers],0)),FALSE)</f>
        <v>78</v>
      </c>
      <c r="N2" s="12" t="str">
        <f>VLOOKUP(A2,TabelleRQ1[#All],(MATCH(TabelleRQ0[[#Headers],[Information on models tested]],TabelleRQ1[#Headers],0)),FALSE)</f>
        <v>no other models tested</v>
      </c>
    </row>
    <row r="3" spans="1:14" ht="60" x14ac:dyDescent="0.25">
      <c r="A3" s="2" t="s">
        <v>24</v>
      </c>
      <c r="B3" s="2">
        <v>2022</v>
      </c>
      <c r="C3" s="12" t="str">
        <f>VLOOKUP(A3,Tabelle_extract[#All],(MATCH(TabelleRQ0[[#Headers],[Primary disorder]],Tabelle_extract[#Headers],0)),FALSE)</f>
        <v>MDD</v>
      </c>
      <c r="D3" s="12" t="str">
        <f>VLOOKUP(A3,Tabelle_extract[#All],(MATCH(TabelleRQ0[[#Headers],[Age group]],Tabelle_extract[#Headers],0)),FALSE)</f>
        <v>adults</v>
      </c>
      <c r="E3" s="12" t="str">
        <f>VLOOKUP(A3,Tabelle_extract[#All],(MATCH(TabelleRQ0[[#Headers],[Treatment]],Tabelle_extract[#Headers],0)),FALSE)</f>
        <v>SSRI</v>
      </c>
      <c r="F3" s="12" t="str">
        <f>VLOOKUP(A3,Tabelle_extract[#All],(MATCH(TabelleRQ0[[#Headers],[Definition of treatment outcome]],Tabelle_extract[#Headers],0)),FALSE)</f>
        <v>response: ≥ 50% ↓ MADRS (after 8 weeks treatment)</v>
      </c>
      <c r="G3" s="12">
        <f>VLOOKUP(A3,Tabelle_extract[#All],(MATCH(TabelleRQ0[[#Headers],[Sample size]],Tabelle_extract[#Headers],0)),FALSE)</f>
        <v>144</v>
      </c>
      <c r="H3" s="12" t="str">
        <f>VLOOKUP(A3,Tabelle_extract[#All],(MATCH(TabelleRQ0[[#Headers],[Responders/nonresponders]],Tabelle_extract[#Headers],0)),FALSE)</f>
        <v>67 responders, 77 nonresponders</v>
      </c>
      <c r="I3" s="12" t="str">
        <f>VLOOKUP(A3,Tabelle_extract[#All],(MATCH(TabelleRQ0[[#Headers],[Way of estimating the underlying functional connectivities]],Tabelle_extract[#Headers],0)),FALSE)</f>
        <v>Pearson correlation, partial correlation, tangent</v>
      </c>
      <c r="J3" s="12" t="str">
        <f>VLOOKUP(A3,Tabelle_extract[#All],(MATCH(TabelleRQ0[[#Headers],[Type of functional-connectivity-based input features]],Tabelle_extract[#Headers],0)),FALSE)</f>
        <v>whole-brain between-ROI FCs</v>
      </c>
      <c r="K3" s="12" t="str">
        <f>VLOOKUP(A3,Tabelle_extract[#All],(MATCH(TabelleRQ0[[#Headers],[Algorithm(s) of the final classifier(s)]],Tabelle_extract[#Headers],0)),FALSE)</f>
        <v>logistic regression, linear SVM, radial kernel SVM, random forest</v>
      </c>
      <c r="L3" s="12" t="str">
        <f>VLOOKUP(A3,Tabelle_extract[#All],(MATCH(TabelleRQ0[[#Headers],[Validation method]],Tabelle_extract[#Headers],0)),FALSE)</f>
        <v>10-fold CV</v>
      </c>
      <c r="M3" s="12">
        <f>VLOOKUP(A3,TabelleRQ1[#All],(MATCH(TabelleRQ0[[#Headers],[Accuracy_rounded]],TabelleRQ1[#Headers],0)),FALSE)</f>
        <v>61</v>
      </c>
      <c r="N3" s="12" t="str">
        <f>VLOOKUP(A3,TabelleRQ1[#All],(MATCH(TabelleRQ0[[#Headers],[Information on models tested]],TabelleRQ1[#Headers],0)),FALSE)</f>
        <v xml:space="preserve">total number of models tested: 240;
varying: parcellation, connectivity estimation, dimensionality reduction and classifiers;
accuracies: 39% - 61% </v>
      </c>
    </row>
    <row r="4" spans="1:14" ht="74.45" customHeight="1" x14ac:dyDescent="0.25">
      <c r="A4" s="2" t="s">
        <v>6</v>
      </c>
      <c r="B4" s="5">
        <v>2021</v>
      </c>
      <c r="C4" s="12" t="str">
        <f>VLOOKUP(A4,Tabelle_extract[#All],(MATCH(TabelleRQ0[[#Headers],[Primary disorder]],Tabelle_extract[#Headers],0)),FALSE)</f>
        <v>MDD</v>
      </c>
      <c r="D4" s="12" t="str">
        <f>VLOOKUP(A4,Tabelle_extract[#All],(MATCH(TabelleRQ0[[#Headers],[Age group]],Tabelle_extract[#Headers],0)),FALSE)</f>
        <v>adults</v>
      </c>
      <c r="E4" s="12" t="str">
        <f>VLOOKUP(A4,Tabelle_extract[#All],(MATCH(TabelleRQ0[[#Headers],[Treatment]],Tabelle_extract[#Headers],0)),FALSE)</f>
        <v>rTMS at left DLPFC</v>
      </c>
      <c r="F4" s="12" t="str">
        <f>VLOOKUP(A4,Tabelle_extract[#All],(MATCH(TabelleRQ0[[#Headers],[Definition of treatment outcome]],Tabelle_extract[#Headers],0)),FALSE)</f>
        <v>response: ≥ 50% ↓ MADRS (2 month after treatment lasting 4 weeks)</v>
      </c>
      <c r="G4" s="12">
        <f>VLOOKUP(A4,Tabelle_extract[#All],(MATCH(TabelleRQ0[[#Headers],[Sample size]],Tabelle_extract[#Headers],0)),FALSE)</f>
        <v>61</v>
      </c>
      <c r="H4" s="12" t="str">
        <f>VLOOKUP(A4,Tabelle_extract[#All],(MATCH(TabelleRQ0[[#Headers],[Responders/nonresponders]],Tabelle_extract[#Headers],0)),FALSE)</f>
        <v>33 responders, 28 nonresponders</v>
      </c>
      <c r="I4" s="12" t="str">
        <f>VLOOKUP(A4,Tabelle_extract[#All],(MATCH(TabelleRQ0[[#Headers],[Way of estimating the underlying functional connectivities]],Tabelle_extract[#Headers],0)),FALSE)</f>
        <v>Pearson correlation</v>
      </c>
      <c r="J4" s="12" t="str">
        <f>VLOOKUP(A4,Tabelle_extract[#All],(MATCH(TabelleRQ0[[#Headers],[Type of functional-connectivity-based input features]],Tabelle_extract[#Headers],0)),FALSE)</f>
        <v>4 specific ROI-to-cluster FCs:
sgACC - frontal pole (l), sgACC - superior parietal lobule (l), sgACC - lateral occipital cortex (l), DLPFC (l) - central opercular cortex (l)</v>
      </c>
      <c r="K4" s="12" t="str">
        <f>VLOOKUP(A4,Tabelle_extract[#All],(MATCH(TabelleRQ0[[#Headers],[Algorithm(s) of the final classifier(s)]],Tabelle_extract[#Headers],0)),FALSE)</f>
        <v>linear SVM</v>
      </c>
      <c r="L4" s="12" t="str">
        <f>VLOOKUP(A4,Tabelle_extract[#All],(MATCH(TabelleRQ0[[#Headers],[Validation method]],Tabelle_extract[#Headers],0)),FALSE)</f>
        <v>1-fold V</v>
      </c>
      <c r="M4" s="12">
        <f>VLOOKUP(A4,TabelleRQ1[#All],(MATCH(TabelleRQ0[[#Headers],[Accuracy_rounded]],TabelleRQ1[#Headers],0)),FALSE)</f>
        <v>89</v>
      </c>
      <c r="N4" s="12" t="str">
        <f>VLOOKUP(A4,TabelleRQ1[#All],(MATCH(TabelleRQ0[[#Headers],[Information on models tested]],TabelleRQ1[#Headers],0)),FALSE)</f>
        <v xml:space="preserve">total number of models tested: 14; 
varying: features;
accuracies: ca. 38% - 89%
</v>
      </c>
    </row>
    <row r="5" spans="1:14" ht="60" x14ac:dyDescent="0.25">
      <c r="A5" s="2" t="s">
        <v>33</v>
      </c>
      <c r="B5" s="2">
        <v>2021</v>
      </c>
      <c r="C5" s="12" t="str">
        <f>VLOOKUP(A5,Tabelle_extract[#All],(MATCH(TabelleRQ0[[#Headers],[Primary disorder]],Tabelle_extract[#Headers],0)),FALSE)</f>
        <v>MDD</v>
      </c>
      <c r="D5" s="12" t="str">
        <f>VLOOKUP(A5,Tabelle_extract[#All],(MATCH(TabelleRQ0[[#Headers],[Age group]],Tabelle_extract[#Headers],0)),FALSE)</f>
        <v>adults</v>
      </c>
      <c r="E5" s="12" t="str">
        <f>VLOOKUP(A5,Tabelle_extract[#All],(MATCH(TabelleRQ0[[#Headers],[Treatment]],Tabelle_extract[#Headers],0)),FALSE)</f>
        <v>antidepressants</v>
      </c>
      <c r="F5" s="12" t="str">
        <f>VLOOKUP(A5,Tabelle_extract[#All],(MATCH(TabelleRQ0[[#Headers],[Definition of treatment outcome]],Tabelle_extract[#Headers],0)),FALSE)</f>
        <v>response: ≥ 50% ↓ HDRS-24 (after 2 weeks treatment)</v>
      </c>
      <c r="G5" s="12">
        <f>VLOOKUP(A5,Tabelle_extract[#All],(MATCH(TabelleRQ0[[#Headers],[Sample size]],Tabelle_extract[#Headers],0)),FALSE)</f>
        <v>82</v>
      </c>
      <c r="H5" s="12" t="str">
        <f>VLOOKUP(A5,Tabelle_extract[#All],(MATCH(TabelleRQ0[[#Headers],[Responders/nonresponders]],Tabelle_extract[#Headers],0)),FALSE)</f>
        <v>40 responders, 42 nonresponders</v>
      </c>
      <c r="I5" s="12" t="str">
        <f>VLOOKUP(A5,Tabelle_extract[#All],(MATCH(TabelleRQ0[[#Headers],[Way of estimating the underlying functional connectivities]],Tabelle_extract[#Headers],0)),FALSE)</f>
        <v>Pearson correlation per sliding window</v>
      </c>
      <c r="J5" s="12" t="str">
        <f>VLOOKUP(A5,Tabelle_extract[#All],(MATCH(TabelleRQ0[[#Headers],[Type of functional-connectivity-based input features]],Tabelle_extract[#Headers],0)),FALSE)</f>
        <v>whole-brain between-ROI FCs (wb: including subcortex and maybe midbrain)</v>
      </c>
      <c r="K5" s="12" t="str">
        <f>VLOOKUP(A5,Tabelle_extract[#All],(MATCH(TabelleRQ0[[#Headers],[Algorithm(s) of the final classifier(s)]],Tabelle_extract[#Headers],0)),FALSE)</f>
        <v>spatio-temporal graph convolutional network, graph convolutional network,  deep-auto encoder,  random forest, SVM</v>
      </c>
      <c r="L5" s="12" t="str">
        <f>VLOOKUP(A5,Tabelle_extract[#All],(MATCH(TabelleRQ0[[#Headers],[Validation method]],Tabelle_extract[#Headers],0)),FALSE)</f>
        <v>10-fold CV</v>
      </c>
      <c r="M5" s="12">
        <f>VLOOKUP(A5,TabelleRQ1[#All],(MATCH(TabelleRQ0[[#Headers],[Accuracy_rounded]],TabelleRQ1[#Headers],0)),FALSE)</f>
        <v>90</v>
      </c>
      <c r="N5" s="12" t="str">
        <f>VLOOKUP(A5,TabelleRQ1[#All],(MATCH(TabelleRQ0[[#Headers],[Information on models tested]],TabelleRQ1[#Headers],0)),FALSE)</f>
        <v>total number of models tested: 5;
varying: classifiers;
accuracies: ca. 50% - 90%</v>
      </c>
    </row>
    <row r="6" spans="1:14" ht="45" customHeight="1" x14ac:dyDescent="0.25">
      <c r="A6" s="2" t="s">
        <v>352</v>
      </c>
      <c r="B6" s="2">
        <v>2019</v>
      </c>
      <c r="C6" s="12" t="str">
        <f>VLOOKUP(A6,Tabelle_extract[#All],(MATCH(TabelleRQ0[[#Headers],[Primary disorder]],Tabelle_extract[#Headers],0)),FALSE)</f>
        <v>MDD</v>
      </c>
      <c r="D6" s="12" t="str">
        <f>VLOOKUP(A6,Tabelle_extract[#All],(MATCH(TabelleRQ0[[#Headers],[Age group]],Tabelle_extract[#Headers],0)),FALSE)</f>
        <v>adults</v>
      </c>
      <c r="E6" s="12" t="str">
        <f>VLOOKUP(A6,Tabelle_extract[#All],(MATCH(TabelleRQ0[[#Headers],[Treatment]],Tabelle_extract[#Headers],0)),FALSE)</f>
        <v>ECT</v>
      </c>
      <c r="F6" s="12" t="str">
        <f>VLOOKUP(A6,Tabelle_extract[#All],(MATCH(TabelleRQ0[[#Headers],[Definition of treatment outcome]],Tabelle_extract[#Headers],0)),FALSE)</f>
        <v>remission: HDRS-24 ≤ 7 (post treatment)</v>
      </c>
      <c r="G6" s="12">
        <f>VLOOKUP(A6,Tabelle_extract[#All],(MATCH(TabelleRQ0[[#Headers],[Sample size]],Tabelle_extract[#Headers],0)),FALSE)</f>
        <v>18</v>
      </c>
      <c r="H6" s="12" t="str">
        <f>VLOOKUP(A6,Tabelle_extract[#All],(MATCH(TabelleRQ0[[#Headers],[Responders/nonresponders]],Tabelle_extract[#Headers],0)),FALSE)</f>
        <v>9 remitters, 9 nonremitters</v>
      </c>
      <c r="I6" s="12" t="str">
        <f>VLOOKUP(A6,Tabelle_extract[#All],(MATCH(TabelleRQ0[[#Headers],[Way of estimating the underlying functional connectivities]],Tabelle_extract[#Headers],0)),FALSE)</f>
        <v>no information</v>
      </c>
      <c r="J6" s="12" t="str">
        <f>VLOOKUP(A6,Tabelle_extract[#All],(MATCH(TabelleRQ0[[#Headers],[Type of functional-connectivity-based input features]],Tabelle_extract[#Headers],0)),FALSE)</f>
        <v xml:space="preserve">5 specific between- &amp; within-ROI FCs:
DLPFC(p9-46v) - Fundal area of the superior temporal sulcus within MT+ Complex, DLPFC(p9-46v) - MT+ Complex, DLPFC(46) - s32(part of the ACC), connectivity within the ventral stream visual cortex, connectivity within 10r(part of medial prefrontal cortex)
</v>
      </c>
      <c r="K6" s="12" t="str">
        <f>VLOOKUP(A6,Tabelle_extract[#All],(MATCH(TabelleRQ0[[#Headers],[Algorithm(s) of the final classifier(s)]],Tabelle_extract[#Headers],0)),FALSE)</f>
        <v>logistic regression</v>
      </c>
      <c r="L6" s="12" t="str">
        <f>VLOOKUP(A6,Tabelle_extract[#All],(MATCH(TabelleRQ0[[#Headers],[Validation method]],Tabelle_extract[#Headers],0)),FALSE)</f>
        <v>LOOCV</v>
      </c>
      <c r="M6" s="12">
        <f>VLOOKUP(A6,TabelleRQ1[#All],(MATCH(TabelleRQ0[[#Headers],[Accuracy_rounded]],TabelleRQ1[#Headers],0)),FALSE)</f>
        <v>89</v>
      </c>
      <c r="N6" s="12" t="str">
        <f>VLOOKUP(A6,TabelleRQ1[#All],(MATCH(TabelleRQ0[[#Headers],[Information on models tested]],TabelleRQ1[#Headers],0)),FALSE)</f>
        <v>total number of models tested: 9; 
varying: combination of features;
accuracies: 72% - 89% (mean: 83%)</v>
      </c>
    </row>
    <row r="7" spans="1:14" ht="120" x14ac:dyDescent="0.25">
      <c r="A7" s="2" t="s">
        <v>11</v>
      </c>
      <c r="B7" s="2">
        <v>2020</v>
      </c>
      <c r="C7" s="12" t="str">
        <f>VLOOKUP(A7,Tabelle_extract[#All],(MATCH(TabelleRQ0[[#Headers],[Primary disorder]],Tabelle_extract[#Headers],0)),FALSE)</f>
        <v>MDD</v>
      </c>
      <c r="D7" s="12" t="str">
        <f>VLOOKUP(A7,Tabelle_extract[#All],(MATCH(TabelleRQ0[[#Headers],[Age group]],Tabelle_extract[#Headers],0)),FALSE)</f>
        <v>adults</v>
      </c>
      <c r="E7" s="12" t="str">
        <f>VLOOKUP(A7,Tabelle_extract[#All],(MATCH(TabelleRQ0[[#Headers],[Treatment]],Tabelle_extract[#Headers],0)),FALSE)</f>
        <v>SSRI/SNRI</v>
      </c>
      <c r="F7" s="12" t="str">
        <f>VLOOKUP(A7,Tabelle_extract[#All],(MATCH(TabelleRQ0[[#Headers],[Definition of treatment outcome]],Tabelle_extract[#Headers],0)),FALSE)</f>
        <v>response: ≥ 50% ↓ HDRS-6 (after 2 weeks treatment)</v>
      </c>
      <c r="G7" s="12">
        <f>VLOOKUP(A7,Tabelle_extract[#All],(MATCH(TabelleRQ0[[#Headers],[Sample size]],Tabelle_extract[#Headers],0)),FALSE)</f>
        <v>98</v>
      </c>
      <c r="H7" s="12" t="str">
        <f>VLOOKUP(A7,Tabelle_extract[#All],(MATCH(TabelleRQ0[[#Headers],[Responders/nonresponders]],Tabelle_extract[#Headers],0)),FALSE)</f>
        <v>54 responders, 44 nonresponders</v>
      </c>
      <c r="I7" s="12" t="str">
        <f>VLOOKUP(A7,Tabelle_extract[#All],(MATCH(TabelleRQ0[[#Headers],[Way of estimating the underlying functional connectivities]],Tabelle_extract[#Headers],0)),FALSE)</f>
        <v>Pearson correlation</v>
      </c>
      <c r="J7" s="12" t="str">
        <f>VLOOKUP(A7,Tabelle_extract[#All],(MATCH(TabelleRQ0[[#Headers],[Type of functional-connectivity-based input features]],Tabelle_extract[#Headers],0)),FALSE)</f>
        <v>seed-based whole-brain connectivity of 14 ROIs (all l/r):
orbital part superior frontal gyrus, triangular part inferior frontal gyrus, insula, anterior cingulate and paracingulate gyri, posterior cingulate gyrus, hippocampus, amygdala</v>
      </c>
      <c r="K7" s="12" t="str">
        <f>VLOOKUP(A7,Tabelle_extract[#All],(MATCH(TabelleRQ0[[#Headers],[Algorithm(s) of the final classifier(s)]],Tabelle_extract[#Headers],0)),FALSE)</f>
        <v>linear SVM with RFE</v>
      </c>
      <c r="L7" s="12" t="str">
        <f>VLOOKUP(A7,Tabelle_extract[#All],(MATCH(TabelleRQ0[[#Headers],[Validation method]],Tabelle_extract[#Headers],0)),FALSE)</f>
        <v>LOOCV</v>
      </c>
      <c r="M7" s="12">
        <f>VLOOKUP(A7,TabelleRQ1[#All],(MATCH(TabelleRQ0[[#Headers],[Accuracy_rounded]],TabelleRQ1[#Headers],0)),FALSE)</f>
        <v>81</v>
      </c>
      <c r="N7" s="12" t="str">
        <f>VLOOKUP(A7,TabelleRQ1[#All],(MATCH(TabelleRQ0[[#Headers],[Information on models tested]],TabelleRQ1[#Headers],0)),FALSE)</f>
        <v>total number of models tested: 2;
varying: subset vs. whole-brain analysis;
accuracies: 81%</v>
      </c>
    </row>
    <row r="8" spans="1:14" ht="17.45" customHeight="1" x14ac:dyDescent="0.25">
      <c r="A8" s="2" t="s">
        <v>32</v>
      </c>
      <c r="B8" s="2">
        <v>2018</v>
      </c>
      <c r="C8" s="12" t="str">
        <f>VLOOKUP(A8,Tabelle_extract[#All],(MATCH(TabelleRQ0[[#Headers],[Primary disorder]],Tabelle_extract[#Headers],0)),FALSE)</f>
        <v>MDD</v>
      </c>
      <c r="D8" s="12" t="str">
        <f>VLOOKUP(A8,Tabelle_extract[#All],(MATCH(TabelleRQ0[[#Headers],[Age group]],Tabelle_extract[#Headers],0)),FALSE)</f>
        <v>adults</v>
      </c>
      <c r="E8" s="12" t="str">
        <f>VLOOKUP(A8,Tabelle_extract[#All],(MATCH(TabelleRQ0[[#Headers],[Treatment]],Tabelle_extract[#Headers],0)),FALSE)</f>
        <v>SSRI/Alpha2-receptor-antagonists/atypical antipsychotics/CBT</v>
      </c>
      <c r="F8" s="12" t="str">
        <f>VLOOKUP(A8,Tabelle_extract[#All],(MATCH(TabelleRQ0[[#Headers],[Definition of treatment outcome]],Tabelle_extract[#Headers],0)),FALSE)</f>
        <v>response: ≥ 50% ↓ BDI (after 7 weeks treatment)</v>
      </c>
      <c r="G8" s="12">
        <f>VLOOKUP(A8,Tabelle_extract[#All],(MATCH(TabelleRQ0[[#Headers],[Sample size]],Tabelle_extract[#Headers],0)),FALSE)</f>
        <v>21</v>
      </c>
      <c r="H8" s="12" t="str">
        <f>VLOOKUP(A8,Tabelle_extract[#All],(MATCH(TabelleRQ0[[#Headers],[Responders/nonresponders]],Tabelle_extract[#Headers],0)),FALSE)</f>
        <v>7 responders, 14 nonresponders</v>
      </c>
      <c r="I8" s="12" t="str">
        <f>VLOOKUP(A8,Tabelle_extract[#All],(MATCH(TabelleRQ0[[#Headers],[Way of estimating the underlying functional connectivities]],Tabelle_extract[#Headers],0)),FALSE)</f>
        <v>Pearson correlation</v>
      </c>
      <c r="J8" s="12" t="str">
        <f>VLOOKUP(A8,Tabelle_extract[#All],(MATCH(TabelleRQ0[[#Headers],[Type of functional-connectivity-based input features]],Tabelle_extract[#Headers],0)),FALSE)</f>
        <v>between-ROI FCs between 13 ROIs:
sgACC (l/r), amygdala (l/r), intraparietal sulcus (l/r), DLPFC (l/r), anterior insula (l/r), dACC, medial PFC, precuneus</v>
      </c>
      <c r="K8" s="12" t="str">
        <f>VLOOKUP(A8,Tabelle_extract[#All],(MATCH(TabelleRQ0[[#Headers],[Algorithm(s) of the final classifier(s)]],Tabelle_extract[#Headers],0)),FALSE)</f>
        <v>polynomial kernel SVM</v>
      </c>
      <c r="L8" s="12" t="str">
        <f>VLOOKUP(A8,Tabelle_extract[#All],(MATCH(TabelleRQ0[[#Headers],[Validation method]],Tabelle_extract[#Headers],0)),FALSE)</f>
        <v>LOOCV</v>
      </c>
      <c r="M8" s="12">
        <f>VLOOKUP(A8,TabelleRQ1[#All],(MATCH(TabelleRQ0[[#Headers],[Accuracy_rounded]],TabelleRQ1[#Headers],0)),FALSE)</f>
        <v>89</v>
      </c>
      <c r="N8" s="12" t="str">
        <f>VLOOKUP(A8,TabelleRQ1[#All],(MATCH(TabelleRQ0[[#Headers],[Information on models tested]],TabelleRQ1[#Headers],0)),FALSE)</f>
        <v>total number of models tested: 13;
varying: features;
accuracies: 44% - 89%</v>
      </c>
    </row>
    <row r="9" spans="1:14" ht="60" x14ac:dyDescent="0.25">
      <c r="A9" s="2" t="s">
        <v>48</v>
      </c>
      <c r="B9" s="2">
        <v>2020</v>
      </c>
      <c r="C9" s="12" t="str">
        <f>VLOOKUP(A9,Tabelle_extract[#All],(MATCH(TabelleRQ0[[#Headers],[Primary disorder]],Tabelle_extract[#Headers],0)),FALSE)</f>
        <v>MDD &amp; BPD</v>
      </c>
      <c r="D9" s="12" t="str">
        <f>VLOOKUP(A9,Tabelle_extract[#All],(MATCH(TabelleRQ0[[#Headers],[Age group]],Tabelle_extract[#Headers],0)),FALSE)</f>
        <v>adults</v>
      </c>
      <c r="E9" s="12" t="str">
        <f>VLOOKUP(A9,Tabelle_extract[#All],(MATCH(TabelleRQ0[[#Headers],[Treatment]],Tabelle_extract[#Headers],0)),FALSE)</f>
        <v>ECT</v>
      </c>
      <c r="F9" s="12" t="str">
        <f>VLOOKUP(A9,Tabelle_extract[#All],(MATCH(TabelleRQ0[[#Headers],[Definition of treatment outcome]],Tabelle_extract[#Headers],0)),FALSE)</f>
        <v xml:space="preserve">remission: HDRS-17 &lt;7 (post treatment);
response: &gt; 50% ↓ HDRS-17;
</v>
      </c>
      <c r="G9" s="12">
        <f>VLOOKUP(A9,Tabelle_extract[#All],(MATCH(TabelleRQ0[[#Headers],[Sample size]],Tabelle_extract[#Headers],0)),FALSE)</f>
        <v>122</v>
      </c>
      <c r="H9" s="12" t="str">
        <f>VLOOKUP(A9,Tabelle_extract[#All],(MATCH(TabelleRQ0[[#Headers],[Responders/nonresponders]],Tabelle_extract[#Headers],0)),FALSE)</f>
        <v xml:space="preserve">47 remitters, 75 nonremitters;
71 responders, 51 nonresponders
</v>
      </c>
      <c r="I9" s="12" t="str">
        <f>VLOOKUP(A9,Tabelle_extract[#All],(MATCH(TabelleRQ0[[#Headers],[Way of estimating the underlying functional connectivities]],Tabelle_extract[#Headers],0)),FALSE)</f>
        <v>Pearson correlation</v>
      </c>
      <c r="J9" s="12" t="str">
        <f>VLOOKUP(A9,Tabelle_extract[#All],(MATCH(TabelleRQ0[[#Headers],[Type of functional-connectivity-based input features]],Tabelle_extract[#Headers],0)),FALSE)</f>
        <v>whole-brain between-ROI FCs (wb: including subcortex, excluding midbrain)</v>
      </c>
      <c r="K9" s="12" t="str">
        <f>VLOOKUP(A9,Tabelle_extract[#All],(MATCH(TabelleRQ0[[#Headers],[Algorithm(s) of the final classifier(s)]],Tabelle_extract[#Headers],0)),FALSE)</f>
        <v>(multiple) linear regression, applying binarization afterwards</v>
      </c>
      <c r="L9" s="12" t="str">
        <f>VLOOKUP(A9,Tabelle_extract[#All],(MATCH(TabelleRQ0[[#Headers],[Validation method]],Tabelle_extract[#Headers],0)),FALSE)</f>
        <v>LOOCV, 10-fold-CV</v>
      </c>
      <c r="M9" s="12">
        <f>VLOOKUP(A9,TabelleRQ1[#All],(MATCH(TabelleRQ0[[#Headers],[Accuracy_rounded]],TabelleRQ1[#Headers],0)),FALSE)</f>
        <v>72</v>
      </c>
      <c r="N9" s="12" t="str">
        <f>VLOOKUP(A9,TabelleRQ1[#All],(MATCH(TabelleRQ0[[#Headers],[Information on models tested]],TabelleRQ1[#Headers],0)),FALSE)</f>
        <v>total number of models tested: 9
varying: binary outcome, validation technique and features;
accuracies: 58% - 75% (mean: 67%)</v>
      </c>
    </row>
    <row r="10" spans="1:14" ht="60" x14ac:dyDescent="0.25">
      <c r="A10" s="2" t="s">
        <v>86</v>
      </c>
      <c r="B10" s="2">
        <v>2020</v>
      </c>
      <c r="C10" s="12" t="str">
        <f>VLOOKUP(A10,Tabelle_extract[#All],(MATCH(TabelleRQ0[[#Headers],[Primary disorder]],Tabelle_extract[#Headers],0)),FALSE)</f>
        <v>MDD</v>
      </c>
      <c r="D10" s="12" t="str">
        <f>VLOOKUP(A10,Tabelle_extract[#All],(MATCH(TabelleRQ0[[#Headers],[Age group]],Tabelle_extract[#Headers],0)),FALSE)</f>
        <v>adults</v>
      </c>
      <c r="E10" s="12" t="str">
        <f>VLOOKUP(A10,Tabelle_extract[#All],(MATCH(TabelleRQ0[[#Headers],[Treatment]],Tabelle_extract[#Headers],0)),FALSE)</f>
        <v>SSRI</v>
      </c>
      <c r="F10" s="12" t="str">
        <f>VLOOKUP(A10,Tabelle_extract[#All],(MATCH(TabelleRQ0[[#Headers],[Definition of treatment outcome]],Tabelle_extract[#Headers],0)),FALSE)</f>
        <v>response: ≥ 50% ↓ HDRS-17 after 8 weeks; nonresponse: less than 20% ↓ after 2 weeks OR less than 50% ↓ after 8 weeks</v>
      </c>
      <c r="G10" s="12">
        <f>VLOOKUP(A10,Tabelle_extract[#All],(MATCH(TabelleRQ0[[#Headers],[Sample size]],Tabelle_extract[#Headers],0)),FALSE)</f>
        <v>106</v>
      </c>
      <c r="H10" s="12" t="str">
        <f>VLOOKUP(A10,Tabelle_extract[#All],(MATCH(TabelleRQ0[[#Headers],[Responders/nonresponders]],Tabelle_extract[#Headers],0)),FALSE)</f>
        <v xml:space="preserve">56 responders, 50 nonresponders </v>
      </c>
      <c r="I10" s="12" t="str">
        <f>VLOOKUP(A10,Tabelle_extract[#All],(MATCH(TabelleRQ0[[#Headers],[Way of estimating the underlying functional connectivities]],Tabelle_extract[#Headers],0)),FALSE)</f>
        <v>Pearson correlation per sliding window</v>
      </c>
      <c r="J10" s="12" t="str">
        <f>VLOOKUP(A10,Tabelle_extract[#All],(MATCH(TabelleRQ0[[#Headers],[Type of functional-connectivity-based input features]],Tabelle_extract[#Headers],0)),FALSE)</f>
        <v>node flexibilities per ROI (wb: no amygdala, no hippocampus, no midbrain)</v>
      </c>
      <c r="K10" s="12" t="str">
        <f>VLOOKUP(A10,Tabelle_extract[#All],(MATCH(TabelleRQ0[[#Headers],[Algorithm(s) of the final classifier(s)]],Tabelle_extract[#Headers],0)),FALSE)</f>
        <v>linear SVM</v>
      </c>
      <c r="L10" s="12" t="str">
        <f>VLOOKUP(A10,Tabelle_extract[#All],(MATCH(TabelleRQ0[[#Headers],[Validation method]],Tabelle_extract[#Headers],0)),FALSE)</f>
        <v>LOOCV, leave-one-site-out</v>
      </c>
      <c r="M10" s="12">
        <f>VLOOKUP(A10,TabelleRQ1[#All],(MATCH(TabelleRQ0[[#Headers],[Accuracy_rounded]],TabelleRQ1[#Headers],0)),FALSE)</f>
        <v>71</v>
      </c>
      <c r="N10" s="12" t="str">
        <f>VLOOKUP(A10,TabelleRQ1[#All],(MATCH(TabelleRQ0[[#Headers],[Information on models tested]],TabelleRQ1[#Headers],0)),FALSE)</f>
        <v>total number of models tested: 4;
varying: validation technique;
accuracies: 69% - 79% (mean: 73%)</v>
      </c>
    </row>
    <row r="11" spans="1:14" ht="45" x14ac:dyDescent="0.25">
      <c r="A11" s="2" t="s">
        <v>348</v>
      </c>
      <c r="B11" s="2">
        <v>2015</v>
      </c>
      <c r="C11" s="12" t="str">
        <f>VLOOKUP(A11,Tabelle_extract[#All],(MATCH(TabelleRQ0[[#Headers],[Primary disorder]],Tabelle_extract[#Headers],0)),FALSE)</f>
        <v>MDD</v>
      </c>
      <c r="D11" s="12" t="str">
        <f>VLOOKUP(A11,Tabelle_extract[#All],(MATCH(TabelleRQ0[[#Headers],[Age group]],Tabelle_extract[#Headers],0)),FALSE)</f>
        <v>adults</v>
      </c>
      <c r="E11" s="12" t="str">
        <f>VLOOKUP(A11,Tabelle_extract[#All],(MATCH(TabelleRQ0[[#Headers],[Treatment]],Tabelle_extract[#Headers],0)),FALSE)</f>
        <v>ECT</v>
      </c>
      <c r="F11" s="12" t="str">
        <f>VLOOKUP(A11,Tabelle_extract[#All],(MATCH(TabelleRQ0[[#Headers],[Definition of treatment outcome]],Tabelle_extract[#Headers],0)),FALSE)</f>
        <v>remission: MADRS ⩽10 (post treatment)</v>
      </c>
      <c r="G11" s="12">
        <f>VLOOKUP(A11,Tabelle_extract[#All],(MATCH(TabelleRQ0[[#Headers],[Sample size]],Tabelle_extract[#Headers],0)),FALSE)</f>
        <v>45</v>
      </c>
      <c r="H11" s="12" t="str">
        <f>VLOOKUP(A11,Tabelle_extract[#All],(MATCH(TabelleRQ0[[#Headers],[Responders/nonresponders]],Tabelle_extract[#Headers],0)),FALSE)</f>
        <v>25 remitters, 20 nonremitters</v>
      </c>
      <c r="I11" s="12" t="str">
        <f>VLOOKUP(A11,Tabelle_extract[#All],(MATCH(TabelleRQ0[[#Headers],[Way of estimating the underlying functional connectivities]],Tabelle_extract[#Headers],0)),FALSE)</f>
        <v>Dual regression</v>
      </c>
      <c r="J11" s="12" t="str">
        <f>VLOOKUP(A11,Tabelle_extract[#All],(MATCH(TabelleRQ0[[#Headers],[Type of functional-connectivity-based input features]],Tabelle_extract[#Headers],0)),FALSE)</f>
        <v>subject-specific spatial maps (wb: including brainstem and cerebellum)</v>
      </c>
      <c r="K11" s="12" t="str">
        <f>VLOOKUP(A11,Tabelle_extract[#All],(MATCH(TabelleRQ0[[#Headers],[Algorithm(s) of the final classifier(s)]],Tabelle_extract[#Headers],0)),FALSE)</f>
        <v>linear SVM</v>
      </c>
      <c r="L11" s="12" t="str">
        <f>VLOOKUP(A11,Tabelle_extract[#All],(MATCH(TabelleRQ0[[#Headers],[Validation method]],Tabelle_extract[#Headers],0)),FALSE)</f>
        <v>LOOCV</v>
      </c>
      <c r="M11" s="12">
        <f>VLOOKUP(A11,TabelleRQ1[#All],(MATCH(TabelleRQ0[[#Headers],[Accuracy_rounded]],TabelleRQ1[#Headers],0)),FALSE)</f>
        <v>85</v>
      </c>
      <c r="N11" s="12" t="str">
        <f>VLOOKUP(A11,TabelleRQ1[#All],(MATCH(TabelleRQ0[[#Headers],[Information on models tested]],TabelleRQ1[#Headers],0)),FALSE)</f>
        <v>total number of models tested: 25;
varying: features;
2 of 25 models got significant</v>
      </c>
    </row>
    <row r="12" spans="1:14" ht="409.5" x14ac:dyDescent="0.25">
      <c r="A12" s="2" t="s">
        <v>29</v>
      </c>
      <c r="B12" s="2">
        <v>2022</v>
      </c>
      <c r="C12" s="12" t="str">
        <f>VLOOKUP(A12,Tabelle_extract[#All],(MATCH(TabelleRQ0[[#Headers],[Primary disorder]],Tabelle_extract[#Headers],0)),FALSE)</f>
        <v>MDD</v>
      </c>
      <c r="D12" s="12" t="str">
        <f>VLOOKUP(A12,Tabelle_extract[#All],(MATCH(TabelleRQ0[[#Headers],[Age group]],Tabelle_extract[#Headers],0)),FALSE)</f>
        <v>adults</v>
      </c>
      <c r="E12" s="12" t="str">
        <f>VLOOKUP(A12,Tabelle_extract[#All],(MATCH(TabelleRQ0[[#Headers],[Treatment]],Tabelle_extract[#Headers],0)),FALSE)</f>
        <v>SSRI</v>
      </c>
      <c r="F12" s="12" t="str">
        <f>VLOOKUP(A12,Tabelle_extract[#All],(MATCH(TabelleRQ0[[#Headers],[Definition of treatment outcome]],Tabelle_extract[#Headers],0)),FALSE)</f>
        <v>remission: HDRS-17 scores ≤ 7 (after 12 weeks treatment)</v>
      </c>
      <c r="G12" s="12">
        <f>VLOOKUP(A12,Tabelle_extract[#All],(MATCH(TabelleRQ0[[#Headers],[Sample size]],Tabelle_extract[#Headers],0)),FALSE)</f>
        <v>67</v>
      </c>
      <c r="H12" s="12" t="str">
        <f>VLOOKUP(A12,Tabelle_extract[#All],(MATCH(TabelleRQ0[[#Headers],[Responders/nonresponders]],Tabelle_extract[#Headers],0)),FALSE)</f>
        <v>28 remitters, 39 nonremitters</v>
      </c>
      <c r="I12" s="12" t="str">
        <f>VLOOKUP(A12,Tabelle_extract[#All],(MATCH(TabelleRQ0[[#Headers],[Way of estimating the underlying functional connectivities]],Tabelle_extract[#Headers],0)),FALSE)</f>
        <v>Pearson correlation</v>
      </c>
      <c r="J12" s="12" t="str">
        <f>VLOOKUP(A12,Tabelle_extract[#All],(MATCH(TabelleRQ0[[#Headers],[Type of functional-connectivity-based input features]],Tabelle_extract[#Headers],0)),FALSE)</f>
        <v>between-ROI FCs between 36 emotion regulation regions of 4 networks: 
network 1: medial superior frontal gyrus (l, BA 8), middle frontal gyrus (r, BA 8), inferior parietal lobule (l/r, BA 40), medial PFC (l, BA 10), middle frontal gyrus (l, BA 6), middle frontal gyrus (r, BA 11), insula (r), cingulate gyrus (r, BA 23), precuneus (r); network 2: inferior frontal gyrus (l/r, BA 47), superior frontal gyrus (l, BA 6), superior temporal gyrus (l, BA 39), middle temporal gyrus (l, no BA), middle frontal gyrus (l, BA 6), superior frontal gyrus (l, BA 9), caudate (l), tuber (r); network 3: amygdala (l/r), fusiform gyrus (l/r, BA 37), thalamus (r), parahippocampal gyrus (l), medial PFC (bilateral, BA 10), inferior occipital gyrus (l, BA 19); network 4: postcentral gyrus (l/r, BA 2), insula (l, BA 13), superior parietal lobule (l, BA 7), cuneus (l, BA 18), middle occipital gyrus (l, BA 19), thalamus (r), precuneus (r, BA 19), posterior cingulate (r, BA 30)</v>
      </c>
      <c r="K12" s="12" t="str">
        <f>VLOOKUP(A12,Tabelle_extract[#All],(MATCH(TabelleRQ0[[#Headers],[Algorithm(s) of the final classifier(s)]],Tabelle_extract[#Headers],0)),FALSE)</f>
        <v>linear SVM</v>
      </c>
      <c r="L12" s="12" t="str">
        <f>VLOOKUP(A12,Tabelle_extract[#All],(MATCH(TabelleRQ0[[#Headers],[Validation method]],Tabelle_extract[#Headers],0)),FALSE)</f>
        <v>LOOCV</v>
      </c>
      <c r="M12" s="12">
        <f>VLOOKUP(A12,TabelleRQ1[#All],(MATCH(TabelleRQ0[[#Headers],[Accuracy_rounded]],TabelleRQ1[#Headers],0)),FALSE)</f>
        <v>82</v>
      </c>
      <c r="N12" s="12" t="str">
        <f>VLOOKUP(A12,TabelleRQ1[#All],(MATCH(TabelleRQ0[[#Headers],[Information on models tested]],TabelleRQ1[#Headers],0)),FALSE)</f>
        <v>no other models tested</v>
      </c>
    </row>
    <row r="13" spans="1:14" ht="62.1" customHeight="1" x14ac:dyDescent="0.25">
      <c r="A13" s="2" t="s">
        <v>19</v>
      </c>
      <c r="B13" s="2">
        <v>2019</v>
      </c>
      <c r="C13" s="12" t="str">
        <f>VLOOKUP(A13,Tabelle_extract[#All],(MATCH(TabelleRQ0[[#Headers],[Primary disorder]],Tabelle_extract[#Headers],0)),FALSE)</f>
        <v>PTSD</v>
      </c>
      <c r="D13" s="12" t="str">
        <f>VLOOKUP(A13,Tabelle_extract[#All],(MATCH(TabelleRQ0[[#Headers],[Age group]],Tabelle_extract[#Headers],0)),FALSE)</f>
        <v>adults</v>
      </c>
      <c r="E13" s="12" t="str">
        <f>VLOOKUP(A13,Tabelle_extract[#All],(MATCH(TabelleRQ0[[#Headers],[Treatment]],Tabelle_extract[#Headers],0)),FALSE)</f>
        <v>CBT/EMDR</v>
      </c>
      <c r="F13" s="12" t="str">
        <f>VLOOKUP(A13,Tabelle_extract[#All],(MATCH(TabelleRQ0[[#Headers],[Definition of treatment outcome]],Tabelle_extract[#Headers],0)),FALSE)</f>
        <v>response: ≥ 30% ↓ CAPS (post treatment lasting 6-8 months)</v>
      </c>
      <c r="G13" s="12">
        <f>VLOOKUP(A13,Tabelle_extract[#All],(MATCH(TabelleRQ0[[#Headers],[Sample size]],Tabelle_extract[#Headers],0)),FALSE)</f>
        <v>44</v>
      </c>
      <c r="H13" s="12" t="str">
        <f>VLOOKUP(A13,Tabelle_extract[#All],(MATCH(TabelleRQ0[[#Headers],[Responders/nonresponders]],Tabelle_extract[#Headers],0)),FALSE)</f>
        <v>24 responders, 20 nonresponders</v>
      </c>
      <c r="I13" s="12" t="str">
        <f>VLOOKUP(A13,Tabelle_extract[#All],(MATCH(TabelleRQ0[[#Headers],[Way of estimating the underlying functional connectivities]],Tabelle_extract[#Headers],0)),FALSE)</f>
        <v>Dual regression</v>
      </c>
      <c r="J13" s="12" t="str">
        <f>VLOOKUP(A13,Tabelle_extract[#All],(MATCH(TabelleRQ0[[#Headers],[Type of functional-connectivity-based input features]],Tabelle_extract[#Headers],0)),FALSE)</f>
        <v>subject-specific spatial maps (wb: including brainstem and cerebellum)</v>
      </c>
      <c r="K13" s="12" t="str">
        <f>VLOOKUP(A13,Tabelle_extract[#All],(MATCH(TabelleRQ0[[#Headers],[Algorithm(s) of the final classifier(s)]],Tabelle_extract[#Headers],0)),FALSE)</f>
        <v>Gaussian process classifier</v>
      </c>
      <c r="L13" s="12" t="str">
        <f>VLOOKUP(A13,Tabelle_extract[#All],(MATCH(TabelleRQ0[[#Headers],[Validation method]],Tabelle_extract[#Headers],0)),FALSE)</f>
        <v>10 × 10-fold CV</v>
      </c>
      <c r="M13" s="12">
        <f>VLOOKUP(A13,TabelleRQ1[#All],(MATCH(TabelleRQ0[[#Headers],[Accuracy_rounded]],TabelleRQ1[#Headers],0)),FALSE)</f>
        <v>81</v>
      </c>
      <c r="N13" s="12" t="str">
        <f>VLOOKUP(A13,TabelleRQ1[#All],(MATCH(TabelleRQ0[[#Headers],[Information on models tested]],TabelleRQ1[#Headers],0)),FALSE)</f>
        <v>total number of models tested: 48;
varying: features;
1 of 48 models got significant</v>
      </c>
    </row>
    <row r="14" spans="1:14" ht="42" customHeight="1" x14ac:dyDescent="0.25">
      <c r="A14" s="2" t="s">
        <v>18</v>
      </c>
      <c r="B14" s="2">
        <v>2021</v>
      </c>
      <c r="C14" s="12" t="str">
        <f>VLOOKUP(A14,Tabelle_extract[#All],(MATCH(TabelleRQ0[[#Headers],[Primary disorder]],Tabelle_extract[#Headers],0)),FALSE)</f>
        <v>(partial) PTSD</v>
      </c>
      <c r="D14" s="12" t="str">
        <f>VLOOKUP(A14,Tabelle_extract[#All],(MATCH(TabelleRQ0[[#Headers],[Age group]],Tabelle_extract[#Headers],0)),FALSE)</f>
        <v>children and adolescents (8-17)</v>
      </c>
      <c r="E14" s="12" t="str">
        <f>VLOOKUP(A14,Tabelle_extract[#All],(MATCH(TabelleRQ0[[#Headers],[Treatment]],Tabelle_extract[#Headers],0)),FALSE)</f>
        <v>CBT/EMDR</v>
      </c>
      <c r="F14" s="12" t="str">
        <f>VLOOKUP(A14,Tabelle_extract[#All],(MATCH(TabelleRQ0[[#Headers],[Definition of treatment outcome]],Tabelle_extract[#Headers],0)),FALSE)</f>
        <v>response: ≥ 30% ↓ CAPS-CA (after 8 weeks treatment)</v>
      </c>
      <c r="G14" s="12">
        <f>VLOOKUP(A14,Tabelle_extract[#All],(MATCH(TabelleRQ0[[#Headers],[Sample size]],Tabelle_extract[#Headers],0)),FALSE)</f>
        <v>40</v>
      </c>
      <c r="H14" s="12" t="str">
        <f>VLOOKUP(A14,Tabelle_extract[#All],(MATCH(TabelleRQ0[[#Headers],[Responders/nonresponders]],Tabelle_extract[#Headers],0)),FALSE)</f>
        <v>21 responders, 19 nonresponders</v>
      </c>
      <c r="I14" s="12" t="str">
        <f>VLOOKUP(A14,Tabelle_extract[#All],(MATCH(TabelleRQ0[[#Headers],[Way of estimating the underlying functional connectivities]],Tabelle_extract[#Headers],0)),FALSE)</f>
        <v>Group-information guided ICA, Pearson correlation, partial correlation</v>
      </c>
      <c r="J14" s="12" t="str">
        <f>VLOOKUP(A14,Tabelle_extract[#All],(MATCH(TabelleRQ0[[#Headers],[Type of functional-connectivity-based input features]],Tabelle_extract[#Headers],0)),FALSE)</f>
        <v>subject-specific spatial maps, connectivity between ICs (wb: including brainstem and cerebellum)</v>
      </c>
      <c r="K14" s="12" t="str">
        <f>VLOOKUP(A14,Tabelle_extract[#All],(MATCH(TabelleRQ0[[#Headers],[Algorithm(s) of the final classifier(s)]],Tabelle_extract[#Headers],0)),FALSE)</f>
        <v>linear SVM</v>
      </c>
      <c r="L14" s="12" t="str">
        <f>VLOOKUP(A14,Tabelle_extract[#All],(MATCH(TabelleRQ0[[#Headers],[Validation method]],Tabelle_extract[#Headers],0)),FALSE)</f>
        <v>50 x 5-fold CV</v>
      </c>
      <c r="M14" s="12">
        <f>VLOOKUP(A14,TabelleRQ1[#All],(MATCH(TabelleRQ0[[#Headers],[Accuracy_rounded]],TabelleRQ1[#Headers],0)),FALSE)</f>
        <v>76</v>
      </c>
      <c r="N14" s="12" t="str">
        <f>VLOOKUP(A14,TabelleRQ1[#All],(MATCH(TabelleRQ0[[#Headers],[Information on models tested]],TabelleRQ1[#Headers],0)),FALSE)</f>
        <v>total number of models tested: 50;
varying: features and types of features (within- and between-network connectivity);
1 of 50 models got significant</v>
      </c>
    </row>
  </sheetData>
  <pageMargins left="0.7" right="0.7" top="0.78740157499999996" bottom="0.78740157499999996" header="0.3" footer="0.3"/>
  <pageSetup paperSize="9"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4D5AD-084B-4F09-AA74-A1999B986D46}">
  <dimension ref="A1:S14"/>
  <sheetViews>
    <sheetView zoomScale="80" zoomScaleNormal="80" workbookViewId="0">
      <selection activeCell="J9" sqref="J9"/>
    </sheetView>
  </sheetViews>
  <sheetFormatPr baseColWidth="10" defaultColWidth="11.42578125" defaultRowHeight="15" x14ac:dyDescent="0.25"/>
  <cols>
    <col min="2" max="2" width="10.85546875" customWidth="1"/>
    <col min="3" max="3" width="36.28515625" customWidth="1"/>
    <col min="4" max="4" width="17.140625" customWidth="1"/>
    <col min="5" max="5" width="7.85546875" customWidth="1"/>
    <col min="6" max="6" width="10.85546875" customWidth="1"/>
    <col min="7" max="7" width="26.85546875" customWidth="1"/>
    <col min="8" max="11" width="10.85546875" customWidth="1"/>
    <col min="12" max="12" width="14.140625" customWidth="1"/>
    <col min="13" max="14" width="10.85546875" hidden="1" customWidth="1"/>
    <col min="15" max="15" width="53.42578125" customWidth="1"/>
    <col min="16" max="16" width="24.140625" customWidth="1"/>
    <col min="17" max="19" width="10.85546875" customWidth="1"/>
  </cols>
  <sheetData>
    <row r="1" spans="1:19" s="6" customFormat="1" ht="75" x14ac:dyDescent="0.25">
      <c r="A1" s="12" t="s">
        <v>326</v>
      </c>
      <c r="B1" s="12" t="s">
        <v>130</v>
      </c>
      <c r="C1" s="19" t="s">
        <v>157</v>
      </c>
      <c r="D1" s="12" t="s">
        <v>165</v>
      </c>
      <c r="E1" s="12" t="s">
        <v>221</v>
      </c>
      <c r="F1" s="12" t="s">
        <v>215</v>
      </c>
      <c r="G1" s="19" t="s">
        <v>305</v>
      </c>
      <c r="H1" s="12" t="s">
        <v>131</v>
      </c>
      <c r="I1" s="12" t="s">
        <v>132</v>
      </c>
      <c r="J1" s="12" t="s">
        <v>133</v>
      </c>
      <c r="K1" s="12" t="s">
        <v>134</v>
      </c>
      <c r="L1" s="12" t="s">
        <v>220</v>
      </c>
      <c r="M1" s="12" t="s">
        <v>222</v>
      </c>
      <c r="N1" s="12" t="s">
        <v>217</v>
      </c>
      <c r="O1" s="19" t="s">
        <v>216</v>
      </c>
      <c r="P1" s="12" t="s">
        <v>214</v>
      </c>
      <c r="Q1" s="12" t="s">
        <v>158</v>
      </c>
      <c r="R1" s="12" t="s">
        <v>159</v>
      </c>
      <c r="S1" s="12" t="s">
        <v>160</v>
      </c>
    </row>
    <row r="2" spans="1:19" ht="60" customHeight="1" x14ac:dyDescent="0.25">
      <c r="A2" s="14" t="s">
        <v>36</v>
      </c>
      <c r="B2" s="12">
        <v>2017</v>
      </c>
      <c r="C2" s="12" t="str">
        <f>VLOOKUP(A2,Tabelle_extract[#All],(MATCH(TabelleRQ1[[#Headers],[Classification metrics of the best model reported]],Tabelle_extract[#Headers],0)),FALSE)</f>
        <v>accuracy: 78.3% (further metrics are depicted in the confusion matrix in Fig. 4f, e.g., sensitivity: 77.9%, specify: 78.7%); no testing for significance against 0, only against clinical features only model;
Predicting nonresponse</v>
      </c>
      <c r="D2" s="12">
        <v>78.3</v>
      </c>
      <c r="E2" s="12">
        <f>ROUND(TabelleRQ1[[#This Row],[Accuracy (of the best model reported)]],0)</f>
        <v>78</v>
      </c>
      <c r="F2" s="12" t="s">
        <v>146</v>
      </c>
      <c r="G2" s="12" t="str">
        <f>VLOOKUP(A2,Tabelle_extract[#All],(MATCH(TabelleRQ1[[#Headers],[responders/nonresponders]],Tabelle_extract[#Headers],0)),FALSE)</f>
        <v>70 responders, 54 nonresponders</v>
      </c>
      <c r="H2" s="12">
        <v>70</v>
      </c>
      <c r="I2" s="12">
        <v>54</v>
      </c>
      <c r="J2" s="12">
        <f>IF(TabelleRQ1[[#This Row],[responders]]&gt;TabelleRQ1[[#This Row],[nonresponders]],TabelleRQ1[[#This Row],[responders]],TabelleRQ1[[#This Row],[nonresponders]])</f>
        <v>70</v>
      </c>
      <c r="K2" s="12">
        <f>ROUND(TabelleRQ1[[#This Row],[n_maj_class]]/(TabelleRQ1[[#This Row],[responders]]+TabelleRQ1[[#This Row],[nonresponders]])*100,0)</f>
        <v>56</v>
      </c>
      <c r="L2" s="12">
        <f xml:space="preserve"> TabelleRQ1[[#This Row],[Accuracy_rounded]]-TabelleRQ1[[#This Row],[acc maj. class]]</f>
        <v>22</v>
      </c>
      <c r="M2" s="12">
        <f>TabelleRQ1[[#This Row],[improvement_above_chance]]+50</f>
        <v>72</v>
      </c>
      <c r="N2" s="12">
        <f>VLOOKUP(A2,Tabelle_extract[#All],(MATCH(TabelleRQ1[[#Headers],[Sample size]],Tabelle_extract[#Headers],0)),FALSE)</f>
        <v>124</v>
      </c>
      <c r="O2" s="12" t="str">
        <f>VLOOKUP(A2,Tabelle_extract[#All],(MATCH(TabelleRQ1[[#Headers],[Information about all other models tested]],Tabelle_extract[#Headers],0)),FALSE)</f>
        <v>no other models tested</v>
      </c>
      <c r="P2" s="12" t="s">
        <v>170</v>
      </c>
      <c r="Q2" s="12" t="s">
        <v>37</v>
      </c>
      <c r="R2" s="12" t="s">
        <v>37</v>
      </c>
      <c r="S2" s="12" t="s">
        <v>37</v>
      </c>
    </row>
    <row r="3" spans="1:19" ht="106.5" customHeight="1" x14ac:dyDescent="0.25">
      <c r="A3" s="2" t="s">
        <v>24</v>
      </c>
      <c r="B3" s="2">
        <v>2022</v>
      </c>
      <c r="C3" s="12" t="str">
        <f>VLOOKUP(A3,Tabelle_extract[#All],(MATCH(TabelleRQ1[[#Headers],[Classification metrics of the best model reported]],Tabelle_extract[#Headers],0)),FALSE)</f>
        <v>accuracy; 61.2% (SD 10.5), not significant
Predicting response?</v>
      </c>
      <c r="D3" s="12">
        <v>61.2</v>
      </c>
      <c r="E3" s="12">
        <f>ROUND(TabelleRQ1[[#This Row],[Accuracy (of the best model reported)]],0)</f>
        <v>61</v>
      </c>
      <c r="F3" s="12" t="s">
        <v>40</v>
      </c>
      <c r="G3" s="12" t="str">
        <f>VLOOKUP(A3,Tabelle_extract[#All],(MATCH(TabelleRQ1[[#Headers],[responders/nonresponders]],Tabelle_extract[#Headers],0)),FALSE)</f>
        <v>67 responders, 77 nonresponders</v>
      </c>
      <c r="H3" s="12">
        <v>67</v>
      </c>
      <c r="I3" s="12">
        <v>77</v>
      </c>
      <c r="J3" s="12">
        <f>IF(TabelleRQ1[[#This Row],[responders]]&gt;TabelleRQ1[[#This Row],[nonresponders]],TabelleRQ1[[#This Row],[responders]],TabelleRQ1[[#This Row],[nonresponders]])</f>
        <v>77</v>
      </c>
      <c r="K3" s="12">
        <f>ROUND(TabelleRQ1[[#This Row],[n_maj_class]]/(TabelleRQ1[[#This Row],[responders]]+TabelleRQ1[[#This Row],[nonresponders]])*100,0)</f>
        <v>53</v>
      </c>
      <c r="L3" s="12">
        <f xml:space="preserve"> TabelleRQ1[[#This Row],[Accuracy_rounded]]-TabelleRQ1[[#This Row],[acc maj. class]]</f>
        <v>8</v>
      </c>
      <c r="M3" s="12">
        <f>TabelleRQ1[[#This Row],[improvement_above_chance]]+50</f>
        <v>58</v>
      </c>
      <c r="N3" s="12">
        <f>VLOOKUP(A3,Tabelle_extract[#All],(MATCH(TabelleRQ1[[#Headers],[Sample size]],Tabelle_extract[#Headers],0)),FALSE)</f>
        <v>144</v>
      </c>
      <c r="O3" s="12" t="str">
        <f>VLOOKUP(A3,Tabelle_extract[#All],(MATCH(TabelleRQ1[[#Headers],[Information about all other models tested]],Tabelle_extract[#Headers],0)),FALSE)</f>
        <v>total number of models tested: 240;
varying: parcellation, connectivity estimation, dimensionality reduction, classifier
accuracies: 39.0% (SD 11.7) to 61.2% (SD 10.5), 
no model got significant</v>
      </c>
      <c r="P3" s="12" t="s">
        <v>315</v>
      </c>
      <c r="Q3" s="12" t="s">
        <v>161</v>
      </c>
      <c r="R3" s="12">
        <v>39</v>
      </c>
      <c r="S3" s="12">
        <v>61</v>
      </c>
    </row>
    <row r="4" spans="1:19" ht="86.45" customHeight="1" x14ac:dyDescent="0.25">
      <c r="A4" s="2" t="s">
        <v>6</v>
      </c>
      <c r="B4" s="2">
        <v>2021</v>
      </c>
      <c r="C4" s="12" t="str">
        <f>VLOOKUP(A4,Tabelle_extract[#All],(MATCH(TabelleRQ1[[#Headers],[Classification metrics of the best model reported]],Tabelle_extract[#Headers],0)),FALSE)</f>
        <v>accuracy: 88.89%, CI: 69.93-100; other metrics are visually depicted; significant
Predicting response</v>
      </c>
      <c r="D4" s="12">
        <v>88.9</v>
      </c>
      <c r="E4" s="12">
        <f>ROUND(TabelleRQ1[[#This Row],[Accuracy (of the best model reported)]],0)</f>
        <v>89</v>
      </c>
      <c r="F4" s="12" t="s">
        <v>38</v>
      </c>
      <c r="G4" s="12" t="str">
        <f>VLOOKUP(A4,Tabelle_extract[#All],(MATCH(TabelleRQ1[[#Headers],[responders/nonresponders]],Tabelle_extract[#Headers],0)),FALSE)</f>
        <v>33 responders, 28 nonresponders</v>
      </c>
      <c r="H4" s="12">
        <v>33</v>
      </c>
      <c r="I4" s="12">
        <v>28</v>
      </c>
      <c r="J4" s="12">
        <f>IF(TabelleRQ1[[#This Row],[responders]]&gt;TabelleRQ1[[#This Row],[nonresponders]],TabelleRQ1[[#This Row],[responders]],TabelleRQ1[[#This Row],[nonresponders]])</f>
        <v>33</v>
      </c>
      <c r="K4" s="12">
        <f>ROUND(TabelleRQ1[[#This Row],[n_maj_class]]/(TabelleRQ1[[#This Row],[responders]]+TabelleRQ1[[#This Row],[nonresponders]])*100,0)</f>
        <v>54</v>
      </c>
      <c r="L4" s="12">
        <f xml:space="preserve"> TabelleRQ1[[#This Row],[Accuracy_rounded]]-TabelleRQ1[[#This Row],[acc maj. class]]</f>
        <v>35</v>
      </c>
      <c r="M4" s="12">
        <f>TabelleRQ1[[#This Row],[improvement_above_chance]]+50</f>
        <v>85</v>
      </c>
      <c r="N4" s="12">
        <f>VLOOKUP(A4,Tabelle_extract[#All],(MATCH(TabelleRQ1[[#Headers],[Sample size]],Tabelle_extract[#Headers],0)),FALSE)</f>
        <v>61</v>
      </c>
      <c r="O4" s="12" t="str">
        <f>VLOOKUP(A4,Tabelle_extract[#All],(MATCH(TabelleRQ1[[#Headers],[Information about all other models tested]],Tabelle_extract[#Headers],0)),FALSE)</f>
        <v>total number of models tested: 14; 
varying: combination of 4 connectivities,
3 models got significant with respect to all classification metrics (accuracy, sensitivity, specificity, negative predictive value, positive predictive value),
accuracies: ca. 35% (visually reported) - 90%</v>
      </c>
      <c r="P4" s="12" t="s">
        <v>197</v>
      </c>
      <c r="Q4" s="12" t="s">
        <v>161</v>
      </c>
      <c r="R4" s="12" t="s">
        <v>283</v>
      </c>
      <c r="S4" s="12">
        <v>89</v>
      </c>
    </row>
    <row r="5" spans="1:19" ht="58.5" customHeight="1" x14ac:dyDescent="0.25">
      <c r="A5" s="2" t="s">
        <v>33</v>
      </c>
      <c r="B5" s="2">
        <v>2021</v>
      </c>
      <c r="C5" s="12" t="str">
        <f>VLOOKUP(A5,Tabelle_extract[#All],(MATCH(TabelleRQ1[[#Headers],[Classification metrics of the best model reported]],Tabelle_extract[#Headers],0)),FALSE)</f>
        <v>accuracy: 89.63%; sensitivity: 84.57 %; specificity: 92.57%
not testing significance (only against other models);
Predicting response</v>
      </c>
      <c r="D5" s="12">
        <v>89.63</v>
      </c>
      <c r="E5" s="12">
        <f>ROUND(TabelleRQ1[[#This Row],[Accuracy (of the best model reported)]],0)</f>
        <v>90</v>
      </c>
      <c r="F5" s="12" t="s">
        <v>146</v>
      </c>
      <c r="G5" s="12" t="str">
        <f>VLOOKUP(A5,Tabelle_extract[#All],(MATCH(TabelleRQ1[[#Headers],[responders/nonresponders]],Tabelle_extract[#Headers],0)),FALSE)</f>
        <v>40 responders, 42 nonresponders</v>
      </c>
      <c r="H5" s="12">
        <v>40</v>
      </c>
      <c r="I5" s="12">
        <v>42</v>
      </c>
      <c r="J5" s="12">
        <f>IF(TabelleRQ1[[#This Row],[responders]]&gt;TabelleRQ1[[#This Row],[nonresponders]],TabelleRQ1[[#This Row],[responders]],TabelleRQ1[[#This Row],[nonresponders]])</f>
        <v>42</v>
      </c>
      <c r="K5" s="12">
        <f>ROUND(TabelleRQ1[[#This Row],[n_maj_class]]/(TabelleRQ1[[#This Row],[responders]]+TabelleRQ1[[#This Row],[nonresponders]])*100,0)</f>
        <v>51</v>
      </c>
      <c r="L5" s="12">
        <f xml:space="preserve"> TabelleRQ1[[#This Row],[Accuracy_rounded]]-TabelleRQ1[[#This Row],[acc maj. class]]</f>
        <v>39</v>
      </c>
      <c r="M5" s="12">
        <f>TabelleRQ1[[#This Row],[improvement_above_chance]]+50</f>
        <v>89</v>
      </c>
      <c r="N5" s="12">
        <f>VLOOKUP(A5,Tabelle_extract[#All],(MATCH(TabelleRQ1[[#Headers],[Sample size]],Tabelle_extract[#Headers],0)),FALSE)</f>
        <v>82</v>
      </c>
      <c r="O5" s="12" t="str">
        <f>VLOOKUP(A5,Tabelle_extract[#All],(MATCH(TabelleRQ1[[#Headers],[Information about all other models tested]],Tabelle_extract[#Headers],0)),FALSE)</f>
        <v>total number of models tested: 5;
varying classifier: SVM, RF, deep-auto encoder, GCN; 
metrics are only reported visually; accuracies: ca. 50% - 90%</v>
      </c>
      <c r="P5" s="12" t="s">
        <v>198</v>
      </c>
      <c r="Q5" s="12" t="s">
        <v>161</v>
      </c>
      <c r="R5" s="12" t="s">
        <v>283</v>
      </c>
      <c r="S5" s="12">
        <v>90</v>
      </c>
    </row>
    <row r="6" spans="1:19" ht="90" x14ac:dyDescent="0.25">
      <c r="A6" s="2" t="s">
        <v>352</v>
      </c>
      <c r="B6" s="2">
        <v>2019</v>
      </c>
      <c r="C6" s="12" t="str">
        <f>VLOOKUP(A6,Tabelle_extract[#All],(MATCH(TabelleRQ1[[#Headers],[Classification metrics of the best model reported]],Tabelle_extract[#Headers],0)),FALSE)</f>
        <v xml:space="preserve"> 0.89 accuracy; CI: 0.72 - 1</v>
      </c>
      <c r="D6" s="12">
        <v>89</v>
      </c>
      <c r="E6" s="12">
        <f>ROUND(TabelleRQ1[[#This Row],[Accuracy (of the best model reported)]],0)</f>
        <v>89</v>
      </c>
      <c r="F6" s="12" t="s">
        <v>38</v>
      </c>
      <c r="G6" s="12" t="str">
        <f>VLOOKUP(A6,Tabelle_extract[#All],(MATCH(TabelleRQ1[[#Headers],[responders/nonresponders]],Tabelle_extract[#Headers],0)),FALSE)</f>
        <v>9 remitters, 9 nonremitters</v>
      </c>
      <c r="H6" s="12">
        <v>9</v>
      </c>
      <c r="I6" s="12">
        <v>9</v>
      </c>
      <c r="J6" s="12">
        <f>IF(TabelleRQ1[[#This Row],[responders]]&gt;TabelleRQ1[[#This Row],[nonresponders]],TabelleRQ1[[#This Row],[responders]],TabelleRQ1[[#This Row],[nonresponders]])</f>
        <v>9</v>
      </c>
      <c r="K6" s="12">
        <f>ROUND(TabelleRQ1[[#This Row],[n_maj_class]]/(TabelleRQ1[[#This Row],[responders]]+TabelleRQ1[[#This Row],[nonresponders]])*100,0)</f>
        <v>50</v>
      </c>
      <c r="L6" s="12">
        <f xml:space="preserve"> TabelleRQ1[[#This Row],[Accuracy_rounded]]-TabelleRQ1[[#This Row],[acc maj. class]]</f>
        <v>39</v>
      </c>
      <c r="M6" s="12">
        <f>TabelleRQ1[[#This Row],[improvement_above_chance]]+50</f>
        <v>89</v>
      </c>
      <c r="N6" s="12">
        <f>VLOOKUP(A6,Tabelle_extract[#All],(MATCH(TabelleRQ1[[#Headers],[Sample size]],Tabelle_extract[#Headers],0)),FALSE)</f>
        <v>18</v>
      </c>
      <c r="O6" s="12" t="str">
        <f>VLOOKUP(A6,Tabelle_extract[#All],(MATCH(TabelleRQ1[[#Headers],[Information about all other models tested]],Tabelle_extract[#Headers],0)),FALSE)</f>
        <v>total number of models tested: 9; 
varying combination of features;
accuracy: 0.72 - 0.89, CI: lower end 0.56 - 0.83</v>
      </c>
      <c r="P6" s="12" t="s">
        <v>210</v>
      </c>
      <c r="Q6" s="12" t="s">
        <v>211</v>
      </c>
      <c r="R6" s="12">
        <v>72</v>
      </c>
      <c r="S6" s="12">
        <v>89</v>
      </c>
    </row>
    <row r="7" spans="1:19" ht="75.95" customHeight="1" x14ac:dyDescent="0.25">
      <c r="A7" s="2" t="s">
        <v>11</v>
      </c>
      <c r="B7" s="2">
        <v>2020</v>
      </c>
      <c r="C7" s="12" t="str">
        <f>VLOOKUP(A7,Tabelle_extract[#All],(MATCH(TabelleRQ1[[#Headers],[Classification metrics of the best model reported]],Tabelle_extract[#Headers],0)),FALSE)</f>
        <v>accuracy: 80.6; sensitivity: 77.8, and specificity: 84.1;
not testing significance;
predicting response
whole-brain: accuracy: 80.6, sensitivity: 83.3, specificity: 77.3; not testing significance;
predicting response</v>
      </c>
      <c r="D7" s="12">
        <v>80.599999999999994</v>
      </c>
      <c r="E7" s="12">
        <f>ROUND(TabelleRQ1[[#This Row],[Accuracy (of the best model reported)]],0)</f>
        <v>81</v>
      </c>
      <c r="F7" s="12" t="s">
        <v>146</v>
      </c>
      <c r="G7" s="12" t="str">
        <f>VLOOKUP(A7,Tabelle_extract[#All],(MATCH(TabelleRQ1[[#Headers],[responders/nonresponders]],Tabelle_extract[#Headers],0)),FALSE)</f>
        <v>54 responders, 44 nonresponders</v>
      </c>
      <c r="H7" s="12">
        <v>54</v>
      </c>
      <c r="I7" s="12">
        <v>44</v>
      </c>
      <c r="J7" s="12">
        <f>IF(TabelleRQ1[[#This Row],[responders]]&gt;TabelleRQ1[[#This Row],[nonresponders]],TabelleRQ1[[#This Row],[responders]],TabelleRQ1[[#This Row],[nonresponders]])</f>
        <v>54</v>
      </c>
      <c r="K7" s="12">
        <f>ROUND(TabelleRQ1[[#This Row],[n_maj_class]]/(TabelleRQ1[[#This Row],[responders]]+TabelleRQ1[[#This Row],[nonresponders]])*100,0)</f>
        <v>55</v>
      </c>
      <c r="L7" s="12">
        <f xml:space="preserve"> TabelleRQ1[[#This Row],[Accuracy_rounded]]-TabelleRQ1[[#This Row],[acc maj. class]]</f>
        <v>26</v>
      </c>
      <c r="M7" s="12">
        <f>TabelleRQ1[[#This Row],[improvement_above_chance]]+50</f>
        <v>76</v>
      </c>
      <c r="N7" s="12">
        <f>VLOOKUP(A7,Tabelle_extract[#All],(MATCH(TabelleRQ1[[#Headers],[Sample size]],Tabelle_extract[#Headers],0)),FALSE)</f>
        <v>98</v>
      </c>
      <c r="O7" s="12" t="str">
        <f>VLOOKUP(A7,Tabelle_extract[#All],(MATCH(TabelleRQ1[[#Headers],[Information about all other models tested]],Tabelle_extract[#Headers],0)),FALSE)</f>
        <v xml:space="preserve">total number of models tested: 2;
subset vs. whole-brain analysis;
</v>
      </c>
      <c r="P7" s="12" t="s">
        <v>199</v>
      </c>
      <c r="Q7" s="12">
        <v>81</v>
      </c>
      <c r="R7" s="12">
        <v>81</v>
      </c>
      <c r="S7" s="12">
        <v>81</v>
      </c>
    </row>
    <row r="8" spans="1:19" ht="79.5" customHeight="1" x14ac:dyDescent="0.25">
      <c r="A8" s="2" t="s">
        <v>32</v>
      </c>
      <c r="B8" s="2">
        <v>2018</v>
      </c>
      <c r="C8" s="12" t="str">
        <f>VLOOKUP(A8,Tabelle_extract[#All],(MATCH(TabelleRQ1[[#Headers],[Classification metrics of the best model reported]],Tabelle_extract[#Headers],0)),FALSE)</f>
        <v xml:space="preserve">accuracy: 88.9, 
significant,
</v>
      </c>
      <c r="D8" s="12">
        <v>88.9</v>
      </c>
      <c r="E8" s="12">
        <f>ROUND(TabelleRQ1[[#This Row],[Accuracy (of the best model reported)]],0)</f>
        <v>89</v>
      </c>
      <c r="F8" s="12" t="s">
        <v>38</v>
      </c>
      <c r="G8" s="12" t="str">
        <f>VLOOKUP(A8,Tabelle_extract[#All],(MATCH(TabelleRQ1[[#Headers],[responders/nonresponders]],Tabelle_extract[#Headers],0)),FALSE)</f>
        <v>7 responders, 14 nonresponders</v>
      </c>
      <c r="H8" s="12">
        <v>7</v>
      </c>
      <c r="I8" s="12">
        <v>14</v>
      </c>
      <c r="J8" s="12">
        <f>IF(TabelleRQ1[[#This Row],[responders]]&gt;TabelleRQ1[[#This Row],[nonresponders]],TabelleRQ1[[#This Row],[responders]],TabelleRQ1[[#This Row],[nonresponders]])</f>
        <v>14</v>
      </c>
      <c r="K8" s="12">
        <f>ROUND(TabelleRQ1[[#This Row],[n_maj_class]]/(TabelleRQ1[[#This Row],[responders]]+TabelleRQ1[[#This Row],[nonresponders]])*100,0)</f>
        <v>67</v>
      </c>
      <c r="L8" s="12">
        <f xml:space="preserve"> TabelleRQ1[[#This Row],[Accuracy_rounded]]-TabelleRQ1[[#This Row],[acc maj. class]]</f>
        <v>22</v>
      </c>
      <c r="M8" s="12">
        <f>TabelleRQ1[[#This Row],[improvement_above_chance]]+50</f>
        <v>72</v>
      </c>
      <c r="N8" s="12">
        <f>VLOOKUP(A8,Tabelle_extract[#All],(MATCH(TabelleRQ1[[#Headers],[Sample size]],Tabelle_extract[#Headers],0)),FALSE)</f>
        <v>21</v>
      </c>
      <c r="O8" s="12" t="str">
        <f>VLOOKUP(A8,Tabelle_extract[#All],(MATCH(TabelleRQ1[[#Headers],[Information about all other models tested]],Tabelle_extract[#Headers],0)),FALSE)</f>
        <v>total number of models tested: 13
2nd significant model: left IPS: 83.3; mean accuracy of all models: 59.0 (CI: 15.3), range 44.4 - 88.9</v>
      </c>
      <c r="P8" s="12" t="s">
        <v>200</v>
      </c>
      <c r="Q8" s="12">
        <v>59</v>
      </c>
      <c r="R8" s="12">
        <v>44</v>
      </c>
      <c r="S8" s="12">
        <v>89</v>
      </c>
    </row>
    <row r="9" spans="1:19" ht="321.95" customHeight="1" x14ac:dyDescent="0.25">
      <c r="A9" s="2" t="s">
        <v>48</v>
      </c>
      <c r="B9" s="2">
        <v>2020</v>
      </c>
      <c r="C9" s="12" t="str">
        <f>VLOOKUP(A9,Tabelle_extract[#All],(MATCH(TabelleRQ1[[#Headers],[Classification metrics of the best model reported]],Tabelle_extract[#Headers],0)),FALSE)</f>
        <v>10-fold CV - remission- negative features: accuracy: 72.13%, sensitivity: 42.55%, specificity: 92%,
not testing for significance,
Predicting remission</v>
      </c>
      <c r="D9" s="12">
        <v>72.13</v>
      </c>
      <c r="E9" s="12">
        <f>ROUND(TabelleRQ1[[#This Row],[Accuracy (of the best model reported)]],0)</f>
        <v>72</v>
      </c>
      <c r="F9" s="12" t="s">
        <v>146</v>
      </c>
      <c r="G9" s="12" t="str">
        <f>VLOOKUP(A9,Tabelle_extract[#All],(MATCH(TabelleRQ1[[#Headers],[responders/nonresponders]],Tabelle_extract[#Headers],0)),FALSE)</f>
        <v xml:space="preserve">47 remitters, 75 nonremitters;
71 responders, 51 nonresponders
</v>
      </c>
      <c r="H9" s="26">
        <v>47</v>
      </c>
      <c r="I9" s="26">
        <v>75</v>
      </c>
      <c r="J9" s="26">
        <f>IF(TabelleRQ1[[#This Row],[responders]]&gt;TabelleRQ1[[#This Row],[nonresponders]],TabelleRQ1[[#This Row],[responders]],TabelleRQ1[[#This Row],[nonresponders]])</f>
        <v>75</v>
      </c>
      <c r="K9" s="26">
        <f>ROUND(TabelleRQ1[[#This Row],[n_maj_class]]/(TabelleRQ1[[#This Row],[responders]]+TabelleRQ1[[#This Row],[nonresponders]])*100,0)</f>
        <v>61</v>
      </c>
      <c r="L9" s="12">
        <f xml:space="preserve"> TabelleRQ1[[#This Row],[Accuracy_rounded]]-TabelleRQ1[[#This Row],[acc maj. class]]</f>
        <v>11</v>
      </c>
      <c r="M9" s="12">
        <f>TabelleRQ1[[#This Row],[improvement_above_chance]]+50</f>
        <v>61</v>
      </c>
      <c r="N9" s="12">
        <f>VLOOKUP(A9,Tabelle_extract[#All],(MATCH(TabelleRQ1[[#Headers],[Sample size]],Tabelle_extract[#Headers],0)),FALSE)</f>
        <v>122</v>
      </c>
      <c r="O9" s="12" t="str">
        <f>VLOOKUP(A9,Tabelle_extract[#All],(MATCH(TabelleRQ1[[#Headers],[Information about all other models tested]],Tabelle_extract[#Headers],0)),FALSE)</f>
        <v xml:space="preserve">total number of models tested: 9
varying different outcomes, validations and features
LOOCV - remission - positive features: balanced accuracy: 57.56%, sensitivity: 29.79%, specificity: 85.33%;
LOOCV - remission - negative + positive features: balanced accuracy: 66.21%, sensitivity: 40.42%, specificity: 92%; 
LOOCV - remission - negative features: balanced accuracy: 71.53%, accuracy: 76.23%, sensitivity: 51.06%, specificity: 92 % (further metrics can be found in table 2); 
10-fold CV - remission - positive features: accuracy: 61.48%, sensitivity: 23.40%, specificity: 85.33%;
10-fold CV - remission - positive and negative features: accuracy: 67.21%, sensitivity: 34.04%, specificity: 88.0%; 
LOOCV - response - positive features: accuracy: 62.30%, sensitivity: 63.38%, specificity: 60.78%; 
LOOCV - response - negative features: accuracy: 74.59%, sensitivity: 78.87%, specificity: 68.63 %  
LOOCV - response - negative + positive features: accuracy: 70.49%, sensitivity: 71.83%, specificity: 68.63%; </v>
      </c>
      <c r="P9" s="12" t="s">
        <v>212</v>
      </c>
      <c r="Q9" s="12" t="s">
        <v>213</v>
      </c>
      <c r="R9" s="12">
        <v>58</v>
      </c>
      <c r="S9" s="12">
        <v>75</v>
      </c>
    </row>
    <row r="10" spans="1:19" ht="94.5" customHeight="1" x14ac:dyDescent="0.25">
      <c r="A10" s="2" t="s">
        <v>86</v>
      </c>
      <c r="B10" s="2">
        <v>2020</v>
      </c>
      <c r="C10" s="12" t="str">
        <f>VLOOKUP(A10,Tabelle_extract[#All],(MATCH(TabelleRQ1[[#Headers],[Classification metrics of the best model reported]],Tabelle_extract[#Headers],0)),FALSE)</f>
        <v>leave-one-site-out: 69% for leaving Site 1 out, 71% for leaving Site 2 out, 72% for leaving Site 3 out),
not testing significance; 
Predicting nonresponse?</v>
      </c>
      <c r="D10" s="12">
        <f>(69+71+72)/3</f>
        <v>70.666666666666671</v>
      </c>
      <c r="E10" s="12">
        <f>ROUND(TabelleRQ1[[#This Row],[Accuracy (of the best model reported)]],0)</f>
        <v>71</v>
      </c>
      <c r="F10" s="12" t="s">
        <v>146</v>
      </c>
      <c r="G10" s="12" t="str">
        <f>VLOOKUP(A10,Tabelle_extract[#All],(MATCH(TabelleRQ1[[#Headers],[responders/nonresponders]],Tabelle_extract[#Headers],0)),FALSE)</f>
        <v xml:space="preserve">56 responders, 50 nonresponders </v>
      </c>
      <c r="H10" s="12">
        <v>56</v>
      </c>
      <c r="I10" s="12">
        <v>50</v>
      </c>
      <c r="J10" s="12">
        <f>IF(TabelleRQ1[[#This Row],[responders]]&gt;TabelleRQ1[[#This Row],[nonresponders]],TabelleRQ1[[#This Row],[responders]],TabelleRQ1[[#This Row],[nonresponders]])</f>
        <v>56</v>
      </c>
      <c r="K10" s="12">
        <f>ROUND(TabelleRQ1[[#This Row],[n_maj_class]]/(TabelleRQ1[[#This Row],[responders]]+TabelleRQ1[[#This Row],[nonresponders]])*100,0)</f>
        <v>53</v>
      </c>
      <c r="L10" s="12">
        <f xml:space="preserve"> TabelleRQ1[[#This Row],[Accuracy_rounded]]-TabelleRQ1[[#This Row],[acc maj. class]]</f>
        <v>18</v>
      </c>
      <c r="M10" s="12">
        <f>TabelleRQ1[[#This Row],[improvement_above_chance]]+50</f>
        <v>68</v>
      </c>
      <c r="N10" s="12">
        <f>VLOOKUP(A10,Tabelle_extract[#All],(MATCH(TabelleRQ1[[#Headers],[Sample size]],Tabelle_extract[#Headers],0)),FALSE)</f>
        <v>106</v>
      </c>
      <c r="O10" s="12" t="str">
        <f>VLOOKUP(A10,Tabelle_extract[#All],(MATCH(TabelleRQ1[[#Headers],[Information about all other models tested]],Tabelle_extract[#Headers],0)),FALSE)</f>
        <v>total number of models tested: 4
varying validation technique
LOOCV: accuracy: 79.41; sens: 84.21%; spec: 73.33%</v>
      </c>
      <c r="P10" s="12" t="s">
        <v>208</v>
      </c>
      <c r="Q10" s="12" t="s">
        <v>209</v>
      </c>
      <c r="R10" s="12">
        <v>69</v>
      </c>
      <c r="S10" s="12">
        <v>79</v>
      </c>
    </row>
    <row r="11" spans="1:19" ht="105.95" customHeight="1" x14ac:dyDescent="0.25">
      <c r="A11" s="2" t="s">
        <v>348</v>
      </c>
      <c r="B11" s="2">
        <v>2015</v>
      </c>
      <c r="C11" s="12" t="str">
        <f>VLOOKUP(A11,Tabelle_extract[#All],(MATCH(TabelleRQ1[[#Headers],[Classification metrics of the best model reported]],Tabelle_extract[#Headers],0)),FALSE)</f>
        <v>sensitivity: 84%, specificity: 85%; positive predictive value: 88%;
significant;
Predicting remission</v>
      </c>
      <c r="D11" s="12">
        <v>84.5</v>
      </c>
      <c r="E11" s="12">
        <f>ROUND(TabelleRQ1[[#This Row],[Accuracy (of the best model reported)]],0)</f>
        <v>85</v>
      </c>
      <c r="F11" s="12" t="s">
        <v>38</v>
      </c>
      <c r="G11" s="12" t="str">
        <f>VLOOKUP(A11,Tabelle_extract[#All],(MATCH(TabelleRQ1[[#Headers],[responders/nonresponders]],Tabelle_extract[#Headers],0)),FALSE)</f>
        <v>25 remitters, 20 nonremitters</v>
      </c>
      <c r="H11" s="12">
        <v>25</v>
      </c>
      <c r="I11" s="12">
        <v>20</v>
      </c>
      <c r="J11" s="13" t="s">
        <v>148</v>
      </c>
      <c r="K11" s="12">
        <v>50</v>
      </c>
      <c r="L11" s="12">
        <f xml:space="preserve"> TabelleRQ1[[#This Row],[Accuracy_rounded]]-TabelleRQ1[[#This Row],[acc maj. class]]</f>
        <v>35</v>
      </c>
      <c r="M11" s="12">
        <f>TabelleRQ1[[#This Row],[improvement_above_chance]]+50</f>
        <v>85</v>
      </c>
      <c r="N11" s="12">
        <f>VLOOKUP(A11,Tabelle_extract[#All],(MATCH(TabelleRQ1[[#Headers],[Sample size]],Tabelle_extract[#Headers],0)),FALSE)</f>
        <v>45</v>
      </c>
      <c r="O11" s="12" t="str">
        <f>VLOOKUP(A11,Tabelle_extract[#All],(MATCH(TabelleRQ1[[#Headers],[Information about all other models tested]],Tabelle_extract[#Headers],0)),FALSE)</f>
        <v>total number of models tested: 25;
varying features;
1 other significant model: 80% sensitivity, 75% specificity and 80% positive predictive value</v>
      </c>
      <c r="P11" s="12" t="s">
        <v>194</v>
      </c>
      <c r="Q11" s="12" t="s">
        <v>161</v>
      </c>
      <c r="R11" s="12" t="s">
        <v>207</v>
      </c>
      <c r="S11" s="12" t="s">
        <v>161</v>
      </c>
    </row>
    <row r="12" spans="1:19" ht="99.6" customHeight="1" x14ac:dyDescent="0.25">
      <c r="A12" s="2" t="s">
        <v>29</v>
      </c>
      <c r="B12" s="2">
        <v>2022</v>
      </c>
      <c r="C12" s="12" t="str">
        <f>VLOOKUP(A12,Tabelle_extract[#All],(MATCH(TabelleRQ1[[#Headers],[Classification metrics of the best model reported]],Tabelle_extract[#Headers],0)),FALSE)</f>
        <v>accuracy: 82.08%, sensitivity: 71.43%, specificity: 89.74%, AUC: 0.86, further metrics can be calculated from the confusion matrix;
significant;
Predicting remission</v>
      </c>
      <c r="D12" s="12">
        <v>82.08</v>
      </c>
      <c r="E12" s="12">
        <f>ROUND(TabelleRQ1[[#This Row],[Accuracy (of the best model reported)]],0)</f>
        <v>82</v>
      </c>
      <c r="F12" s="12" t="s">
        <v>38</v>
      </c>
      <c r="G12" s="12" t="str">
        <f>VLOOKUP(A12,Tabelle_extract[#All],(MATCH(TabelleRQ1[[#Headers],[responders/nonresponders]],Tabelle_extract[#Headers],0)),FALSE)</f>
        <v>28 remitters, 39 nonremitters</v>
      </c>
      <c r="H12" s="12">
        <v>28</v>
      </c>
      <c r="I12" s="12">
        <v>39</v>
      </c>
      <c r="J12" s="12">
        <f>IF(TabelleRQ1[[#This Row],[responders]]&gt;TabelleRQ1[[#This Row],[nonresponders]],TabelleRQ1[[#This Row],[responders]],TabelleRQ1[[#This Row],[nonresponders]])</f>
        <v>39</v>
      </c>
      <c r="K12" s="12">
        <f>ROUND(TabelleRQ1[[#This Row],[n_maj_class]]/(TabelleRQ1[[#This Row],[responders]]+TabelleRQ1[[#This Row],[nonresponders]])*100,0)</f>
        <v>58</v>
      </c>
      <c r="L12" s="12">
        <f xml:space="preserve"> TabelleRQ1[[#This Row],[Accuracy_rounded]]-TabelleRQ1[[#This Row],[acc maj. class]]</f>
        <v>24</v>
      </c>
      <c r="M12" s="12">
        <f>TabelleRQ1[[#This Row],[improvement_above_chance]]+50</f>
        <v>74</v>
      </c>
      <c r="N12" s="12">
        <f>VLOOKUP(A12,Tabelle_extract[#All],(MATCH(TabelleRQ1[[#Headers],[Sample size]],Tabelle_extract[#Headers],0)),FALSE)</f>
        <v>67</v>
      </c>
      <c r="O12" s="12" t="str">
        <f>VLOOKUP(A12,Tabelle_extract[#All],(MATCH(TabelleRQ1[[#Headers],[Information about all other models tested]],Tabelle_extract[#Headers],0)),FALSE)</f>
        <v>no other models tested</v>
      </c>
      <c r="P12" s="12" t="s">
        <v>170</v>
      </c>
      <c r="Q12" s="12" t="s">
        <v>37</v>
      </c>
      <c r="R12" s="12" t="s">
        <v>37</v>
      </c>
      <c r="S12" s="12" t="s">
        <v>37</v>
      </c>
    </row>
    <row r="13" spans="1:19" ht="105" x14ac:dyDescent="0.25">
      <c r="A13" s="2" t="s">
        <v>19</v>
      </c>
      <c r="B13" s="2">
        <v>2019</v>
      </c>
      <c r="C13" s="12" t="str">
        <f>VLOOKUP(A13,Tabelle_extract[#All],(MATCH(TabelleRQ1[[#Headers],[Classification metrics of the best model reported]],Tabelle_extract[#Headers],0)),FALSE)</f>
        <v xml:space="preserve">balanced accuracy: 81.4% (SD: 17.2), sensitivity: 84.8% (SD: 25.1), specificity (78% SD: 28.6), AUC: 0.929 (SD: 0.149), PPV/NPV (0.840/ 0.835, SD: 0.214/0.262);
significant;
</v>
      </c>
      <c r="D13" s="12">
        <v>81.400000000000006</v>
      </c>
      <c r="E13" s="12">
        <f>ROUND(TabelleRQ1[[#This Row],[Accuracy (of the best model reported)]],0)</f>
        <v>81</v>
      </c>
      <c r="F13" s="12" t="s">
        <v>38</v>
      </c>
      <c r="G13" s="12" t="str">
        <f>VLOOKUP(A13,Tabelle_extract[#All],(MATCH(TabelleRQ1[[#Headers],[responders/nonresponders]],Tabelle_extract[#Headers],0)),FALSE)</f>
        <v>24 responders, 20 nonresponders</v>
      </c>
      <c r="H13" s="12">
        <v>24</v>
      </c>
      <c r="I13" s="12">
        <v>20</v>
      </c>
      <c r="J13" s="13" t="s">
        <v>147</v>
      </c>
      <c r="K13" s="12">
        <v>50</v>
      </c>
      <c r="L13" s="12">
        <f xml:space="preserve"> TabelleRQ1[[#This Row],[Accuracy_rounded]]-TabelleRQ1[[#This Row],[acc maj. class]]</f>
        <v>31</v>
      </c>
      <c r="M13" s="12">
        <f>TabelleRQ1[[#This Row],[improvement_above_chance]]+50</f>
        <v>81</v>
      </c>
      <c r="N13" s="12">
        <f>VLOOKUP(A13,Tabelle_extract[#All],(MATCH(TabelleRQ1[[#Headers],[Sample size]],Tabelle_extract[#Headers],0)),FALSE)</f>
        <v>44</v>
      </c>
      <c r="O13" s="12" t="str">
        <f>VLOOKUP(A13,Tabelle_extract[#All],(MATCH(TabelleRQ1[[#Headers],[Information about all other models tested]],Tabelle_extract[#Headers],0)),FALSE)</f>
        <v>total number of models tested: 48;
varying features;
no other model got significant</v>
      </c>
      <c r="P13" s="12" t="s">
        <v>195</v>
      </c>
      <c r="Q13" s="12" t="s">
        <v>161</v>
      </c>
      <c r="R13" s="12" t="s">
        <v>161</v>
      </c>
      <c r="S13" s="12" t="s">
        <v>161</v>
      </c>
    </row>
    <row r="14" spans="1:19" ht="120" x14ac:dyDescent="0.25">
      <c r="A14" s="2" t="s">
        <v>18</v>
      </c>
      <c r="B14" s="2">
        <v>2021</v>
      </c>
      <c r="C14" s="12" t="str">
        <f>VLOOKUP(A14,Tabelle_extract[#All],(MATCH(TabelleRQ1[[#Headers],[Classification metrics of the best model reported]],Tabelle_extract[#Headers],0)),FALSE)</f>
        <v>balanced accuracy: 76.17% (SD = 12.58%), sensitivity: 87.14% (SD = 16.56%), specificity: 65.20% (SD = 21.44%). AUC: 0.82 (SD = 0.16), PPV/NPV was 0.75/0.85 (SD = 0.14/0.19);
significant
Predicting response</v>
      </c>
      <c r="D14" s="12">
        <v>76.099999999999994</v>
      </c>
      <c r="E14" s="12">
        <f>ROUND(TabelleRQ1[[#This Row],[Accuracy (of the best model reported)]],0)</f>
        <v>76</v>
      </c>
      <c r="F14" s="12" t="s">
        <v>38</v>
      </c>
      <c r="G14" s="12" t="str">
        <f>VLOOKUP(A14,Tabelle_extract[#All],(MATCH(TabelleRQ1[[#Headers],[responders/nonresponders]],Tabelle_extract[#Headers],0)),FALSE)</f>
        <v>21 responders, 19 nonresponders</v>
      </c>
      <c r="H14" s="12">
        <v>21</v>
      </c>
      <c r="I14" s="12">
        <v>19</v>
      </c>
      <c r="J14" s="13" t="s">
        <v>147</v>
      </c>
      <c r="K14" s="12">
        <v>50</v>
      </c>
      <c r="L14" s="12">
        <f xml:space="preserve"> TabelleRQ1[[#This Row],[Accuracy_rounded]]-TabelleRQ1[[#This Row],[acc maj. class]]</f>
        <v>26</v>
      </c>
      <c r="M14" s="12">
        <f>TabelleRQ1[[#This Row],[improvement_above_chance]]+50</f>
        <v>76</v>
      </c>
      <c r="N14" s="12">
        <f>VLOOKUP(A14,Tabelle_extract[#All],(MATCH(TabelleRQ1[[#Headers],[Sample size]],Tabelle_extract[#Headers],0)),FALSE)</f>
        <v>40</v>
      </c>
      <c r="O14" s="12" t="str">
        <f>VLOOKUP(A14,Tabelle_extract[#All],(MATCH(TabelleRQ1[[#Headers],[Information about all other models tested]],Tabelle_extract[#Headers],0)),FALSE)</f>
        <v>total number of models tested: 50;
varying features and types of features (within- and between-network connectivity)
no other model got significant</v>
      </c>
      <c r="P14" s="12" t="s">
        <v>196</v>
      </c>
      <c r="Q14" s="12" t="s">
        <v>161</v>
      </c>
      <c r="R14" s="12" t="s">
        <v>161</v>
      </c>
      <c r="S14" s="12" t="s">
        <v>161</v>
      </c>
    </row>
  </sheetData>
  <pageMargins left="0.7" right="0.7" top="0.78740157499999996" bottom="0.78740157499999996" header="0.3" footer="0.3"/>
  <pageSetup paperSize="9" orientation="portrait" horizontalDpi="90" verticalDpi="9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93A84-6D55-4AD7-806D-B52C6572BB71}">
  <dimension ref="A1:AY14"/>
  <sheetViews>
    <sheetView zoomScale="80" zoomScaleNormal="80" workbookViewId="0">
      <pane ySplit="1" topLeftCell="A2" activePane="bottomLeft" state="frozen"/>
      <selection activeCell="E1" sqref="E1"/>
      <selection pane="bottomLeft" activeCell="I7" sqref="I7"/>
    </sheetView>
  </sheetViews>
  <sheetFormatPr baseColWidth="10" defaultColWidth="11.42578125" defaultRowHeight="15" x14ac:dyDescent="0.25"/>
  <cols>
    <col min="1" max="1" width="24.28515625" customWidth="1"/>
    <col min="3" max="4" width="29.42578125" customWidth="1"/>
    <col min="5" max="5" width="18.7109375" customWidth="1"/>
    <col min="6" max="6" width="26.28515625" customWidth="1"/>
    <col min="7" max="8" width="35.5703125" customWidth="1"/>
    <col min="9" max="9" width="39.85546875" customWidth="1"/>
    <col min="10" max="11" width="3.42578125" customWidth="1"/>
    <col min="12" max="12" width="3.5703125" customWidth="1"/>
    <col min="13" max="16" width="3.42578125" customWidth="1"/>
    <col min="17" max="17" width="4.5703125" customWidth="1"/>
    <col min="18" max="18" width="3.42578125" customWidth="1"/>
    <col min="19" max="19" width="3.85546875" customWidth="1"/>
    <col min="20" max="23" width="3.42578125" customWidth="1"/>
    <col min="24" max="24" width="4.28515625" customWidth="1"/>
    <col min="25" max="25" width="3.42578125" customWidth="1"/>
    <col min="26" max="26" width="4.5703125" customWidth="1"/>
    <col min="27" max="28" width="3.42578125" customWidth="1"/>
    <col min="29" max="30" width="4" customWidth="1"/>
    <col min="31" max="31" width="4.5703125" customWidth="1"/>
    <col min="32" max="33" width="3.42578125" customWidth="1"/>
    <col min="34" max="34" width="4.5703125" customWidth="1"/>
    <col min="35" max="35" width="5.140625" customWidth="1"/>
    <col min="36" max="37" width="3.42578125" customWidth="1"/>
    <col min="38" max="38" width="5.7109375" customWidth="1"/>
    <col min="39" max="39" width="3.42578125" customWidth="1"/>
    <col min="40" max="40" width="6.140625" customWidth="1"/>
    <col min="41" max="41" width="7.5703125" customWidth="1"/>
    <col min="42" max="43" width="6.85546875" customWidth="1"/>
    <col min="44" max="44" width="6" customWidth="1"/>
    <col min="45" max="45" width="6.28515625" customWidth="1"/>
    <col min="46" max="46" width="5.42578125" customWidth="1"/>
    <col min="47" max="47" width="3.42578125" customWidth="1"/>
    <col min="48" max="49" width="4.42578125" customWidth="1"/>
    <col min="50" max="50" width="5" customWidth="1"/>
    <col min="51" max="51" width="5.5703125" customWidth="1"/>
    <col min="52" max="52" width="3.42578125" customWidth="1"/>
    <col min="56" max="57" width="3.42578125" customWidth="1"/>
    <col min="58" max="58" width="5.5703125" customWidth="1"/>
    <col min="59" max="59" width="5.42578125" customWidth="1"/>
    <col min="61" max="61" width="5.85546875" customWidth="1"/>
    <col min="62" max="62" width="6.5703125" customWidth="1"/>
    <col min="64" max="64" width="5.7109375" customWidth="1"/>
    <col min="65" max="66" width="5.85546875" customWidth="1"/>
    <col min="67" max="67" width="5.42578125" customWidth="1"/>
    <col min="68" max="68" width="6.28515625" customWidth="1"/>
    <col min="72" max="72" width="3.42578125" customWidth="1"/>
    <col min="73" max="73" width="5.5703125" customWidth="1"/>
    <col min="74" max="74" width="6.5703125" customWidth="1"/>
    <col min="75" max="82" width="3.42578125" customWidth="1"/>
  </cols>
  <sheetData>
    <row r="1" spans="1:51" ht="78.95" customHeight="1" x14ac:dyDescent="0.25">
      <c r="A1" s="2" t="s">
        <v>326</v>
      </c>
      <c r="B1" s="2" t="s">
        <v>21</v>
      </c>
      <c r="C1" s="7" t="s">
        <v>274</v>
      </c>
      <c r="D1" s="2" t="s">
        <v>275</v>
      </c>
      <c r="E1" s="7" t="s">
        <v>273</v>
      </c>
      <c r="F1" s="7" t="s">
        <v>325</v>
      </c>
      <c r="G1" s="7" t="s">
        <v>272</v>
      </c>
      <c r="H1" s="7" t="s">
        <v>337</v>
      </c>
      <c r="I1" s="2" t="s">
        <v>269</v>
      </c>
      <c r="J1" s="21" t="s">
        <v>276</v>
      </c>
      <c r="K1" s="21" t="s">
        <v>277</v>
      </c>
      <c r="L1" s="21" t="s">
        <v>319</v>
      </c>
      <c r="M1" s="21" t="s">
        <v>278</v>
      </c>
      <c r="N1" s="21" t="s">
        <v>324</v>
      </c>
      <c r="O1" s="21" t="s">
        <v>322</v>
      </c>
      <c r="P1" s="21" t="s">
        <v>128</v>
      </c>
      <c r="Q1" s="21" t="s">
        <v>244</v>
      </c>
      <c r="R1" s="21" t="s">
        <v>279</v>
      </c>
      <c r="S1" s="21" t="s">
        <v>251</v>
      </c>
      <c r="T1" s="21" t="s">
        <v>245</v>
      </c>
      <c r="U1" s="21" t="s">
        <v>252</v>
      </c>
      <c r="V1" s="21" t="s">
        <v>316</v>
      </c>
      <c r="W1" s="21" t="s">
        <v>239</v>
      </c>
      <c r="X1" s="21" t="s">
        <v>253</v>
      </c>
      <c r="Y1" s="21" t="s">
        <v>109</v>
      </c>
      <c r="Z1" s="21" t="s">
        <v>108</v>
      </c>
      <c r="AA1" s="20" t="s">
        <v>129</v>
      </c>
      <c r="AB1" s="20" t="s">
        <v>350</v>
      </c>
      <c r="AC1" s="21" t="s">
        <v>250</v>
      </c>
      <c r="AD1" s="21" t="s">
        <v>246</v>
      </c>
      <c r="AE1" s="23" t="s">
        <v>280</v>
      </c>
      <c r="AF1" s="23" t="s">
        <v>281</v>
      </c>
      <c r="AG1" s="22" t="s">
        <v>320</v>
      </c>
      <c r="AH1" s="23" t="s">
        <v>282</v>
      </c>
      <c r="AI1" s="22" t="s">
        <v>321</v>
      </c>
      <c r="AJ1" s="22" t="s">
        <v>323</v>
      </c>
      <c r="AK1" s="22" t="s">
        <v>162</v>
      </c>
      <c r="AL1" s="23" t="s">
        <v>242</v>
      </c>
      <c r="AM1" s="23" t="s">
        <v>241</v>
      </c>
      <c r="AN1" s="23" t="s">
        <v>247</v>
      </c>
      <c r="AO1" s="23" t="s">
        <v>243</v>
      </c>
      <c r="AP1" s="23" t="s">
        <v>248</v>
      </c>
      <c r="AQ1" s="23" t="s">
        <v>317</v>
      </c>
      <c r="AR1" s="23" t="s">
        <v>249</v>
      </c>
      <c r="AS1" s="23" t="s">
        <v>254</v>
      </c>
      <c r="AT1" s="22" t="s">
        <v>126</v>
      </c>
      <c r="AU1" s="22" t="s">
        <v>125</v>
      </c>
      <c r="AV1" s="22" t="s">
        <v>127</v>
      </c>
      <c r="AW1" s="22" t="s">
        <v>351</v>
      </c>
      <c r="AX1" s="22" t="s">
        <v>238</v>
      </c>
      <c r="AY1" s="23" t="s">
        <v>240</v>
      </c>
    </row>
    <row r="2" spans="1:51" ht="147.94999999999999" customHeight="1" x14ac:dyDescent="0.25">
      <c r="A2" s="14" t="s">
        <v>36</v>
      </c>
      <c r="B2" s="2">
        <v>2017</v>
      </c>
      <c r="C2" s="2" t="str">
        <f>VLOOKUP(A2,Tabelle_extract[#All],(MATCH(Tabelle_extract[[#Headers],[Way of measuring predictive value]],Tabelle_extract[#Headers],0)),FALSE)</f>
        <v>selection frequency in feature selection with Wilcoxon rank sum test</v>
      </c>
      <c r="D2" s="2" t="s">
        <v>231</v>
      </c>
      <c r="E2" s="2" t="str">
        <f>VLOOKUP(A2,Tabelle_extract[#All],(MATCH(Tabelle_extract[[#Headers],[Resolution of reporting features with high predictive value]],Tabelle_extract[#Headers],0)),FALSE)</f>
        <v>ROIs</v>
      </c>
      <c r="F2" s="2" t="str">
        <f>VLOOKUP(A2,Tabelle_extract[#All],(MATCH(Tabelle_extract[[#Headers],[Type of functional-connectivity-based input features]],Tabelle_extract[#Headers],0)),FALSE)</f>
        <v>whole-brain between-ROI FCs (wb:  including subcortex and midbrain)</v>
      </c>
      <c r="G2" s="2" t="str">
        <f>VLOOKUP(A2,Tabelle_extract[#All],(MATCH(Tabelle_extract[[#Headers],[Features with high predictive value]],Tabelle_extract[#Headers],0)),FALSE)</f>
        <v>Functional connectivities between: dorsomedial PFC, amygdala, DLPF,  bilateral orbitofrontal, posterior cingulate cortex, visual cortex (lingual, middle occipital), Thalamus, Nucleus accumbens, Globus Pallidus, VLPFC, primary sensorimotor cortex, ACC, ventral tegmentum area (more Information on coordinates in Supplement, Table 7)</v>
      </c>
      <c r="H2" s="2" t="str">
        <f>VLOOKUP(A2,Tabelle_extract[#All],(MATCH(Tabelle_extract[[#Headers],[How were regions defined?]],Tabelle_extract[#Headers],0)),FALSE)</f>
        <v>Poweratlas (10 mm spheres) + subcortical and midbrain regions</v>
      </c>
      <c r="I2" s="2" t="s">
        <v>344</v>
      </c>
      <c r="J2" s="9" t="s">
        <v>38</v>
      </c>
      <c r="K2" s="9" t="s">
        <v>38</v>
      </c>
      <c r="L2" s="2" t="s">
        <v>38</v>
      </c>
      <c r="M2" s="9" t="s">
        <v>38</v>
      </c>
      <c r="N2" s="9" t="s">
        <v>38</v>
      </c>
      <c r="O2" s="2" t="s">
        <v>38</v>
      </c>
      <c r="P2" s="9" t="s">
        <v>38</v>
      </c>
      <c r="Q2" s="9" t="s">
        <v>38</v>
      </c>
      <c r="R2" s="9" t="s">
        <v>38</v>
      </c>
      <c r="S2" s="9" t="s">
        <v>38</v>
      </c>
      <c r="T2" s="9" t="s">
        <v>38</v>
      </c>
      <c r="U2" s="9" t="s">
        <v>38</v>
      </c>
      <c r="V2" s="9" t="s">
        <v>38</v>
      </c>
      <c r="W2" s="9" t="s">
        <v>38</v>
      </c>
      <c r="X2" s="9" t="s">
        <v>38</v>
      </c>
      <c r="Y2" s="2" t="s">
        <v>38</v>
      </c>
      <c r="Z2" s="9" t="s">
        <v>38</v>
      </c>
      <c r="AA2" s="9" t="s">
        <v>38</v>
      </c>
      <c r="AB2" s="2" t="s">
        <v>38</v>
      </c>
      <c r="AC2" s="2" t="s">
        <v>38</v>
      </c>
      <c r="AD2" s="2" t="s">
        <v>38</v>
      </c>
      <c r="AE2" s="2" t="s">
        <v>38</v>
      </c>
      <c r="AF2" s="9" t="s">
        <v>38</v>
      </c>
      <c r="AG2" s="9" t="s">
        <v>38</v>
      </c>
      <c r="AH2" s="2" t="s">
        <v>38</v>
      </c>
      <c r="AI2" s="9" t="s">
        <v>38</v>
      </c>
      <c r="AJ2" s="9" t="s">
        <v>38</v>
      </c>
      <c r="AK2" s="2" t="s">
        <v>40</v>
      </c>
      <c r="AL2" s="9" t="s">
        <v>40</v>
      </c>
      <c r="AM2" s="9" t="s">
        <v>40</v>
      </c>
      <c r="AN2" s="2" t="s">
        <v>40</v>
      </c>
      <c r="AO2" s="9" t="s">
        <v>40</v>
      </c>
      <c r="AP2" s="9" t="s">
        <v>40</v>
      </c>
      <c r="AQ2" s="9" t="s">
        <v>40</v>
      </c>
      <c r="AR2" s="2" t="s">
        <v>38</v>
      </c>
      <c r="AS2" s="9" t="s">
        <v>38</v>
      </c>
      <c r="AT2" s="9" t="s">
        <v>38</v>
      </c>
      <c r="AU2" s="2" t="s">
        <v>40</v>
      </c>
      <c r="AV2" s="9" t="s">
        <v>40</v>
      </c>
      <c r="AW2" s="9" t="s">
        <v>38</v>
      </c>
      <c r="AX2" s="2" t="s">
        <v>38</v>
      </c>
      <c r="AY2" s="9" t="s">
        <v>40</v>
      </c>
    </row>
    <row r="3" spans="1:51" ht="30" x14ac:dyDescent="0.25">
      <c r="A3" s="2" t="s">
        <v>24</v>
      </c>
      <c r="B3" s="2">
        <v>2022</v>
      </c>
      <c r="C3" s="2" t="str">
        <f>VLOOKUP(A3,Tabelle_extract[#All],(MATCH(Tabelle_extract[[#Headers],[Way of measuring predictive value]],Tabelle_extract[#Headers],0)),FALSE)</f>
        <v>NA</v>
      </c>
      <c r="D3" s="2" t="s">
        <v>37</v>
      </c>
      <c r="E3" s="2" t="str">
        <f>VLOOKUP(A3,Tabelle_extract[#All],(MATCH(Tabelle_extract[[#Headers],[Resolution of reporting features with high predictive value]],Tabelle_extract[#Headers],0)),FALSE)</f>
        <v>NA</v>
      </c>
      <c r="F3" s="2" t="str">
        <f>VLOOKUP(A3,Tabelle_extract[#All],(MATCH(Tabelle_extract[[#Headers],[Type of functional-connectivity-based input features]],Tabelle_extract[#Headers],0)),FALSE)</f>
        <v>whole-brain between-ROI FCs</v>
      </c>
      <c r="G3" s="2" t="str">
        <f>VLOOKUP(A3,Tabelle_extract[#All],(MATCH(Tabelle_extract[[#Headers],[Features with high predictive value]],Tabelle_extract[#Headers],0)),FALSE)</f>
        <v>NA</v>
      </c>
      <c r="H3" s="2" t="str">
        <f>VLOOKUP(A3,Tabelle_extract[#All],(MATCH(Tabelle_extract[[#Headers],[How were regions defined?]],Tabelle_extract[#Headers],0)),FALSE)</f>
        <v>NA</v>
      </c>
      <c r="I3" s="2" t="s">
        <v>37</v>
      </c>
      <c r="J3" s="2" t="s">
        <v>37</v>
      </c>
      <c r="K3" s="2" t="s">
        <v>37</v>
      </c>
      <c r="L3" s="2" t="s">
        <v>37</v>
      </c>
      <c r="M3" s="2" t="s">
        <v>37</v>
      </c>
      <c r="N3" s="2" t="s">
        <v>37</v>
      </c>
      <c r="O3" s="2" t="s">
        <v>37</v>
      </c>
      <c r="P3" s="2" t="s">
        <v>37</v>
      </c>
      <c r="Q3" s="2" t="s">
        <v>37</v>
      </c>
      <c r="R3" s="2" t="s">
        <v>37</v>
      </c>
      <c r="S3" s="2" t="s">
        <v>37</v>
      </c>
      <c r="T3" s="2" t="s">
        <v>37</v>
      </c>
      <c r="U3" s="2" t="s">
        <v>37</v>
      </c>
      <c r="V3" s="2" t="s">
        <v>37</v>
      </c>
      <c r="W3" s="2" t="s">
        <v>37</v>
      </c>
      <c r="X3" s="2" t="s">
        <v>37</v>
      </c>
      <c r="Y3" s="2" t="s">
        <v>37</v>
      </c>
      <c r="Z3" s="2" t="s">
        <v>37</v>
      </c>
      <c r="AA3" s="2" t="s">
        <v>37</v>
      </c>
      <c r="AB3" s="2" t="s">
        <v>37</v>
      </c>
      <c r="AC3" s="2" t="s">
        <v>37</v>
      </c>
      <c r="AD3" s="2" t="s">
        <v>37</v>
      </c>
      <c r="AE3" s="2" t="s">
        <v>37</v>
      </c>
      <c r="AF3" s="2" t="s">
        <v>37</v>
      </c>
      <c r="AG3" s="2" t="s">
        <v>37</v>
      </c>
      <c r="AH3" s="2" t="s">
        <v>37</v>
      </c>
      <c r="AI3" s="2" t="s">
        <v>37</v>
      </c>
      <c r="AJ3" s="2" t="s">
        <v>37</v>
      </c>
      <c r="AK3" s="2" t="s">
        <v>37</v>
      </c>
      <c r="AL3" s="2" t="s">
        <v>37</v>
      </c>
      <c r="AM3" s="2" t="s">
        <v>37</v>
      </c>
      <c r="AN3" s="2" t="s">
        <v>37</v>
      </c>
      <c r="AO3" s="2" t="s">
        <v>37</v>
      </c>
      <c r="AP3" s="2" t="s">
        <v>37</v>
      </c>
      <c r="AQ3" s="2" t="s">
        <v>37</v>
      </c>
      <c r="AR3" s="2" t="s">
        <v>37</v>
      </c>
      <c r="AS3" s="2" t="s">
        <v>37</v>
      </c>
      <c r="AT3" s="2" t="s">
        <v>37</v>
      </c>
      <c r="AU3" s="2" t="s">
        <v>37</v>
      </c>
      <c r="AV3" s="2" t="s">
        <v>37</v>
      </c>
      <c r="AW3" s="2" t="s">
        <v>37</v>
      </c>
      <c r="AX3" s="2" t="s">
        <v>37</v>
      </c>
      <c r="AY3" s="2" t="s">
        <v>37</v>
      </c>
    </row>
    <row r="4" spans="1:51" ht="171" customHeight="1" x14ac:dyDescent="0.25">
      <c r="A4" s="2" t="s">
        <v>6</v>
      </c>
      <c r="B4" s="2">
        <v>2021</v>
      </c>
      <c r="C4" s="2" t="str">
        <f>VLOOKUP(A4,Tabelle_extract[#All],(MATCH(Tabelle_extract[[#Headers],[Way of measuring predictive value]],Tabelle_extract[#Headers],0)),FALSE)</f>
        <v>comparison of models based on different features</v>
      </c>
      <c r="D4" s="2" t="s">
        <v>189</v>
      </c>
      <c r="E4" s="2" t="str">
        <f>VLOOKUP(A4,Tabelle_extract[#All],(MATCH(Tabelle_extract[[#Headers],[Resolution of reporting features with high predictive value]],Tabelle_extract[#Headers],0)),FALSE)</f>
        <v>single connectivities</v>
      </c>
      <c r="F4" s="2" t="str">
        <f>VLOOKUP(A4,Tabelle_extract[#All],(MATCH(Tabelle_extract[[#Headers],[Type of functional-connectivity-based input features]],Tabelle_extract[#Headers],0)),FALSE)</f>
        <v>4 specific ROI-to-cluster FCs:
sgACC - frontal pole (l), sgACC - superior parietal lobule (l), sgACC - lateral occipital cortex (l), DLPFC (l) - central opercular cortex (l)</v>
      </c>
      <c r="G4" s="2" t="str">
        <f>VLOOKUP(A4,Tabelle_extract[#All],(MATCH(Tabelle_extract[[#Headers],[Features with high predictive value]],Tabelle_extract[#Headers],0)),FALSE)</f>
        <v>From the 3 models that got significant across all metrics (A,D,E), one model used all 4 connectivities, the two other models used 3 connectivities, excluding either "sgACC-lateral occipital cortex" OR "sgACC - frontal pole". As 2 connectivities, namely "sgACC - superior parietal lobule" and "DLPFC -  central opercular cortex", were among all significant models, we defined them as the most important connectivties.</v>
      </c>
      <c r="H4" s="2" t="str">
        <f>VLOOKUP(A4,Tabelle_extract[#All],(MATCH(Tabelle_extract[[#Headers],[How were regions defined?]],Tabelle_extract[#Headers],0)),FALSE)</f>
        <v>peaks of clusters of connectivity with sgACC and DLPFC</v>
      </c>
      <c r="I4" t="s">
        <v>359</v>
      </c>
      <c r="J4" s="10" t="s">
        <v>38</v>
      </c>
      <c r="K4" s="9" t="s">
        <v>40</v>
      </c>
      <c r="L4" s="10" t="s">
        <v>38</v>
      </c>
      <c r="M4" s="9" t="s">
        <v>40</v>
      </c>
      <c r="N4" s="10" t="s">
        <v>38</v>
      </c>
      <c r="O4" s="9" t="s">
        <v>40</v>
      </c>
      <c r="P4" s="9" t="s">
        <v>40</v>
      </c>
      <c r="Q4" s="9" t="s">
        <v>40</v>
      </c>
      <c r="R4" s="9" t="s">
        <v>40</v>
      </c>
      <c r="S4" s="10" t="s">
        <v>38</v>
      </c>
      <c r="T4" s="9" t="s">
        <v>40</v>
      </c>
      <c r="U4" s="9" t="s">
        <v>40</v>
      </c>
      <c r="V4" s="9" t="s">
        <v>40</v>
      </c>
      <c r="W4" s="9" t="s">
        <v>40</v>
      </c>
      <c r="X4" s="10" t="s">
        <v>38</v>
      </c>
      <c r="Y4" s="9" t="s">
        <v>40</v>
      </c>
      <c r="Z4" s="9" t="s">
        <v>40</v>
      </c>
      <c r="AA4" s="10" t="s">
        <v>38</v>
      </c>
      <c r="AB4" s="9" t="s">
        <v>40</v>
      </c>
      <c r="AC4" s="9" t="s">
        <v>40</v>
      </c>
      <c r="AD4" s="9" t="s">
        <v>40</v>
      </c>
      <c r="AE4" s="9" t="s">
        <v>38</v>
      </c>
      <c r="AF4" s="9" t="s">
        <v>40</v>
      </c>
      <c r="AG4" s="9" t="s">
        <v>40</v>
      </c>
      <c r="AH4" s="9" t="s">
        <v>40</v>
      </c>
      <c r="AI4" s="9" t="s">
        <v>38</v>
      </c>
      <c r="AJ4" s="9" t="s">
        <v>40</v>
      </c>
      <c r="AK4" s="9" t="s">
        <v>40</v>
      </c>
      <c r="AL4" s="9" t="s">
        <v>40</v>
      </c>
      <c r="AM4" s="9" t="s">
        <v>40</v>
      </c>
      <c r="AN4" s="9" t="s">
        <v>38</v>
      </c>
      <c r="AO4" s="9" t="s">
        <v>40</v>
      </c>
      <c r="AP4" s="9" t="s">
        <v>40</v>
      </c>
      <c r="AQ4" s="9" t="s">
        <v>40</v>
      </c>
      <c r="AR4" s="9" t="s">
        <v>40</v>
      </c>
      <c r="AS4" s="9" t="s">
        <v>40</v>
      </c>
      <c r="AT4" s="9" t="s">
        <v>40</v>
      </c>
      <c r="AU4" s="9" t="s">
        <v>40</v>
      </c>
      <c r="AV4" s="9" t="s">
        <v>38</v>
      </c>
      <c r="AW4" s="9" t="s">
        <v>40</v>
      </c>
      <c r="AX4" s="9" t="s">
        <v>40</v>
      </c>
      <c r="AY4" s="9" t="s">
        <v>40</v>
      </c>
    </row>
    <row r="5" spans="1:51" ht="167.1" customHeight="1" x14ac:dyDescent="0.25">
      <c r="A5" s="2" t="s">
        <v>33</v>
      </c>
      <c r="B5" s="2">
        <v>2021</v>
      </c>
      <c r="C5" s="2" t="str">
        <f>VLOOKUP(A5,Tabelle_extract[#All],(MATCH(Tabelle_extract[[#Headers],[Way of measuring predictive value]],Tabelle_extract[#Headers],0)),FALSE)</f>
        <v>feature weights in STCGN</v>
      </c>
      <c r="D5" s="2" t="s">
        <v>190</v>
      </c>
      <c r="E5" s="2" t="str">
        <f>VLOOKUP(A5,Tabelle_extract[#All],(MATCH(Tabelle_extract[[#Headers],[Resolution of reporting features with high predictive value]],Tabelle_extract[#Headers],0)),FALSE)</f>
        <v>ROIs</v>
      </c>
      <c r="F5" s="2" t="str">
        <f>VLOOKUP(A5,Tabelle_extract[#All],(MATCH(Tabelle_extract[[#Headers],[Type of functional-connectivity-based input features]],Tabelle_extract[#Headers],0)),FALSE)</f>
        <v>whole-brain between-ROI FCs (wb: including subcortex and maybe midbrain)</v>
      </c>
      <c r="G5" s="2" t="str">
        <f>VLOOKUP(A5,Tabelle_extract[#All],(MATCH(Tabelle_extract[[#Headers],[Features with high predictive value]],Tabelle_extract[#Headers],0)),FALSE)</f>
        <v>putamen (left/right), pallidum (right), hippocampus (left), amygdala (right), Caudate (right), triangular part of inferior frontal gyrus (in the paper, the inferior frontal gyrus and the triangular part are separately mentioned, however, in the corresponding figure, only the triangular part is depicted. Therefore, we assume that the triangular part of the inferior frontal gyrus was meant, insula left, lingual left, rectus left</v>
      </c>
      <c r="H5" s="2" t="str">
        <f>VLOOKUP(A5,Tabelle_extract[#All],(MATCH(Tabelle_extract[[#Headers],[How were regions defined?]],Tabelle_extract[#Headers],0)),FALSE)</f>
        <v>atlas not clear; subcortical areas are probably included as pallidum, hippocampus, amygdala and caudate have shown to be important, midbrain structures are probably not investigated</v>
      </c>
      <c r="I5" s="2" t="s">
        <v>338</v>
      </c>
      <c r="J5" s="2" t="s">
        <v>38</v>
      </c>
      <c r="K5" s="2" t="s">
        <v>38</v>
      </c>
      <c r="L5" s="2" t="s">
        <v>38</v>
      </c>
      <c r="M5" s="2" t="s">
        <v>38</v>
      </c>
      <c r="N5" s="2" t="s">
        <v>38</v>
      </c>
      <c r="O5" s="2" t="s">
        <v>38</v>
      </c>
      <c r="P5" s="2" t="s">
        <v>38</v>
      </c>
      <c r="Q5" s="2" t="s">
        <v>38</v>
      </c>
      <c r="R5" s="2" t="s">
        <v>38</v>
      </c>
      <c r="S5" s="2" t="s">
        <v>38</v>
      </c>
      <c r="T5" s="2" t="s">
        <v>38</v>
      </c>
      <c r="U5" s="2" t="s">
        <v>38</v>
      </c>
      <c r="V5" s="2" t="s">
        <v>38</v>
      </c>
      <c r="W5" s="2" t="s">
        <v>38</v>
      </c>
      <c r="X5" s="2" t="s">
        <v>38</v>
      </c>
      <c r="Y5" s="2" t="s">
        <v>38</v>
      </c>
      <c r="Z5" s="2" t="s">
        <v>38</v>
      </c>
      <c r="AA5" s="2" t="s">
        <v>38</v>
      </c>
      <c r="AB5" s="2" t="s">
        <v>38</v>
      </c>
      <c r="AC5" s="2" t="s">
        <v>38</v>
      </c>
      <c r="AD5" s="2" t="s">
        <v>40</v>
      </c>
      <c r="AE5" s="2" t="s">
        <v>40</v>
      </c>
      <c r="AF5" s="9" t="s">
        <v>38</v>
      </c>
      <c r="AG5" s="9" t="s">
        <v>38</v>
      </c>
      <c r="AH5" s="9" t="s">
        <v>40</v>
      </c>
      <c r="AI5" s="9" t="s">
        <v>40</v>
      </c>
      <c r="AJ5" s="10" t="s">
        <v>40</v>
      </c>
      <c r="AK5" s="9" t="s">
        <v>40</v>
      </c>
      <c r="AL5" s="2" t="s">
        <v>40</v>
      </c>
      <c r="AM5" s="9" t="s">
        <v>40</v>
      </c>
      <c r="AN5" s="9" t="s">
        <v>40</v>
      </c>
      <c r="AO5" s="9" t="s">
        <v>40</v>
      </c>
      <c r="AP5" s="9" t="s">
        <v>40</v>
      </c>
      <c r="AQ5" s="9" t="s">
        <v>40</v>
      </c>
      <c r="AR5" s="9" t="s">
        <v>40</v>
      </c>
      <c r="AS5" s="9" t="s">
        <v>38</v>
      </c>
      <c r="AT5" s="3" t="s">
        <v>38</v>
      </c>
      <c r="AU5" s="3" t="s">
        <v>38</v>
      </c>
      <c r="AV5" s="9" t="s">
        <v>38</v>
      </c>
      <c r="AW5" s="10" t="s">
        <v>38</v>
      </c>
      <c r="AX5" s="9" t="s">
        <v>40</v>
      </c>
      <c r="AY5" s="9" t="s">
        <v>40</v>
      </c>
    </row>
    <row r="6" spans="1:51" ht="195" x14ac:dyDescent="0.25">
      <c r="A6" s="2" t="s">
        <v>352</v>
      </c>
      <c r="B6" s="2">
        <v>2019</v>
      </c>
      <c r="C6" s="2" t="str">
        <f>VLOOKUP(A6,Tabelle_extract[#All],(MATCH(Tabelle_extract[[#Headers],[Way of measuring predictive value]],Tabelle_extract[#Headers],0)),FALSE)</f>
        <v>comparison of models based on different features</v>
      </c>
      <c r="D6" s="2" t="s">
        <v>189</v>
      </c>
      <c r="E6" s="2" t="str">
        <f>VLOOKUP(A6,Tabelle_extract[#All],(MATCH(Tabelle_extract[[#Headers],[Resolution of reporting features with high predictive value]],Tabelle_extract[#Headers],0)),FALSE)</f>
        <v>single between-ROI or within-ROI connectivities</v>
      </c>
      <c r="F6" s="2" t="str">
        <f>VLOOKUP(A6,Tabelle_extract[#All],(MATCH(Tabelle_extract[[#Headers],[Type of functional-connectivity-based input features]],Tabelle_extract[#Headers],0)),FALSE)</f>
        <v xml:space="preserve">5 specific between- &amp; within-ROI FCs:
DLPFC(p9-46v) - Fundal area of the superior temporal sulcus within MT+ Complex, DLPFC(p9-46v) - MT+ Complex, DLPFC(46) - s32(part of the ACC), connectivity within the ventral stream visual cortex, connectivity within 10r(part of medial prefrontal cortex)
</v>
      </c>
      <c r="G6" s="2" t="str">
        <f>VLOOKUP(A6,Tabelle_extract[#All],(MATCH(Tabelle_extract[[#Headers],[Features with high predictive value]],Tabelle_extract[#Headers],0)),FALSE)</f>
        <v>Connectivity between DLPFC(p9-46v) and MT+(FST)(= Fundal area of the superior temporal sulcus in the middle temporal visual area), and within-connectivtiy in visual ventral stream network (Glasser coarse area 4)</v>
      </c>
      <c r="H6" s="2" t="str">
        <f>VLOOKUP(A6,Tabelle_extract[#All],(MATCH(Tabelle_extract[[#Headers],[How were regions defined?]],Tabelle_extract[#Headers],0)),FALSE)</f>
        <v>Glasser atlas</v>
      </c>
      <c r="I6" s="2" t="s">
        <v>346</v>
      </c>
      <c r="J6" s="1" t="s">
        <v>38</v>
      </c>
      <c r="K6" s="9" t="s">
        <v>40</v>
      </c>
      <c r="L6" s="9" t="s">
        <v>40</v>
      </c>
      <c r="M6" s="10" t="s">
        <v>38</v>
      </c>
      <c r="N6" s="10" t="s">
        <v>38</v>
      </c>
      <c r="O6" s="9" t="s">
        <v>40</v>
      </c>
      <c r="P6" s="9" t="s">
        <v>40</v>
      </c>
      <c r="Q6" s="9" t="s">
        <v>40</v>
      </c>
      <c r="R6" s="9" t="s">
        <v>40</v>
      </c>
      <c r="S6" s="9" t="s">
        <v>40</v>
      </c>
      <c r="T6" s="9" t="s">
        <v>40</v>
      </c>
      <c r="U6" s="9" t="s">
        <v>40</v>
      </c>
      <c r="V6" s="9" t="s">
        <v>40</v>
      </c>
      <c r="W6" s="9" t="s">
        <v>40</v>
      </c>
      <c r="X6" s="10" t="s">
        <v>38</v>
      </c>
      <c r="Y6" s="9" t="s">
        <v>40</v>
      </c>
      <c r="Z6" s="9" t="s">
        <v>40</v>
      </c>
      <c r="AA6" s="9" t="s">
        <v>40</v>
      </c>
      <c r="AB6" s="9" t="s">
        <v>40</v>
      </c>
      <c r="AC6" s="9" t="s">
        <v>40</v>
      </c>
      <c r="AD6" s="9" t="s">
        <v>40</v>
      </c>
      <c r="AE6" s="2" t="s">
        <v>38</v>
      </c>
      <c r="AF6" s="9" t="s">
        <v>40</v>
      </c>
      <c r="AG6" s="9" t="s">
        <v>40</v>
      </c>
      <c r="AH6" s="9" t="s">
        <v>40</v>
      </c>
      <c r="AI6" s="9" t="s">
        <v>40</v>
      </c>
      <c r="AJ6" s="9" t="s">
        <v>40</v>
      </c>
      <c r="AK6" s="9" t="s">
        <v>40</v>
      </c>
      <c r="AL6" s="2" t="s">
        <v>40</v>
      </c>
      <c r="AM6" s="9" t="s">
        <v>40</v>
      </c>
      <c r="AN6" s="9" t="s">
        <v>40</v>
      </c>
      <c r="AO6" s="9" t="s">
        <v>40</v>
      </c>
      <c r="AP6" s="9" t="s">
        <v>40</v>
      </c>
      <c r="AQ6" s="9" t="s">
        <v>40</v>
      </c>
      <c r="AR6" s="9" t="s">
        <v>40</v>
      </c>
      <c r="AS6" s="10" t="s">
        <v>38</v>
      </c>
      <c r="AT6" s="9" t="s">
        <v>40</v>
      </c>
      <c r="AU6" s="9" t="s">
        <v>40</v>
      </c>
      <c r="AV6" s="9" t="s">
        <v>40</v>
      </c>
      <c r="AW6" s="9" t="s">
        <v>40</v>
      </c>
      <c r="AX6" s="9" t="s">
        <v>40</v>
      </c>
      <c r="AY6" s="9" t="s">
        <v>40</v>
      </c>
    </row>
    <row r="7" spans="1:51" ht="134.1" customHeight="1" x14ac:dyDescent="0.25">
      <c r="A7" s="2" t="s">
        <v>11</v>
      </c>
      <c r="B7" s="2">
        <v>2020</v>
      </c>
      <c r="C7" s="2" t="str">
        <f>VLOOKUP(A7,Tabelle_extract[#All],(MATCH(Tabelle_extract[[#Headers],[Way of measuring predictive value]],Tabelle_extract[#Headers],0)),FALSE)</f>
        <v>position ranking in linear SVM with RFE (final classifier)</v>
      </c>
      <c r="D7" s="2" t="s">
        <v>190</v>
      </c>
      <c r="E7" s="2" t="str">
        <f>VLOOKUP(A7,Tabelle_extract[#All],(MATCH(Tabelle_extract[[#Headers],[Resolution of reporting features with high predictive value]],Tabelle_extract[#Headers],0)),FALSE)</f>
        <v>ROI-based set of connectivities</v>
      </c>
      <c r="F7" s="2" t="str">
        <f>VLOOKUP(A7,Tabelle_extract[#All],(MATCH(Tabelle_extract[[#Headers],[Type of functional-connectivity-based input features]],Tabelle_extract[#Headers],0)),FALSE)</f>
        <v>seed-based whole-brain connectivity of 14 ROIs (all l/r):
orbital part superior frontal gyrus, triangular part inferior frontal gyrus, insula, anterior cingulate and paracingulate gyri, posterior cingulate gyrus, hippocampus, amygdala</v>
      </c>
      <c r="G7" s="2" t="str">
        <f>VLOOKUP(A7,Tabelle_extract[#All],(MATCH(Tabelle_extract[[#Headers],[Features with high predictive value]],Tabelle_extract[#Headers],0)),FALSE)</f>
        <v>subset: whole-brain connectivities from left HIP, left ORBsup, right HIP, (right PCG), right AMYG, and left ACG
wb: whole-brain connectivities from: left hip, right PCG</v>
      </c>
      <c r="H7" s="2" t="str">
        <f>VLOOKUP(A7,Tabelle_extract[#All],(MATCH(Tabelle_extract[[#Headers],[How were regions defined?]],Tabelle_extract[#Headers],0)),FALSE)</f>
        <v>AAL atlas</v>
      </c>
      <c r="I7" s="2" t="s">
        <v>381</v>
      </c>
      <c r="J7" s="2" t="s">
        <v>40</v>
      </c>
      <c r="K7" s="10" t="s">
        <v>38</v>
      </c>
      <c r="L7" s="10" t="s">
        <v>38</v>
      </c>
      <c r="M7" s="9" t="s">
        <v>40</v>
      </c>
      <c r="N7" s="10" t="s">
        <v>38</v>
      </c>
      <c r="O7" s="10" t="s">
        <v>38</v>
      </c>
      <c r="P7" s="9" t="s">
        <v>40</v>
      </c>
      <c r="Q7" s="9" t="s">
        <v>40</v>
      </c>
      <c r="R7" s="9" t="s">
        <v>40</v>
      </c>
      <c r="S7" s="9" t="s">
        <v>40</v>
      </c>
      <c r="T7" s="9" t="s">
        <v>40</v>
      </c>
      <c r="U7" s="9" t="s">
        <v>40</v>
      </c>
      <c r="V7" s="9" t="s">
        <v>40</v>
      </c>
      <c r="W7" s="9" t="s">
        <v>40</v>
      </c>
      <c r="X7" s="9" t="s">
        <v>40</v>
      </c>
      <c r="Y7" s="1" t="s">
        <v>38</v>
      </c>
      <c r="Z7" s="10" t="s">
        <v>38</v>
      </c>
      <c r="AA7" s="10" t="s">
        <v>38</v>
      </c>
      <c r="AB7" s="9" t="s">
        <v>40</v>
      </c>
      <c r="AC7" s="9" t="s">
        <v>40</v>
      </c>
      <c r="AD7" s="9" t="s">
        <v>40</v>
      </c>
      <c r="AE7" s="2" t="s">
        <v>40</v>
      </c>
      <c r="AF7" s="9" t="s">
        <v>40</v>
      </c>
      <c r="AG7" s="9" t="s">
        <v>40</v>
      </c>
      <c r="AH7" s="9" t="s">
        <v>40</v>
      </c>
      <c r="AI7" s="9" t="s">
        <v>38</v>
      </c>
      <c r="AJ7" s="9" t="s">
        <v>38</v>
      </c>
      <c r="AK7" s="9" t="s">
        <v>40</v>
      </c>
      <c r="AL7" s="2" t="s">
        <v>40</v>
      </c>
      <c r="AM7" s="9" t="s">
        <v>40</v>
      </c>
      <c r="AN7" s="9" t="s">
        <v>40</v>
      </c>
      <c r="AO7" s="9" t="s">
        <v>40</v>
      </c>
      <c r="AP7" s="9" t="s">
        <v>40</v>
      </c>
      <c r="AQ7" s="9" t="s">
        <v>40</v>
      </c>
      <c r="AR7" s="9" t="s">
        <v>40</v>
      </c>
      <c r="AS7" s="9" t="s">
        <v>40</v>
      </c>
      <c r="AT7" s="2" t="s">
        <v>38</v>
      </c>
      <c r="AU7" s="9" t="s">
        <v>38</v>
      </c>
      <c r="AV7" s="9" t="s">
        <v>40</v>
      </c>
      <c r="AW7" s="9" t="s">
        <v>40</v>
      </c>
      <c r="AX7" s="9" t="s">
        <v>40</v>
      </c>
      <c r="AY7" s="9" t="s">
        <v>40</v>
      </c>
    </row>
    <row r="8" spans="1:51" s="9" customFormat="1" ht="119.1" customHeight="1" x14ac:dyDescent="0.25">
      <c r="A8" s="2" t="s">
        <v>32</v>
      </c>
      <c r="B8" s="2">
        <v>2018</v>
      </c>
      <c r="C8" s="2" t="str">
        <f>VLOOKUP(A8,Tabelle_extract[#All],(MATCH(Tabelle_extract[[#Headers],[Way of measuring predictive value]],Tabelle_extract[#Headers],0)),FALSE)</f>
        <v>comparison of models based on different features</v>
      </c>
      <c r="D8" s="2" t="s">
        <v>189</v>
      </c>
      <c r="E8" s="2" t="str">
        <f>VLOOKUP(A8,Tabelle_extract[#All],(MATCH(Tabelle_extract[[#Headers],[Resolution of reporting features with high predictive value]],Tabelle_extract[#Headers],0)),FALSE)</f>
        <v>ROI-based set of connectivities</v>
      </c>
      <c r="F8" s="2" t="str">
        <f>VLOOKUP(A8,Tabelle_extract[#All],(MATCH(Tabelle_extract[[#Headers],[Type of functional-connectivity-based input features]],Tabelle_extract[#Headers],0)),FALSE)</f>
        <v>between-ROI FCs between 13 ROIs:
sgACC (l/r), amygdala (l/r), intraparietal sulcus (l/r), DLPFC (l/r), anterior insula (l/r), dACC, medial PFC, precuneus</v>
      </c>
      <c r="G8" s="2" t="str">
        <f>VLOOKUP(A8,Tabelle_extract[#All],(MATCH(Tabelle_extract[[#Headers],[Features with high predictive value]],Tabelle_extract[#Headers],0)),FALSE)</f>
        <v>DLPFC-left model had highest model accuracy (and was significant), 2nd significant model: left intraparietal sulcus</v>
      </c>
      <c r="H8" s="2" t="str">
        <f>VLOOKUP(A8,Tabelle_extract[#All],(MATCH(Tabelle_extract[[#Headers],[How were regions defined?]],Tabelle_extract[#Headers],0)),FALSE)</f>
        <v>5 mm spheres around coordinates</v>
      </c>
      <c r="I8" s="2" t="s">
        <v>270</v>
      </c>
      <c r="J8" s="1" t="s">
        <v>41</v>
      </c>
      <c r="K8" s="9" t="s">
        <v>40</v>
      </c>
      <c r="L8" s="9" t="s">
        <v>40</v>
      </c>
      <c r="M8" s="9" t="s">
        <v>38</v>
      </c>
      <c r="N8" s="9" t="s">
        <v>38</v>
      </c>
      <c r="O8" s="9" t="s">
        <v>40</v>
      </c>
      <c r="P8" s="9" t="s">
        <v>38</v>
      </c>
      <c r="Q8" s="9" t="s">
        <v>40</v>
      </c>
      <c r="R8" s="9" t="s">
        <v>40</v>
      </c>
      <c r="S8" s="9" t="s">
        <v>40</v>
      </c>
      <c r="T8" s="9" t="s">
        <v>40</v>
      </c>
      <c r="U8" s="9" t="s">
        <v>40</v>
      </c>
      <c r="V8" s="9" t="s">
        <v>40</v>
      </c>
      <c r="W8" s="9" t="s">
        <v>40</v>
      </c>
      <c r="X8" s="9" t="s">
        <v>40</v>
      </c>
      <c r="Y8" s="9" t="s">
        <v>38</v>
      </c>
      <c r="Z8" s="9" t="s">
        <v>40</v>
      </c>
      <c r="AA8" s="9" t="s">
        <v>38</v>
      </c>
      <c r="AB8" s="9" t="s">
        <v>40</v>
      </c>
      <c r="AC8" s="9" t="s">
        <v>40</v>
      </c>
      <c r="AD8" s="9" t="s">
        <v>40</v>
      </c>
      <c r="AE8" s="1" t="s">
        <v>38</v>
      </c>
      <c r="AF8" s="9" t="s">
        <v>40</v>
      </c>
      <c r="AG8" s="9" t="s">
        <v>40</v>
      </c>
      <c r="AH8" s="9" t="s">
        <v>40</v>
      </c>
      <c r="AI8" s="9" t="s">
        <v>40</v>
      </c>
      <c r="AJ8" s="9" t="s">
        <v>40</v>
      </c>
      <c r="AK8" s="9" t="s">
        <v>40</v>
      </c>
      <c r="AL8" s="2" t="s">
        <v>40</v>
      </c>
      <c r="AM8" s="9" t="s">
        <v>38</v>
      </c>
      <c r="AN8" s="9" t="s">
        <v>40</v>
      </c>
      <c r="AO8" s="9" t="s">
        <v>40</v>
      </c>
      <c r="AP8" s="9" t="s">
        <v>40</v>
      </c>
      <c r="AQ8" s="9" t="s">
        <v>40</v>
      </c>
      <c r="AR8" s="9" t="s">
        <v>40</v>
      </c>
      <c r="AS8" s="9" t="s">
        <v>40</v>
      </c>
      <c r="AT8" s="9" t="s">
        <v>40</v>
      </c>
      <c r="AU8" s="9" t="s">
        <v>40</v>
      </c>
      <c r="AV8" s="9" t="s">
        <v>40</v>
      </c>
      <c r="AW8" s="9" t="s">
        <v>40</v>
      </c>
      <c r="AX8" s="9" t="s">
        <v>40</v>
      </c>
      <c r="AY8" s="9" t="s">
        <v>40</v>
      </c>
    </row>
    <row r="9" spans="1:51" ht="214.5" customHeight="1" x14ac:dyDescent="0.25">
      <c r="A9" s="2" t="s">
        <v>48</v>
      </c>
      <c r="B9" s="2">
        <v>2020</v>
      </c>
      <c r="C9" s="2" t="str">
        <f>VLOOKUP(A9,Tabelle_extract[#All],(MATCH(Tabelle_extract[[#Headers],[Way of measuring predictive value]],Tabelle_extract[#Headers],0)),FALSE)</f>
        <v>selection frequency in feature selection with correlation analysis</v>
      </c>
      <c r="D9" s="2" t="s">
        <v>231</v>
      </c>
      <c r="E9" s="2" t="str">
        <f>VLOOKUP(A9,Tabelle_extract[#All],(MATCH(Tabelle_extract[[#Headers],[Resolution of reporting features with high predictive value]],Tabelle_extract[#Headers],0)),FALSE)</f>
        <v>single connectivities, grouped into connectivities between 24 coarse brain regions)</v>
      </c>
      <c r="F9" s="2" t="str">
        <f>VLOOKUP(A9,Tabelle_extract[#All],(MATCH(Tabelle_extract[[#Headers],[Type of functional-connectivity-based input features]],Tabelle_extract[#Headers],0)),FALSE)</f>
        <v>whole-brain between-ROI FCs (wb: including subcortex, excluding midbrain)</v>
      </c>
      <c r="G9" s="2" t="str">
        <f>VLOOKUP(A9,Tabelle_extract[#All],(MATCH(Tabelle_extract[[#Headers],[Features with high predictive value]],Tabelle_extract[#Headers],0)),FALSE)</f>
        <v>Important connectivities of the negative feature model (best model):  inferior frontal gyrus (IFG) -  inferior temporal gyrus (ITG), IFG - parahippocampal gyrus (PhG), IFG - fusiform gyrus (FuG), Precuneus (Pcun) - middle frontal gyrus (MFG), BG - insular (INS).</v>
      </c>
      <c r="H9" s="2" t="str">
        <f>VLOOKUP(A9,Tabelle_extract[#All],(MATCH(Tabelle_extract[[#Headers],[How were regions defined?]],Tabelle_extract[#Headers],0)),FALSE)</f>
        <v>Brainnetome, exact coordinates can be extracted from the atlas</v>
      </c>
      <c r="I9" s="2" t="s">
        <v>345</v>
      </c>
      <c r="J9" s="2" t="s">
        <v>38</v>
      </c>
      <c r="K9" s="2" t="s">
        <v>38</v>
      </c>
      <c r="L9" s="2" t="s">
        <v>38</v>
      </c>
      <c r="M9" s="2" t="s">
        <v>38</v>
      </c>
      <c r="N9" s="2" t="s">
        <v>38</v>
      </c>
      <c r="O9" s="2" t="s">
        <v>38</v>
      </c>
      <c r="P9" s="2" t="s">
        <v>38</v>
      </c>
      <c r="Q9" s="2" t="s">
        <v>38</v>
      </c>
      <c r="R9" s="2" t="s">
        <v>38</v>
      </c>
      <c r="S9" s="2" t="s">
        <v>38</v>
      </c>
      <c r="T9" s="2" t="s">
        <v>38</v>
      </c>
      <c r="U9" s="2" t="s">
        <v>38</v>
      </c>
      <c r="V9" s="2" t="s">
        <v>38</v>
      </c>
      <c r="W9" s="2" t="s">
        <v>38</v>
      </c>
      <c r="X9" s="2" t="s">
        <v>38</v>
      </c>
      <c r="Y9" s="2" t="s">
        <v>38</v>
      </c>
      <c r="Z9" s="2" t="s">
        <v>38</v>
      </c>
      <c r="AA9" s="2" t="s">
        <v>38</v>
      </c>
      <c r="AB9" s="2" t="s">
        <v>38</v>
      </c>
      <c r="AC9" s="2" t="s">
        <v>38</v>
      </c>
      <c r="AD9" s="2" t="s">
        <v>40</v>
      </c>
      <c r="AE9" s="2" t="s">
        <v>38</v>
      </c>
      <c r="AF9" s="9" t="s">
        <v>38</v>
      </c>
      <c r="AG9" s="9" t="s">
        <v>40</v>
      </c>
      <c r="AH9" s="9" t="s">
        <v>40</v>
      </c>
      <c r="AI9" s="9" t="s">
        <v>40</v>
      </c>
      <c r="AJ9" s="9" t="s">
        <v>40</v>
      </c>
      <c r="AK9" s="9" t="s">
        <v>38</v>
      </c>
      <c r="AL9" s="2" t="s">
        <v>40</v>
      </c>
      <c r="AM9" s="9" t="s">
        <v>40</v>
      </c>
      <c r="AN9" s="9" t="s">
        <v>40</v>
      </c>
      <c r="AO9" s="9" t="s">
        <v>40</v>
      </c>
      <c r="AP9" s="9" t="s">
        <v>38</v>
      </c>
      <c r="AQ9" s="9" t="s">
        <v>38</v>
      </c>
      <c r="AR9" s="9" t="s">
        <v>40</v>
      </c>
      <c r="AS9" s="9" t="s">
        <v>38</v>
      </c>
      <c r="AT9" s="9" t="s">
        <v>40</v>
      </c>
      <c r="AU9" s="9" t="s">
        <v>40</v>
      </c>
      <c r="AV9" s="9" t="s">
        <v>38</v>
      </c>
      <c r="AW9" s="9" t="s">
        <v>38</v>
      </c>
      <c r="AX9" s="9" t="s">
        <v>40</v>
      </c>
      <c r="AY9" s="9" t="s">
        <v>40</v>
      </c>
    </row>
    <row r="10" spans="1:51" ht="145.5" customHeight="1" x14ac:dyDescent="0.25">
      <c r="A10" s="2" t="s">
        <v>86</v>
      </c>
      <c r="B10" s="2">
        <v>2020</v>
      </c>
      <c r="C10" s="2" t="str">
        <f>VLOOKUP(A10,Tabelle_extract[#All],(MATCH(Tabelle_extract[[#Headers],[Way of measuring predictive value]],Tabelle_extract[#Headers],0)),FALSE)</f>
        <v>feature weights in SVM (final classifier)</v>
      </c>
      <c r="D10" s="2" t="s">
        <v>190</v>
      </c>
      <c r="E10" s="2" t="str">
        <f>VLOOKUP(A10,Tabelle_extract[#All],(MATCH(Tabelle_extract[[#Headers],[Resolution of reporting features with high predictive value]],Tabelle_extract[#Headers],0)),FALSE)</f>
        <v>ROI-based connectivity features</v>
      </c>
      <c r="F10" s="2" t="str">
        <f>VLOOKUP(A10,Tabelle_extract[#All],(MATCH(Tabelle_extract[[#Headers],[Type of functional-connectivity-based input features]],Tabelle_extract[#Headers],0)),FALSE)</f>
        <v>node flexibilities per ROI (wb: no amygdala, no hippocampus, no midbrain)</v>
      </c>
      <c r="G10" s="2" t="str">
        <f>VLOOKUP(A10,Tabelle_extract[#All],(MATCH(Tabelle_extract[[#Headers],[Features with high predictive value]],Tabelle_extract[#Headers],0)),FALSE)</f>
        <v>node-flexibilities of: right middle temporal gyrus, right middle occipital gyrus, left superior occipital gyrus, right middle frontal gyrus (2 nodes: belonging to cognitive control network and default mode network), left supplementary motor area, right insula, bilateral ACC</v>
      </c>
      <c r="H10" s="2" t="str">
        <f>VLOOKUP(A10,Tabelle_extract[#All],(MATCH(Tabelle_extract[[#Headers],[How were regions defined?]],Tabelle_extract[#Headers],0)),FALSE)</f>
        <v>6 mm spheres around coordinates (supplement)</v>
      </c>
      <c r="I10" s="2" t="s">
        <v>347</v>
      </c>
      <c r="J10" s="2" t="s">
        <v>38</v>
      </c>
      <c r="K10" s="9" t="s">
        <v>38</v>
      </c>
      <c r="L10" s="9" t="s">
        <v>38</v>
      </c>
      <c r="M10" s="9" t="s">
        <v>38</v>
      </c>
      <c r="N10" s="9" t="s">
        <v>38</v>
      </c>
      <c r="O10" s="9" t="s">
        <v>38</v>
      </c>
      <c r="P10" s="9" t="s">
        <v>38</v>
      </c>
      <c r="Q10" s="9" t="s">
        <v>38</v>
      </c>
      <c r="R10" s="9" t="s">
        <v>38</v>
      </c>
      <c r="S10" s="9" t="s">
        <v>38</v>
      </c>
      <c r="T10" s="9" t="s">
        <v>38</v>
      </c>
      <c r="U10" s="9" t="s">
        <v>38</v>
      </c>
      <c r="V10" s="9" t="s">
        <v>38</v>
      </c>
      <c r="W10" s="9" t="s">
        <v>38</v>
      </c>
      <c r="X10" s="9" t="s">
        <v>38</v>
      </c>
      <c r="Y10" s="10" t="s">
        <v>40</v>
      </c>
      <c r="Z10" s="10" t="s">
        <v>40</v>
      </c>
      <c r="AA10" s="9" t="s">
        <v>38</v>
      </c>
      <c r="AB10" s="9" t="s">
        <v>38</v>
      </c>
      <c r="AC10" s="9" t="s">
        <v>38</v>
      </c>
      <c r="AD10" s="10" t="s">
        <v>40</v>
      </c>
      <c r="AE10" s="2" t="s">
        <v>38</v>
      </c>
      <c r="AF10" s="9" t="s">
        <v>40</v>
      </c>
      <c r="AG10" s="9" t="s">
        <v>40</v>
      </c>
      <c r="AH10" s="9" t="s">
        <v>40</v>
      </c>
      <c r="AI10" s="10" t="s">
        <v>38</v>
      </c>
      <c r="AJ10" s="9" t="s">
        <v>40</v>
      </c>
      <c r="AK10" s="9" t="s">
        <v>40</v>
      </c>
      <c r="AL10" s="2" t="s">
        <v>40</v>
      </c>
      <c r="AM10" s="9" t="s">
        <v>40</v>
      </c>
      <c r="AN10" s="10" t="s">
        <v>40</v>
      </c>
      <c r="AO10" s="10" t="s">
        <v>38</v>
      </c>
      <c r="AP10" s="9" t="s">
        <v>40</v>
      </c>
      <c r="AQ10" s="9" t="s">
        <v>40</v>
      </c>
      <c r="AR10" s="10" t="s">
        <v>38</v>
      </c>
      <c r="AS10" s="10" t="s">
        <v>38</v>
      </c>
      <c r="AT10" s="9" t="s">
        <v>40</v>
      </c>
      <c r="AU10" s="9" t="s">
        <v>40</v>
      </c>
      <c r="AV10" s="10" t="s">
        <v>38</v>
      </c>
      <c r="AW10" s="9" t="s">
        <v>40</v>
      </c>
      <c r="AX10" s="9" t="s">
        <v>40</v>
      </c>
      <c r="AY10" s="9" t="s">
        <v>40</v>
      </c>
    </row>
    <row r="11" spans="1:51" ht="111" customHeight="1" x14ac:dyDescent="0.25">
      <c r="A11" s="2" t="s">
        <v>348</v>
      </c>
      <c r="B11" s="2">
        <v>2015</v>
      </c>
      <c r="C11" s="2" t="str">
        <f>VLOOKUP(A11,Tabelle_extract[#All],(MATCH(Tabelle_extract[[#Headers],[Way of measuring predictive value]],Tabelle_extract[#Headers],0)),FALSE)</f>
        <v>comparison of models based on different features</v>
      </c>
      <c r="D11" s="2" t="s">
        <v>189</v>
      </c>
      <c r="E11" s="2" t="str">
        <f>VLOOKUP(A11,Tabelle_extract[#All],(MATCH(Tabelle_extract[[#Headers],[Resolution of reporting features with high predictive value]],Tabelle_extract[#Headers],0)),FALSE)</f>
        <v>brain regions IC components belong to</v>
      </c>
      <c r="F11" s="2" t="str">
        <f>VLOOKUP(A11,Tabelle_extract[#All],(MATCH(Tabelle_extract[[#Headers],[Type of functional-connectivity-based input features]],Tabelle_extract[#Headers],0)),FALSE)</f>
        <v>subject-specific spatial maps (wb: including brainstem and cerebellum)</v>
      </c>
      <c r="G11" s="2" t="str">
        <f>VLOOKUP(A11,Tabelle_extract[#All],(MATCH(Tabelle_extract[[#Headers],[Features with high predictive value]],Tabelle_extract[#Headers],0)),FALSE)</f>
        <v>after multiple comparisons: 2 networks:  best network: centered in the DMPFC, including DLPFC, OFC, PCC; 2nd network: centered in the ACC, including sensorimotor cortex, parahippocampal gyrus and midbrain</v>
      </c>
      <c r="H11" s="2" t="str">
        <f>VLOOKUP(A11,Tabelle_extract[#All],(MATCH(Tabelle_extract[[#Headers],[How were regions defined?]],Tabelle_extract[#Headers],0)),FALSE)</f>
        <v>no information on definition of regions</v>
      </c>
      <c r="I11" s="2"/>
      <c r="J11" s="2" t="s">
        <v>38</v>
      </c>
      <c r="K11" s="9" t="s">
        <v>38</v>
      </c>
      <c r="L11" s="9" t="s">
        <v>38</v>
      </c>
      <c r="M11" s="9" t="s">
        <v>38</v>
      </c>
      <c r="N11" s="9" t="s">
        <v>38</v>
      </c>
      <c r="O11" s="9" t="s">
        <v>38</v>
      </c>
      <c r="P11" s="9" t="s">
        <v>38</v>
      </c>
      <c r="Q11" s="9" t="s">
        <v>38</v>
      </c>
      <c r="R11" s="9" t="s">
        <v>38</v>
      </c>
      <c r="S11" s="9" t="s">
        <v>38</v>
      </c>
      <c r="T11" s="9" t="s">
        <v>38</v>
      </c>
      <c r="U11" s="9" t="s">
        <v>38</v>
      </c>
      <c r="V11" s="9" t="s">
        <v>38</v>
      </c>
      <c r="W11" s="9" t="s">
        <v>38</v>
      </c>
      <c r="X11" s="9" t="s">
        <v>38</v>
      </c>
      <c r="Y11" s="9" t="s">
        <v>38</v>
      </c>
      <c r="Z11" s="9" t="s">
        <v>38</v>
      </c>
      <c r="AA11" s="9" t="s">
        <v>38</v>
      </c>
      <c r="AB11" s="9" t="s">
        <v>38</v>
      </c>
      <c r="AC11" s="9" t="s">
        <v>38</v>
      </c>
      <c r="AD11" s="9" t="s">
        <v>38</v>
      </c>
      <c r="AE11" s="1" t="s">
        <v>38</v>
      </c>
      <c r="AF11" s="9" t="s">
        <v>40</v>
      </c>
      <c r="AG11" s="9" t="s">
        <v>38</v>
      </c>
      <c r="AH11" s="9" t="s">
        <v>38</v>
      </c>
      <c r="AI11" s="9" t="s">
        <v>38</v>
      </c>
      <c r="AJ11" s="9" t="s">
        <v>38</v>
      </c>
      <c r="AK11" s="9" t="s">
        <v>40</v>
      </c>
      <c r="AL11" s="2" t="s">
        <v>40</v>
      </c>
      <c r="AM11" s="9" t="s">
        <v>40</v>
      </c>
      <c r="AN11" s="9" t="s">
        <v>40</v>
      </c>
      <c r="AO11" s="9" t="s">
        <v>40</v>
      </c>
      <c r="AP11" s="9" t="s">
        <v>40</v>
      </c>
      <c r="AQ11" s="9" t="s">
        <v>38</v>
      </c>
      <c r="AR11" s="9" t="s">
        <v>38</v>
      </c>
      <c r="AS11" s="9" t="s">
        <v>40</v>
      </c>
      <c r="AT11" s="9" t="s">
        <v>40</v>
      </c>
      <c r="AU11" s="9" t="s">
        <v>40</v>
      </c>
      <c r="AV11" s="9" t="s">
        <v>40</v>
      </c>
      <c r="AW11" s="9" t="s">
        <v>40</v>
      </c>
      <c r="AX11" s="9" t="s">
        <v>40</v>
      </c>
      <c r="AY11" s="9" t="s">
        <v>38</v>
      </c>
    </row>
    <row r="12" spans="1:51" ht="327" customHeight="1" x14ac:dyDescent="0.25">
      <c r="A12" s="2" t="s">
        <v>29</v>
      </c>
      <c r="B12" s="2">
        <v>2022</v>
      </c>
      <c r="C12" s="2" t="str">
        <f>VLOOKUP(A12,Tabelle_extract[#All],(MATCH(Tabelle_extract[[#Headers],[Way of measuring predictive value]],Tabelle_extract[#Headers],0)),FALSE)</f>
        <v>selection frequency in feature selection with SVM RFE</v>
      </c>
      <c r="D12" s="2" t="s">
        <v>231</v>
      </c>
      <c r="E12" s="2" t="str">
        <f>VLOOKUP(A12,Tabelle_extract[#All],(MATCH(Tabelle_extract[[#Headers],[Resolution of reporting features with high predictive value]],Tabelle_extract[#Headers],0)),FALSE)</f>
        <v>single connectivities</v>
      </c>
      <c r="F12" s="2" t="str">
        <f>VLOOKUP(A12,Tabelle_extract[#All],(MATCH(Tabelle_extract[[#Headers],[Type of functional-connectivity-based input features]],Tabelle_extract[#Headers],0)),FALSE)</f>
        <v>between-ROI FCs between 36 emotion regulation regions of 4 networks: 
network 1: medial superior frontal gyrus (l, BA 8), middle frontal gyrus (r, BA 8), inferior parietal lobule (l/r, BA 40), medial PFC (l, BA 10), middle frontal gyrus (l, BA 6), middle frontal gyrus (r, BA 11), insula (r), cingulate gyrus (r, BA 23), precuneus (r); network 2: inferior frontal gyrus (l/r, BA 47), superior frontal gyrus (l, BA 6), superior temporal gyrus (l, BA 39), middle temporal gyrus (l, no BA), middle frontal gyrus (l, BA 6), superior frontal gyrus (l, BA 9), caudate (l), tuber (r); network 3: amygdala (l/r), fusiform gyrus (l/r, BA 37), thalamus (r), parahippocampal gyrus (l), medial PFC (bilateral, BA 10), inferior occipital gyrus (l, BA 19); network 4: postcentral gyrus (l/r, BA 2), insula (l, BA 13), superior parietal lobule (l, BA 7), cuneus (l, BA 18), middle occipital gyrus (l, BA 19), thalamus (r), precuneus (r, BA 19), posterior cingulate (r, BA 30)</v>
      </c>
      <c r="G12" s="2" t="str">
        <f>VLOOKUP(A12,Tabelle_extract[#All],(MATCH(Tabelle_extract[[#Headers],[Features with high predictive value]],Tabelle_extract[#Headers],0)),FALSE)</f>
        <v>21 connectivities, mainly between emotion networks 1 and 3 and networks 1 and 4: 
medial superior frontal gyrus (BA 8)
inferior parietal lobule (BA 40)
middle frontal gyrus (BA 6)
insula (13)
precuneus (BA 7)
inferior frontal gyrus (BA 47)
superior frontal gyrus (BA 9)
caudate
amygdala
thalamus
medial PFC (BA 10)
precuneus (BA 19)
superior parietal lobule (BA 7)
posterior cingulate (BA 30)
postcentral gyrus (BA 2)
inferior occipital gyrus (BA 19)
parahippocampal gyrus (BA 27)
cuneus (BA 18)</v>
      </c>
      <c r="H12" s="2" t="str">
        <f>VLOOKUP(A12,Tabelle_extract[#All],(MATCH(Tabelle_extract[[#Headers],[How were regions defined?]],Tabelle_extract[#Headers],0)),FALSE)</f>
        <v>5 mm spheres based on meta-analysis (Brodmann area reported!)</v>
      </c>
      <c r="I12" s="2" t="s">
        <v>380</v>
      </c>
      <c r="J12" s="2" t="s">
        <v>38</v>
      </c>
      <c r="K12" s="9" t="s">
        <v>38</v>
      </c>
      <c r="L12" s="9" t="s">
        <v>40</v>
      </c>
      <c r="M12" s="9" t="s">
        <v>38</v>
      </c>
      <c r="N12" s="9" t="s">
        <v>38</v>
      </c>
      <c r="O12" s="9" t="s">
        <v>38</v>
      </c>
      <c r="P12" s="9" t="s">
        <v>38</v>
      </c>
      <c r="Q12" s="9" t="s">
        <v>40</v>
      </c>
      <c r="R12" s="9" t="s">
        <v>40</v>
      </c>
      <c r="S12" s="9" t="s">
        <v>40</v>
      </c>
      <c r="T12" s="9" t="s">
        <v>40</v>
      </c>
      <c r="U12" s="9" t="s">
        <v>40</v>
      </c>
      <c r="V12" s="9" t="s">
        <v>38</v>
      </c>
      <c r="W12" s="9" t="s">
        <v>38</v>
      </c>
      <c r="X12" s="9" t="s">
        <v>38</v>
      </c>
      <c r="Y12" s="9" t="s">
        <v>38</v>
      </c>
      <c r="Z12" s="9" t="s">
        <v>40</v>
      </c>
      <c r="AA12" s="9" t="s">
        <v>38</v>
      </c>
      <c r="AB12" s="9" t="s">
        <v>38</v>
      </c>
      <c r="AC12" s="9" t="s">
        <v>40</v>
      </c>
      <c r="AD12" s="9" t="s">
        <v>40</v>
      </c>
      <c r="AE12" s="2" t="s">
        <v>38</v>
      </c>
      <c r="AF12" s="9" t="s">
        <v>40</v>
      </c>
      <c r="AG12" s="9" t="s">
        <v>38</v>
      </c>
      <c r="AH12" s="9" t="s">
        <v>38</v>
      </c>
      <c r="AI12" s="9" t="s">
        <v>40</v>
      </c>
      <c r="AJ12" s="9" t="s">
        <v>38</v>
      </c>
      <c r="AK12" s="9" t="s">
        <v>38</v>
      </c>
      <c r="AL12" s="9" t="s">
        <v>38</v>
      </c>
      <c r="AM12" s="9" t="s">
        <v>38</v>
      </c>
      <c r="AN12" s="9" t="s">
        <v>40</v>
      </c>
      <c r="AO12" s="9" t="s">
        <v>40</v>
      </c>
      <c r="AP12" s="9" t="s">
        <v>40</v>
      </c>
      <c r="AQ12" s="9" t="s">
        <v>38</v>
      </c>
      <c r="AR12" s="9" t="s">
        <v>38</v>
      </c>
      <c r="AS12" s="9" t="s">
        <v>38</v>
      </c>
      <c r="AT12" s="9" t="s">
        <v>38</v>
      </c>
      <c r="AU12" s="9" t="s">
        <v>40</v>
      </c>
      <c r="AV12" s="9" t="s">
        <v>38</v>
      </c>
      <c r="AW12" s="9" t="s">
        <v>38</v>
      </c>
      <c r="AX12" s="9" t="s">
        <v>40</v>
      </c>
      <c r="AY12" s="9" t="s">
        <v>40</v>
      </c>
    </row>
    <row r="13" spans="1:51" ht="106.5" customHeight="1" x14ac:dyDescent="0.25">
      <c r="A13" s="2" t="s">
        <v>19</v>
      </c>
      <c r="B13" s="2">
        <v>2019</v>
      </c>
      <c r="C13" s="2" t="str">
        <f>VLOOKUP(A13,Tabelle_extract[#All],(MATCH(Tabelle_extract[[#Headers],[Way of measuring predictive value]],Tabelle_extract[#Headers],0)),FALSE)</f>
        <v>two levels: 1. comparison of models based on different features, 2. selection frequency in univariate feature selection</v>
      </c>
      <c r="D13" s="2" t="s">
        <v>232</v>
      </c>
      <c r="E13" s="2" t="str">
        <f>VLOOKUP(A13,Tabelle_extract[#All],(MATCH(Tabelle_extract[[#Headers],[Resolution of reporting features with high predictive value]],Tabelle_extract[#Headers],0)),FALSE)</f>
        <v>1. brain regions IC components belong to, 2. brain regions voxel-clusters belonged to</v>
      </c>
      <c r="F13" s="2" t="str">
        <f>VLOOKUP(A13,Tabelle_extract[#All],(MATCH(Tabelle_extract[[#Headers],[Type of functional-connectivity-based input features]],Tabelle_extract[#Headers],0)),FALSE)</f>
        <v>subject-specific spatial maps (wb: including brainstem and cerebellum)</v>
      </c>
      <c r="G13" s="2" t="str">
        <f>VLOOKUP(A13,Tabelle_extract[#All],(MATCH(Tabelle_extract[[#Headers],[Features with high predictive value]],Tabelle_extract[#Headers],0)),FALSE)</f>
        <v>1. model based on pre-SMA network got significant, 2. selection frequency: largest clusters were located in the left inferior temporal gyrus (nvoxel = 14), left superior frontal gyrus (nvoxel = 10), and right precentral gyrus (nvoxel = 9).</v>
      </c>
      <c r="H13" s="2" t="str">
        <f>VLOOKUP(A13,Tabelle_extract[#All],(MATCH(Tabelle_extract[[#Headers],[How were regions defined?]],Tabelle_extract[#Headers],0)),FALSE)</f>
        <v>not clear, but coordinates are roughly given!</v>
      </c>
      <c r="I13" s="2" t="s">
        <v>271</v>
      </c>
      <c r="J13" s="2" t="s">
        <v>38</v>
      </c>
      <c r="K13" s="9" t="s">
        <v>38</v>
      </c>
      <c r="L13" s="9" t="s">
        <v>38</v>
      </c>
      <c r="M13" s="9" t="s">
        <v>38</v>
      </c>
      <c r="N13" s="9" t="s">
        <v>38</v>
      </c>
      <c r="O13" s="9" t="s">
        <v>38</v>
      </c>
      <c r="P13" s="9" t="s">
        <v>38</v>
      </c>
      <c r="Q13" s="9" t="s">
        <v>38</v>
      </c>
      <c r="R13" s="9" t="s">
        <v>38</v>
      </c>
      <c r="S13" s="9" t="s">
        <v>38</v>
      </c>
      <c r="T13" s="9" t="s">
        <v>38</v>
      </c>
      <c r="U13" s="9" t="s">
        <v>38</v>
      </c>
      <c r="V13" s="9" t="s">
        <v>38</v>
      </c>
      <c r="W13" s="9" t="s">
        <v>38</v>
      </c>
      <c r="X13" s="9" t="s">
        <v>38</v>
      </c>
      <c r="Y13" s="9" t="s">
        <v>38</v>
      </c>
      <c r="Z13" s="9" t="s">
        <v>38</v>
      </c>
      <c r="AA13" s="9" t="s">
        <v>38</v>
      </c>
      <c r="AB13" s="9" t="s">
        <v>38</v>
      </c>
      <c r="AC13" s="9" t="s">
        <v>38</v>
      </c>
      <c r="AD13" s="9" t="s">
        <v>38</v>
      </c>
      <c r="AE13" s="1" t="s">
        <v>38</v>
      </c>
      <c r="AF13" s="9" t="s">
        <v>40</v>
      </c>
      <c r="AG13" s="9" t="s">
        <v>40</v>
      </c>
      <c r="AH13" s="9" t="s">
        <v>40</v>
      </c>
      <c r="AI13" s="9" t="s">
        <v>40</v>
      </c>
      <c r="AJ13" s="9" t="s">
        <v>40</v>
      </c>
      <c r="AK13" s="9" t="s">
        <v>40</v>
      </c>
      <c r="AL13" s="9" t="s">
        <v>40</v>
      </c>
      <c r="AM13" s="9" t="s">
        <v>40</v>
      </c>
      <c r="AN13" s="10" t="s">
        <v>40</v>
      </c>
      <c r="AO13" s="10" t="s">
        <v>40</v>
      </c>
      <c r="AP13" s="10" t="s">
        <v>38</v>
      </c>
      <c r="AQ13" s="10" t="s">
        <v>40</v>
      </c>
      <c r="AR13" s="10" t="s">
        <v>38</v>
      </c>
      <c r="AS13" s="9" t="s">
        <v>40</v>
      </c>
      <c r="AT13" s="9" t="s">
        <v>40</v>
      </c>
      <c r="AU13" s="9" t="s">
        <v>40</v>
      </c>
      <c r="AV13" s="9" t="s">
        <v>40</v>
      </c>
      <c r="AW13" s="9" t="s">
        <v>40</v>
      </c>
      <c r="AX13" s="9" t="s">
        <v>40</v>
      </c>
      <c r="AY13" s="9" t="s">
        <v>40</v>
      </c>
    </row>
    <row r="14" spans="1:51" ht="90" x14ac:dyDescent="0.25">
      <c r="A14" s="2" t="s">
        <v>18</v>
      </c>
      <c r="B14" s="2">
        <v>2021</v>
      </c>
      <c r="C14" s="2" t="str">
        <f>VLOOKUP(A14,Tabelle_extract[#All],(MATCH(Tabelle_extract[[#Headers],[Way of measuring predictive value]],Tabelle_extract[#Headers],0)),FALSE)</f>
        <v xml:space="preserve">two levels: 1. comparison of models based on different features; 2. permutation testing of SVM weights for each voxel
</v>
      </c>
      <c r="D14" s="2" t="s">
        <v>191</v>
      </c>
      <c r="E14" s="2" t="str">
        <f>VLOOKUP(A14,Tabelle_extract[#All],(MATCH(Tabelle_extract[[#Headers],[Resolution of reporting features with high predictive value]],Tabelle_extract[#Headers],0)),FALSE)</f>
        <v>1. brain regions IC components belong to, 2. single voxels</v>
      </c>
      <c r="F14" s="2" t="str">
        <f>VLOOKUP(A14,Tabelle_extract[#All],(MATCH(Tabelle_extract[[#Headers],[Type of functional-connectivity-based input features]],Tabelle_extract[#Headers],0)),FALSE)</f>
        <v>subject-specific spatial maps, connectivity between ICs (wb: including brainstem and cerebellum)</v>
      </c>
      <c r="G14" s="2" t="str">
        <f>VLOOKUP(A14,Tabelle_extract[#All],(MATCH(Tabelle_extract[[#Headers],[Features with high predictive value]],Tabelle_extract[#Headers],0)),FALSE)</f>
        <v>1 significant network: ICN centered on the bilateral superior temporal gyrus (STG), 2. no clear picture with respect to important voxels</v>
      </c>
      <c r="H14" s="2">
        <f>VLOOKUP(A14,Tabelle_extract[#All],(MATCH(Tabelle_extract[[#Headers],[How were regions defined?]],Tabelle_extract[#Headers],0)),FALSE)</f>
        <v>0</v>
      </c>
      <c r="I14" s="2"/>
      <c r="J14" s="2" t="s">
        <v>38</v>
      </c>
      <c r="K14" s="9" t="s">
        <v>38</v>
      </c>
      <c r="L14" s="9" t="s">
        <v>38</v>
      </c>
      <c r="M14" s="9" t="s">
        <v>38</v>
      </c>
      <c r="N14" s="9" t="s">
        <v>38</v>
      </c>
      <c r="O14" s="9" t="s">
        <v>38</v>
      </c>
      <c r="P14" s="9" t="s">
        <v>38</v>
      </c>
      <c r="Q14" s="9" t="s">
        <v>38</v>
      </c>
      <c r="R14" s="9" t="s">
        <v>38</v>
      </c>
      <c r="S14" s="9" t="s">
        <v>38</v>
      </c>
      <c r="T14" s="9" t="s">
        <v>38</v>
      </c>
      <c r="U14" s="9" t="s">
        <v>38</v>
      </c>
      <c r="V14" s="9" t="s">
        <v>38</v>
      </c>
      <c r="W14" s="9" t="s">
        <v>38</v>
      </c>
      <c r="X14" s="9" t="s">
        <v>38</v>
      </c>
      <c r="Y14" s="9" t="s">
        <v>38</v>
      </c>
      <c r="Z14" s="9" t="s">
        <v>38</v>
      </c>
      <c r="AA14" s="9" t="s">
        <v>38</v>
      </c>
      <c r="AB14" s="9" t="s">
        <v>38</v>
      </c>
      <c r="AC14" s="9" t="s">
        <v>38</v>
      </c>
      <c r="AD14" s="9" t="s">
        <v>38</v>
      </c>
      <c r="AE14" s="2" t="s">
        <v>40</v>
      </c>
      <c r="AF14" s="9" t="s">
        <v>40</v>
      </c>
      <c r="AG14" s="9" t="s">
        <v>40</v>
      </c>
      <c r="AH14" s="9" t="s">
        <v>40</v>
      </c>
      <c r="AI14" s="9" t="s">
        <v>40</v>
      </c>
      <c r="AJ14" s="9" t="s">
        <v>40</v>
      </c>
      <c r="AK14" s="9" t="s">
        <v>40</v>
      </c>
      <c r="AL14" s="9" t="s">
        <v>40</v>
      </c>
      <c r="AM14" s="9" t="s">
        <v>40</v>
      </c>
      <c r="AN14" s="10" t="s">
        <v>38</v>
      </c>
      <c r="AO14" s="10" t="s">
        <v>40</v>
      </c>
      <c r="AP14" s="10" t="s">
        <v>40</v>
      </c>
      <c r="AQ14" s="10" t="s">
        <v>40</v>
      </c>
      <c r="AR14" s="10" t="s">
        <v>40</v>
      </c>
      <c r="AS14" s="10" t="s">
        <v>40</v>
      </c>
      <c r="AT14" s="10" t="s">
        <v>40</v>
      </c>
      <c r="AU14" s="10" t="s">
        <v>40</v>
      </c>
      <c r="AV14" s="10" t="s">
        <v>40</v>
      </c>
      <c r="AW14" s="10" t="s">
        <v>40</v>
      </c>
      <c r="AX14" s="10" t="s">
        <v>40</v>
      </c>
      <c r="AY14" s="10" t="s">
        <v>40</v>
      </c>
    </row>
  </sheetData>
  <phoneticPr fontId="5" type="noConversion"/>
  <conditionalFormatting sqref="AE2:AY14">
    <cfRule type="containsText" dxfId="65" priority="4" operator="containsText" text="y">
      <formula>NOT(ISERROR(SEARCH("y",AE2)))</formula>
    </cfRule>
  </conditionalFormatting>
  <pageMargins left="0.7" right="0.7" top="0.78740157499999996" bottom="0.78740157499999996" header="0.3" footer="0.3"/>
  <pageSetup paperSize="9" orientation="portrait" horizontalDpi="90" verticalDpi="9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E63A5-4E10-42DF-8355-05B40A93C0B4}">
  <dimension ref="A1:K14"/>
  <sheetViews>
    <sheetView topLeftCell="C1" zoomScale="80" zoomScaleNormal="80" workbookViewId="0">
      <selection activeCell="H11" sqref="H11"/>
    </sheetView>
  </sheetViews>
  <sheetFormatPr baseColWidth="10" defaultColWidth="11.42578125" defaultRowHeight="15" x14ac:dyDescent="0.25"/>
  <cols>
    <col min="1" max="1" width="12.5703125" customWidth="1"/>
    <col min="3" max="3" width="82.7109375" style="6" customWidth="1"/>
    <col min="4" max="4" width="20.140625" customWidth="1"/>
    <col min="5" max="5" width="23.140625" customWidth="1"/>
    <col min="6" max="6" width="14.5703125" customWidth="1"/>
  </cols>
  <sheetData>
    <row r="1" spans="1:11" x14ac:dyDescent="0.25">
      <c r="A1" s="3" t="s">
        <v>326</v>
      </c>
      <c r="B1" s="3" t="s">
        <v>130</v>
      </c>
      <c r="C1" s="7" t="s">
        <v>149</v>
      </c>
      <c r="D1" s="3" t="s">
        <v>164</v>
      </c>
      <c r="E1" s="3" t="s">
        <v>150</v>
      </c>
      <c r="F1" s="3" t="s">
        <v>151</v>
      </c>
      <c r="G1" s="3" t="s">
        <v>186</v>
      </c>
      <c r="H1" s="3" t="s">
        <v>2</v>
      </c>
      <c r="I1" s="3" t="s">
        <v>187</v>
      </c>
      <c r="J1" s="3" t="s">
        <v>188</v>
      </c>
      <c r="K1" s="3" t="s">
        <v>3</v>
      </c>
    </row>
    <row r="2" spans="1:11" ht="30" x14ac:dyDescent="0.25">
      <c r="A2" s="14" t="s">
        <v>36</v>
      </c>
      <c r="B2" s="3">
        <v>2017</v>
      </c>
      <c r="C2" s="2" t="str">
        <f>VLOOKUP(A2,Tabelle_extract[#All],(MATCH(TabelleRQ3[[#Headers],[approach to reduce the number of initially available connectivities]],Tabelle_extract[#Headers],0)),FALSE)</f>
        <v>1. atlas-based brain parcellation (258 nodes: 33.153 connectivities), 2. feature selection: wilcoxon rank sum test</v>
      </c>
      <c r="D2" s="3" t="s">
        <v>38</v>
      </c>
      <c r="E2" s="3"/>
      <c r="F2" s="3"/>
      <c r="G2" s="3"/>
      <c r="H2" s="3"/>
      <c r="I2" s="3" t="s">
        <v>38</v>
      </c>
      <c r="J2" s="3"/>
      <c r="K2" s="3"/>
    </row>
    <row r="3" spans="1:11" ht="35.1" customHeight="1" x14ac:dyDescent="0.25">
      <c r="A3" s="2" t="s">
        <v>24</v>
      </c>
      <c r="B3" s="3">
        <v>2022</v>
      </c>
      <c r="C3" s="2" t="str">
        <f>VLOOKUP(A3,Tabelle_extract[#All],(MATCH(TabelleRQ3[[#Headers],[approach to reduce the number of initially available connectivities]],Tabelle_extract[#Headers],0)),FALSE)</f>
        <v>1. atlas-based brain parcellation (5 different atlases), 2. dimensionality reduction and feature selection in inner loop (4 different approaches: PCA, ANOVA, Agglomeration, None)</v>
      </c>
      <c r="D3" s="3" t="s">
        <v>38</v>
      </c>
      <c r="E3" s="3"/>
      <c r="F3" s="3"/>
      <c r="G3" s="3"/>
      <c r="H3" s="3" t="s">
        <v>38</v>
      </c>
      <c r="I3" s="3" t="s">
        <v>38</v>
      </c>
      <c r="J3" s="3"/>
      <c r="K3" s="3" t="s">
        <v>358</v>
      </c>
    </row>
    <row r="4" spans="1:11" ht="30" x14ac:dyDescent="0.25">
      <c r="A4" s="2" t="s">
        <v>6</v>
      </c>
      <c r="B4" s="3">
        <v>2021</v>
      </c>
      <c r="C4" s="2" t="str">
        <f>VLOOKUP(A4,Tabelle_extract[#All],(MATCH(TabelleRQ3[[#Headers],[approach to reduce the number of initially available connectivities]],Tabelle_extract[#Headers],0)),FALSE)</f>
        <v>1. theory-based seed selection: sgACC &amp; DLPFC, 2. feature selection outside ML: seed-based analysis comparing responders vs. nonresponders (in whole data set!) -&gt; use seed-cluster correlation of the 4 clusters that got significant (4 connectivities) and combine them in different models</v>
      </c>
      <c r="D4" s="3"/>
      <c r="E4" s="3"/>
      <c r="F4" s="3" t="s">
        <v>38</v>
      </c>
      <c r="G4" s="3"/>
      <c r="H4" s="3"/>
      <c r="I4" s="3"/>
      <c r="J4" s="3"/>
      <c r="K4" s="3"/>
    </row>
    <row r="5" spans="1:11" x14ac:dyDescent="0.25">
      <c r="A5" s="2" t="s">
        <v>33</v>
      </c>
      <c r="B5" s="3">
        <v>2021</v>
      </c>
      <c r="C5" s="2" t="str">
        <f>VLOOKUP(A5,Tabelle_extract[#All],(MATCH(TabelleRQ3[[#Headers],[approach to reduce the number of initially available connectivities]],Tabelle_extract[#Headers],0)),FALSE)</f>
        <v>1. atlas-based brain parcellation, 2. threshold functional connectivities (proportional), 3. pooling layers within STCGN (first layer: 90 ROIs, last layer: 14 ROIs)</v>
      </c>
      <c r="D5" s="3" t="s">
        <v>38</v>
      </c>
      <c r="E5" s="3"/>
      <c r="F5" s="3"/>
      <c r="G5" s="3"/>
      <c r="H5" s="3" t="s">
        <v>38</v>
      </c>
      <c r="I5" s="3" t="s">
        <v>38</v>
      </c>
      <c r="J5" s="3"/>
      <c r="K5" s="3"/>
    </row>
    <row r="6" spans="1:11" ht="30" x14ac:dyDescent="0.25">
      <c r="A6" s="2" t="s">
        <v>352</v>
      </c>
      <c r="B6" s="3">
        <v>2019</v>
      </c>
      <c r="C6" s="2" t="str">
        <f>VLOOKUP(A6,Tabelle_extract[#All],(MATCH(TabelleRQ3[[#Headers],[approach to reduce the number of initially available connectivities]],Tabelle_extract[#Headers],0)),FALSE)</f>
        <v>1. theory-based ROI selection: 9 areas in DLPFC, DMN, VIS (38 between- and within-ROI-connectivities), 2. feature selection outside ML: use connecitivities that correlate significantly with treatment response -&gt; data leakage! 3. Built 7 ML models: Built 1-feature model for each of the 4  connectivities, and add Intra-Vis-connectivity to each connectivity</v>
      </c>
      <c r="D6" s="3"/>
      <c r="E6" s="3"/>
      <c r="F6" s="3" t="s">
        <v>38</v>
      </c>
      <c r="G6" s="3" t="s">
        <v>38</v>
      </c>
      <c r="H6" s="3"/>
      <c r="I6" s="3" t="s">
        <v>38</v>
      </c>
      <c r="J6" s="3"/>
      <c r="K6" s="3"/>
    </row>
    <row r="7" spans="1:11" x14ac:dyDescent="0.25">
      <c r="A7" s="2" t="s">
        <v>11</v>
      </c>
      <c r="B7" s="3">
        <v>2020</v>
      </c>
      <c r="C7" s="2" t="str">
        <f>VLOOKUP(A7,Tabelle_extract[#All],(MATCH(TabelleRQ3[[#Headers],[approach to reduce the number of initially available connectivities]],Tabelle_extract[#Headers],0)),FALSE)</f>
        <v>1. atlas-based brain parcellation (90 ROIs), 2. theory-based ROI selection (14 ROIs) 3. 1st-level model per ROI (input features: 89 connectivities to whole-brain ROIs, classifier: SVM-RFE), 4. 2nd-level model: SVM</v>
      </c>
      <c r="D7" s="3" t="s">
        <v>38</v>
      </c>
      <c r="E7" s="3"/>
      <c r="F7" s="3" t="s">
        <v>38</v>
      </c>
      <c r="G7" s="3"/>
      <c r="H7" s="3"/>
      <c r="I7" s="3"/>
      <c r="J7" s="3" t="s">
        <v>38</v>
      </c>
      <c r="K7" s="3"/>
    </row>
    <row r="8" spans="1:11" x14ac:dyDescent="0.25">
      <c r="A8" s="2" t="s">
        <v>32</v>
      </c>
      <c r="B8" s="3">
        <v>2018</v>
      </c>
      <c r="C8" s="2" t="str">
        <f>VLOOKUP(A8,Tabelle_extract[#All],(MATCH(TabelleRQ3[[#Headers],[approach to reduce the number of initially available connectivities]],Tabelle_extract[#Headers],0)),FALSE)</f>
        <v>1. theory-based ROI selection: 13 ROIs, 2. model per ROI (input features: connectivities to the 12 other ROIs)</v>
      </c>
      <c r="D8" s="3"/>
      <c r="E8" s="3"/>
      <c r="F8" s="3" t="s">
        <v>38</v>
      </c>
      <c r="G8" s="3" t="s">
        <v>38</v>
      </c>
      <c r="H8" s="3"/>
      <c r="I8" s="3"/>
      <c r="J8" s="3"/>
      <c r="K8" s="3"/>
    </row>
    <row r="9" spans="1:11" x14ac:dyDescent="0.25">
      <c r="A9" s="2" t="s">
        <v>48</v>
      </c>
      <c r="B9" s="3">
        <v>2020</v>
      </c>
      <c r="C9" s="2" t="str">
        <f>VLOOKUP(A9,Tabelle_extract[#All],(MATCH(TabelleRQ3[[#Headers],[approach to reduce the number of initially available connectivities]],Tabelle_extract[#Headers],0)),FALSE)</f>
        <v>1. atlas-based brain parcellation (246 ROIs; 30.135 connectivities), 2. feature selection via correlation analysis (keep only correlations above specific threshold value) 3. aggregate features by summing correlations</v>
      </c>
      <c r="D9" s="3" t="s">
        <v>38</v>
      </c>
      <c r="E9" s="3"/>
      <c r="F9" s="3"/>
      <c r="G9" s="3"/>
      <c r="H9" s="3" t="s">
        <v>38</v>
      </c>
      <c r="I9" s="3" t="s">
        <v>38</v>
      </c>
      <c r="J9" s="3"/>
      <c r="K9" s="3"/>
    </row>
    <row r="10" spans="1:11" ht="90" x14ac:dyDescent="0.25">
      <c r="A10" s="2" t="s">
        <v>86</v>
      </c>
      <c r="B10" s="3">
        <v>2020</v>
      </c>
      <c r="C10" s="2" t="str">
        <f>VLOOKUP(A10,Tabelle_extract[#All],(MATCH(TabelleRQ3[[#Headers],[approach to reduce the number of initially available connectivities]],Tabelle_extract[#Headers],0)),FALSE)</f>
        <v>1. brain parcellation (95 ROIs) 2. Feature Extraction: Extract time-dependent communities via a multilayer detection algorithm; Create module allegiance matrices (show whether two nodes are assigned to the same community); Calculate node flexibilities for 95 ROIs, 3. feature selection: minimum redundancy maximum relevance (mRMR) (Maybe data leakage: It is not clear whether this process is applied on each training set or on the whole data set)</v>
      </c>
      <c r="D10" s="3" t="s">
        <v>38</v>
      </c>
      <c r="E10" s="3"/>
      <c r="F10" s="3"/>
      <c r="G10" s="3"/>
      <c r="H10" s="3"/>
      <c r="I10" s="3" t="s">
        <v>38</v>
      </c>
      <c r="J10" s="3"/>
      <c r="K10" s="3" t="s">
        <v>284</v>
      </c>
    </row>
    <row r="11" spans="1:11" ht="30" x14ac:dyDescent="0.25">
      <c r="A11" s="2" t="s">
        <v>348</v>
      </c>
      <c r="B11" s="3">
        <v>2015</v>
      </c>
      <c r="C11" s="2" t="str">
        <f>VLOOKUP(A11,Tabelle_extract[#All],(MATCH(TabelleRQ3[[#Headers],[approach to reduce the number of initially available connectivities]],Tabelle_extract[#Headers],0)),FALSE)</f>
        <v>1. data-based parcellation: MELODIC (Group-ICA): result: 25 non-noise related networks (data leakage!: Group-ICA on the whole group!);
2. Feature extraction: Create subject-specific components of ICs per dual regression; 2. create model for each IC (input: value per voxel); 
3.  Feature selection within ML: Group comparison per voxel; voxels whose average values differ most between groups are kept (z-threshold)</v>
      </c>
      <c r="D11" s="3"/>
      <c r="E11" s="3" t="s">
        <v>38</v>
      </c>
      <c r="F11" s="3"/>
      <c r="G11" s="3" t="s">
        <v>38</v>
      </c>
      <c r="H11" s="3"/>
      <c r="I11" s="3"/>
      <c r="J11" s="3"/>
      <c r="K11" s="3"/>
    </row>
    <row r="12" spans="1:11" x14ac:dyDescent="0.25">
      <c r="A12" s="2" t="s">
        <v>29</v>
      </c>
      <c r="B12" s="3">
        <v>2022</v>
      </c>
      <c r="C12" s="2" t="str">
        <f>VLOOKUP(A12,Tabelle_extract[#All],(MATCH(TabelleRQ3[[#Headers],[approach to reduce the number of initially available connectivities]],Tabelle_extract[#Headers],0)),FALSE)</f>
        <v>1. theory-based ROI selection (36 ROIs: 630 connectivities), 2. feature selection in inner loop: SVM-RFE</v>
      </c>
      <c r="D12" s="3"/>
      <c r="E12" s="3"/>
      <c r="F12" s="3" t="s">
        <v>38</v>
      </c>
      <c r="G12" s="3"/>
      <c r="H12" s="3"/>
      <c r="I12" s="3"/>
      <c r="J12" s="3" t="s">
        <v>38</v>
      </c>
      <c r="K12" s="3"/>
    </row>
    <row r="13" spans="1:11" ht="30" x14ac:dyDescent="0.25">
      <c r="A13" s="2" t="s">
        <v>19</v>
      </c>
      <c r="B13" s="3">
        <v>2019</v>
      </c>
      <c r="C13" s="2" t="str">
        <f>VLOOKUP(A13,Tabelle_extract[#All],(MATCH(TabelleRQ3[[#Headers],[approach to reduce the number of initially available connectivities]],Tabelle_extract[#Headers],0)),FALSE)</f>
        <v>1. data-driven parcellation: meta-ICA (based on combat controls) -&gt; result: 48 non-noise-related components, 2. Feature extraction: Create subject-specific components of ICs per dual regression; 3. create model for each IC, 4. univariate feature selection within ML: Group comparison per voxel; voxels whose values differ most between groups are kept (z-threshold)</v>
      </c>
      <c r="D13" s="3"/>
      <c r="E13" s="3" t="s">
        <v>38</v>
      </c>
      <c r="F13" s="3"/>
      <c r="G13" s="3" t="s">
        <v>38</v>
      </c>
      <c r="H13" s="3"/>
      <c r="I13" s="3" t="s">
        <v>38</v>
      </c>
      <c r="J13" s="3"/>
      <c r="K13" s="3"/>
    </row>
    <row r="14" spans="1:11" ht="30" x14ac:dyDescent="0.25">
      <c r="A14" s="2" t="s">
        <v>18</v>
      </c>
      <c r="B14" s="3">
        <v>2021</v>
      </c>
      <c r="C14" s="2" t="str">
        <f>VLOOKUP(A14,Tabelle_extract[#All],(MATCH(TabelleRQ3[[#Headers],[approach to reduce the number of initially available connectivities]],Tabelle_extract[#Headers],0)),FALSE)</f>
        <v>1. data-driven parcellation: meta-ICA (based on trauma-exposed subjects) -&gt; result: 48 non-noise-related components, 2. Feature extraction: Create subject-specific components of ICs per GIG-ICA, 4. create models for each IC and for each measure of between-IC-connectivity</v>
      </c>
      <c r="D14" s="3"/>
      <c r="E14" s="3" t="s">
        <v>38</v>
      </c>
      <c r="F14" s="3"/>
      <c r="G14" s="3" t="s">
        <v>38</v>
      </c>
      <c r="H14" s="3"/>
      <c r="I14" s="3"/>
      <c r="J14" s="3"/>
      <c r="K14" s="3"/>
    </row>
  </sheetData>
  <phoneticPr fontId="5" type="noConversion"/>
  <pageMargins left="0.7" right="0.7" top="0.78740157499999996" bottom="0.78740157499999996"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READ_ME</vt:lpstr>
      <vt:lpstr>internalizing_dis_exclusion</vt:lpstr>
      <vt:lpstr>internalizing_dis_extraction</vt:lpstr>
      <vt:lpstr>RQ0_table</vt:lpstr>
      <vt:lpstr>RQ1_acc</vt:lpstr>
      <vt:lpstr>RQ2_Important_features</vt:lpstr>
      <vt:lpstr>RQ3_reducing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Charlotte Meinke</dc:creator>
  <cp:lastModifiedBy>Charlotte Marie Meinke</cp:lastModifiedBy>
  <dcterms:created xsi:type="dcterms:W3CDTF">2022-09-06T07:12:43Z</dcterms:created>
  <dcterms:modified xsi:type="dcterms:W3CDTF">2023-06-29T09:55:54Z</dcterms:modified>
</cp:coreProperties>
</file>