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meinkcha.PSYCHOLOGIE\Documents\GitHub\Analysis_sys_review\"/>
    </mc:Choice>
  </mc:AlternateContent>
  <xr:revisionPtr revIDLastSave="0" documentId="13_ncr:1_{B9CF72B8-3EAB-419C-9DA8-A7E71CC944E0}" xr6:coauthVersionLast="36" xr6:coauthVersionMax="47" xr10:uidLastSave="{00000000-0000-0000-0000-000000000000}"/>
  <bookViews>
    <workbookView xWindow="28680" yWindow="-120" windowWidth="29040" windowHeight="15720" firstSheet="3" activeTab="6" xr2:uid="{66A8DC06-0BB1-4A3D-A4A8-B85BACC4D187}"/>
  </bookViews>
  <sheets>
    <sheet name="READ_ME" sheetId="16" r:id="rId1"/>
    <sheet name="internalizing_dis_exclusion" sheetId="12" r:id="rId2"/>
    <sheet name="internalizing_dis_extraction" sheetId="7" r:id="rId3"/>
    <sheet name="RQ0_table" sheetId="14" r:id="rId4"/>
    <sheet name="RQ1_acc" sheetId="11" r:id="rId5"/>
    <sheet name="RQ2_Important_features" sheetId="9" r:id="rId6"/>
    <sheet name="RQ3_reducing" sheetId="1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1" l="1"/>
  <c r="Q2" i="11" s="1"/>
  <c r="M2" i="14" s="1"/>
  <c r="O5" i="11"/>
  <c r="Q5" i="11" s="1"/>
  <c r="O7" i="11"/>
  <c r="Q7" i="11" s="1"/>
  <c r="O9" i="11"/>
  <c r="Q9" i="11" s="1"/>
  <c r="O12" i="11"/>
  <c r="Q12" i="11" s="1"/>
  <c r="G9" i="11"/>
  <c r="E13" i="9" l="1"/>
  <c r="E14" i="9"/>
  <c r="E3" i="9"/>
  <c r="E4" i="9"/>
  <c r="E5" i="9"/>
  <c r="E6" i="9"/>
  <c r="E7" i="9"/>
  <c r="E8" i="9"/>
  <c r="E9" i="9"/>
  <c r="E10" i="9"/>
  <c r="E11" i="9"/>
  <c r="E12" i="9"/>
  <c r="E2" i="9"/>
  <c r="C2" i="9"/>
  <c r="C3" i="9"/>
  <c r="C4" i="9"/>
  <c r="C5" i="9"/>
  <c r="C6" i="9"/>
  <c r="C7" i="9"/>
  <c r="C8" i="9"/>
  <c r="C9" i="9"/>
  <c r="C10" i="9"/>
  <c r="C11" i="9"/>
  <c r="C12" i="9"/>
  <c r="C13" i="9"/>
  <c r="C14" i="9"/>
  <c r="F2" i="9"/>
  <c r="F10" i="9"/>
  <c r="H13" i="9"/>
  <c r="H5" i="9"/>
  <c r="G2" i="9"/>
  <c r="F7" i="9"/>
  <c r="H12" i="9"/>
  <c r="G10" i="9"/>
  <c r="H2" i="9"/>
  <c r="H3" i="9"/>
  <c r="H4" i="9"/>
  <c r="H6" i="9"/>
  <c r="H7" i="9"/>
  <c r="H8" i="9"/>
  <c r="H9" i="9"/>
  <c r="H10" i="9"/>
  <c r="H11" i="9"/>
  <c r="H14" i="9"/>
  <c r="G12" i="9"/>
  <c r="G9" i="9"/>
  <c r="G5" i="9"/>
  <c r="C9" i="15"/>
  <c r="H2" i="14"/>
  <c r="H3" i="14"/>
  <c r="H4" i="14"/>
  <c r="H5" i="14"/>
  <c r="H6" i="14"/>
  <c r="H7" i="14"/>
  <c r="H8" i="14"/>
  <c r="H9" i="14"/>
  <c r="H10" i="14"/>
  <c r="H11" i="14"/>
  <c r="H12" i="14"/>
  <c r="H13" i="14"/>
  <c r="H14" i="14"/>
  <c r="G6" i="9"/>
  <c r="F5" i="9" l="1"/>
  <c r="G13" i="9"/>
  <c r="F9" i="9"/>
  <c r="F3" i="9"/>
  <c r="F4" i="9"/>
  <c r="F6" i="9"/>
  <c r="F8" i="9"/>
  <c r="F11" i="9"/>
  <c r="F12" i="9"/>
  <c r="F13" i="9"/>
  <c r="F14" i="9"/>
  <c r="C3" i="15" l="1"/>
  <c r="C4" i="15"/>
  <c r="C5" i="15"/>
  <c r="C6" i="15"/>
  <c r="C7" i="15"/>
  <c r="C8" i="15"/>
  <c r="C10" i="15"/>
  <c r="C11" i="15"/>
  <c r="C12" i="15"/>
  <c r="C13" i="15"/>
  <c r="C14" i="15"/>
  <c r="C2" i="15"/>
  <c r="S2" i="11"/>
  <c r="S3" i="11"/>
  <c r="S4" i="11"/>
  <c r="S5" i="11"/>
  <c r="S6" i="11"/>
  <c r="S7" i="11"/>
  <c r="S8" i="11"/>
  <c r="S9" i="11"/>
  <c r="S10" i="11"/>
  <c r="S11" i="11"/>
  <c r="S12" i="11"/>
  <c r="S13" i="11"/>
  <c r="S14" i="11"/>
  <c r="R2" i="11"/>
  <c r="R3" i="11"/>
  <c r="R4" i="11"/>
  <c r="R5" i="11"/>
  <c r="R6" i="11"/>
  <c r="R7" i="11"/>
  <c r="R8" i="11"/>
  <c r="R9" i="11"/>
  <c r="R10" i="11"/>
  <c r="R11" i="11"/>
  <c r="R12" i="11"/>
  <c r="R13" i="11"/>
  <c r="R14" i="11"/>
  <c r="C4" i="11"/>
  <c r="C5" i="11"/>
  <c r="C6" i="11"/>
  <c r="C7" i="11"/>
  <c r="C8" i="11"/>
  <c r="C9" i="11"/>
  <c r="C10" i="11"/>
  <c r="C11" i="11"/>
  <c r="C12" i="11"/>
  <c r="C13" i="11"/>
  <c r="C14" i="11"/>
  <c r="C3" i="11"/>
  <c r="C2" i="11"/>
  <c r="G2" i="11"/>
  <c r="G3" i="11"/>
  <c r="G4" i="11"/>
  <c r="G5" i="11"/>
  <c r="G6" i="11"/>
  <c r="G7" i="11"/>
  <c r="G8" i="11"/>
  <c r="G10" i="11"/>
  <c r="G11" i="11"/>
  <c r="G12" i="11"/>
  <c r="G13" i="11"/>
  <c r="G14" i="11"/>
  <c r="G3" i="9"/>
  <c r="G4" i="9"/>
  <c r="G7" i="9"/>
  <c r="G8" i="9"/>
  <c r="G11" i="9"/>
  <c r="G14" i="9"/>
  <c r="N2" i="14"/>
  <c r="N3" i="14"/>
  <c r="N4" i="14"/>
  <c r="N5" i="14"/>
  <c r="N6" i="14"/>
  <c r="N7" i="14"/>
  <c r="N8" i="14"/>
  <c r="N9" i="14"/>
  <c r="N10" i="14"/>
  <c r="N11" i="14"/>
  <c r="N12" i="14"/>
  <c r="N13" i="14"/>
  <c r="N14" i="14"/>
  <c r="K2" i="14"/>
  <c r="K3" i="14"/>
  <c r="K4" i="14"/>
  <c r="K5" i="14"/>
  <c r="K6" i="14"/>
  <c r="K7" i="14"/>
  <c r="K8" i="14"/>
  <c r="K9" i="14"/>
  <c r="K10" i="14"/>
  <c r="K11" i="14"/>
  <c r="K12" i="14"/>
  <c r="K13" i="14"/>
  <c r="K14" i="14"/>
  <c r="L2" i="14"/>
  <c r="L3" i="14"/>
  <c r="L4" i="14"/>
  <c r="L5" i="14"/>
  <c r="L6" i="14"/>
  <c r="L7" i="14"/>
  <c r="L8" i="14"/>
  <c r="L9" i="14"/>
  <c r="L10" i="14"/>
  <c r="L11" i="14"/>
  <c r="L12" i="14"/>
  <c r="L13" i="14"/>
  <c r="L14" i="14"/>
  <c r="J2" i="14"/>
  <c r="J3" i="14"/>
  <c r="J4" i="14"/>
  <c r="J5" i="14"/>
  <c r="J6" i="14"/>
  <c r="J7" i="14"/>
  <c r="J8" i="14"/>
  <c r="J9" i="14"/>
  <c r="J10" i="14"/>
  <c r="J11" i="14"/>
  <c r="J12" i="14"/>
  <c r="J13" i="14"/>
  <c r="J14" i="14"/>
  <c r="I2" i="14"/>
  <c r="I3" i="14"/>
  <c r="I4" i="14"/>
  <c r="I5" i="14"/>
  <c r="I6" i="14"/>
  <c r="I7" i="14"/>
  <c r="I8" i="14"/>
  <c r="I9" i="14"/>
  <c r="I10" i="14"/>
  <c r="I11" i="14"/>
  <c r="I12" i="14"/>
  <c r="I13" i="14"/>
  <c r="I14" i="14"/>
  <c r="G2" i="14"/>
  <c r="G3" i="14"/>
  <c r="G4" i="14"/>
  <c r="G5" i="14"/>
  <c r="G6" i="14"/>
  <c r="G7" i="14"/>
  <c r="G8" i="14"/>
  <c r="G9" i="14"/>
  <c r="G10" i="14"/>
  <c r="G11" i="14"/>
  <c r="G12" i="14"/>
  <c r="G13" i="14"/>
  <c r="G14" i="14"/>
  <c r="F2" i="14"/>
  <c r="F3" i="14"/>
  <c r="F4" i="14"/>
  <c r="F5" i="14"/>
  <c r="F6" i="14"/>
  <c r="F7" i="14"/>
  <c r="F8" i="14"/>
  <c r="F9" i="14"/>
  <c r="F10" i="14"/>
  <c r="F11" i="14"/>
  <c r="F12" i="14"/>
  <c r="F13" i="14"/>
  <c r="F14" i="14"/>
  <c r="E2" i="14"/>
  <c r="E3" i="14"/>
  <c r="E4" i="14"/>
  <c r="E5" i="14"/>
  <c r="E6" i="14"/>
  <c r="E7" i="14"/>
  <c r="E8" i="14"/>
  <c r="E9" i="14"/>
  <c r="E10" i="14"/>
  <c r="E11" i="14"/>
  <c r="E12" i="14"/>
  <c r="E13" i="14"/>
  <c r="E14" i="14"/>
  <c r="C2" i="14"/>
  <c r="C3" i="14"/>
  <c r="C4" i="14"/>
  <c r="C5" i="14"/>
  <c r="C6" i="14"/>
  <c r="C7" i="14"/>
  <c r="C8" i="14"/>
  <c r="C9" i="14"/>
  <c r="C10" i="14"/>
  <c r="C11" i="14"/>
  <c r="C12" i="14"/>
  <c r="C13" i="14"/>
  <c r="C14" i="14"/>
  <c r="D2" i="14"/>
  <c r="D3" i="14"/>
  <c r="D4" i="14"/>
  <c r="D5" i="14"/>
  <c r="D6" i="14"/>
  <c r="D7" i="14"/>
  <c r="D8" i="14"/>
  <c r="D9" i="14"/>
  <c r="D10" i="14"/>
  <c r="D11" i="14"/>
  <c r="D12" i="14"/>
  <c r="D13" i="14"/>
  <c r="D14" i="14"/>
  <c r="D10" i="11" l="1"/>
  <c r="E13" i="11"/>
  <c r="Q13" i="11" s="1"/>
  <c r="E14" i="11"/>
  <c r="Q14" i="11" s="1"/>
  <c r="M14" i="14" l="1"/>
  <c r="M13" i="14"/>
  <c r="L14" i="11"/>
  <c r="M14" i="11" s="1"/>
  <c r="L13" i="11"/>
  <c r="M13" i="11" s="1"/>
  <c r="J8" i="11"/>
  <c r="K8" i="11" s="1"/>
  <c r="E8" i="11"/>
  <c r="J7" i="11"/>
  <c r="K7" i="11" s="1"/>
  <c r="E7" i="11"/>
  <c r="M7" i="14" s="1"/>
  <c r="J3" i="11"/>
  <c r="K3" i="11" s="1"/>
  <c r="E3" i="11"/>
  <c r="J2" i="11"/>
  <c r="K2" i="11" s="1"/>
  <c r="E2" i="11"/>
  <c r="J4" i="11"/>
  <c r="K4" i="11" s="1"/>
  <c r="E4" i="11"/>
  <c r="J12" i="11"/>
  <c r="K12" i="11" s="1"/>
  <c r="E12" i="11"/>
  <c r="M12" i="14" s="1"/>
  <c r="E11" i="11"/>
  <c r="J9" i="11"/>
  <c r="K9" i="11" s="1"/>
  <c r="E9" i="11"/>
  <c r="M9" i="14" s="1"/>
  <c r="J6" i="11"/>
  <c r="K6" i="11" s="1"/>
  <c r="E6" i="11"/>
  <c r="Q6" i="11" s="1"/>
  <c r="J5" i="11"/>
  <c r="K5" i="11" s="1"/>
  <c r="E5" i="11"/>
  <c r="M5" i="14" s="1"/>
  <c r="J10" i="11"/>
  <c r="K10" i="11" s="1"/>
  <c r="E10" i="11"/>
  <c r="M11" i="14" l="1"/>
  <c r="Q11" i="11"/>
  <c r="M4" i="14"/>
  <c r="M6" i="14"/>
  <c r="L9" i="11"/>
  <c r="M9" i="11" s="1"/>
  <c r="L8" i="11"/>
  <c r="M8" i="11" s="1"/>
  <c r="Q8" i="11" s="1"/>
  <c r="M8" i="14" s="1"/>
  <c r="L5" i="11"/>
  <c r="M5" i="11" s="1"/>
  <c r="L12" i="11"/>
  <c r="M12" i="11" s="1"/>
  <c r="L3" i="11"/>
  <c r="M3" i="11" s="1"/>
  <c r="Q3" i="11" s="1"/>
  <c r="M3" i="14" s="1"/>
  <c r="L10" i="11"/>
  <c r="M10" i="11" s="1"/>
  <c r="Q10" i="11" s="1"/>
  <c r="M10" i="14" s="1"/>
  <c r="L2" i="11"/>
  <c r="M2" i="11" s="1"/>
  <c r="L11" i="11"/>
  <c r="M11" i="11" s="1"/>
  <c r="L6" i="11"/>
  <c r="M6" i="11" s="1"/>
  <c r="L7" i="11"/>
  <c r="M7" i="11" s="1"/>
  <c r="L4" i="11"/>
  <c r="M4" i="11" s="1"/>
  <c r="Q4" i="11" s="1"/>
</calcChain>
</file>

<file path=xl/sharedStrings.xml><?xml version="1.0" encoding="utf-8"?>
<sst xmlns="http://schemas.openxmlformats.org/spreadsheetml/2006/main" count="1691" uniqueCount="449">
  <si>
    <t>Autor</t>
  </si>
  <si>
    <t>treatment</t>
  </si>
  <si>
    <t>dimensionality reduction</t>
  </si>
  <si>
    <t>Cash, 2019</t>
  </si>
  <si>
    <t>medication</t>
  </si>
  <si>
    <t>Hopman, 2021</t>
  </si>
  <si>
    <t xml:space="preserve">medication-refractory depressed </t>
  </si>
  <si>
    <t>rTMS</t>
  </si>
  <si>
    <t>Ju, 2020</t>
  </si>
  <si>
    <t>MDD</t>
  </si>
  <si>
    <t>Pei, 2020</t>
  </si>
  <si>
    <t>OCD</t>
  </si>
  <si>
    <t>CBT</t>
  </si>
  <si>
    <t>Reggente, 2018</t>
  </si>
  <si>
    <t>Sikora, 2016</t>
  </si>
  <si>
    <t>Withfield-Gabrieli, 2015</t>
  </si>
  <si>
    <t xml:space="preserve">PTSD </t>
  </si>
  <si>
    <t>Zhutovsky, 2021</t>
  </si>
  <si>
    <t>Zhutovsky, 2019</t>
  </si>
  <si>
    <t>PTSD</t>
  </si>
  <si>
    <t>year</t>
  </si>
  <si>
    <t>Exclusion/inclusion</t>
  </si>
  <si>
    <t>inclusion</t>
  </si>
  <si>
    <t>Harris, 2022</t>
  </si>
  <si>
    <t>Karim, 2018</t>
  </si>
  <si>
    <t>MDD (late-life)</t>
  </si>
  <si>
    <t>Moreno-Ortega,2019</t>
  </si>
  <si>
    <t>ECT</t>
  </si>
  <si>
    <t>Wu, 2022</t>
  </si>
  <si>
    <t>Yuan,2018</t>
  </si>
  <si>
    <t>SSRI</t>
  </si>
  <si>
    <t>Schultz, 2018</t>
  </si>
  <si>
    <t>Kong, 2021</t>
  </si>
  <si>
    <t>Ge, 2019</t>
  </si>
  <si>
    <t>MDD (treatment resistant)</t>
  </si>
  <si>
    <t>Drysdale, 2017</t>
  </si>
  <si>
    <t>NA</t>
  </si>
  <si>
    <t>y</t>
  </si>
  <si>
    <t>no: regression</t>
  </si>
  <si>
    <t>n</t>
  </si>
  <si>
    <t xml:space="preserve">y </t>
  </si>
  <si>
    <t>n: regression</t>
  </si>
  <si>
    <t>exclusion (not reporting model based on rs alone)</t>
  </si>
  <si>
    <t>6. Reporting at least one classifier whose input features are only based on or derived of/from resting-state functional connectivities</t>
  </si>
  <si>
    <t>exclusion (no categorical outcome)</t>
  </si>
  <si>
    <t>CBT and  medication</t>
  </si>
  <si>
    <t>Primary disorder</t>
  </si>
  <si>
    <t>Sun, 2020</t>
  </si>
  <si>
    <t>Chen, 2017</t>
  </si>
  <si>
    <t>Gao, 2021</t>
  </si>
  <si>
    <t>Hou, 2018</t>
  </si>
  <si>
    <t>Ju, 2022</t>
  </si>
  <si>
    <t>Nakamura, 2021</t>
  </si>
  <si>
    <t>ketamine</t>
  </si>
  <si>
    <t>Shen, 2015</t>
  </si>
  <si>
    <t>exclusion (no ML)</t>
  </si>
  <si>
    <t>Dunlop, 2021</t>
  </si>
  <si>
    <t>exclusion (no prediction of TR)</t>
  </si>
  <si>
    <r>
      <t xml:space="preserve">1. </t>
    </r>
    <r>
      <rPr>
        <b/>
        <sz val="11"/>
        <color rgb="FF000000"/>
        <rFont val="Calibri"/>
        <family val="2"/>
        <scheme val="minor"/>
      </rPr>
      <t>Publication in a peer-reviewed journal, written in English</t>
    </r>
  </si>
  <si>
    <t>Validation method</t>
  </si>
  <si>
    <t>25 remitters, 20 nonremitters</t>
  </si>
  <si>
    <t>LOOCV</t>
  </si>
  <si>
    <t>33 responders, 28 nonresponders</t>
  </si>
  <si>
    <t>exclusion (no baseline feature)</t>
  </si>
  <si>
    <t>Pearson correlation</t>
  </si>
  <si>
    <t>linear SVM</t>
  </si>
  <si>
    <t>exclusion, no single model</t>
  </si>
  <si>
    <t>Göttlich, 2015</t>
  </si>
  <si>
    <t>Ge, 2020</t>
  </si>
  <si>
    <t>exclusion (no ML, only ROC analyses)</t>
  </si>
  <si>
    <t>Oberlin, 2022</t>
  </si>
  <si>
    <t>Gaussian process classifier</t>
  </si>
  <si>
    <t>Philip, 2018</t>
  </si>
  <si>
    <t>7 responders, 14 nonresponders</t>
  </si>
  <si>
    <t>Berwian, 2020</t>
  </si>
  <si>
    <t>no: prediction of relapse after discontinuation of treatment</t>
  </si>
  <si>
    <t>Chen (Danni) 2022</t>
  </si>
  <si>
    <t>Chen (Xiaoyu), 2022</t>
  </si>
  <si>
    <t>refractory OCD</t>
  </si>
  <si>
    <t>DBS, capsulotomy</t>
  </si>
  <si>
    <t>Ge, 2017</t>
  </si>
  <si>
    <t>Gosnell, 2019</t>
  </si>
  <si>
    <t>n (functional model: not only based on resting state)</t>
  </si>
  <si>
    <t>Kwak, 2020</t>
  </si>
  <si>
    <t>Pang, 2022</t>
  </si>
  <si>
    <t>Tian, 2020</t>
  </si>
  <si>
    <t>Wang, 2022</t>
  </si>
  <si>
    <t>exclusion (no prediction based only on rsFC)</t>
  </si>
  <si>
    <t>Xiao, 2021</t>
  </si>
  <si>
    <t>Dunlop, 2017</t>
  </si>
  <si>
    <t>Sheynin, 2021</t>
  </si>
  <si>
    <t>5. Predicting treatment outcome as a categorical outcome</t>
  </si>
  <si>
    <t>exclusion (reported model based on rsFC AND DTI)</t>
  </si>
  <si>
    <t>exclusion (rsFC-model is also based on age, gender…)</t>
  </si>
  <si>
    <t>Klöbl, 2020</t>
  </si>
  <si>
    <t>Korgaonkar, 2020</t>
  </si>
  <si>
    <t>Leaver, 2018</t>
  </si>
  <si>
    <t>exclusion (no model only based on RS)</t>
  </si>
  <si>
    <t>70 responders, 54 nonresponders</t>
  </si>
  <si>
    <t>single connectivities</t>
  </si>
  <si>
    <t>exclusion (no cat. Outcome)</t>
  </si>
  <si>
    <t>exclusion (no cat outcome)</t>
  </si>
  <si>
    <t>exclusion (no rs)</t>
  </si>
  <si>
    <t>logistic regression</t>
  </si>
  <si>
    <t>adults</t>
  </si>
  <si>
    <t>no: only correlation!</t>
  </si>
  <si>
    <t>exclusion (no ML: no validation)</t>
  </si>
  <si>
    <t>Hippocampus_tested</t>
  </si>
  <si>
    <t>Amygdala_tested</t>
  </si>
  <si>
    <t>children and adolescents (8-17)</t>
  </si>
  <si>
    <t>Pearson correlation, partial correlation, tangent</t>
  </si>
  <si>
    <t>SSRI/Alpha2-receptor-antagonists/atypical antipsychotics/CBT</t>
  </si>
  <si>
    <t>40 responders, 42 nonresponders</t>
  </si>
  <si>
    <t>9 remitters, 9 nonremitters</t>
  </si>
  <si>
    <t>54 responders, 44 nonresponders</t>
  </si>
  <si>
    <t>28 remitters, 39 nonremitters</t>
  </si>
  <si>
    <t>24 responders, 20 nonresponders</t>
  </si>
  <si>
    <t>21 responders, 19 nonresponders</t>
  </si>
  <si>
    <t>Pearson correlation per sliding window</t>
  </si>
  <si>
    <t>logistic regression, linear SVM, radial kernel SVM, random forest</t>
  </si>
  <si>
    <t>polynomial kernel SVM</t>
  </si>
  <si>
    <t>linear SVM with RFE</t>
  </si>
  <si>
    <t>position ranking in linear SVM with RFE (final classifier)</t>
  </si>
  <si>
    <t>ROIs</t>
  </si>
  <si>
    <t>Hippocampus_important</t>
  </si>
  <si>
    <t>Amygdala_important</t>
  </si>
  <si>
    <t>Insula_important</t>
  </si>
  <si>
    <t>Precuneus_tested</t>
  </si>
  <si>
    <t>Insula_tested</t>
  </si>
  <si>
    <t>Year</t>
  </si>
  <si>
    <t>responders</t>
  </si>
  <si>
    <t>nonresponders</t>
  </si>
  <si>
    <t>n_maj_class</t>
  </si>
  <si>
    <t>acc maj. class</t>
  </si>
  <si>
    <t>MDD &amp; BPD</t>
  </si>
  <si>
    <t>LOOCV, 10-fold-CV</t>
  </si>
  <si>
    <t>accuracy; 61.2% (SD 10.5), not significant
Predicting response?</t>
  </si>
  <si>
    <t>accuracy: 88.89%, CI: 69.93-100; other metrics are visually depicted; significant
Predicting response</t>
  </si>
  <si>
    <t xml:space="preserve"> 0.89 accuracy; CI: 0.72 - 1</t>
  </si>
  <si>
    <t xml:space="preserve">accuracy: 88.9, 
significant,
</t>
  </si>
  <si>
    <t>sensitivity: 84%, specificity: 85%; positive predictive value: 88%;
significant;
Predicting remission</t>
  </si>
  <si>
    <t>accuracy: 82.08%, sensitivity: 71.43%, specificity: 89.74%, AUC: 0.86, further metrics can be calculated from the confusion matrix;
significant;
Predicting remission</t>
  </si>
  <si>
    <r>
      <rPr>
        <b/>
        <sz val="11"/>
        <color theme="1"/>
        <rFont val="Calibri"/>
        <family val="2"/>
        <scheme val="minor"/>
      </rPr>
      <t>balanced</t>
    </r>
    <r>
      <rPr>
        <sz val="11"/>
        <color theme="1"/>
        <rFont val="Calibri"/>
        <family val="2"/>
        <scheme val="minor"/>
      </rPr>
      <t xml:space="preserve"> accuracy: 81.4% (SD: 17.2), sensitivity: 84.8% (SD: 25.1), specificity (78% SD: 28.6), AUC: 0.929 (SD: 0.149), PPV/NPV (0.840/ 0.835, SD: 0.214/0.262);
significant;
</t>
    </r>
  </si>
  <si>
    <t>balanced accuracy: 76.17% (SD = 12.58%), sensitivity: 87.14% (SD = 16.56%), specificity: 65.20% (SD = 21.44%). AUC: 0.82 (SD = 0.16), PPV/NPV was 0.75/0.85 (SD = 0.14/0.19);
significant
Predicting response</t>
  </si>
  <si>
    <t>not tested</t>
  </si>
  <si>
    <t>balanced accuracy!</t>
  </si>
  <si>
    <t>balanced accuracy due to undersampling</t>
  </si>
  <si>
    <t>data-driven parcellation</t>
  </si>
  <si>
    <t>leave-one-site-out: 69% for leaving Site 1 out, 71% for leaving Site 2 out, 72% for leaving Site 3 out),
not testing significance; 
Predicting nonresponse?</t>
  </si>
  <si>
    <t>Classification metrics of the best model reported</t>
  </si>
  <si>
    <t>mean_acc_other_models</t>
  </si>
  <si>
    <t>min_acc_other_models</t>
  </si>
  <si>
    <t>max_acc_other_models</t>
  </si>
  <si>
    <t>missing</t>
  </si>
  <si>
    <t>Precuneus_important</t>
  </si>
  <si>
    <t>67 responders, 77 nonresponders</t>
  </si>
  <si>
    <t>atlas-based parcellation</t>
  </si>
  <si>
    <t>Accuracy (of the best model reported)</t>
  </si>
  <si>
    <t>no information</t>
  </si>
  <si>
    <t>comparison of models based on different features</t>
  </si>
  <si>
    <t>feature weights in STCGN</t>
  </si>
  <si>
    <t>feature weights in SVM (final classifier)</t>
  </si>
  <si>
    <t>no other models tested</t>
  </si>
  <si>
    <t>ROI-based set of connectivities</t>
  </si>
  <si>
    <t xml:space="preserve">56 responders, 50 nonresponders </t>
  </si>
  <si>
    <t>Algorithm(s) of the final classifier(s)</t>
  </si>
  <si>
    <t>Way of estimating the underlying functional connectivities</t>
  </si>
  <si>
    <t>total number of models tested: 9; 
varying combination of features;
accuracy: 0.72 - 0.89, CI: lower end 0.56 - 0.83</t>
  </si>
  <si>
    <t xml:space="preserve">total number of models tested: 2;
subset vs. whole-brain analysis;
</t>
  </si>
  <si>
    <t>total number of models tested: 13
2nd significant model: left IPS: 83.3; mean accuracy of all models: 59.0 (CI: 15.3), range 44.4 - 88.9</t>
  </si>
  <si>
    <t>total number of models tested: 4
varying validation technique
LOOCV: accuracy: 79.41; sens: 84.21%; spec: 73.33%</t>
  </si>
  <si>
    <t>total number of models tested: 48;
varying features;
no other model got significant</t>
  </si>
  <si>
    <t>total number of models tested: 50;
varying features and types of features (within- and between-network connectivity)
no other model got significant</t>
  </si>
  <si>
    <t>total number of models tested: 25;
varying features;
1 other significant model: 80% sensitivity, 75% specificity and 80% positive predictive value</t>
  </si>
  <si>
    <t>rTMS at left DLPFC</t>
  </si>
  <si>
    <t>remission: HDRS-24 ≤ 7 (post treatment)</t>
  </si>
  <si>
    <t>remission: MADRS ⩽10 (post treatment)</t>
  </si>
  <si>
    <t>rTMS at dorsomedial cortex</t>
  </si>
  <si>
    <t>filter feature selection</t>
  </si>
  <si>
    <t>wrapper feature selection</t>
  </si>
  <si>
    <t>model comparison</t>
  </si>
  <si>
    <t>feature importance in final classifier</t>
  </si>
  <si>
    <t>model comparison; feature importance in final classifier</t>
  </si>
  <si>
    <t>SSRI/SNRI</t>
  </si>
  <si>
    <t>Type of functional-connectivity-based input features</t>
  </si>
  <si>
    <t>total number of models tested: 25;
varying: features;
2 of 25 models got significant</t>
  </si>
  <si>
    <t>total number of models tested: 48;
varying: features;
1 of 48 models got significant</t>
  </si>
  <si>
    <t>total number of models tested: 50;
varying: features and types of features (within- and between-network connectivity);
1 of 50 models got significant</t>
  </si>
  <si>
    <t xml:space="preserve">total number of models tested: 14; 
varying: features;
accuracies: ca. 38% - 89%
</t>
  </si>
  <si>
    <t>total number of models tested: 5;
varying: classifiers;
accuracies: ca. 50% - 90%</t>
  </si>
  <si>
    <t>total number of models tested: 2;
varying: subset vs. whole-brain analysis;
accuracies: 81%</t>
  </si>
  <si>
    <t>total number of models tested: 13;
varying: features;
accuracies: 44% - 89%</t>
  </si>
  <si>
    <t>Reason for exclusion</t>
  </si>
  <si>
    <t>no categorical outcome</t>
  </si>
  <si>
    <t>no prediction of treatment outcome</t>
  </si>
  <si>
    <t>no ML approach</t>
  </si>
  <si>
    <t>no prediction on rs FC alone</t>
  </si>
  <si>
    <t>no baseline features</t>
  </si>
  <si>
    <t xml:space="preserve">missing </t>
  </si>
  <si>
    <t>total number of models tested: 4;
varying: validation technique;
accuracies: 69% - 79% (mean: 73%)</t>
  </si>
  <si>
    <t>calculated by hand: 73%</t>
  </si>
  <si>
    <t>total number of models tested: 9; 
varying: combination of features;
accuracies: 72% - 89% (mean: 83%)</t>
  </si>
  <si>
    <t>calculated by hand: 83%</t>
  </si>
  <si>
    <t>total number of models tested: 9
varying: binary outcome, validation technique and features;
accuracies: 58% - 75% (mean: 67%)</t>
  </si>
  <si>
    <t>calculated by hand: 67%</t>
  </si>
  <si>
    <t>Information on models tested</t>
  </si>
  <si>
    <t>Significant prediction</t>
  </si>
  <si>
    <t>Information about all other models tested</t>
  </si>
  <si>
    <t>Sample size</t>
  </si>
  <si>
    <t>antidepressants</t>
  </si>
  <si>
    <t>Dual regression</t>
  </si>
  <si>
    <t>improvement_above_chance</t>
  </si>
  <si>
    <t>accuracy: 78.3% (further metrics are depicted in the confusion matrix in Fig. 4f, e.g., sensitivity: 77.9%, specify: 78.7%); no testing for significance against 0, only against clinical features only model;
Predicting nonresponse</t>
  </si>
  <si>
    <t>accuracy: 89.63%; sensitivity: 84.57 %; specificity: 92.57%
not testing significance (only against other models);
Predicting response</t>
  </si>
  <si>
    <t>accuracy: 80.6; sensitivity: 77.8, and specificity: 84.1;
not testing significance;
predicting response
whole-brain: accuracy: 80.6, sensitivity: 83.3, specificity: 77.3; not testing significance;
predicting response</t>
  </si>
  <si>
    <t>10-fold CV - remission- negative features: accuracy: 72.13%, sensitivity: 42.55%, specificity: 92%,
not testing for significance,
Predicting remission</t>
  </si>
  <si>
    <t>Comments</t>
  </si>
  <si>
    <t>no supplement available</t>
  </si>
  <si>
    <t>2. Analysing a sample of patients with one of the following disorders as primary
disorder: unipolar depressive disorders, anxiety disorders, obsessive compulsive disorder, or post-traumatic
stress disorder</t>
  </si>
  <si>
    <t>selection frequency</t>
  </si>
  <si>
    <t>model comparison; selection frequency</t>
  </si>
  <si>
    <t>1. model based on pre-SMA network got significant, 2. selection frequency: largest clusters were located in the left inferior temporal gyrus (nvoxel = 14), left superior frontal gyrus (nvoxel = 10), and right precentral gyrus (nvoxel = 9).</t>
  </si>
  <si>
    <t>two levels: 1. comparison of models based on different features, 2. selection frequency in univariate feature selection</t>
  </si>
  <si>
    <t>selection frequency in feature selection with Wilcoxon rank sum test</t>
  </si>
  <si>
    <t>selection frequency in feature selection with correlation analysis</t>
  </si>
  <si>
    <t>selection frequency in feature selection with SVM RFE</t>
  </si>
  <si>
    <t>Thalamus_important</t>
  </si>
  <si>
    <t>Sensorimotor areas_tested</t>
  </si>
  <si>
    <t>Midbrain_important</t>
  </si>
  <si>
    <t>Inferior parietal lobule_important</t>
  </si>
  <si>
    <t>Superior  parietal lobule_important</t>
  </si>
  <si>
    <t>Middle temporal gyrus_important</t>
  </si>
  <si>
    <t>Superior parietal lobule_tested</t>
  </si>
  <si>
    <t>Middle temporal gyrus_tested</t>
  </si>
  <si>
    <t>Midbrain_tested</t>
  </si>
  <si>
    <t>Superior temporal gyrus_important</t>
  </si>
  <si>
    <t>Inferior temporal gyrus_important</t>
  </si>
  <si>
    <t>Sensorimotor areas_important</t>
  </si>
  <si>
    <t>Thalamus_tested</t>
  </si>
  <si>
    <t>Superior temporal gyrus_tested</t>
  </si>
  <si>
    <t>Inferior temporal gyrus_tested</t>
  </si>
  <si>
    <t>Visual areas_tested</t>
  </si>
  <si>
    <t>Visual areas_important</t>
  </si>
  <si>
    <t>ROI-based connectivity features</t>
  </si>
  <si>
    <t>single between-ROI or within-ROI connectivities</t>
  </si>
  <si>
    <t>Comments/unclear assigments</t>
  </si>
  <si>
    <t>left intraparietal sulcus = inferior parietal lobule</t>
  </si>
  <si>
    <t>preSMA = sensorimotor areas;
superior frontal gyrus = dorsolateral PFC;
precentral gyrus = sensorimotor areas</t>
  </si>
  <si>
    <t>Features with high predictive value</t>
  </si>
  <si>
    <t>Resolution of reporting features with high predictive value</t>
  </si>
  <si>
    <t>Way of measuring predictive value</t>
  </si>
  <si>
    <t>Way of measuring predictive value - categories</t>
  </si>
  <si>
    <t>Dorsolateral PFC_tested</t>
  </si>
  <si>
    <t>Ventrolateral PFC_tested</t>
  </si>
  <si>
    <t>Medial PFC_tested</t>
  </si>
  <si>
    <t>Inferior parietal lobule_tested</t>
  </si>
  <si>
    <t>Dorsolateral PFC_important</t>
  </si>
  <si>
    <t>Ventrolateral PFC_important</t>
  </si>
  <si>
    <t>Medial PFC_important</t>
  </si>
  <si>
    <t>only visually reported</t>
  </si>
  <si>
    <t>In the paper, MRMR is called a wrapper approach, however, in other papers it´s called a filter approach</t>
  </si>
  <si>
    <t>Age group</t>
  </si>
  <si>
    <t>Treatment</t>
  </si>
  <si>
    <t>Definition of treatment outcome</t>
  </si>
  <si>
    <t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t>
  </si>
  <si>
    <t>(partial) PTSD</t>
  </si>
  <si>
    <t>CBT/EMDR</t>
  </si>
  <si>
    <t>response: ≥ 25% ↓ HDRS-17 (post treatment lasting 4-6 weeks)</t>
  </si>
  <si>
    <t>response: ≥ 50% ↓ MADRS (after 8 weeks treatment)</t>
  </si>
  <si>
    <t>response: ≥ 50% ↓ HDRS-24 (after 2 weeks treatment)</t>
  </si>
  <si>
    <t>response: ≥ 50% ↓ HDRS-6 (after 2 weeks treatment)</t>
  </si>
  <si>
    <t>response: ≥ 50% ↓ BDI (after 7 weeks treatment)</t>
  </si>
  <si>
    <t>response: ≥ 50% ↓ HDRS-17 after 8 weeks; nonresponse: less than 20% ↓ after 2 weeks OR less than 50% ↓ after 8 weeks</t>
  </si>
  <si>
    <t>remission: HDRS-17 scores ≤ 7 (after 12 weeks treatment)</t>
  </si>
  <si>
    <t>response: ≥ 30% ↓ CAPS (post treatment lasting 6-8 months)</t>
  </si>
  <si>
    <t>response: ≥ 30% ↓ CAPS-CA (after 8 weeks treatment)</t>
  </si>
  <si>
    <t>10-fold CV</t>
  </si>
  <si>
    <t>10 × 10-fold CV</t>
  </si>
  <si>
    <t>50 x 5-fold CV</t>
  </si>
  <si>
    <t>1-fold V</t>
  </si>
  <si>
    <t>LOOCV, leave-one-site-out</t>
  </si>
  <si>
    <t>responders/nonresponders</t>
  </si>
  <si>
    <t>Pearson correlation controlled for age</t>
  </si>
  <si>
    <t>Group-information guided ICA, Pearson correlation, partial correlation</t>
  </si>
  <si>
    <t>subject-specific spatial maps (wb: including brainstem and cerebellum)</t>
  </si>
  <si>
    <t>whole-brain between-ROI FCs (wb:  including subcortex and midbrain)</t>
  </si>
  <si>
    <t>whole-brain between-ROI FCs</t>
  </si>
  <si>
    <t>whole-brain between-ROI FCs (wb: including subcortex, excluding midbrain)</t>
  </si>
  <si>
    <t>whole-brain between-ROI FCs (wb: including subcortex and maybe midbrain)</t>
  </si>
  <si>
    <t>Responders/nonresponders</t>
  </si>
  <si>
    <t xml:space="preserve">total number of models tested: 240;
varying: parcellation, connectivity estimation, dimensionality reduction and classifiers;
accuracies: 39% - 61% </t>
  </si>
  <si>
    <t>Parahippocampal gyrus_tested</t>
  </si>
  <si>
    <t>Parahippocampal gyrus_important</t>
  </si>
  <si>
    <t>total number of models tested: 5;
varying classifier: SVM, RF, deep-auto encoder, GCN; 
metrics are only reported visually; accuracies: ca. 50% - 90%</t>
  </si>
  <si>
    <t>Orbitofrontal Cortex_tested</t>
  </si>
  <si>
    <t>Orbitofrontal cortex_important</t>
  </si>
  <si>
    <t>Anterior cingulate cortex_important</t>
  </si>
  <si>
    <t>Posterior cingulate cortex_tested</t>
  </si>
  <si>
    <t>Posterior cingulate cortex_important</t>
  </si>
  <si>
    <t>Anterior cingulate cortex_tested</t>
  </si>
  <si>
    <t>Type of FC-based input features</t>
  </si>
  <si>
    <t>Study</t>
  </si>
  <si>
    <t>peaks of clusters of connectivity with sgACC and DLPFC</t>
  </si>
  <si>
    <t>Glasser atlas</t>
  </si>
  <si>
    <t>AAL atlas</t>
  </si>
  <si>
    <t>5 mm spheres around coordinates</t>
  </si>
  <si>
    <t>Brainnetome, exact coordinates can be extracted from the atlas</t>
  </si>
  <si>
    <t>6 mm spheres around coordinates (supplement)</t>
  </si>
  <si>
    <t>no information on definition of regions</t>
  </si>
  <si>
    <t>not clear, but coordinates are roughly given!</t>
  </si>
  <si>
    <t>How were regions defined?</t>
  </si>
  <si>
    <t>inferior frontal gyrus (triangular part) = ventrolateral PFC; lingual = visual areas;
rectus = orbitofrontal cortex, we rate midbrain_tested as no, as the is no evidence that the atlas Kong et al have used included the midbrain</t>
  </si>
  <si>
    <t>Poweratlas (10 mm spheres) + subcortical and midbrain regions</t>
  </si>
  <si>
    <t>5 mm spheres based on meta-analysis (Brodmann area reported!)</t>
  </si>
  <si>
    <t>visual cortex (left middle occipital: more than 50% of voxels belong to "L V3 3", "L V4  4", right lingual visual areas: more than 50% of voxels belong to "R V2 182", "R V1 181") = 
primary sensorimotor cortex = sensorimotor areas</t>
  </si>
  <si>
    <t>inferior frontal gyrus (A44d, IFS, A45c, A45r, 44op, 44v in Brainnetome) = inferior frontal cortex; 
middle frontal gyrus (MFG 77 (l/r) = A10l in Brainnetome) = orbitofrontal cortex;
middle frontal gyrus (MFG 73 (l) = A46 in Brainnetome) = dorsolateral PFC;
fusiform gyrus (FuG 31 = A20rv in Brainnetome) = visual areas;</t>
  </si>
  <si>
    <t>ventral visual stream network = visual areas (Glasser area 4), MT+(FST) = visual areas (Glasser area 5)</t>
  </si>
  <si>
    <r>
      <t xml:space="preserve">middle frontal gyrus DM (more than 50% of voxels belong to "R 8Ad 349") = dorsolateral PFC;
middle frontal gyrus CC (2 nodes; node 1: more than 50% of voxels belong to "R p9-46v 358", node 2: more than 50% of voxels belong to "R 8C 352"  and "R 8Av 350") = dorsolateral PFC
middle occipital gyrus (middle: most voxels belong to "R V3 183") = visual areas
superior occipital gyrus (most voxels belong to "L PGp 119", "L PGs 120") =  </t>
    </r>
    <r>
      <rPr>
        <b/>
        <sz val="11"/>
        <color theme="1"/>
        <rFont val="Calibri"/>
        <family val="2"/>
        <scheme val="minor"/>
      </rPr>
      <t>inferior parietal cortex</t>
    </r>
    <r>
      <rPr>
        <sz val="11"/>
        <color theme="1"/>
        <rFont val="Calibri"/>
        <family val="2"/>
        <scheme val="minor"/>
      </rPr>
      <t xml:space="preserve">
supplementary motor area (more than 50% belong to to "L SCEF 40" and " SCEF 220") = (higher) sensorimotor areas (Glasser 7)</t>
    </r>
  </si>
  <si>
    <t>van Waarde, 2015</t>
  </si>
  <si>
    <t>spatio-temporal graph convolutional network, graph convolutional network,  deep-auto encoder,  random forest, SVM</t>
  </si>
  <si>
    <t>Basal_ganglia_tested</t>
  </si>
  <si>
    <t>Basal_ganglia_important</t>
  </si>
  <si>
    <t>Moreno-Ortega, 2019</t>
  </si>
  <si>
    <t>node flexibilities per ROI (wb: no amygdala, no hippocampus, no midbrain)</t>
  </si>
  <si>
    <t>Here, we include all 3 different approaches of dimensionality reduction (PCA, Agglomeration) and feature selection that have been used</t>
  </si>
  <si>
    <t>central opercular cortex = insula</t>
  </si>
  <si>
    <t>READ_ME</t>
  </si>
  <si>
    <t xml:space="preserve">3. Predicting outcome to any treatment or intervention that might improve the patients` condition </t>
  </si>
  <si>
    <t>no</t>
  </si>
  <si>
    <t>n: relation between changed functional connectivities (after ECT minus before ECT) and treatment response</t>
  </si>
  <si>
    <t>y (BUT not using baseline features)</t>
  </si>
  <si>
    <t>y (but only as 2nd analysis)</t>
  </si>
  <si>
    <t>n: 2 years follow-up</t>
  </si>
  <si>
    <t>response: ≥ 50% ↓ MADRS (2 month after treatment lasting 4 weeks)</t>
  </si>
  <si>
    <t>total number of models tested: 14; 
varying: combination of 4 connectivities,
3 models got significant with respect to all classification metrics (accuracy, sensitivity, specificity, negative predictive value, positive predictive value),
accuracies: ca. 35% (visually reported) - 90%</t>
  </si>
  <si>
    <t>(multiple) linear regression, applying binarization afterwards</t>
  </si>
  <si>
    <t>total number of models tested: 240;
varying: parcellation, connectivity estimation, dimensionality reduction, classifier
accuracies: 39.0% (SD 11.7) to 61.2% (SD 10.5), 
no model got significant</t>
  </si>
  <si>
    <t>Initially, the authors planned to investigate short-term und long-term outcome. However, as the statistical comparison showed only differences in functional connectivity for long-term outcome, they only used long-term outcome for the machine learning pipeline.
The dataset called the "independent test dataset" is not independent, it is 30% of the original sample.</t>
  </si>
  <si>
    <t>atlas not clear; subcortical areas are probably included as pallidum, hippocampus, amygdala and caudate have shown to be important, midbrain structures are probably not investigated</t>
  </si>
  <si>
    <t>superior frontal gyrus (BA  9) = dorsolateral PFC;
inferior frontal gyrus (BA 47) = orbitofrontal cortex;
middle frontal gyrus (BA 6) = dorsolateral PFC; 
postcentral gyrus (BA 2) = sensorimotor areas;
inferior occipital gyrus (BA 19; most voxels belong to "L FFC 11" and "L PH 24" ) = visual areas;
cuneus (BA 18) = visual areas (Glasser: 2);</t>
  </si>
  <si>
    <t xml:space="preserve">bilateral orbital part of superior frontal gyrus (L: more than 50% of voxels belong to "L OFC 157", "L a10p 156", R: more than 50% of voxels belong to "R 13l 333", "R OFC 337", "R a10p 336") = orbitofrontal cortex; 
</t>
  </si>
  <si>
    <t>Patel, 2015</t>
  </si>
  <si>
    <t>SSRIs and CBT</t>
  </si>
  <si>
    <t>SSRIs, Alpha2-RA, Atypical Antipsychotics, Group BT</t>
  </si>
  <si>
    <t>Qin, 2015</t>
  </si>
  <si>
    <t>Social Anxiety Disorder</t>
  </si>
  <si>
    <t>Approach to reduce the number of initially available connectivities</t>
  </si>
  <si>
    <t>n: They don't predict if someone will respond, but what he/she will benefit from the most! The possibility of non-response is not given.</t>
  </si>
  <si>
    <t>This excel-file belongs to the paper: Meinke, C., Ulrike, L., Walter, H., &amp; Hilbert, K. Predicting treatment outcome in internalizing mental disorders based on resting-state functional connectivity: A systematic review of machine learning studies. (Manuscript in preparation)</t>
  </si>
  <si>
    <t>Sheets whose name starts with "RQ" (= research question) are created to answer the corresponding research question. If information of the sheet "internalizing_dis_extraction" (data extraction table) is used, the column name is italic.</t>
  </si>
  <si>
    <t xml:space="preserve">Goldstein-Pieckarski, </t>
  </si>
  <si>
    <t>medication (escitalopram, sertraline, or venlafaxine-XR)</t>
  </si>
  <si>
    <t>MDD (treatment-resistant)</t>
  </si>
  <si>
    <t>MDD (remitted)</t>
  </si>
  <si>
    <t>PTSD &amp; MDD</t>
  </si>
  <si>
    <t>medication (escitalopram)</t>
  </si>
  <si>
    <t>medication (escitalopram, sertraline or venlafaxine-XR)</t>
  </si>
  <si>
    <t>medication (duloxetine, venlafaxine, nimodipine, or escitalopram)</t>
  </si>
  <si>
    <t>medication (paroxetine)</t>
  </si>
  <si>
    <r>
      <t xml:space="preserve">4. </t>
    </r>
    <r>
      <rPr>
        <sz val="11"/>
        <color rgb="FF000000"/>
        <rFont val="Calibri"/>
        <family val="2"/>
        <scheme val="minor"/>
      </rPr>
      <t xml:space="preserve">Using a machine learning approach </t>
    </r>
    <r>
      <rPr>
        <sz val="11"/>
        <color theme="1"/>
        <rFont val="Calibri"/>
        <family val="2"/>
        <scheme val="minor"/>
      </rPr>
      <t>(SOME kind of validation; no correlation/association, at least linear regression)</t>
    </r>
  </si>
  <si>
    <t xml:space="preserve">remission: HDRS-17 &lt;7 (post treatment);
response: &gt; 50% ↓ HDRS-17;
</t>
  </si>
  <si>
    <t xml:space="preserve">47 remitters, 75 nonremitters;
71 responders, 51 nonresponders
</t>
  </si>
  <si>
    <t>More specific diagnosis</t>
  </si>
  <si>
    <t>inpatient/outpatient</t>
  </si>
  <si>
    <t>outpatients at 6 centers in Canada</t>
  </si>
  <si>
    <t>severe OR treatment-ressistant</t>
  </si>
  <si>
    <t>QIDS &gt; 11, HAMD &gt; 14</t>
  </si>
  <si>
    <t>How was diagnosis assessed?</t>
  </si>
  <si>
    <t>with episode duration of at least three months, and a score of at least 24 on the Montgomery-Asberg Depression Rating Scale</t>
  </si>
  <si>
    <t>DSM-4, MINI</t>
  </si>
  <si>
    <t>DSM-4, psychiatrists from the specialist outpatient clinics</t>
  </si>
  <si>
    <t>rather outpatient</t>
  </si>
  <si>
    <t>moderate or severe depression (MADRS &gt; 20), medication-refractory depression (had failed to respond adequately to at least one full course ( &gt; 6 weeks) of antidepressant medication or were medication intolerant)</t>
  </si>
  <si>
    <t>SCID, 2 psychiatrists</t>
  </si>
  <si>
    <t>2 hospitals</t>
  </si>
  <si>
    <t>DSM-4, SCID</t>
  </si>
  <si>
    <t>at New York State Psychiatry
Institute (NYSPI) or Columbia University Medical Center (CUMC)</t>
  </si>
  <si>
    <t>All patients met DSM-IV criteria for unipolar major depressive disorder (MDD), diagnosed by structured clinical interview for DSM IV [44] conducted by specialist physicians of the University Medical Center in Bonn,</t>
  </si>
  <si>
    <t>DSM-4, SCID, physician</t>
  </si>
  <si>
    <t>not clear</t>
  </si>
  <si>
    <t>MINI</t>
  </si>
  <si>
    <t>3 hospitals</t>
  </si>
  <si>
    <t>DSM-4</t>
  </si>
  <si>
    <t>CAPS</t>
  </si>
  <si>
    <t>CAPS-CA</t>
  </si>
  <si>
    <t xml:space="preserve">mean severity </t>
  </si>
  <si>
    <t>mean = 26.5, SD = 3.9</t>
  </si>
  <si>
    <t>HDRS - 17  &gt; 17</t>
  </si>
  <si>
    <t>HDRS 17: responders mean = 24.37  4.71; nonresponders mean (22.67  4.33)</t>
  </si>
  <si>
    <t>31.8
(10.2), range 9 -54</t>
  </si>
  <si>
    <t>36.5±8.3</t>
  </si>
  <si>
    <t>responders: 71.92 (15.06); nonresponders: 69.85 (11.45)</t>
  </si>
  <si>
    <t>&gt; 20 points</t>
  </si>
  <si>
    <t>failure to respond to at least two previous antidepressant trials</t>
  </si>
  <si>
    <t>moderate: HHRS-17: 20.4</t>
  </si>
  <si>
    <t>moderate: 25.6(6.1)</t>
  </si>
  <si>
    <t>reponders: moderate:  23.95 ± 5.09/25.18 ± 5.95/27.5 ± 3.8;
nonresponders: 24.27 ± 4.96/25.47 ± 5.45/-</t>
  </si>
  <si>
    <t>mild - moderate: 20.78 ± 3.42; 21.82 ± 3.67</t>
  </si>
  <si>
    <t>HDRS-24 &gt; 20</t>
  </si>
  <si>
    <t>HDRS-24 &gt; 18; treatment-resistant, clinical indications</t>
  </si>
  <si>
    <t>moderate to severe: 29.8(5.6)</t>
  </si>
  <si>
    <t>moderate to severe: 29.85 ± 5.91</t>
  </si>
  <si>
    <t>-</t>
  </si>
  <si>
    <t>1. atlas-based brain parcellation (258 nodes: 33.153 connectivities), 
2. feature selection: wilcoxon rank sum test</t>
  </si>
  <si>
    <t>1. atlas-based brain parcellation, 
2. threshold functional connectivities (proportional), 
3. pooling layers within STCGN (first layer: 90 ROIs, last layer: 14 ROIs)</t>
  </si>
  <si>
    <t>1. atlas-based brain parcellation (246 ROIs; 30.135 connectivities), 
2. feature selection via correlation analysis (keep only correlations above specific threshold value) 
3. aggregate features by summing correlations</t>
  </si>
  <si>
    <t>1. theory-based ROI selection (36 ROIs: 630 connectivities),
2. feature selection in inner loop: SVM-RFE</t>
  </si>
  <si>
    <t>theory-based selection</t>
  </si>
  <si>
    <t>Technique of calculating balanced acc</t>
  </si>
  <si>
    <t>Balanced_acc_based_on_sens_and_spec</t>
  </si>
  <si>
    <t>Balanced_acc_proxy</t>
  </si>
  <si>
    <t>proxy</t>
  </si>
  <si>
    <t>Balanced_acc_final</t>
  </si>
  <si>
    <t>calculated</t>
  </si>
  <si>
    <t>reported</t>
  </si>
  <si>
    <t>Balanced_acc_based_on_sens_and_spec_round</t>
  </si>
  <si>
    <t>Reported_Accuracy_rounded</t>
  </si>
  <si>
    <t>two levels: 1. comparison of models based on different features; 2. permutation testing of SVM weights for each voxel</t>
  </si>
  <si>
    <t>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t>
  </si>
  <si>
    <t>1. theory-based ROI selection: 13 ROIs, 
2. create one model per ROI (input features: connectivities to the 12 other ROIs)</t>
  </si>
  <si>
    <t>putamen (l/r), pallidum (r), hippocampus (l), amygdala (r), caudate (r),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 lingual (l), rectus (l)</t>
  </si>
  <si>
    <t>node-flexibilities of: right middle temporal gyrus, right middle occipital gyrus, left superior occipital gyrus, right middle frontal gyrus (2 nodes: belonging to cognitive control network and default mode network), left supplementary motor area, right insula, bilateral anterior cingulate cortex</t>
  </si>
  <si>
    <t>1 significant network: centered on the bilateral superior temporal gyrus (STG), 2. no clear picture with respect to important voxels</t>
  </si>
  <si>
    <t>Dorsolateral PFC (l) model had highest model accuracy (and was significant), 2nd significant model: left intraparietal sulcus</t>
  </si>
  <si>
    <t>single connectivities, grouped into connectivities between 24 coarse brain regions</t>
  </si>
  <si>
    <t>1. brain regions belonging to independent component, 2. brain regions voxel-clusters belonged to</t>
  </si>
  <si>
    <t>1. brain regions belonging to independent component, 2. single voxels</t>
  </si>
  <si>
    <t>brain regions belonging to independent component</t>
  </si>
  <si>
    <t>subject-specific spatial maps, connectivity between independent components (wb: including brainstem and cerebellum)</t>
  </si>
  <si>
    <t>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t>
  </si>
  <si>
    <t>between-ROI FCs between 13 ROIs:
subgenual anterior cingulate cortex (l/r), amygdala (l/r), intraparietal sulcus (l/r), dorsolateral PFC (l/r), anterior insula (l/r), dorsal anterior cingulate cortex, medial PFC, precuneus</t>
  </si>
  <si>
    <t>seed-based whole-brain connectivity of 14 ROIs (all l/r):
orbital part of superior frontal gyrus, triangular part inferior frontal gyrus, insula, anterior cingulate gyrus, paracingulate gyrus, posterior cingulate gyrus, hippocampus, amygdala</t>
  </si>
  <si>
    <t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t>
  </si>
  <si>
    <t>4 specific ROI-to-cluster FCs:
subgenual anterior cingulate cortex (sgACC) - frontal pole (l), sgACC - superior parietal lobule (l), sgACC - lateral occipital cortex (l), dorsolateral PFC (l) - central opercular cortex (l)</t>
  </si>
  <si>
    <t>FCs of: dorsomedial PFC, amygdala, dorsolateral PCF,  bilateral orbitofrontal cortex, posterior cingulate cortex, visual cortex (lingual, middle occipital), thalamus, nucleus accumbens, globus pallidus, ventrolateral , primary sensorimotor cortex, anterior cingulate cortex, ventral tegmental area</t>
  </si>
  <si>
    <t>From the 3 models that got significant across all metrics (A, D, E), one model used all 4 FCs, the two other models used 3 FCs, excluding either "subgenual anterior cingulate cortex - lateral occipital cortex" OR "subgenual anterior cingulate cortex - frontal pole". As 2 FCs, namely "subgenual anterior cingulate cortex - superior parietal lobule" and "dorsolateral PFC - central opercular cortex", were among all significant models, we defined them as the most important FCs.</t>
  </si>
  <si>
    <t>FC between dorsolateral PFC(p9-46v) and MT+(FST)(= Fundal area of the superior temporal sulcus in the middle temporal visual area), and FC within the visual ventral stream network (Glasser coarse area 4)</t>
  </si>
  <si>
    <r>
      <t xml:space="preserve">subset: whole-brain FCs from hippocampus (l), orbital part of the superior frontal gyrus (l), hippocampus (r), posterior cingulate gyrus (r), amygdala (r), and anterior cingulate gyrus (l)
</t>
    </r>
    <r>
      <rPr>
        <i/>
        <sz val="11"/>
        <color theme="1"/>
        <rFont val="Calibri"/>
        <family val="2"/>
        <scheme val="minor"/>
      </rPr>
      <t>wb: whole-brain FCs from: hippocampus (left), posterior cingulate gyrus (r)</t>
    </r>
  </si>
  <si>
    <t>Important FCs of the negative feature model (best model):  inferior frontal gyrus -  inferior temporal gyrus, inferior frontal gyrus - parahippocampal gyrus, inferior frontal gyrus - fusiform gyrus, precuneus - middle frontal gyrus, basal ganglia - insula.</t>
  </si>
  <si>
    <t>best network: centered in the dorsomedial PFC, including dorsolateral PFC, orbitofrontal cortex, posterior cingulate cortex; 
2nd network: centered in the anterior cingulate cortex, including sensorimotor cortex, parahippocampal gyrus and midbrain</t>
  </si>
  <si>
    <t>21 FCs,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t>
  </si>
  <si>
    <r>
      <t>1. theory-based ROI selection: 9 brain regions (38 between- and within-ROI-connectivities), 
2. feature selection outside ML (data leakage): use connectivities that correlate significantly with treatment response</t>
    </r>
    <r>
      <rPr>
        <b/>
        <sz val="11"/>
        <color theme="1"/>
        <rFont val="Calibri"/>
        <family val="2"/>
        <scheme val="minor"/>
      </rPr>
      <t xml:space="preserve">
</t>
    </r>
    <r>
      <rPr>
        <sz val="11"/>
        <color theme="1"/>
        <rFont val="Calibri"/>
        <family val="2"/>
        <scheme val="minor"/>
      </rPr>
      <t>3. create a 1-feature-model for each of the 4 connectivities, create three 2-features-models by adding the feature that performed best in the 1-feature models</t>
    </r>
  </si>
  <si>
    <t>1. atlas-based brain parcellation (5 different atlases), 
2. dimensionality reduction or feature selection in inner loop (4 different approaches: PCA, ANOVA, agglomeration, None)</t>
  </si>
  <si>
    <r>
      <t>1. data-based parcellation: MELODIC (Group-ICA, data leakage) -&gt; result: 25 non-noise related independent components (ICs)</t>
    </r>
    <r>
      <rPr>
        <b/>
        <sz val="11"/>
        <color theme="1"/>
        <rFont val="Calibri"/>
        <family val="2"/>
        <scheme val="minor"/>
      </rPr>
      <t>,</t>
    </r>
    <r>
      <rPr>
        <sz val="11"/>
        <color theme="1"/>
        <rFont val="Calibri"/>
        <family val="2"/>
        <scheme val="minor"/>
      </rPr>
      <t xml:space="preserve">
2. feature extraction: create subject-specific maps of group-based components via dual regression, 
3. create a model for each IC,
4. feature selection within ML: Group comparison per voxel; voxels whose average values differ most between groups are kept (z-threshold)</t>
    </r>
  </si>
  <si>
    <t>1. atlas-based brain parcellation (90 ROIs), 
2. theory-based ROI selection (14 ROIs), 
3. create 1st-level model per ROI (input features: 89 connectivities to whole-brain ROIs, classifier: SVM-RFE), 
4. 2nd-level model: SVM</t>
  </si>
  <si>
    <r>
      <t>1. theory-based seed selection (2 brain regions), 
2. feature selection outside ML (data leakage): seed-based analysis comparing responders vs. nonresponde</t>
    </r>
    <r>
      <rPr>
        <b/>
        <sz val="11"/>
        <color theme="1"/>
        <rFont val="Calibri"/>
        <family val="2"/>
        <scheme val="minor"/>
      </rPr>
      <t>r</t>
    </r>
    <r>
      <rPr>
        <sz val="11"/>
        <color theme="1"/>
        <rFont val="Calibri"/>
        <family val="2"/>
        <scheme val="minor"/>
      </rPr>
      <t>s in whole data set -&gt; use seed-cluster correlation of the 4 clusters that got significant (4 connectivities), 
3. create 15 models with different combinations of these 4 connectivities</t>
    </r>
  </si>
  <si>
    <t>1. data-driven parcellation: meta-ICA (based on trauma-exposed subjects) -&gt; result: 48 non-noise-related independent components (ICs),
2. feature extraction: create subject-specific maps of group-based components via GIG-ICA, 
3. create a model for each IC and for each measure of between-IC-connectivity</t>
  </si>
  <si>
    <t>1. data-driven parcellation: meta-ICA (based on combat controls) -&gt; result: 48 non-noise-related independent components (ICs), 
2. feature extraction: create subject-specific maps of group-based components via dual regression,
3. create a model for each IC,
4. feature selection within ML: group comparison per voxel; voxels whose values differ most between groups are kept (z-threshold)</t>
  </si>
  <si>
    <t>model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</si>
</sst>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i/>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theme="8" tint="0.39994506668294322"/>
        <bgColor indexed="64"/>
      </patternFill>
    </fill>
    <fill>
      <patternFill patternType="solid">
        <fgColor theme="5" tint="0.39994506668294322"/>
        <bgColor indexed="64"/>
      </patternFill>
    </fill>
    <fill>
      <patternFill patternType="solid">
        <fgColor rgb="FFFFFF00"/>
        <bgColor indexed="64"/>
      </patternFill>
    </fill>
  </fills>
  <borders count="2">
    <border>
      <left/>
      <right/>
      <top/>
      <bottom/>
      <diagonal/>
    </border>
    <border>
      <left/>
      <right/>
      <top style="thin">
        <color theme="1"/>
      </top>
      <bottom style="thin">
        <color theme="1"/>
      </bottom>
      <diagonal/>
    </border>
  </borders>
  <cellStyleXfs count="3">
    <xf numFmtId="0" fontId="0" fillId="0" borderId="0"/>
    <xf numFmtId="0" fontId="7" fillId="3" borderId="0" applyAlignment="0">
      <alignment horizontal="left" vertical="top" textRotation="90" wrapText="1"/>
    </xf>
    <xf numFmtId="0" fontId="7" fillId="4" borderId="0">
      <alignment horizontal="left" vertical="top" textRotation="90" wrapText="1"/>
    </xf>
  </cellStyleXfs>
  <cellXfs count="2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wrapText="1"/>
    </xf>
    <xf numFmtId="0" fontId="0" fillId="2" borderId="0" xfId="0" applyFill="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lignment horizontal="left" vertical="top" wrapText="1"/>
    </xf>
    <xf numFmtId="0" fontId="1" fillId="0" borderId="1" xfId="0" applyFont="1" applyBorder="1" applyAlignment="1">
      <alignmen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vertical="top" wrapText="1"/>
    </xf>
    <xf numFmtId="0" fontId="7" fillId="3" borderId="0" xfId="1" applyAlignment="1">
      <alignment horizontal="left" vertical="top" textRotation="90" wrapText="1"/>
    </xf>
    <xf numFmtId="0" fontId="0" fillId="3" borderId="0" xfId="1" applyFont="1" applyAlignment="1">
      <alignment horizontal="left" vertical="top" textRotation="90" wrapText="1"/>
    </xf>
    <xf numFmtId="0" fontId="7" fillId="4" borderId="0" xfId="2">
      <alignment horizontal="left" vertical="top" textRotation="90" wrapText="1"/>
    </xf>
    <xf numFmtId="0" fontId="0" fillId="4" borderId="0" xfId="2" applyFont="1">
      <alignment horizontal="left" vertical="top" textRotation="90" wrapText="1"/>
    </xf>
    <xf numFmtId="0" fontId="0" fillId="0" borderId="0" xfId="0" applyAlignment="1">
      <alignment vertical="center" wrapText="1"/>
    </xf>
    <xf numFmtId="0" fontId="0" fillId="5" borderId="0" xfId="0" applyFill="1"/>
    <xf numFmtId="0" fontId="0" fillId="5" borderId="0" xfId="0" applyFill="1" applyAlignment="1">
      <alignment vertical="top" wrapText="1"/>
    </xf>
  </cellXfs>
  <cellStyles count="3">
    <cellStyle name="Standard" xfId="0" builtinId="0"/>
    <cellStyle name="Stil 1" xfId="1" xr:uid="{3FE307FF-96C5-4EAC-B98C-E05A6237ADE8}"/>
    <cellStyle name="Stil 2" xfId="2" xr:uid="{C47F76B8-C660-4B10-9B02-9D699A4681A9}"/>
  </cellStyles>
  <dxfs count="146">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AC4FA-042C-41F0-816F-B3FB3FF7B6AC}" name="Tabelle449" displayName="Tabelle449" ref="A1:K50" totalsRowShown="0" headerRowDxfId="144" dataDxfId="143">
  <autoFilter ref="A1:K50" xr:uid="{AB7B0D2D-3E80-4270-9E29-90B19FED948E}"/>
  <tableColumns count="11">
    <tableColumn id="1" xr3:uid="{5CF22EEB-0578-4AC4-86DE-80D9C8A1C134}" name="Autor" dataDxfId="142"/>
    <tableColumn id="9" xr3:uid="{1E9E917A-8F1D-40F5-B43F-E8D7F661A38A}" name="Exclusion/inclusion" dataDxfId="141"/>
    <tableColumn id="10" xr3:uid="{46439928-6F70-47E8-995A-C5008FA1F2B8}" name="Reason for exclusion" dataDxfId="140"/>
    <tableColumn id="2" xr3:uid="{6F7FACA6-1DF8-4B08-9DB9-8B2C1D297113}" name="Primary disorder" dataDxfId="139"/>
    <tableColumn id="3" xr3:uid="{58480E87-DD7C-4AD0-9E75-4A984E0767D3}" name="treatment" dataDxfId="138"/>
    <tableColumn id="17" xr3:uid="{AB7320B9-8ED8-4AE3-84D3-5DA1447A2FCC}" name="6. Reporting at least one classifier whose input features are only based on or derived of/from resting-state functional connectivities" dataDxfId="137"/>
    <tableColumn id="16" xr3:uid="{34B3A89A-51AF-48AC-A491-06B5EC0CCB25}" name="5. Predicting treatment outcome as a categorical outcome" dataDxfId="136"/>
    <tableColumn id="4" xr3:uid="{63F283E2-347C-4F8C-8E3E-154154CADC6A}" name="4. Using a machine learning approach (SOME kind of validation; no correlation/association, at least linear regression)" dataDxfId="135"/>
    <tableColumn id="5" xr3:uid="{2657D022-A7A6-4149-8296-9CD8FCBCDCAA}" name="3. Predicting outcome to any treatment or intervention that might improve the patients` condition " dataDxfId="134"/>
    <tableColumn id="6" xr3:uid="{EB4DA99F-C74D-4584-9A46-26F53E4C7F07}" name="2. Analysing a sample of patients with one of the following disorders as primary_x000a_disorder: unipolar depressive disorders, anxiety disorders, obsessive compulsive disorder, or post-traumatic_x000a_stress disorder" dataDxfId="133"/>
    <tableColumn id="7" xr3:uid="{AB77DDDB-A77A-4509-95E9-F0D1F804EA94}" name="1. Publication in a peer-reviewed journal, written in English" dataDxfId="1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422E4-81E0-462B-AB08-A0451C40D059}" name="Tabelle_extract" displayName="Tabelle_extract" ref="A1:X14" totalsRowShown="0" headerRowDxfId="131" dataDxfId="130">
  <autoFilter ref="A1:X14" xr:uid="{304422E4-81E0-462B-AB08-A0451C40D059}"/>
  <sortState ref="A2:X14">
    <sortCondition ref="A1:A14"/>
  </sortState>
  <tableColumns count="24">
    <tableColumn id="1" xr3:uid="{303D52A4-F70F-4E10-BC40-21F5078D7514}" name="Study" dataDxfId="129"/>
    <tableColumn id="2" xr3:uid="{9FD19389-1E46-4DB1-A20D-4D6964A4D9CD}" name="Year" dataDxfId="128"/>
    <tableColumn id="3" xr3:uid="{40DC112B-6045-4F8F-9C5D-D258EEB975DF}" name="Primary disorder" dataDxfId="127"/>
    <tableColumn id="22" xr3:uid="{E993F4CB-8480-430D-9B62-1328EF5A8A10}" name="How was diagnosis assessed?" dataDxfId="126"/>
    <tableColumn id="19" xr3:uid="{16F940CF-D313-4B00-8FF5-D1344BC00A4C}" name="More specific diagnosis" dataDxfId="125"/>
    <tableColumn id="24" xr3:uid="{7F6FFA97-BBB5-4062-9245-3AABDE06025B}" name="mean severity "/>
    <tableColumn id="20" xr3:uid="{2C923386-DD51-4240-8686-5C7D8D67810C}" name="inpatient/outpatient" dataDxfId="124"/>
    <tableColumn id="4" xr3:uid="{1CF73E0B-6172-4CE9-98E1-2D7EDAF4BCAB}" name="Age group" dataDxfId="123"/>
    <tableColumn id="5" xr3:uid="{BD5AEECF-DDF1-40E3-8289-EBA00FA3878E}" name="Treatment" dataDxfId="122"/>
    <tableColumn id="6" xr3:uid="{EDDBEE09-F1E6-48A1-8762-06BD25ECBBCF}" name="Definition of treatment outcome" dataDxfId="121"/>
    <tableColumn id="7" xr3:uid="{AC493E59-D67F-4C05-BA00-98B7CA3C763D}" name="Sample size" dataDxfId="120"/>
    <tableColumn id="17" xr3:uid="{DCA81452-B3CB-4584-AEAB-EEE90E36C12B}" name="responders/nonresponders" dataDxfId="119"/>
    <tableColumn id="8" xr3:uid="{29A83AC4-6D61-4F65-9948-C7266DCDC861}" name="Way of estimating the underlying functional connectivities" dataDxfId="118"/>
    <tableColumn id="9" xr3:uid="{723E62BF-476A-4186-96E7-1944610C27A4}" name="Type of functional-connectivity-based input features" dataDxfId="117"/>
    <tableColumn id="10" xr3:uid="{C61BF466-AF87-4B7D-B3EB-6A4E3E08591F}" name="Algorithm(s) of the final classifier(s)" dataDxfId="116"/>
    <tableColumn id="11" xr3:uid="{399ACFD1-ECD0-4D6A-9AB0-5D9830C3BDC2}" name="Validation method" dataDxfId="115"/>
    <tableColumn id="12" xr3:uid="{73B944F1-2A6E-4FAE-9E8E-E516F6235F38}" name="Classification metrics of the best model reported" dataDxfId="114"/>
    <tableColumn id="21" xr3:uid="{8335D2B7-9B83-4894-93D8-48EC76B10566}" name="Information about all other models tested" dataDxfId="113"/>
    <tableColumn id="13" xr3:uid="{8CE8E53E-3392-4892-B132-8E5D3E4F0CEE}" name="Way of measuring predictive value" dataDxfId="112"/>
    <tableColumn id="14" xr3:uid="{11725636-EC25-4720-BDCD-5FDC50A9ACD3}" name="Resolution of reporting features with high predictive value" dataDxfId="111"/>
    <tableColumn id="15" xr3:uid="{B6CC0645-E5E2-48DD-99FB-65CF941C0014}" name="Features with high predictive value" dataDxfId="110"/>
    <tableColumn id="16" xr3:uid="{212BF901-6AF0-4E2D-BB8B-AE09C9A82706}" name="Approach to reduce the number of initially available connectivities" dataDxfId="109"/>
    <tableColumn id="18" xr3:uid="{44F820D4-8EA5-403F-AB63-6A88A53D0AF9}" name="How were regions defined?" dataDxfId="108"/>
    <tableColumn id="23" xr3:uid="{61AB724A-B83C-45FE-8213-7EA05196F4A4}" name="Comments" dataDxfId="10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FE8E8-F850-4284-B59D-FBB75F2E87A6}" name="TabelleRQ0" displayName="TabelleRQ0" ref="A1:N14" totalsRowShown="0" headerRowDxfId="106" dataDxfId="105">
  <autoFilter ref="A1:N14" xr:uid="{78EFE8E8-F850-4284-B59D-FBB75F2E87A6}"/>
  <tableColumns count="14">
    <tableColumn id="1" xr3:uid="{C7393895-ED15-4F2E-A989-1CCA8CF0D9E2}" name="Study" dataDxfId="104"/>
    <tableColumn id="2" xr3:uid="{3AF91C48-2F73-43D1-AA5B-8CD6A64B1DEA}" name="Year" dataDxfId="103"/>
    <tableColumn id="3" xr3:uid="{29590781-5792-4AD1-9BB1-61DB7518322B}" name="Primary disorder" dataDxfId="102">
      <calculatedColumnFormula>VLOOKUP(A2,Tabelle_extract[#All],(MATCH(TabelleRQ0[[#Headers],[Primary disorder]],Tabelle_extract[#Headers],0)),FALSE)</calculatedColumnFormula>
    </tableColumn>
    <tableColumn id="4" xr3:uid="{B6820231-B0F5-4EA3-8977-ACBF62C62400}" name="Age group" dataDxfId="101">
      <calculatedColumnFormula>VLOOKUP(A2,Tabelle_extract[#All],(MATCH(TabelleRQ0[[#Headers],[Age group]],Tabelle_extract[#Headers],0)),FALSE)</calculatedColumnFormula>
    </tableColumn>
    <tableColumn id="5" xr3:uid="{C16F6EDB-61FA-43F7-8453-02A73E32092E}" name="Treatment" dataDxfId="100">
      <calculatedColumnFormula>VLOOKUP(A2,Tabelle_extract[#All],(MATCH(TabelleRQ0[[#Headers],[Treatment]],Tabelle_extract[#Headers],0)),FALSE)</calculatedColumnFormula>
    </tableColumn>
    <tableColumn id="6" xr3:uid="{A52A86F4-B99E-4CB7-81A3-1E9E5BE7F7C3}" name="Definition of treatment outcome" dataDxfId="99">
      <calculatedColumnFormula>VLOOKUP(A2,Tabelle_extract[#All],(MATCH(TabelleRQ0[[#Headers],[Definition of treatment outcome]],Tabelle_extract[#Headers],0)),FALSE)</calculatedColumnFormula>
    </tableColumn>
    <tableColumn id="7" xr3:uid="{9EB0DB04-D0F9-427A-89E5-E47E36F5F23B}" name="Sample size" dataDxfId="98">
      <calculatedColumnFormula>VLOOKUP(A2,Tabelle_extract[#All],(MATCH(TabelleRQ0[[#Headers],[Sample size]],Tabelle_extract[#Headers],0)),FALSE)</calculatedColumnFormula>
    </tableColumn>
    <tableColumn id="8" xr3:uid="{1BC3FD7D-03CD-4B39-9D46-158CB06FEE04}" name="Responders/nonresponders" dataDxfId="97">
      <calculatedColumnFormula>VLOOKUP(A2,Tabelle_extract[#All],(MATCH(TabelleRQ0[[#Headers],[Responders/nonresponders]],Tabelle_extract[#Headers],0)),FALSE)</calculatedColumnFormula>
    </tableColumn>
    <tableColumn id="9" xr3:uid="{5C0B472B-14EC-4F77-890E-BDDD8DCCC857}" name="Way of estimating the underlying functional connectivities" dataDxfId="96">
      <calculatedColumnFormula>VLOOKUP(A2,Tabelle_extract[#All],(MATCH(TabelleRQ0[[#Headers],[Way of estimating the underlying functional connectivities]],Tabelle_extract[#Headers],0)),FALSE)</calculatedColumnFormula>
    </tableColumn>
    <tableColumn id="10" xr3:uid="{549E771D-9F78-47A8-9FE9-67F5D76C5867}" name="Type of functional-connectivity-based input features" dataDxfId="95">
      <calculatedColumnFormula>VLOOKUP(A2,Tabelle_extract[#All],(MATCH(TabelleRQ0[[#Headers],[Type of functional-connectivity-based input features]],Tabelle_extract[#Headers],0)),FALSE)</calculatedColumnFormula>
    </tableColumn>
    <tableColumn id="11" xr3:uid="{2CDD70C2-C04F-4B91-9C88-6F683313C071}" name="Algorithm(s) of the final classifier(s)" dataDxfId="94">
      <calculatedColumnFormula>VLOOKUP(A2,Tabelle_extract[#All],(MATCH(TabelleRQ0[[#Headers],[Algorithm(s) of the final classifier(s)]],Tabelle_extract[#Headers],0)),FALSE)</calculatedColumnFormula>
    </tableColumn>
    <tableColumn id="12" xr3:uid="{6E2C9E31-FC06-4DB8-ACE2-CCEA6B5D507C}" name="Validation method" dataDxfId="93">
      <calculatedColumnFormula>VLOOKUP(A2,Tabelle_extract[#All],(MATCH(TabelleRQ0[[#Headers],[Validation method]],Tabelle_extract[#Headers],0)),FALSE)</calculatedColumnFormula>
    </tableColumn>
    <tableColumn id="13" xr3:uid="{73B9EBC2-24F7-4B50-AD72-4CE3D3A97257}" name="Balanced_acc_final" dataDxfId="92">
      <calculatedColumnFormula>VLOOKUP(A2,TabelleRQ1[#All],(MATCH(TabelleRQ0[[#Headers],[Balanced_acc_final]],TabelleRQ1[#Headers],0)),FALSE)</calculatedColumnFormula>
    </tableColumn>
    <tableColumn id="14" xr3:uid="{41ABA4C7-53C9-4319-B821-10E105A60176}" name="Information on models tested" dataDxfId="91">
      <calculatedColumnFormula>VLOOKUP(A2,TabelleRQ1[#All],(MATCH(TabelleRQ0[[#Headers],[Information on models tested]],TabelleRQ1[#Headers],0)),FALSE)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034B9-3080-44EA-9FFD-7543CF403B2E}" name="TabelleRQ1" displayName="TabelleRQ1" ref="A1:W14" totalsRowShown="0" headerRowDxfId="90" dataDxfId="89">
  <autoFilter ref="A1:W14" xr:uid="{52D034B9-3080-44EA-9FFD-7543CF403B2E}">
    <filterColumn colId="15">
      <filters>
        <filter val="proxy"/>
      </filters>
    </filterColumn>
  </autoFilter>
  <sortState ref="A2:W14">
    <sortCondition ref="A1:A14"/>
  </sortState>
  <tableColumns count="23">
    <tableColumn id="1" xr3:uid="{ED57257D-9738-4588-9815-662A66415EF1}" name="Study" dataDxfId="88"/>
    <tableColumn id="2" xr3:uid="{E498A5B8-931F-4B60-9292-00755C54BBBE}" name="Year" dataDxfId="87"/>
    <tableColumn id="3" xr3:uid="{45676C08-837F-4954-B266-5D9A426B1630}" name="Classification metrics of the best model reported" dataDxfId="86">
      <calculatedColumnFormula>VLOOKUP(A2,Tabelle_extract[#All],(MATCH(TabelleRQ1[[#Headers],[Classification metrics of the best model reported]],Tabelle_extract[#Headers],0)),FALSE)</calculatedColumnFormula>
    </tableColumn>
    <tableColumn id="4" xr3:uid="{2697BAC4-7C68-4BA5-928F-72703A5AE8E3}" name="Accuracy (of the best model reported)" dataDxfId="85"/>
    <tableColumn id="14" xr3:uid="{7E029B47-132C-4956-8C32-45BCD2DE74CF}" name="Reported_Accuracy_rounded" dataDxfId="84">
      <calculatedColumnFormula>ROUND(TabelleRQ1[[#This Row],[Accuracy (of the best model reported)]],0)</calculatedColumnFormula>
    </tableColumn>
    <tableColumn id="13" xr3:uid="{82C42500-CF6C-44D9-83A7-BF19EE605BB2}" name="Significant prediction" dataDxfId="83"/>
    <tableColumn id="7" xr3:uid="{A1B2E231-8C33-4040-8CCA-E7A840F62E1C}" name="responders/nonresponders" dataDxfId="82">
      <calculatedColumnFormula>VLOOKUP(A2,Tabelle_extract[#All],(MATCH(TabelleRQ1[[#Headers],[responders/nonresponders]],Tabelle_extract[#Headers],0)),FALSE)</calculatedColumnFormula>
    </tableColumn>
    <tableColumn id="8" xr3:uid="{45B6005B-26A4-4178-8967-3F127EFD242E}" name="responders" dataDxfId="81"/>
    <tableColumn id="9" xr3:uid="{ADDFEA65-4F9D-4A5D-9F1E-BBCB166C83BD}" name="nonresponders" dataDxfId="80"/>
    <tableColumn id="11" xr3:uid="{0A7DF5CD-792E-4D04-A86E-706E5160E13B}" name="n_maj_class" dataDxfId="79">
      <calculatedColumnFormula>IF(TabelleRQ1[[#This Row],[responders]]&gt;TabelleRQ1[[#This Row],[nonresponders]],TabelleRQ1[[#This Row],[responders]],TabelleRQ1[[#This Row],[nonresponders]])</calculatedColumnFormula>
    </tableColumn>
    <tableColumn id="10" xr3:uid="{970D86F6-FB12-4100-80A5-42A454EE8654}" name="acc maj. class" dataDxfId="78">
      <calculatedColumnFormula>ROUND(TabelleRQ1[[#This Row],[n_maj_class]]/(TabelleRQ1[[#This Row],[responders]]+TabelleRQ1[[#This Row],[nonresponders]])*100,0)</calculatedColumnFormula>
    </tableColumn>
    <tableColumn id="12" xr3:uid="{A74524C5-06F9-4070-87C0-7A2096C4C728}" name="improvement_above_chance" dataDxfId="77">
      <calculatedColumnFormula xml:space="preserve"> TabelleRQ1[[#This Row],[Reported_Accuracy_rounded]]-TabelleRQ1[[#This Row],[acc maj. class]]</calculatedColumnFormula>
    </tableColumn>
    <tableColumn id="21" xr3:uid="{4411F087-9B45-4E5A-8C4A-4DC472D738FE}" name="Balanced_acc_proxy" dataDxfId="76">
      <calculatedColumnFormula>TabelleRQ1[[#This Row],[improvement_above_chance]]+50</calculatedColumnFormula>
    </tableColumn>
    <tableColumn id="6" xr3:uid="{6375C778-144E-4BCF-9FB8-A0251EFA3F08}" name="Balanced_acc_based_on_sens_and_spec" dataDxfId="75"/>
    <tableColumn id="24" xr3:uid="{0D95107A-FD96-408C-A7CC-9261DD01761B}" name="Balanced_acc_based_on_sens_and_spec_round" dataDxfId="74">
      <calculatedColumnFormula xml:space="preserve"> ROUND(TabelleRQ1[[#This Row],[Balanced_acc_based_on_sens_and_spec]],0)</calculatedColumnFormula>
    </tableColumn>
    <tableColumn id="5" xr3:uid="{85018829-7282-4F60-90B7-96E702548402}" name="Technique of calculating balanced acc" dataDxfId="73"/>
    <tableColumn id="23" xr3:uid="{13C8BACB-17FB-42C5-B31F-E2FE859D8903}" name="Balanced_acc_final" dataDxfId="72">
      <calculatedColumnFormula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calculatedColumnFormula>
    </tableColumn>
    <tableColumn id="15" xr3:uid="{7AFF4EA4-9825-48BC-91A5-4557E81E3C05}" name="Sample size" dataDxfId="71">
      <calculatedColumnFormula>VLOOKUP(A2,Tabelle_extract[#All],(MATCH(TabelleRQ1[[#Headers],[Sample size]],Tabelle_extract[#Headers],0)),FALSE)</calculatedColumnFormula>
    </tableColumn>
    <tableColumn id="16" xr3:uid="{7143B2EE-E343-462D-83F9-B0C544D45732}" name="Information about all other models tested" dataDxfId="70">
      <calculatedColumnFormula>VLOOKUP(A2,Tabelle_extract[#All],(MATCH(TabelleRQ1[[#Headers],[Information about all other models tested]],Tabelle_extract[#Headers],0)),FALSE)</calculatedColumnFormula>
    </tableColumn>
    <tableColumn id="20" xr3:uid="{43600BC9-99D3-451C-A36C-388C5218E288}" name="Information on models tested" dataDxfId="69"/>
    <tableColumn id="17" xr3:uid="{D5024A1E-1428-4F0C-9475-D98D48DE56E5}" name="mean_acc_other_models" dataDxfId="68"/>
    <tableColumn id="18" xr3:uid="{28FE75F4-20A5-4BA4-A4B8-D8D8EFEBAD3F}" name="min_acc_other_models" dataDxfId="67"/>
    <tableColumn id="19" xr3:uid="{F3C496B4-2DC5-4C89-8A37-BFA11FE33FA7}" name="max_acc_other_models" dataDxfId="6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B94352-7FCC-40BA-91A4-C7D8E68A5804}" name="TabelleRQ2" displayName="TabelleRQ2" ref="A1:AY14" totalsRowShown="0" headerRowDxfId="64">
  <autoFilter ref="A1:AY14" xr:uid="{64B94352-7FCC-40BA-91A4-C7D8E68A5804}">
    <filterColumn colId="3">
      <filters>
        <filter val="feature importance in final classifier"/>
        <filter val="model comparison; feature importance in final classifier"/>
      </filters>
    </filterColumn>
  </autoFilter>
  <tableColumns count="51">
    <tableColumn id="1" xr3:uid="{7FFA2538-CD17-4287-96E8-8041F65E83A1}" name="Study" dataDxfId="63"/>
    <tableColumn id="2" xr3:uid="{94EFB65D-B7E3-4260-9C98-3A0FDD02B7F4}" name="year" dataDxfId="62"/>
    <tableColumn id="4" xr3:uid="{96EB699E-8415-4ECC-BE58-AC36AF219F10}" name="Way of measuring predictive value" dataDxfId="61">
      <calculatedColumnFormula>VLOOKUP(A2,Tabelle_extract[#All],(MATCH(Tabelle_extract[[#Headers],[Way of measuring predictive value]],Tabelle_extract[#Headers],0)),FALSE)</calculatedColumnFormula>
    </tableColumn>
    <tableColumn id="18" xr3:uid="{E9C3DD70-0381-4396-8ADD-E98DEE2F0816}" name="Way of measuring predictive value - categories" dataDxfId="60"/>
    <tableColumn id="5" xr3:uid="{1F7A4417-535C-4567-9DCC-3445F6DAF4FF}" name="Resolution of reporting features with high predictive value" dataDxfId="59">
      <calculatedColumnFormula>VLOOKUP(A2,Tabelle_extract[#All],(MATCH(Tabelle_extract[[#Headers],[Resolution of reporting features with high predictive value]],Tabelle_extract[#Headers],0)),FALSE)</calculatedColumnFormula>
    </tableColumn>
    <tableColumn id="17" xr3:uid="{0CFF2BCF-613D-4FF8-B154-C55889618C19}" name="Type of FC-based input features" dataDxfId="58">
      <calculatedColumnFormula>VLOOKUP(A2,Tabelle_extract[#All],(MATCH(Tabelle_extract[[#Headers],[Type of functional-connectivity-based input features]],Tabelle_extract[#Headers],0)),FALSE)</calculatedColumnFormula>
    </tableColumn>
    <tableColumn id="6" xr3:uid="{6A5A5F13-F5D6-4BFA-AE92-51B1AC2C90BD}" name="Features with high predictive value" dataDxfId="57">
      <calculatedColumnFormula>VLOOKUP(A2,Tabelle_extract[#All],(MATCH(Tabelle_extract[[#Headers],[Features with high predictive value]],Tabelle_extract[#Headers],0)),FALSE)</calculatedColumnFormula>
    </tableColumn>
    <tableColumn id="23" xr3:uid="{2377D5CF-32E2-47E0-A83F-D35C9BAEC336}" name="How were regions defined?" dataDxfId="56">
      <calculatedColumnFormula>VLOOKUP(A2,Tabelle_extract[#All],(MATCH(Tabelle_extract[[#Headers],[How were regions defined?]],Tabelle_extract[#Headers],0)),FALSE)</calculatedColumnFormula>
    </tableColumn>
    <tableColumn id="7" xr3:uid="{E11B576B-BA5D-4D1F-92B5-A58210B411FA}" name="Comments/unclear assigments" dataDxfId="55"/>
    <tableColumn id="8" xr3:uid="{4E4F98AB-3FD4-45E1-B50E-C62C876A8D74}" name="Dorsolateral PFC_tested" dataDxfId="54"/>
    <tableColumn id="14" xr3:uid="{BC53AF80-E873-4133-9AFA-625CF1AA14B2}" name="Ventrolateral PFC_tested" dataDxfId="53"/>
    <tableColumn id="15" xr3:uid="{7E97AE28-BEBB-44E8-9D29-31D9096B99C0}" name="Orbitofrontal Cortex_tested" dataDxfId="52"/>
    <tableColumn id="41" xr3:uid="{5433F938-9FB1-4B85-9ADB-E2445E4317BA}" name="Medial PFC_tested" dataDxfId="51"/>
    <tableColumn id="12" xr3:uid="{B1FB5E72-3320-44AE-815D-35CF027F779B}" name="Anterior cingulate cortex_tested" dataDxfId="50"/>
    <tableColumn id="19" xr3:uid="{DADE950E-BD3B-4153-BEFA-677EC1521569}" name="Posterior cingulate cortex_tested" dataDxfId="49"/>
    <tableColumn id="39" xr3:uid="{8104C15F-96D8-4140-A155-EA490F3B8920}" name="Precuneus_tested" dataDxfId="48"/>
    <tableColumn id="50" xr3:uid="{830BFEDE-71A8-4ED1-BAA0-DDE21B6ED1D8}" name="Superior parietal lobule_tested" dataDxfId="47"/>
    <tableColumn id="51" xr3:uid="{F38E2651-2865-431D-A73E-7165F207C1DA}" name="Inferior parietal lobule_tested" dataDxfId="46"/>
    <tableColumn id="53" xr3:uid="{93010864-E163-4CC3-BAD3-27A1FF7B3AAB}" name="Superior temporal gyrus_tested" dataDxfId="45"/>
    <tableColumn id="52" xr3:uid="{23D0396A-7FE5-4801-8888-D110ACCB3954}" name="Middle temporal gyrus_tested" dataDxfId="44"/>
    <tableColumn id="54" xr3:uid="{4E85F3F2-E410-4BB7-8926-CAFC4CEDE9AC}" name="Inferior temporal gyrus_tested" dataDxfId="43"/>
    <tableColumn id="3" xr3:uid="{1A40ABF2-1D5A-48E7-8A8F-9C18DB344981}" name="Parahippocampal gyrus_tested" dataDxfId="42"/>
    <tableColumn id="9" xr3:uid="{FD2C8383-C149-4BDE-AA69-7C81182CA214}" name="Sensorimotor areas_tested" dataDxfId="41"/>
    <tableColumn id="13" xr3:uid="{726FD500-95FD-4A7F-8C2F-751D88BB7D39}" name="Visual areas_tested" dataDxfId="40"/>
    <tableColumn id="11" xr3:uid="{49DA7377-C1AD-4BF9-B9C7-885C3E9E91B9}" name="Amygdala_tested" dataDxfId="39"/>
    <tableColumn id="10" xr3:uid="{B703DEDD-9CF5-4B3D-A8F6-250DFE259608}" name="Hippocampus_tested" dataDxfId="38"/>
    <tableColumn id="16" xr3:uid="{122064C3-0D1F-4DB3-A7F8-03A1A21529D6}" name="Insula_tested" dataDxfId="37"/>
    <tableColumn id="20" xr3:uid="{1DF26E41-FEF3-463F-BCA7-143E993A49F5}" name="Basal_ganglia_tested" dataDxfId="36"/>
    <tableColumn id="57" xr3:uid="{CE3FFBAC-BD44-4892-B7E4-D841DDFD5444}" name="Thalamus_tested" dataDxfId="35"/>
    <tableColumn id="55" xr3:uid="{BE220E44-1A9A-445F-B37B-FDD20A59ED26}" name="Midbrain_tested" dataDxfId="34"/>
    <tableColumn id="22" xr3:uid="{5DB2C2FF-C382-4777-AAF3-621D0C0542B8}" name="Dorsolateral PFC_important" dataDxfId="33"/>
    <tableColumn id="29" xr3:uid="{4FDED995-C633-48DF-94EB-BBF02D15BB1C}" name="Ventrolateral PFC_important" dataDxfId="32"/>
    <tableColumn id="30" xr3:uid="{F257F39A-1803-4703-95AC-6D2BC8F7FD02}" name="Orbitofrontal cortex_important" dataDxfId="31"/>
    <tableColumn id="42" xr3:uid="{DC78A950-11D6-4535-ACC8-0D875CCFE71C}" name="Medial PFC_important" dataDxfId="30"/>
    <tableColumn id="27" xr3:uid="{70EE6249-79C4-4BC5-947F-85CD35642B20}" name="Anterior cingulate cortex_important" dataDxfId="29"/>
    <tableColumn id="34" xr3:uid="{6A8921B7-30D3-4D4A-948A-6A77F9E6AA47}" name="Posterior cingulate cortex_important" dataDxfId="28"/>
    <tableColumn id="40" xr3:uid="{AC9DB8A2-1DCB-4AFD-A384-F32F55FC51D5}" name="Precuneus_important" dataDxfId="27"/>
    <tableColumn id="37" xr3:uid="{ADA57684-7482-42B5-AF81-A09B85F2FABE}" name="Superior  parietal lobule_important" dataDxfId="26"/>
    <tableColumn id="32" xr3:uid="{2CFFD25A-E301-499A-9C5D-31E7CD41016B}" name="Inferior parietal lobule_important" dataDxfId="25"/>
    <tableColumn id="36" xr3:uid="{86E47DE8-16C0-4A53-AA00-8955818065E6}" name="Superior temporal gyrus_important" dataDxfId="24"/>
    <tableColumn id="33" xr3:uid="{E3929741-3F6E-44E0-BEBE-B6BDEC12A78B}" name="Middle temporal gyrus_important" dataDxfId="23"/>
    <tableColumn id="49" xr3:uid="{7B8A258A-6B83-4025-86E8-483138F11985}" name="Inferior temporal gyrus_important" dataDxfId="22"/>
    <tableColumn id="21" xr3:uid="{9FC3A2F6-0A63-46B1-95B5-348CF82D25BE}" name="Parahippocampal gyrus_important" dataDxfId="21"/>
    <tableColumn id="38" xr3:uid="{CB0DD76B-1163-4547-AC35-2361709F42C4}" name="Sensorimotor areas_important" dataDxfId="20"/>
    <tableColumn id="28" xr3:uid="{4E5B1A9B-DC8D-4117-89ED-CA19D041ED5D}" name="Visual areas_important" dataDxfId="19"/>
    <tableColumn id="25" xr3:uid="{57CAB004-DA13-4120-8DEB-8832763848F8}" name="Amygdala_important" dataDxfId="18"/>
    <tableColumn id="24" xr3:uid="{539151F3-0451-4E0B-8174-9CF3320B94D5}" name="Hippocampus_important" dataDxfId="17"/>
    <tableColumn id="31" xr3:uid="{DDE71D82-19EC-46C5-95EF-D0196C5DA329}" name="Insula_important" dataDxfId="16"/>
    <tableColumn id="35" xr3:uid="{756B6726-6E80-49E5-A226-384030D21472}" name="Basal_ganglia_important" dataDxfId="15"/>
    <tableColumn id="43" xr3:uid="{D02C732B-A81D-425C-8EC6-F265D7135724}" name="Thalamus_important" dataDxfId="14"/>
    <tableColumn id="44" xr3:uid="{A6C73A45-5E44-4C06-BAF0-6629472670FB}" name="Midbrain_important" dataDxfId="1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345BC2-166C-462B-945A-2A5FCE2C90C9}" name="TabelleRQ3" displayName="TabelleRQ3" ref="A1:K14" totalsRowShown="0" headerRowDxfId="12" dataDxfId="11">
  <autoFilter ref="A1:K14" xr:uid="{32345BC2-166C-462B-945A-2A5FCE2C90C9}"/>
  <tableColumns count="11">
    <tableColumn id="1" xr3:uid="{EC001A90-3335-40E5-B7AF-994822BDDF6F}" name="Study" dataDxfId="10"/>
    <tableColumn id="2" xr3:uid="{CC6B84FE-09AC-41D6-932C-A073DA7CC228}" name="Year" dataDxfId="9"/>
    <tableColumn id="3" xr3:uid="{FE59DC2F-0FDD-42DD-A7BA-898D2250377E}" name="Approach to reduce the number of initially available connectivities" dataDxfId="8">
      <calculatedColumnFormula>VLOOKUP(A2,Tabelle_extract[#All],(MATCH(TabelleRQ3[[#Headers],[Approach to reduce the number of initially available connectivities]],Tabelle_extract[#Headers],0)),FALSE)</calculatedColumnFormula>
    </tableColumn>
    <tableColumn id="4" xr3:uid="{65389E39-0DBD-4379-83C4-3BD38593157B}" name="atlas-based parcellation" dataDxfId="7"/>
    <tableColumn id="5" xr3:uid="{BE8EA88C-7A04-4904-88BA-E98B7C72A523}" name="data-driven parcellation" dataDxfId="6"/>
    <tableColumn id="6" xr3:uid="{295083FB-6BA4-4372-AC13-4F89F925BFDA}" name="theory-based selection" dataDxfId="5"/>
    <tableColumn id="7" xr3:uid="{65ECF915-11C7-4CF9-BEBF-B7D67A41DD9E}" name="model allocation" dataDxfId="4"/>
    <tableColumn id="11" xr3:uid="{6650CE8A-3468-4AC1-B9F7-B8C5474880AE}" name="dimensionality reduction" dataDxfId="3"/>
    <tableColumn id="8" xr3:uid="{E0938C17-98D3-4593-A50E-779FA830B233}" name="filter feature selection" dataDxfId="2"/>
    <tableColumn id="9" xr3:uid="{BA52A5FE-6AC3-4D8E-AC54-75897A2A67AC}" name="wrapper feature selection" dataDxfId="1"/>
    <tableColumn id="10" xr3:uid="{50D64290-E826-4AAE-81FE-5244EFE8E3E0}" name="Comments"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19F1-87AB-41C7-903E-1C5E1CB4AA00}">
  <dimension ref="A1:A4"/>
  <sheetViews>
    <sheetView workbookViewId="0">
      <selection activeCell="A8" sqref="A8"/>
    </sheetView>
  </sheetViews>
  <sheetFormatPr baseColWidth="10" defaultColWidth="11.42578125" defaultRowHeight="15" x14ac:dyDescent="0.25"/>
  <cols>
    <col min="1" max="1" width="113.42578125" customWidth="1"/>
  </cols>
  <sheetData>
    <row r="1" spans="1:1" x14ac:dyDescent="0.25">
      <c r="A1" t="s">
        <v>326</v>
      </c>
    </row>
    <row r="2" spans="1:1" ht="45" x14ac:dyDescent="0.25">
      <c r="A2" s="12" t="s">
        <v>348</v>
      </c>
    </row>
    <row r="4" spans="1:1" ht="30" x14ac:dyDescent="0.25">
      <c r="A4" s="12" t="s">
        <v>349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E46C-A38C-4529-BAF0-C94F85D32C37}">
  <dimension ref="A1:K50"/>
  <sheetViews>
    <sheetView zoomScale="80" zoomScaleNormal="80" workbookViewId="0">
      <pane xSplit="1" topLeftCell="B1" activePane="topRight" state="frozen"/>
      <selection activeCell="A9" sqref="A9"/>
      <selection pane="topRight" activeCell="H44" sqref="H44"/>
    </sheetView>
  </sheetViews>
  <sheetFormatPr baseColWidth="10" defaultColWidth="11.42578125" defaultRowHeight="15" x14ac:dyDescent="0.25"/>
  <cols>
    <col min="1" max="1" width="17.28515625" customWidth="1"/>
    <col min="2" max="2" width="41.85546875" customWidth="1"/>
    <col min="3" max="3" width="36" customWidth="1"/>
    <col min="4" max="4" width="21.28515625" customWidth="1"/>
    <col min="5" max="5" width="14.140625" customWidth="1"/>
    <col min="6" max="6" width="19.42578125" customWidth="1"/>
    <col min="7" max="7" width="18.28515625" customWidth="1"/>
    <col min="8" max="8" width="20.140625" customWidth="1"/>
    <col min="9" max="9" width="16.85546875" customWidth="1"/>
    <col min="10" max="10" width="17.5703125" customWidth="1"/>
    <col min="11" max="11" width="18.28515625" customWidth="1"/>
  </cols>
  <sheetData>
    <row r="1" spans="1:11" ht="153.94999999999999" customHeight="1" x14ac:dyDescent="0.25">
      <c r="A1" s="1" t="s">
        <v>0</v>
      </c>
      <c r="B1" s="1" t="s">
        <v>21</v>
      </c>
      <c r="C1" s="1" t="s">
        <v>192</v>
      </c>
      <c r="D1" s="1" t="s">
        <v>46</v>
      </c>
      <c r="E1" s="1" t="s">
        <v>1</v>
      </c>
      <c r="F1" s="4" t="s">
        <v>43</v>
      </c>
      <c r="G1" s="4" t="s">
        <v>91</v>
      </c>
      <c r="H1" s="8" t="s">
        <v>359</v>
      </c>
      <c r="I1" s="4" t="s">
        <v>327</v>
      </c>
      <c r="J1" s="4" t="s">
        <v>218</v>
      </c>
      <c r="K1" s="4" t="s">
        <v>58</v>
      </c>
    </row>
    <row r="2" spans="1:11" ht="63.95" customHeight="1" x14ac:dyDescent="0.25">
      <c r="A2" s="24" t="s">
        <v>74</v>
      </c>
      <c r="B2" s="2" t="s">
        <v>57</v>
      </c>
      <c r="C2" s="2" t="s">
        <v>194</v>
      </c>
      <c r="D2" s="2" t="s">
        <v>353</v>
      </c>
      <c r="E2" s="2" t="s">
        <v>4</v>
      </c>
      <c r="F2" s="2"/>
      <c r="G2" s="2"/>
      <c r="H2" s="2"/>
      <c r="I2" s="2" t="s">
        <v>75</v>
      </c>
      <c r="J2" s="2" t="s">
        <v>37</v>
      </c>
      <c r="K2" s="2" t="s">
        <v>37</v>
      </c>
    </row>
    <row r="3" spans="1:11" ht="23.45" customHeight="1" x14ac:dyDescent="0.25">
      <c r="A3" s="2" t="s">
        <v>3</v>
      </c>
      <c r="B3" s="2" t="s">
        <v>42</v>
      </c>
      <c r="C3" s="2" t="s">
        <v>196</v>
      </c>
      <c r="D3" s="2" t="s">
        <v>9</v>
      </c>
      <c r="E3" s="2" t="s">
        <v>7</v>
      </c>
      <c r="F3" s="2" t="s">
        <v>39</v>
      </c>
      <c r="G3" s="2" t="s">
        <v>37</v>
      </c>
      <c r="H3" s="2" t="s">
        <v>37</v>
      </c>
      <c r="I3" s="2" t="s">
        <v>37</v>
      </c>
      <c r="J3" s="2" t="s">
        <v>37</v>
      </c>
      <c r="K3" s="2" t="s">
        <v>37</v>
      </c>
    </row>
    <row r="4" spans="1:11" x14ac:dyDescent="0.25">
      <c r="A4" s="2" t="s">
        <v>76</v>
      </c>
      <c r="B4" s="2" t="s">
        <v>44</v>
      </c>
      <c r="C4" s="2" t="s">
        <v>193</v>
      </c>
      <c r="D4" s="2" t="s">
        <v>9</v>
      </c>
      <c r="E4" s="2" t="s">
        <v>7</v>
      </c>
      <c r="F4" s="2"/>
      <c r="G4" s="2" t="s">
        <v>38</v>
      </c>
      <c r="H4" s="2" t="s">
        <v>37</v>
      </c>
      <c r="I4" s="2" t="s">
        <v>37</v>
      </c>
      <c r="J4" s="2" t="s">
        <v>37</v>
      </c>
      <c r="K4" s="2" t="s">
        <v>37</v>
      </c>
    </row>
    <row r="5" spans="1:11" ht="30" x14ac:dyDescent="0.25">
      <c r="A5" s="2" t="s">
        <v>77</v>
      </c>
      <c r="B5" s="2" t="s">
        <v>55</v>
      </c>
      <c r="C5" s="2" t="s">
        <v>195</v>
      </c>
      <c r="D5" s="2" t="s">
        <v>78</v>
      </c>
      <c r="E5" s="2" t="s">
        <v>79</v>
      </c>
      <c r="F5" s="2"/>
      <c r="G5" s="2"/>
      <c r="H5" s="2" t="s">
        <v>105</v>
      </c>
      <c r="I5" s="2" t="s">
        <v>37</v>
      </c>
      <c r="J5" s="2" t="s">
        <v>37</v>
      </c>
      <c r="K5" s="2" t="s">
        <v>37</v>
      </c>
    </row>
    <row r="6" spans="1:11" ht="34.5" customHeight="1" x14ac:dyDescent="0.25">
      <c r="A6" s="2" t="s">
        <v>48</v>
      </c>
      <c r="B6" s="2" t="s">
        <v>55</v>
      </c>
      <c r="C6" s="2" t="s">
        <v>195</v>
      </c>
      <c r="D6" s="2" t="s">
        <v>352</v>
      </c>
      <c r="E6" s="2" t="s">
        <v>27</v>
      </c>
      <c r="F6" s="2"/>
      <c r="G6" s="2"/>
      <c r="H6" s="2" t="s">
        <v>328</v>
      </c>
      <c r="I6" s="2" t="s">
        <v>37</v>
      </c>
      <c r="J6" s="2" t="s">
        <v>37</v>
      </c>
      <c r="K6" s="2" t="s">
        <v>37</v>
      </c>
    </row>
    <row r="7" spans="1:11" ht="14.45" customHeight="1" x14ac:dyDescent="0.25">
      <c r="A7" s="2" t="s">
        <v>35</v>
      </c>
      <c r="B7" s="2" t="s">
        <v>22</v>
      </c>
      <c r="C7" s="2" t="s">
        <v>36</v>
      </c>
      <c r="D7" s="2" t="s">
        <v>9</v>
      </c>
      <c r="E7" s="2" t="s">
        <v>7</v>
      </c>
      <c r="F7" s="2" t="s">
        <v>37</v>
      </c>
      <c r="G7" s="2" t="s">
        <v>37</v>
      </c>
      <c r="H7" s="2" t="s">
        <v>37</v>
      </c>
      <c r="I7" s="2" t="s">
        <v>37</v>
      </c>
      <c r="J7" s="2" t="s">
        <v>37</v>
      </c>
      <c r="K7" s="2" t="s">
        <v>37</v>
      </c>
    </row>
    <row r="8" spans="1:11" ht="30" x14ac:dyDescent="0.25">
      <c r="A8" s="2" t="s">
        <v>89</v>
      </c>
      <c r="B8" s="2" t="s">
        <v>55</v>
      </c>
      <c r="C8" s="2" t="s">
        <v>195</v>
      </c>
      <c r="D8" s="2" t="s">
        <v>9</v>
      </c>
      <c r="E8" s="2" t="s">
        <v>45</v>
      </c>
      <c r="F8" s="2"/>
      <c r="G8" s="2"/>
      <c r="H8" s="2" t="s">
        <v>39</v>
      </c>
      <c r="I8" s="2" t="s">
        <v>37</v>
      </c>
      <c r="J8" s="2" t="s">
        <v>37</v>
      </c>
      <c r="K8" s="2" t="s">
        <v>37</v>
      </c>
    </row>
    <row r="9" spans="1:11" x14ac:dyDescent="0.25">
      <c r="A9" s="2" t="s">
        <v>56</v>
      </c>
      <c r="B9" s="2" t="s">
        <v>55</v>
      </c>
      <c r="C9" s="2" t="s">
        <v>195</v>
      </c>
      <c r="D9" s="2" t="s">
        <v>9</v>
      </c>
      <c r="E9" s="2" t="s">
        <v>7</v>
      </c>
      <c r="F9" s="2"/>
      <c r="G9" s="2"/>
      <c r="H9" s="2" t="s">
        <v>39</v>
      </c>
      <c r="I9" s="2" t="s">
        <v>37</v>
      </c>
      <c r="J9" s="2" t="s">
        <v>37</v>
      </c>
      <c r="K9" s="2" t="s">
        <v>37</v>
      </c>
    </row>
    <row r="10" spans="1:11" ht="55.5" customHeight="1" x14ac:dyDescent="0.25">
      <c r="A10" s="2" t="s">
        <v>49</v>
      </c>
      <c r="B10" s="2" t="s">
        <v>57</v>
      </c>
      <c r="C10" s="2" t="s">
        <v>194</v>
      </c>
      <c r="D10" s="2" t="s">
        <v>9</v>
      </c>
      <c r="E10" s="2" t="s">
        <v>27</v>
      </c>
      <c r="F10" s="2"/>
      <c r="G10" s="2"/>
      <c r="H10" s="2"/>
      <c r="I10" s="2" t="s">
        <v>329</v>
      </c>
      <c r="J10" s="2" t="s">
        <v>37</v>
      </c>
      <c r="K10" s="2" t="s">
        <v>37</v>
      </c>
    </row>
    <row r="11" spans="1:11" ht="30" x14ac:dyDescent="0.25">
      <c r="A11" s="2" t="s">
        <v>80</v>
      </c>
      <c r="B11" s="2" t="s">
        <v>55</v>
      </c>
      <c r="C11" s="2" t="s">
        <v>195</v>
      </c>
      <c r="D11" s="2" t="s">
        <v>34</v>
      </c>
      <c r="E11" s="2" t="s">
        <v>7</v>
      </c>
      <c r="F11" s="2"/>
      <c r="G11" s="2"/>
      <c r="H11" s="2" t="s">
        <v>39</v>
      </c>
      <c r="I11" s="2" t="s">
        <v>37</v>
      </c>
      <c r="J11" s="2" t="s">
        <v>37</v>
      </c>
      <c r="K11" s="2" t="s">
        <v>37</v>
      </c>
    </row>
    <row r="12" spans="1:11" ht="30" x14ac:dyDescent="0.25">
      <c r="A12" s="2" t="s">
        <v>33</v>
      </c>
      <c r="B12" s="2" t="s">
        <v>55</v>
      </c>
      <c r="C12" s="2" t="s">
        <v>195</v>
      </c>
      <c r="D12" s="2" t="s">
        <v>34</v>
      </c>
      <c r="E12" s="2" t="s">
        <v>7</v>
      </c>
      <c r="F12" s="2"/>
      <c r="G12" s="2"/>
      <c r="H12" s="2" t="s">
        <v>39</v>
      </c>
      <c r="I12" s="2" t="s">
        <v>37</v>
      </c>
      <c r="J12" s="2" t="s">
        <v>37</v>
      </c>
      <c r="K12" s="2" t="s">
        <v>37</v>
      </c>
    </row>
    <row r="13" spans="1:11" x14ac:dyDescent="0.25">
      <c r="A13" s="2" t="s">
        <v>68</v>
      </c>
      <c r="B13" s="2" t="s">
        <v>69</v>
      </c>
      <c r="C13" s="2" t="s">
        <v>195</v>
      </c>
      <c r="D13" s="2" t="s">
        <v>9</v>
      </c>
      <c r="E13" s="2" t="s">
        <v>7</v>
      </c>
      <c r="F13" s="2"/>
      <c r="G13" s="2"/>
      <c r="H13" s="2" t="s">
        <v>39</v>
      </c>
      <c r="I13" s="2" t="s">
        <v>37</v>
      </c>
      <c r="J13" s="2" t="s">
        <v>37</v>
      </c>
      <c r="K13" s="2" t="s">
        <v>37</v>
      </c>
    </row>
    <row r="14" spans="1:11" ht="75" x14ac:dyDescent="0.25">
      <c r="A14" s="2" t="s">
        <v>350</v>
      </c>
      <c r="B14" s="2" t="s">
        <v>93</v>
      </c>
      <c r="C14" s="2" t="s">
        <v>196</v>
      </c>
      <c r="D14" s="2" t="s">
        <v>9</v>
      </c>
      <c r="E14" s="2" t="s">
        <v>351</v>
      </c>
      <c r="F14" s="2" t="s">
        <v>39</v>
      </c>
      <c r="G14" s="2" t="s">
        <v>37</v>
      </c>
      <c r="H14" s="2" t="s">
        <v>37</v>
      </c>
      <c r="I14" s="2" t="s">
        <v>37</v>
      </c>
      <c r="J14" s="2" t="s">
        <v>37</v>
      </c>
      <c r="K14" s="2" t="s">
        <v>37</v>
      </c>
    </row>
    <row r="15" spans="1:11" ht="30" x14ac:dyDescent="0.25">
      <c r="A15" s="2" t="s">
        <v>81</v>
      </c>
      <c r="B15" s="2" t="s">
        <v>92</v>
      </c>
      <c r="C15" s="2" t="s">
        <v>196</v>
      </c>
      <c r="D15" s="2" t="s">
        <v>9</v>
      </c>
      <c r="E15" s="2" t="s">
        <v>27</v>
      </c>
      <c r="F15" s="2" t="s">
        <v>39</v>
      </c>
      <c r="G15" s="2" t="s">
        <v>37</v>
      </c>
      <c r="H15" s="2" t="s">
        <v>37</v>
      </c>
      <c r="I15" s="2" t="s">
        <v>37</v>
      </c>
      <c r="J15" s="2" t="s">
        <v>37</v>
      </c>
      <c r="K15" s="2" t="s">
        <v>37</v>
      </c>
    </row>
    <row r="16" spans="1:11" x14ac:dyDescent="0.25">
      <c r="A16" s="2" t="s">
        <v>67</v>
      </c>
      <c r="B16" s="2" t="s">
        <v>55</v>
      </c>
      <c r="C16" s="2" t="s">
        <v>195</v>
      </c>
      <c r="D16" s="2" t="s">
        <v>11</v>
      </c>
      <c r="E16" s="2" t="s">
        <v>12</v>
      </c>
      <c r="F16" s="2"/>
      <c r="G16" s="2"/>
      <c r="H16" s="2" t="s">
        <v>39</v>
      </c>
      <c r="I16" s="2" t="s">
        <v>37</v>
      </c>
      <c r="J16" s="2" t="s">
        <v>37</v>
      </c>
      <c r="K16" s="2" t="s">
        <v>37</v>
      </c>
    </row>
    <row r="17" spans="1:11" ht="30" x14ac:dyDescent="0.25">
      <c r="A17" s="2" t="s">
        <v>23</v>
      </c>
      <c r="B17" s="2" t="s">
        <v>22</v>
      </c>
      <c r="C17" s="2" t="s">
        <v>36</v>
      </c>
      <c r="D17" s="2" t="s">
        <v>9</v>
      </c>
      <c r="E17" s="2" t="s">
        <v>355</v>
      </c>
      <c r="F17" s="2" t="s">
        <v>37</v>
      </c>
      <c r="G17" s="2" t="s">
        <v>37</v>
      </c>
      <c r="H17" s="2" t="s">
        <v>40</v>
      </c>
      <c r="I17" s="2" t="s">
        <v>37</v>
      </c>
      <c r="J17" s="2" t="s">
        <v>37</v>
      </c>
      <c r="K17" s="2" t="s">
        <v>37</v>
      </c>
    </row>
    <row r="18" spans="1:11" ht="30" x14ac:dyDescent="0.25">
      <c r="A18" s="2" t="s">
        <v>5</v>
      </c>
      <c r="B18" s="2" t="s">
        <v>22</v>
      </c>
      <c r="C18" s="2" t="s">
        <v>36</v>
      </c>
      <c r="D18" s="2" t="s">
        <v>6</v>
      </c>
      <c r="E18" s="2" t="s">
        <v>7</v>
      </c>
      <c r="F18" s="2" t="s">
        <v>37</v>
      </c>
      <c r="G18" s="2" t="s">
        <v>37</v>
      </c>
      <c r="H18" s="2" t="s">
        <v>37</v>
      </c>
      <c r="I18" s="2" t="s">
        <v>37</v>
      </c>
      <c r="J18" s="2" t="s">
        <v>37</v>
      </c>
      <c r="K18" s="2" t="s">
        <v>37</v>
      </c>
    </row>
    <row r="19" spans="1:11" x14ac:dyDescent="0.25">
      <c r="A19" s="2" t="s">
        <v>50</v>
      </c>
      <c r="B19" s="2" t="s">
        <v>55</v>
      </c>
      <c r="C19" s="2" t="s">
        <v>195</v>
      </c>
      <c r="D19" s="2" t="s">
        <v>9</v>
      </c>
      <c r="E19" s="2" t="s">
        <v>4</v>
      </c>
      <c r="F19" s="2"/>
      <c r="G19" s="2"/>
      <c r="H19" s="2" t="s">
        <v>39</v>
      </c>
      <c r="I19" s="2" t="s">
        <v>37</v>
      </c>
      <c r="J19" s="2" t="s">
        <v>37</v>
      </c>
      <c r="K19" s="2" t="s">
        <v>37</v>
      </c>
    </row>
    <row r="20" spans="1:11" x14ac:dyDescent="0.25">
      <c r="A20" s="2" t="s">
        <v>8</v>
      </c>
      <c r="B20" s="2" t="s">
        <v>44</v>
      </c>
      <c r="C20" s="2" t="s">
        <v>193</v>
      </c>
      <c r="D20" s="2" t="s">
        <v>9</v>
      </c>
      <c r="E20" s="2" t="s">
        <v>4</v>
      </c>
      <c r="F20" s="2"/>
      <c r="G20" s="2" t="s">
        <v>39</v>
      </c>
      <c r="H20" s="2" t="s">
        <v>37</v>
      </c>
      <c r="I20" s="2" t="s">
        <v>37</v>
      </c>
      <c r="J20" s="2" t="s">
        <v>37</v>
      </c>
      <c r="K20" s="2" t="s">
        <v>37</v>
      </c>
    </row>
    <row r="21" spans="1:11" ht="45" x14ac:dyDescent="0.25">
      <c r="A21" s="2" t="s">
        <v>51</v>
      </c>
      <c r="B21" s="2" t="s">
        <v>63</v>
      </c>
      <c r="C21" s="1" t="s">
        <v>197</v>
      </c>
      <c r="D21" s="2" t="s">
        <v>9</v>
      </c>
      <c r="E21" s="2" t="s">
        <v>4</v>
      </c>
      <c r="F21" s="2" t="s">
        <v>37</v>
      </c>
      <c r="G21" s="2" t="s">
        <v>37</v>
      </c>
      <c r="H21" s="2" t="s">
        <v>37</v>
      </c>
      <c r="I21" s="2" t="s">
        <v>330</v>
      </c>
      <c r="J21" s="2" t="s">
        <v>37</v>
      </c>
      <c r="K21" s="2" t="s">
        <v>37</v>
      </c>
    </row>
    <row r="22" spans="1:11" ht="45" x14ac:dyDescent="0.25">
      <c r="A22" s="2" t="s">
        <v>24</v>
      </c>
      <c r="B22" s="2" t="s">
        <v>66</v>
      </c>
      <c r="C22" s="2" t="s">
        <v>196</v>
      </c>
      <c r="D22" s="2" t="s">
        <v>25</v>
      </c>
      <c r="E22" s="2" t="s">
        <v>4</v>
      </c>
      <c r="F22" s="2" t="s">
        <v>82</v>
      </c>
      <c r="G22" s="2" t="s">
        <v>37</v>
      </c>
      <c r="H22" s="2" t="s">
        <v>37</v>
      </c>
      <c r="I22" s="2" t="s">
        <v>37</v>
      </c>
      <c r="J22" s="2" t="s">
        <v>37</v>
      </c>
      <c r="K22" s="2" t="s">
        <v>37</v>
      </c>
    </row>
    <row r="23" spans="1:11" x14ac:dyDescent="0.25">
      <c r="A23" s="2" t="s">
        <v>94</v>
      </c>
      <c r="B23" s="2" t="s">
        <v>55</v>
      </c>
      <c r="C23" s="2" t="s">
        <v>195</v>
      </c>
      <c r="D23" s="2" t="s">
        <v>9</v>
      </c>
      <c r="E23" t="s">
        <v>355</v>
      </c>
      <c r="F23" s="2"/>
      <c r="G23" s="2"/>
      <c r="H23" s="2" t="s">
        <v>39</v>
      </c>
      <c r="I23" s="2" t="s">
        <v>37</v>
      </c>
      <c r="J23" s="2" t="s">
        <v>37</v>
      </c>
      <c r="K23" s="2" t="s">
        <v>37</v>
      </c>
    </row>
    <row r="24" spans="1:11" x14ac:dyDescent="0.25">
      <c r="A24" s="2" t="s">
        <v>32</v>
      </c>
      <c r="B24" s="2" t="s">
        <v>22</v>
      </c>
      <c r="C24" s="2" t="s">
        <v>36</v>
      </c>
      <c r="D24" s="2" t="s">
        <v>9</v>
      </c>
      <c r="E24" s="2" t="s">
        <v>4</v>
      </c>
      <c r="F24" s="2" t="s">
        <v>37</v>
      </c>
      <c r="G24" s="2" t="s">
        <v>37</v>
      </c>
      <c r="H24" s="2"/>
      <c r="I24" s="2" t="s">
        <v>37</v>
      </c>
      <c r="J24" s="2" t="s">
        <v>37</v>
      </c>
      <c r="K24" s="2" t="s">
        <v>37</v>
      </c>
    </row>
    <row r="25" spans="1:11" x14ac:dyDescent="0.25">
      <c r="A25" s="2" t="s">
        <v>95</v>
      </c>
      <c r="B25" s="2" t="s">
        <v>102</v>
      </c>
      <c r="C25" s="2" t="s">
        <v>196</v>
      </c>
      <c r="D25" s="2" t="s">
        <v>9</v>
      </c>
      <c r="E25" t="s">
        <v>356</v>
      </c>
      <c r="F25" s="2" t="s">
        <v>39</v>
      </c>
      <c r="G25" s="2" t="s">
        <v>37</v>
      </c>
      <c r="H25" s="2" t="s">
        <v>37</v>
      </c>
      <c r="I25" s="2" t="s">
        <v>37</v>
      </c>
      <c r="J25" s="2" t="s">
        <v>37</v>
      </c>
      <c r="K25" s="2" t="s">
        <v>37</v>
      </c>
    </row>
    <row r="26" spans="1:11" x14ac:dyDescent="0.25">
      <c r="A26" s="2" t="s">
        <v>83</v>
      </c>
      <c r="B26" s="2" t="s">
        <v>57</v>
      </c>
      <c r="C26" s="2" t="s">
        <v>194</v>
      </c>
      <c r="D26" s="2" t="s">
        <v>11</v>
      </c>
      <c r="E26" t="s">
        <v>342</v>
      </c>
      <c r="F26" s="2"/>
      <c r="G26" s="2"/>
      <c r="H26" s="2"/>
      <c r="I26" s="2" t="s">
        <v>39</v>
      </c>
      <c r="J26" s="2" t="s">
        <v>37</v>
      </c>
      <c r="K26" s="2" t="s">
        <v>37</v>
      </c>
    </row>
    <row r="27" spans="1:11" x14ac:dyDescent="0.25">
      <c r="A27" s="2" t="s">
        <v>96</v>
      </c>
      <c r="B27" s="2" t="s">
        <v>97</v>
      </c>
      <c r="C27" s="2" t="s">
        <v>196</v>
      </c>
      <c r="D27" s="2" t="s">
        <v>9</v>
      </c>
      <c r="E27" s="2" t="s">
        <v>27</v>
      </c>
      <c r="F27" s="2" t="s">
        <v>39</v>
      </c>
      <c r="G27" s="2" t="s">
        <v>37</v>
      </c>
      <c r="H27" s="2" t="s">
        <v>37</v>
      </c>
      <c r="I27" s="2" t="s">
        <v>37</v>
      </c>
      <c r="J27" s="2" t="s">
        <v>37</v>
      </c>
      <c r="K27" s="2" t="s">
        <v>37</v>
      </c>
    </row>
    <row r="28" spans="1:11" ht="30" x14ac:dyDescent="0.25">
      <c r="A28" s="2" t="s">
        <v>26</v>
      </c>
      <c r="B28" s="2" t="s">
        <v>22</v>
      </c>
      <c r="C28" s="2" t="s">
        <v>36</v>
      </c>
      <c r="D28" s="2" t="s">
        <v>9</v>
      </c>
      <c r="E28" s="2" t="s">
        <v>27</v>
      </c>
      <c r="F28" s="2" t="s">
        <v>37</v>
      </c>
      <c r="G28" s="2" t="s">
        <v>37</v>
      </c>
      <c r="H28" s="2" t="s">
        <v>37</v>
      </c>
      <c r="I28" s="2" t="s">
        <v>37</v>
      </c>
      <c r="J28" s="2" t="s">
        <v>37</v>
      </c>
      <c r="K28" s="2" t="s">
        <v>37</v>
      </c>
    </row>
    <row r="29" spans="1:11" ht="23.45" customHeight="1" x14ac:dyDescent="0.25">
      <c r="A29" s="2" t="s">
        <v>52</v>
      </c>
      <c r="B29" s="2" t="s">
        <v>55</v>
      </c>
      <c r="C29" s="2" t="s">
        <v>195</v>
      </c>
      <c r="D29" s="2" t="s">
        <v>9</v>
      </c>
      <c r="E29" s="2" t="s">
        <v>53</v>
      </c>
      <c r="F29" s="2"/>
      <c r="G29" s="2"/>
      <c r="H29" s="2" t="s">
        <v>39</v>
      </c>
      <c r="I29" s="2" t="s">
        <v>37</v>
      </c>
      <c r="J29" s="2" t="s">
        <v>37</v>
      </c>
      <c r="K29" s="2" t="s">
        <v>37</v>
      </c>
    </row>
    <row r="30" spans="1:11" ht="30" x14ac:dyDescent="0.25">
      <c r="A30" s="2" t="s">
        <v>70</v>
      </c>
      <c r="B30" s="2" t="s">
        <v>55</v>
      </c>
      <c r="C30" s="2" t="s">
        <v>195</v>
      </c>
      <c r="D30" t="s">
        <v>25</v>
      </c>
      <c r="E30" s="2" t="s">
        <v>355</v>
      </c>
      <c r="F30" s="2"/>
      <c r="G30" s="2"/>
      <c r="H30" s="2" t="s">
        <v>39</v>
      </c>
      <c r="I30" s="2" t="s">
        <v>37</v>
      </c>
      <c r="J30" s="2" t="s">
        <v>37</v>
      </c>
      <c r="K30" s="2" t="s">
        <v>37</v>
      </c>
    </row>
    <row r="31" spans="1:11" x14ac:dyDescent="0.25">
      <c r="A31" s="2" t="s">
        <v>84</v>
      </c>
      <c r="B31" s="2" t="s">
        <v>101</v>
      </c>
      <c r="C31" s="2" t="s">
        <v>193</v>
      </c>
      <c r="D31" s="2" t="s">
        <v>9</v>
      </c>
      <c r="E31" s="2" t="s">
        <v>27</v>
      </c>
      <c r="F31" s="2"/>
      <c r="G31" s="2" t="s">
        <v>39</v>
      </c>
      <c r="H31" s="2" t="s">
        <v>37</v>
      </c>
      <c r="I31" s="2" t="s">
        <v>37</v>
      </c>
      <c r="J31" s="2" t="s">
        <v>37</v>
      </c>
      <c r="K31" s="2" t="s">
        <v>37</v>
      </c>
    </row>
    <row r="32" spans="1:11" x14ac:dyDescent="0.25">
      <c r="A32" s="2" t="s">
        <v>341</v>
      </c>
      <c r="B32" s="2" t="s">
        <v>97</v>
      </c>
      <c r="C32" s="2" t="s">
        <v>196</v>
      </c>
      <c r="D32" s="2" t="s">
        <v>25</v>
      </c>
      <c r="E32" t="s">
        <v>357</v>
      </c>
      <c r="F32" s="2" t="s">
        <v>39</v>
      </c>
      <c r="G32" s="2" t="s">
        <v>37</v>
      </c>
      <c r="H32" s="2" t="s">
        <v>37</v>
      </c>
      <c r="I32" s="2" t="s">
        <v>37</v>
      </c>
      <c r="J32" s="2" t="s">
        <v>37</v>
      </c>
      <c r="K32" s="2" t="s">
        <v>37</v>
      </c>
    </row>
    <row r="33" spans="1:11" x14ac:dyDescent="0.25">
      <c r="A33" s="2" t="s">
        <v>10</v>
      </c>
      <c r="B33" s="2" t="s">
        <v>22</v>
      </c>
      <c r="C33" s="2" t="s">
        <v>36</v>
      </c>
      <c r="D33" s="2" t="s">
        <v>9</v>
      </c>
      <c r="E33" s="2" t="s">
        <v>4</v>
      </c>
      <c r="F33" s="2" t="s">
        <v>37</v>
      </c>
      <c r="G33" s="2" t="s">
        <v>37</v>
      </c>
      <c r="H33" s="2" t="s">
        <v>37</v>
      </c>
      <c r="I33" s="2" t="s">
        <v>37</v>
      </c>
      <c r="J33" s="2" t="s">
        <v>37</v>
      </c>
      <c r="K33" s="2" t="s">
        <v>37</v>
      </c>
    </row>
    <row r="34" spans="1:11" x14ac:dyDescent="0.25">
      <c r="A34" s="2" t="s">
        <v>72</v>
      </c>
      <c r="B34" s="2" t="s">
        <v>55</v>
      </c>
      <c r="C34" s="2" t="s">
        <v>195</v>
      </c>
      <c r="D34" s="2" t="s">
        <v>354</v>
      </c>
      <c r="E34" s="2" t="s">
        <v>7</v>
      </c>
      <c r="F34" s="2"/>
      <c r="G34" s="2"/>
      <c r="H34" s="2" t="s">
        <v>39</v>
      </c>
      <c r="I34" s="2" t="s">
        <v>37</v>
      </c>
      <c r="J34" s="2" t="s">
        <v>37</v>
      </c>
      <c r="K34" s="2" t="s">
        <v>37</v>
      </c>
    </row>
    <row r="35" spans="1:11" x14ac:dyDescent="0.25">
      <c r="A35" s="2" t="s">
        <v>344</v>
      </c>
      <c r="B35" s="2" t="s">
        <v>100</v>
      </c>
      <c r="C35" s="2" t="s">
        <v>193</v>
      </c>
      <c r="D35" s="2" t="s">
        <v>9</v>
      </c>
      <c r="E35" s="2" t="s">
        <v>7</v>
      </c>
      <c r="F35" s="2"/>
      <c r="G35" s="2" t="s">
        <v>39</v>
      </c>
      <c r="H35" s="2" t="s">
        <v>37</v>
      </c>
      <c r="I35" s="2" t="s">
        <v>37</v>
      </c>
      <c r="J35" s="2" t="s">
        <v>37</v>
      </c>
      <c r="K35" s="2" t="s">
        <v>37</v>
      </c>
    </row>
    <row r="36" spans="1:11" ht="30" x14ac:dyDescent="0.25">
      <c r="A36" s="2" t="s">
        <v>13</v>
      </c>
      <c r="B36" s="2" t="s">
        <v>97</v>
      </c>
      <c r="C36" s="2" t="s">
        <v>196</v>
      </c>
      <c r="D36" s="2" t="s">
        <v>78</v>
      </c>
      <c r="E36" s="2" t="s">
        <v>79</v>
      </c>
      <c r="F36" s="2" t="s">
        <v>39</v>
      </c>
      <c r="G36" s="2" t="s">
        <v>331</v>
      </c>
      <c r="H36" s="2" t="s">
        <v>37</v>
      </c>
      <c r="I36" s="2" t="s">
        <v>37</v>
      </c>
      <c r="J36" s="2" t="s">
        <v>37</v>
      </c>
      <c r="K36" s="2" t="s">
        <v>37</v>
      </c>
    </row>
    <row r="37" spans="1:11" ht="60" x14ac:dyDescent="0.25">
      <c r="A37" s="2" t="s">
        <v>31</v>
      </c>
      <c r="B37" s="2" t="s">
        <v>22</v>
      </c>
      <c r="C37" s="2" t="s">
        <v>36</v>
      </c>
      <c r="D37" s="2" t="s">
        <v>9</v>
      </c>
      <c r="E37" s="2" t="s">
        <v>343</v>
      </c>
      <c r="F37" s="2" t="s">
        <v>37</v>
      </c>
      <c r="G37" s="2" t="s">
        <v>37</v>
      </c>
      <c r="H37" s="2" t="s">
        <v>37</v>
      </c>
      <c r="I37" s="2" t="s">
        <v>37</v>
      </c>
      <c r="J37" s="2" t="s">
        <v>37</v>
      </c>
      <c r="K37" s="2" t="s">
        <v>37</v>
      </c>
    </row>
    <row r="38" spans="1:11" x14ac:dyDescent="0.25">
      <c r="A38" s="2" t="s">
        <v>54</v>
      </c>
      <c r="B38" s="2" t="s">
        <v>106</v>
      </c>
      <c r="C38" s="2" t="s">
        <v>195</v>
      </c>
      <c r="D38" s="2" t="s">
        <v>9</v>
      </c>
      <c r="E38" s="2" t="s">
        <v>7</v>
      </c>
      <c r="F38" s="2"/>
      <c r="G38" s="2"/>
      <c r="H38" s="2" t="s">
        <v>39</v>
      </c>
      <c r="I38" s="2" t="s">
        <v>37</v>
      </c>
      <c r="J38" s="2" t="s">
        <v>37</v>
      </c>
      <c r="K38" s="2" t="s">
        <v>37</v>
      </c>
    </row>
    <row r="39" spans="1:11" ht="30" x14ac:dyDescent="0.25">
      <c r="A39" s="2" t="s">
        <v>90</v>
      </c>
      <c r="B39" s="2" t="s">
        <v>57</v>
      </c>
      <c r="C39" s="2" t="s">
        <v>194</v>
      </c>
      <c r="D39" s="2" t="s">
        <v>9</v>
      </c>
      <c r="E39" s="2" t="s">
        <v>45</v>
      </c>
      <c r="F39" s="2"/>
      <c r="G39" s="2"/>
      <c r="H39" s="2"/>
      <c r="I39" s="2" t="s">
        <v>39</v>
      </c>
      <c r="J39" s="2" t="s">
        <v>37</v>
      </c>
      <c r="K39" s="2" t="s">
        <v>37</v>
      </c>
    </row>
    <row r="40" spans="1:11" x14ac:dyDescent="0.25">
      <c r="A40" s="2" t="s">
        <v>14</v>
      </c>
      <c r="B40" s="2" t="s">
        <v>44</v>
      </c>
      <c r="C40" s="2" t="s">
        <v>193</v>
      </c>
      <c r="D40" s="2" t="s">
        <v>9</v>
      </c>
      <c r="E40" s="2" t="s">
        <v>7</v>
      </c>
      <c r="F40" s="2" t="s">
        <v>37</v>
      </c>
      <c r="G40" s="2" t="s">
        <v>41</v>
      </c>
      <c r="H40" s="2" t="s">
        <v>37</v>
      </c>
      <c r="I40" s="2" t="s">
        <v>37</v>
      </c>
      <c r="J40" s="2" t="s">
        <v>37</v>
      </c>
      <c r="K40" s="2" t="s">
        <v>37</v>
      </c>
    </row>
    <row r="41" spans="1:11" x14ac:dyDescent="0.25">
      <c r="A41" s="2" t="s">
        <v>47</v>
      </c>
      <c r="B41" s="2" t="s">
        <v>22</v>
      </c>
      <c r="C41" s="2" t="s">
        <v>36</v>
      </c>
      <c r="D41" s="2" t="s">
        <v>9</v>
      </c>
      <c r="E41" s="2" t="s">
        <v>27</v>
      </c>
      <c r="F41" s="2" t="s">
        <v>37</v>
      </c>
      <c r="G41" s="2" t="s">
        <v>37</v>
      </c>
      <c r="H41" s="2" t="s">
        <v>37</v>
      </c>
      <c r="I41" s="2" t="s">
        <v>37</v>
      </c>
      <c r="J41" s="2" t="s">
        <v>37</v>
      </c>
      <c r="K41" s="2" t="s">
        <v>37</v>
      </c>
    </row>
    <row r="42" spans="1:11" x14ac:dyDescent="0.25">
      <c r="A42" s="2" t="s">
        <v>85</v>
      </c>
      <c r="B42" s="2" t="s">
        <v>22</v>
      </c>
      <c r="C42" s="2" t="s">
        <v>36</v>
      </c>
      <c r="D42" s="2" t="s">
        <v>9</v>
      </c>
      <c r="E42" t="s">
        <v>355</v>
      </c>
      <c r="F42" s="2" t="s">
        <v>37</v>
      </c>
      <c r="G42" s="2" t="s">
        <v>37</v>
      </c>
      <c r="H42" s="2" t="s">
        <v>37</v>
      </c>
      <c r="I42" s="2" t="s">
        <v>37</v>
      </c>
      <c r="J42" s="2" t="s">
        <v>37</v>
      </c>
      <c r="K42" s="2" t="s">
        <v>37</v>
      </c>
    </row>
    <row r="43" spans="1:11" x14ac:dyDescent="0.25">
      <c r="A43" s="2" t="s">
        <v>318</v>
      </c>
      <c r="B43" s="2" t="s">
        <v>22</v>
      </c>
      <c r="C43" s="2" t="s">
        <v>36</v>
      </c>
      <c r="D43" s="2" t="s">
        <v>9</v>
      </c>
      <c r="E43" s="2" t="s">
        <v>7</v>
      </c>
      <c r="F43" s="2" t="s">
        <v>37</v>
      </c>
      <c r="G43" s="2" t="s">
        <v>37</v>
      </c>
      <c r="H43" s="2" t="s">
        <v>37</v>
      </c>
      <c r="I43" s="2" t="s">
        <v>37</v>
      </c>
      <c r="J43" s="2" t="s">
        <v>37</v>
      </c>
      <c r="K43" s="2" t="s">
        <v>37</v>
      </c>
    </row>
    <row r="44" spans="1:11" ht="48.6" customHeight="1" x14ac:dyDescent="0.25">
      <c r="A44" s="2" t="s">
        <v>86</v>
      </c>
      <c r="B44" s="2" t="s">
        <v>57</v>
      </c>
      <c r="C44" s="2" t="s">
        <v>194</v>
      </c>
      <c r="D44" s="2" t="s">
        <v>9</v>
      </c>
      <c r="E44" s="2" t="s">
        <v>7</v>
      </c>
      <c r="F44" s="2"/>
      <c r="G44" s="2"/>
      <c r="H44" s="2"/>
      <c r="I44" s="2" t="s">
        <v>347</v>
      </c>
      <c r="J44" s="2" t="s">
        <v>37</v>
      </c>
      <c r="K44" s="2" t="s">
        <v>37</v>
      </c>
    </row>
    <row r="45" spans="1:11" ht="30" x14ac:dyDescent="0.25">
      <c r="A45" s="2" t="s">
        <v>15</v>
      </c>
      <c r="B45" s="2" t="s">
        <v>87</v>
      </c>
      <c r="C45" s="2" t="s">
        <v>196</v>
      </c>
      <c r="D45" s="2" t="s">
        <v>345</v>
      </c>
      <c r="E45" s="2" t="s">
        <v>12</v>
      </c>
      <c r="F45" s="2" t="s">
        <v>39</v>
      </c>
      <c r="G45" s="2" t="s">
        <v>37</v>
      </c>
      <c r="H45" s="2" t="s">
        <v>37</v>
      </c>
      <c r="I45" s="2" t="s">
        <v>37</v>
      </c>
      <c r="J45" s="2" t="s">
        <v>37</v>
      </c>
      <c r="K45" s="2" t="s">
        <v>37</v>
      </c>
    </row>
    <row r="46" spans="1:11" x14ac:dyDescent="0.25">
      <c r="A46" s="2" t="s">
        <v>28</v>
      </c>
      <c r="B46" s="2" t="s">
        <v>22</v>
      </c>
      <c r="C46" s="2" t="s">
        <v>36</v>
      </c>
      <c r="D46" s="2" t="s">
        <v>9</v>
      </c>
      <c r="E46" s="2" t="s">
        <v>27</v>
      </c>
      <c r="F46" s="2" t="s">
        <v>37</v>
      </c>
      <c r="G46" s="2" t="s">
        <v>37</v>
      </c>
      <c r="H46" s="2" t="s">
        <v>37</v>
      </c>
      <c r="I46" s="2" t="s">
        <v>37</v>
      </c>
      <c r="J46" s="2" t="s">
        <v>37</v>
      </c>
      <c r="K46" s="2" t="s">
        <v>37</v>
      </c>
    </row>
    <row r="47" spans="1:11" x14ac:dyDescent="0.25">
      <c r="A47" s="2" t="s">
        <v>88</v>
      </c>
      <c r="B47" s="2" t="s">
        <v>106</v>
      </c>
      <c r="C47" s="2" t="s">
        <v>195</v>
      </c>
      <c r="D47" s="2" t="s">
        <v>9</v>
      </c>
      <c r="E47" s="2" t="s">
        <v>4</v>
      </c>
      <c r="F47" s="2"/>
      <c r="G47" s="2"/>
      <c r="H47" s="2" t="s">
        <v>39</v>
      </c>
      <c r="I47" s="2" t="s">
        <v>37</v>
      </c>
      <c r="J47" s="2" t="s">
        <v>37</v>
      </c>
      <c r="K47" s="2" t="s">
        <v>37</v>
      </c>
    </row>
    <row r="48" spans="1:11" ht="18.600000000000001" customHeight="1" x14ac:dyDescent="0.25">
      <c r="A48" s="2" t="s">
        <v>29</v>
      </c>
      <c r="B48" s="2" t="s">
        <v>57</v>
      </c>
      <c r="C48" s="2" t="s">
        <v>194</v>
      </c>
      <c r="D48" s="2" t="s">
        <v>19</v>
      </c>
      <c r="E48" s="2" t="s">
        <v>358</v>
      </c>
      <c r="F48" s="2"/>
      <c r="G48" s="2"/>
      <c r="H48" s="2"/>
      <c r="I48" s="2" t="s">
        <v>332</v>
      </c>
      <c r="J48" s="2" t="s">
        <v>37</v>
      </c>
      <c r="K48" s="2" t="s">
        <v>37</v>
      </c>
    </row>
    <row r="49" spans="1:11" x14ac:dyDescent="0.25">
      <c r="A49" s="2" t="s">
        <v>18</v>
      </c>
      <c r="B49" s="2" t="s">
        <v>22</v>
      </c>
      <c r="C49" s="2" t="s">
        <v>36</v>
      </c>
      <c r="D49" s="2" t="s">
        <v>19</v>
      </c>
      <c r="E49" s="2" t="s">
        <v>12</v>
      </c>
      <c r="F49" s="2" t="s">
        <v>37</v>
      </c>
      <c r="G49" s="2" t="s">
        <v>37</v>
      </c>
      <c r="H49" s="2" t="s">
        <v>37</v>
      </c>
      <c r="I49" s="2" t="s">
        <v>37</v>
      </c>
      <c r="J49" s="2" t="s">
        <v>37</v>
      </c>
      <c r="K49" s="2" t="s">
        <v>37</v>
      </c>
    </row>
    <row r="50" spans="1:11" x14ac:dyDescent="0.25">
      <c r="A50" s="2" t="s">
        <v>17</v>
      </c>
      <c r="B50" s="2" t="s">
        <v>22</v>
      </c>
      <c r="C50" s="2" t="s">
        <v>36</v>
      </c>
      <c r="D50" s="2" t="s">
        <v>16</v>
      </c>
      <c r="E50" s="2" t="s">
        <v>12</v>
      </c>
      <c r="F50" s="2" t="s">
        <v>37</v>
      </c>
      <c r="G50" s="2" t="s">
        <v>37</v>
      </c>
      <c r="H50" s="2" t="s">
        <v>37</v>
      </c>
      <c r="I50" s="2" t="s">
        <v>37</v>
      </c>
      <c r="J50" s="2" t="s">
        <v>37</v>
      </c>
      <c r="K50" s="2" t="s">
        <v>37</v>
      </c>
    </row>
  </sheetData>
  <conditionalFormatting sqref="A23:C23">
    <cfRule type="containsText" dxfId="145" priority="1" operator="containsText" text="yes">
      <formula>NOT(ISERROR(SEARCH("yes",A23)))</formula>
    </cfRule>
  </conditionalFormatting>
  <pageMargins left="0.7" right="0.7" top="0.78740157499999996" bottom="0.78740157499999996"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465A-9749-46BF-8A21-FA206FEA8B0D}">
  <dimension ref="A1:X14"/>
  <sheetViews>
    <sheetView topLeftCell="A12" zoomScale="85" zoomScaleNormal="85" workbookViewId="0">
      <pane xSplit="1" topLeftCell="U1" activePane="topRight" state="frozen"/>
      <selection pane="topRight" activeCell="V13" sqref="V13"/>
    </sheetView>
  </sheetViews>
  <sheetFormatPr baseColWidth="10" defaultColWidth="11.42578125" defaultRowHeight="15" x14ac:dyDescent="0.25"/>
  <cols>
    <col min="1" max="1" width="19.42578125" customWidth="1"/>
    <col min="3" max="7" width="21.42578125" customWidth="1"/>
    <col min="8" max="8" width="14.85546875" customWidth="1"/>
    <col min="9" max="9" width="12.42578125" customWidth="1"/>
    <col min="10" max="10" width="20.42578125" customWidth="1"/>
    <col min="11" max="11" width="9.140625" style="11" customWidth="1"/>
    <col min="12" max="12" width="30.42578125" customWidth="1"/>
    <col min="13" max="13" width="31.7109375" customWidth="1"/>
    <col min="14" max="14" width="80.28515625" customWidth="1"/>
    <col min="15" max="15" width="32.7109375" customWidth="1"/>
    <col min="16" max="16" width="18.140625" customWidth="1"/>
    <col min="17" max="17" width="29.85546875" customWidth="1"/>
    <col min="18" max="18" width="60.85546875" customWidth="1"/>
    <col min="19" max="19" width="26.28515625" customWidth="1"/>
    <col min="20" max="20" width="46.7109375" customWidth="1"/>
    <col min="21" max="21" width="38.42578125" customWidth="1"/>
    <col min="22" max="23" width="46.7109375" customWidth="1"/>
    <col min="24" max="24" width="22.5703125" customWidth="1"/>
  </cols>
  <sheetData>
    <row r="1" spans="1:24" ht="74.45" customHeight="1" x14ac:dyDescent="0.25">
      <c r="A1" s="2" t="s">
        <v>301</v>
      </c>
      <c r="B1" s="2" t="s">
        <v>129</v>
      </c>
      <c r="C1" s="2" t="s">
        <v>46</v>
      </c>
      <c r="D1" s="2" t="s">
        <v>367</v>
      </c>
      <c r="E1" s="2" t="s">
        <v>362</v>
      </c>
      <c r="F1" s="2" t="s">
        <v>385</v>
      </c>
      <c r="G1" s="2" t="s">
        <v>363</v>
      </c>
      <c r="H1" s="2" t="s">
        <v>261</v>
      </c>
      <c r="I1" s="2" t="s">
        <v>262</v>
      </c>
      <c r="J1" s="2" t="s">
        <v>263</v>
      </c>
      <c r="K1" s="2" t="s">
        <v>208</v>
      </c>
      <c r="L1" s="2" t="s">
        <v>281</v>
      </c>
      <c r="M1" s="2" t="s">
        <v>166</v>
      </c>
      <c r="N1" s="2" t="s">
        <v>184</v>
      </c>
      <c r="O1" s="2" t="s">
        <v>165</v>
      </c>
      <c r="P1" s="2" t="s">
        <v>59</v>
      </c>
      <c r="Q1" s="2" t="s">
        <v>149</v>
      </c>
      <c r="R1" s="2" t="s">
        <v>207</v>
      </c>
      <c r="S1" s="2" t="s">
        <v>250</v>
      </c>
      <c r="T1" s="2" t="s">
        <v>249</v>
      </c>
      <c r="U1" s="2" t="s">
        <v>248</v>
      </c>
      <c r="V1" s="2" t="s">
        <v>346</v>
      </c>
      <c r="W1" s="2" t="s">
        <v>310</v>
      </c>
      <c r="X1" s="2" t="s">
        <v>216</v>
      </c>
    </row>
    <row r="2" spans="1:24" ht="142.5" customHeight="1" x14ac:dyDescent="0.25">
      <c r="A2" s="14" t="s">
        <v>35</v>
      </c>
      <c r="B2" s="2">
        <v>2017</v>
      </c>
      <c r="C2" s="2" t="s">
        <v>9</v>
      </c>
      <c r="D2" s="2"/>
      <c r="E2" t="s">
        <v>393</v>
      </c>
      <c r="F2" t="s">
        <v>394</v>
      </c>
      <c r="G2" s="2"/>
      <c r="H2" s="2" t="s">
        <v>104</v>
      </c>
      <c r="I2" s="2" t="s">
        <v>177</v>
      </c>
      <c r="J2" s="2" t="s">
        <v>267</v>
      </c>
      <c r="K2" s="2">
        <v>124</v>
      </c>
      <c r="L2" s="2" t="s">
        <v>98</v>
      </c>
      <c r="M2" s="2" t="s">
        <v>282</v>
      </c>
      <c r="N2" s="2" t="s">
        <v>285</v>
      </c>
      <c r="O2" s="2" t="s">
        <v>65</v>
      </c>
      <c r="P2" s="2" t="s">
        <v>61</v>
      </c>
      <c r="Q2" s="2" t="s">
        <v>212</v>
      </c>
      <c r="R2" s="2" t="s">
        <v>162</v>
      </c>
      <c r="S2" s="2" t="s">
        <v>223</v>
      </c>
      <c r="T2" s="2" t="s">
        <v>123</v>
      </c>
      <c r="U2" s="2" t="s">
        <v>434</v>
      </c>
      <c r="V2" s="2" t="s">
        <v>403</v>
      </c>
      <c r="W2" s="2" t="s">
        <v>312</v>
      </c>
      <c r="X2" s="2"/>
    </row>
    <row r="3" spans="1:24" ht="75.95" customHeight="1" x14ac:dyDescent="0.25">
      <c r="A3" s="2" t="s">
        <v>23</v>
      </c>
      <c r="B3" s="2">
        <v>2022</v>
      </c>
      <c r="C3" s="2" t="s">
        <v>9</v>
      </c>
      <c r="D3" s="2" t="s">
        <v>369</v>
      </c>
      <c r="E3" t="s">
        <v>368</v>
      </c>
      <c r="F3" t="s">
        <v>400</v>
      </c>
      <c r="G3" s="2" t="s">
        <v>364</v>
      </c>
      <c r="H3" s="2" t="s">
        <v>104</v>
      </c>
      <c r="I3" s="2" t="s">
        <v>30</v>
      </c>
      <c r="J3" s="2" t="s">
        <v>268</v>
      </c>
      <c r="K3" s="2">
        <v>144</v>
      </c>
      <c r="L3" s="2" t="s">
        <v>155</v>
      </c>
      <c r="M3" s="2" t="s">
        <v>110</v>
      </c>
      <c r="N3" s="2" t="s">
        <v>286</v>
      </c>
      <c r="O3" s="2" t="s">
        <v>119</v>
      </c>
      <c r="P3" s="2" t="s">
        <v>276</v>
      </c>
      <c r="Q3" s="2" t="s">
        <v>136</v>
      </c>
      <c r="R3" s="2" t="s">
        <v>336</v>
      </c>
      <c r="S3" s="2" t="s">
        <v>36</v>
      </c>
      <c r="T3" s="2" t="s">
        <v>36</v>
      </c>
      <c r="U3" s="2" t="s">
        <v>36</v>
      </c>
      <c r="V3" s="2" t="s">
        <v>442</v>
      </c>
      <c r="W3" s="2" t="s">
        <v>36</v>
      </c>
      <c r="X3" s="2"/>
    </row>
    <row r="4" spans="1:24" s="9" customFormat="1" ht="118.5" customHeight="1" x14ac:dyDescent="0.25">
      <c r="A4" s="2" t="s">
        <v>5</v>
      </c>
      <c r="B4" s="2">
        <v>2021</v>
      </c>
      <c r="C4" s="2" t="s">
        <v>9</v>
      </c>
      <c r="D4" s="2" t="s">
        <v>370</v>
      </c>
      <c r="E4" t="s">
        <v>372</v>
      </c>
      <c r="F4" t="s">
        <v>401</v>
      </c>
      <c r="G4" s="2" t="s">
        <v>371</v>
      </c>
      <c r="H4" s="2" t="s">
        <v>104</v>
      </c>
      <c r="I4" s="2" t="s">
        <v>174</v>
      </c>
      <c r="J4" s="2" t="s">
        <v>333</v>
      </c>
      <c r="K4" s="2">
        <v>61</v>
      </c>
      <c r="L4" s="2" t="s">
        <v>62</v>
      </c>
      <c r="M4" s="2" t="s">
        <v>64</v>
      </c>
      <c r="N4" s="2" t="s">
        <v>433</v>
      </c>
      <c r="O4" s="2" t="s">
        <v>65</v>
      </c>
      <c r="P4" s="2" t="s">
        <v>279</v>
      </c>
      <c r="Q4" s="2" t="s">
        <v>137</v>
      </c>
      <c r="R4" s="2" t="s">
        <v>334</v>
      </c>
      <c r="S4" s="2" t="s">
        <v>159</v>
      </c>
      <c r="T4" s="2" t="s">
        <v>99</v>
      </c>
      <c r="U4" s="2" t="s">
        <v>435</v>
      </c>
      <c r="V4" s="2" t="s">
        <v>445</v>
      </c>
      <c r="W4" s="2" t="s">
        <v>302</v>
      </c>
      <c r="X4" s="2" t="s">
        <v>337</v>
      </c>
    </row>
    <row r="5" spans="1:24" ht="81.599999999999994" customHeight="1" x14ac:dyDescent="0.25">
      <c r="A5" s="2" t="s">
        <v>32</v>
      </c>
      <c r="B5" s="2">
        <v>2021</v>
      </c>
      <c r="C5" s="2" t="s">
        <v>9</v>
      </c>
      <c r="D5" s="2" t="s">
        <v>373</v>
      </c>
      <c r="E5" t="s">
        <v>398</v>
      </c>
      <c r="F5" t="s">
        <v>36</v>
      </c>
      <c r="G5" s="2" t="s">
        <v>374</v>
      </c>
      <c r="H5" s="2" t="s">
        <v>104</v>
      </c>
      <c r="I5" s="2" t="s">
        <v>209</v>
      </c>
      <c r="J5" s="2" t="s">
        <v>269</v>
      </c>
      <c r="K5" s="2">
        <v>82</v>
      </c>
      <c r="L5" s="2" t="s">
        <v>112</v>
      </c>
      <c r="M5" s="2" t="s">
        <v>118</v>
      </c>
      <c r="N5" s="2" t="s">
        <v>288</v>
      </c>
      <c r="O5" s="2" t="s">
        <v>319</v>
      </c>
      <c r="P5" s="2" t="s">
        <v>276</v>
      </c>
      <c r="Q5" s="2" t="s">
        <v>213</v>
      </c>
      <c r="R5" s="2" t="s">
        <v>293</v>
      </c>
      <c r="S5" s="2" t="s">
        <v>160</v>
      </c>
      <c r="T5" s="2" t="s">
        <v>123</v>
      </c>
      <c r="U5" s="2" t="s">
        <v>420</v>
      </c>
      <c r="V5" s="2" t="s">
        <v>404</v>
      </c>
      <c r="W5" s="2" t="s">
        <v>338</v>
      </c>
      <c r="X5" s="2" t="s">
        <v>217</v>
      </c>
    </row>
    <row r="6" spans="1:24" ht="135" x14ac:dyDescent="0.25">
      <c r="A6" s="24" t="s">
        <v>322</v>
      </c>
      <c r="B6" s="2">
        <v>2019</v>
      </c>
      <c r="C6" s="2" t="s">
        <v>9</v>
      </c>
      <c r="D6" s="2" t="s">
        <v>375</v>
      </c>
      <c r="E6" t="s">
        <v>399</v>
      </c>
      <c r="F6" t="s">
        <v>386</v>
      </c>
      <c r="G6" s="2" t="s">
        <v>376</v>
      </c>
      <c r="H6" s="2" t="s">
        <v>104</v>
      </c>
      <c r="I6" s="2" t="s">
        <v>27</v>
      </c>
      <c r="J6" s="2" t="s">
        <v>175</v>
      </c>
      <c r="K6" s="2">
        <v>18</v>
      </c>
      <c r="L6" s="2" t="s">
        <v>113</v>
      </c>
      <c r="M6" s="2" t="s">
        <v>158</v>
      </c>
      <c r="N6" s="2" t="s">
        <v>432</v>
      </c>
      <c r="O6" s="2" t="s">
        <v>103</v>
      </c>
      <c r="P6" s="2" t="s">
        <v>61</v>
      </c>
      <c r="Q6" s="2" t="s">
        <v>138</v>
      </c>
      <c r="R6" s="2" t="s">
        <v>167</v>
      </c>
      <c r="S6" s="2" t="s">
        <v>159</v>
      </c>
      <c r="T6" s="2" t="s">
        <v>244</v>
      </c>
      <c r="U6" s="2" t="s">
        <v>436</v>
      </c>
      <c r="V6" s="2" t="s">
        <v>441</v>
      </c>
      <c r="W6" s="2" t="s">
        <v>303</v>
      </c>
      <c r="X6" s="2"/>
    </row>
    <row r="7" spans="1:24" ht="164.1" customHeight="1" x14ac:dyDescent="0.25">
      <c r="A7" s="2" t="s">
        <v>10</v>
      </c>
      <c r="B7" s="2">
        <v>2020</v>
      </c>
      <c r="C7" s="2" t="s">
        <v>9</v>
      </c>
      <c r="D7" s="2" t="s">
        <v>369</v>
      </c>
      <c r="E7" t="s">
        <v>387</v>
      </c>
      <c r="F7" t="s">
        <v>388</v>
      </c>
      <c r="G7" s="2"/>
      <c r="H7" s="2" t="s">
        <v>104</v>
      </c>
      <c r="I7" s="2" t="s">
        <v>183</v>
      </c>
      <c r="J7" s="2" t="s">
        <v>270</v>
      </c>
      <c r="K7" s="2">
        <v>98</v>
      </c>
      <c r="L7" s="2" t="s">
        <v>114</v>
      </c>
      <c r="M7" s="2" t="s">
        <v>64</v>
      </c>
      <c r="N7" s="2" t="s">
        <v>431</v>
      </c>
      <c r="O7" s="2" t="s">
        <v>121</v>
      </c>
      <c r="P7" s="2" t="s">
        <v>61</v>
      </c>
      <c r="Q7" s="2" t="s">
        <v>214</v>
      </c>
      <c r="R7" s="2" t="s">
        <v>168</v>
      </c>
      <c r="S7" s="2" t="s">
        <v>122</v>
      </c>
      <c r="T7" s="2" t="s">
        <v>163</v>
      </c>
      <c r="U7" s="2" t="s">
        <v>437</v>
      </c>
      <c r="V7" s="2" t="s">
        <v>444</v>
      </c>
      <c r="W7" s="2" t="s">
        <v>304</v>
      </c>
      <c r="X7" s="2"/>
    </row>
    <row r="8" spans="1:24" ht="165" x14ac:dyDescent="0.25">
      <c r="A8" s="2" t="s">
        <v>31</v>
      </c>
      <c r="B8" s="2">
        <v>2018</v>
      </c>
      <c r="C8" s="2" t="s">
        <v>9</v>
      </c>
      <c r="D8" s="2" t="s">
        <v>378</v>
      </c>
      <c r="F8" s="6" t="s">
        <v>389</v>
      </c>
      <c r="G8" s="2" t="s">
        <v>377</v>
      </c>
      <c r="H8" s="2" t="s">
        <v>104</v>
      </c>
      <c r="I8" s="2" t="s">
        <v>111</v>
      </c>
      <c r="J8" s="2" t="s">
        <v>271</v>
      </c>
      <c r="K8" s="2">
        <v>21</v>
      </c>
      <c r="L8" s="2" t="s">
        <v>73</v>
      </c>
      <c r="M8" s="2" t="s">
        <v>64</v>
      </c>
      <c r="N8" s="2" t="s">
        <v>430</v>
      </c>
      <c r="O8" s="2" t="s">
        <v>120</v>
      </c>
      <c r="P8" s="2" t="s">
        <v>61</v>
      </c>
      <c r="Q8" s="2" t="s">
        <v>139</v>
      </c>
      <c r="R8" s="2" t="s">
        <v>169</v>
      </c>
      <c r="S8" s="2" t="s">
        <v>159</v>
      </c>
      <c r="T8" s="2" t="s">
        <v>163</v>
      </c>
      <c r="U8" s="2" t="s">
        <v>423</v>
      </c>
      <c r="V8" s="2" t="s">
        <v>419</v>
      </c>
      <c r="W8" s="2" t="s">
        <v>305</v>
      </c>
      <c r="X8" s="2"/>
    </row>
    <row r="9" spans="1:24" ht="281.10000000000002" customHeight="1" x14ac:dyDescent="0.25">
      <c r="A9" s="2" t="s">
        <v>47</v>
      </c>
      <c r="B9" s="2">
        <v>2020</v>
      </c>
      <c r="C9" s="2" t="s">
        <v>134</v>
      </c>
      <c r="D9" s="2" t="s">
        <v>379</v>
      </c>
      <c r="F9" t="s">
        <v>395</v>
      </c>
      <c r="G9" s="2"/>
      <c r="H9" s="2" t="s">
        <v>104</v>
      </c>
      <c r="I9" s="2" t="s">
        <v>27</v>
      </c>
      <c r="J9" s="2" t="s">
        <v>360</v>
      </c>
      <c r="K9" s="2">
        <v>122</v>
      </c>
      <c r="L9" s="2" t="s">
        <v>361</v>
      </c>
      <c r="M9" s="2" t="s">
        <v>64</v>
      </c>
      <c r="N9" s="2" t="s">
        <v>287</v>
      </c>
      <c r="O9" s="2" t="s">
        <v>335</v>
      </c>
      <c r="P9" s="2" t="s">
        <v>135</v>
      </c>
      <c r="Q9" s="2" t="s">
        <v>215</v>
      </c>
      <c r="R9" s="2" t="s">
        <v>264</v>
      </c>
      <c r="S9" s="2" t="s">
        <v>224</v>
      </c>
      <c r="T9" s="2" t="s">
        <v>424</v>
      </c>
      <c r="U9" s="2" t="s">
        <v>438</v>
      </c>
      <c r="V9" s="2" t="s">
        <v>405</v>
      </c>
      <c r="W9" s="2" t="s">
        <v>306</v>
      </c>
      <c r="X9" s="2"/>
    </row>
    <row r="10" spans="1:24" s="9" customFormat="1" ht="153" customHeight="1" x14ac:dyDescent="0.25">
      <c r="A10" s="2" t="s">
        <v>85</v>
      </c>
      <c r="B10" s="2">
        <v>2020</v>
      </c>
      <c r="C10" s="2" t="s">
        <v>9</v>
      </c>
      <c r="D10" s="2" t="s">
        <v>380</v>
      </c>
      <c r="E10"/>
      <c r="F10" s="6" t="s">
        <v>396</v>
      </c>
      <c r="G10" s="2" t="s">
        <v>381</v>
      </c>
      <c r="H10" s="2" t="s">
        <v>104</v>
      </c>
      <c r="I10" s="2" t="s">
        <v>30</v>
      </c>
      <c r="J10" s="2" t="s">
        <v>272</v>
      </c>
      <c r="K10" s="2">
        <v>106</v>
      </c>
      <c r="L10" s="2" t="s">
        <v>164</v>
      </c>
      <c r="M10" s="2" t="s">
        <v>118</v>
      </c>
      <c r="N10" s="2" t="s">
        <v>323</v>
      </c>
      <c r="O10" s="2" t="s">
        <v>65</v>
      </c>
      <c r="P10" s="2" t="s">
        <v>280</v>
      </c>
      <c r="Q10" s="2" t="s">
        <v>148</v>
      </c>
      <c r="R10" s="2" t="s">
        <v>170</v>
      </c>
      <c r="S10" s="2" t="s">
        <v>161</v>
      </c>
      <c r="T10" s="2" t="s">
        <v>243</v>
      </c>
      <c r="U10" s="2" t="s">
        <v>421</v>
      </c>
      <c r="V10" s="2" t="s">
        <v>418</v>
      </c>
      <c r="W10" s="2" t="s">
        <v>307</v>
      </c>
      <c r="X10" s="2"/>
    </row>
    <row r="11" spans="1:24" ht="135" x14ac:dyDescent="0.25">
      <c r="A11" s="2" t="s">
        <v>318</v>
      </c>
      <c r="B11" s="2">
        <v>2015</v>
      </c>
      <c r="C11" s="2" t="s">
        <v>9</v>
      </c>
      <c r="D11" s="2" t="s">
        <v>382</v>
      </c>
      <c r="E11" s="25" t="s">
        <v>365</v>
      </c>
      <c r="F11" t="s">
        <v>390</v>
      </c>
      <c r="G11" s="2"/>
      <c r="H11" s="2" t="s">
        <v>104</v>
      </c>
      <c r="I11" s="2" t="s">
        <v>27</v>
      </c>
      <c r="J11" s="2" t="s">
        <v>176</v>
      </c>
      <c r="K11" s="2">
        <v>45</v>
      </c>
      <c r="L11" s="2" t="s">
        <v>60</v>
      </c>
      <c r="M11" s="2" t="s">
        <v>210</v>
      </c>
      <c r="N11" s="2" t="s">
        <v>284</v>
      </c>
      <c r="O11" s="2" t="s">
        <v>65</v>
      </c>
      <c r="P11" s="2" t="s">
        <v>61</v>
      </c>
      <c r="Q11" s="2" t="s">
        <v>140</v>
      </c>
      <c r="R11" s="2" t="s">
        <v>173</v>
      </c>
      <c r="S11" s="2" t="s">
        <v>159</v>
      </c>
      <c r="T11" s="2" t="s">
        <v>427</v>
      </c>
      <c r="U11" s="2" t="s">
        <v>439</v>
      </c>
      <c r="V11" s="2" t="s">
        <v>443</v>
      </c>
      <c r="W11" s="2" t="s">
        <v>308</v>
      </c>
      <c r="X11" s="2"/>
    </row>
    <row r="12" spans="1:24" ht="167.45" customHeight="1" x14ac:dyDescent="0.25">
      <c r="A12" s="2" t="s">
        <v>28</v>
      </c>
      <c r="B12" s="2">
        <v>2022</v>
      </c>
      <c r="C12" s="2" t="s">
        <v>9</v>
      </c>
      <c r="D12" s="2" t="s">
        <v>380</v>
      </c>
      <c r="E12" t="s">
        <v>366</v>
      </c>
      <c r="F12" t="s">
        <v>397</v>
      </c>
      <c r="G12" s="2"/>
      <c r="H12" s="2" t="s">
        <v>104</v>
      </c>
      <c r="I12" s="2" t="s">
        <v>30</v>
      </c>
      <c r="J12" s="2" t="s">
        <v>273</v>
      </c>
      <c r="K12" s="2">
        <v>67</v>
      </c>
      <c r="L12" s="2" t="s">
        <v>115</v>
      </c>
      <c r="M12" s="2" t="s">
        <v>64</v>
      </c>
      <c r="N12" s="2" t="s">
        <v>429</v>
      </c>
      <c r="O12" s="2" t="s">
        <v>65</v>
      </c>
      <c r="P12" s="2" t="s">
        <v>61</v>
      </c>
      <c r="Q12" s="2" t="s">
        <v>141</v>
      </c>
      <c r="R12" s="2" t="s">
        <v>162</v>
      </c>
      <c r="S12" s="2" t="s">
        <v>225</v>
      </c>
      <c r="T12" s="2" t="s">
        <v>99</v>
      </c>
      <c r="U12" s="2" t="s">
        <v>440</v>
      </c>
      <c r="V12" s="2" t="s">
        <v>406</v>
      </c>
      <c r="W12" s="2" t="s">
        <v>313</v>
      </c>
      <c r="X12" s="2"/>
    </row>
    <row r="13" spans="1:24" ht="135" x14ac:dyDescent="0.25">
      <c r="A13" s="2" t="s">
        <v>18</v>
      </c>
      <c r="B13" s="2">
        <v>2019</v>
      </c>
      <c r="C13" s="2" t="s">
        <v>19</v>
      </c>
      <c r="D13" s="2" t="s">
        <v>383</v>
      </c>
      <c r="F13" t="s">
        <v>391</v>
      </c>
      <c r="G13" s="2"/>
      <c r="H13" s="2" t="s">
        <v>104</v>
      </c>
      <c r="I13" s="2" t="s">
        <v>266</v>
      </c>
      <c r="J13" s="2" t="s">
        <v>274</v>
      </c>
      <c r="K13" s="2">
        <v>44</v>
      </c>
      <c r="L13" s="2" t="s">
        <v>116</v>
      </c>
      <c r="M13" s="2" t="s">
        <v>210</v>
      </c>
      <c r="N13" s="2" t="s">
        <v>284</v>
      </c>
      <c r="O13" s="2" t="s">
        <v>71</v>
      </c>
      <c r="P13" s="2" t="s">
        <v>277</v>
      </c>
      <c r="Q13" s="2" t="s">
        <v>142</v>
      </c>
      <c r="R13" s="2" t="s">
        <v>171</v>
      </c>
      <c r="S13" s="2" t="s">
        <v>222</v>
      </c>
      <c r="T13" s="2" t="s">
        <v>425</v>
      </c>
      <c r="U13" s="2" t="s">
        <v>221</v>
      </c>
      <c r="V13" s="2" t="s">
        <v>447</v>
      </c>
      <c r="W13" s="2" t="s">
        <v>309</v>
      </c>
      <c r="X13" s="2"/>
    </row>
    <row r="14" spans="1:24" ht="98.45" customHeight="1" x14ac:dyDescent="0.25">
      <c r="A14" s="2" t="s">
        <v>17</v>
      </c>
      <c r="B14" s="2">
        <v>2021</v>
      </c>
      <c r="C14" s="2" t="s">
        <v>265</v>
      </c>
      <c r="D14" s="2" t="s">
        <v>384</v>
      </c>
      <c r="E14" t="s">
        <v>392</v>
      </c>
      <c r="F14">
        <v>56.1</v>
      </c>
      <c r="G14" s="2"/>
      <c r="H14" s="2" t="s">
        <v>109</v>
      </c>
      <c r="I14" s="2" t="s">
        <v>266</v>
      </c>
      <c r="J14" s="2" t="s">
        <v>275</v>
      </c>
      <c r="K14" s="2">
        <v>40</v>
      </c>
      <c r="L14" s="2" t="s">
        <v>117</v>
      </c>
      <c r="M14" s="2" t="s">
        <v>283</v>
      </c>
      <c r="N14" s="2" t="s">
        <v>428</v>
      </c>
      <c r="O14" s="2" t="s">
        <v>65</v>
      </c>
      <c r="P14" s="2" t="s">
        <v>278</v>
      </c>
      <c r="Q14" s="2" t="s">
        <v>143</v>
      </c>
      <c r="R14" s="2" t="s">
        <v>172</v>
      </c>
      <c r="S14" s="2" t="s">
        <v>417</v>
      </c>
      <c r="T14" s="2" t="s">
        <v>426</v>
      </c>
      <c r="U14" s="2" t="s">
        <v>422</v>
      </c>
      <c r="V14" s="2" t="s">
        <v>446</v>
      </c>
      <c r="W14" s="2"/>
      <c r="X14" s="2"/>
    </row>
  </sheetData>
  <phoneticPr fontId="5" type="noConversion"/>
  <pageMargins left="0.7" right="0.7" top="0.78740157499999996" bottom="0.78740157499999996" header="0.3" footer="0.3"/>
  <pageSetup paperSize="9"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64EB-2DBF-4E7C-8ADD-3E4120755ADC}">
  <dimension ref="A1:N14"/>
  <sheetViews>
    <sheetView topLeftCell="C1" zoomScale="80" zoomScaleNormal="80" workbookViewId="0">
      <selection activeCell="M2" sqref="M2"/>
    </sheetView>
  </sheetViews>
  <sheetFormatPr baseColWidth="10" defaultColWidth="11.42578125" defaultRowHeight="15" x14ac:dyDescent="0.25"/>
  <cols>
    <col min="1" max="1" width="12.5703125" style="12" customWidth="1"/>
    <col min="2" max="2" width="10.85546875" style="12"/>
    <col min="3" max="3" width="16.28515625" style="12" customWidth="1"/>
    <col min="4" max="4" width="11.140625" style="12" customWidth="1"/>
    <col min="5" max="5" width="20.140625" style="12" customWidth="1"/>
    <col min="6" max="6" width="31.7109375" style="12" customWidth="1"/>
    <col min="7" max="7" width="12.7109375" style="12" customWidth="1"/>
    <col min="8" max="8" width="29.140625" style="12" customWidth="1"/>
    <col min="9" max="9" width="52" style="12" customWidth="1"/>
    <col min="10" max="10" width="31" style="12" customWidth="1"/>
    <col min="11" max="11" width="33.85546875" style="12" customWidth="1"/>
    <col min="12" max="12" width="18.7109375" style="12" customWidth="1"/>
    <col min="13" max="13" width="15.140625" style="12" customWidth="1"/>
    <col min="14" max="14" width="52.140625" style="12" customWidth="1"/>
  </cols>
  <sheetData>
    <row r="1" spans="1:14" ht="60.95" customHeight="1" x14ac:dyDescent="0.25">
      <c r="A1" s="15" t="s">
        <v>301</v>
      </c>
      <c r="B1" s="15" t="s">
        <v>129</v>
      </c>
      <c r="C1" s="16" t="s">
        <v>46</v>
      </c>
      <c r="D1" s="16" t="s">
        <v>261</v>
      </c>
      <c r="E1" s="16" t="s">
        <v>262</v>
      </c>
      <c r="F1" s="16" t="s">
        <v>263</v>
      </c>
      <c r="G1" s="16" t="s">
        <v>208</v>
      </c>
      <c r="H1" s="18" t="s">
        <v>289</v>
      </c>
      <c r="I1" s="16" t="s">
        <v>166</v>
      </c>
      <c r="J1" s="16" t="s">
        <v>184</v>
      </c>
      <c r="K1" s="16" t="s">
        <v>165</v>
      </c>
      <c r="L1" s="16" t="s">
        <v>59</v>
      </c>
      <c r="M1" s="16" t="s">
        <v>412</v>
      </c>
      <c r="N1" s="17" t="s">
        <v>205</v>
      </c>
    </row>
    <row r="2" spans="1:14" ht="45" x14ac:dyDescent="0.25">
      <c r="A2" s="14" t="s">
        <v>35</v>
      </c>
      <c r="B2" s="5">
        <v>2017</v>
      </c>
      <c r="C2" s="12" t="str">
        <f>VLOOKUP(A2,Tabelle_extract[#All],(MATCH(TabelleRQ0[[#Headers],[Primary disorder]],Tabelle_extract[#Headers],0)),FALSE)</f>
        <v>MDD</v>
      </c>
      <c r="D2" s="12" t="str">
        <f>VLOOKUP(A2,Tabelle_extract[#All],(MATCH(TabelleRQ0[[#Headers],[Age group]],Tabelle_extract[#Headers],0)),FALSE)</f>
        <v>adults</v>
      </c>
      <c r="E2" s="12" t="str">
        <f>VLOOKUP(A2,Tabelle_extract[#All],(MATCH(TabelleRQ0[[#Headers],[Treatment]],Tabelle_extract[#Headers],0)),FALSE)</f>
        <v>rTMS at dorsomedial cortex</v>
      </c>
      <c r="F2" s="12" t="str">
        <f>VLOOKUP(A2,Tabelle_extract[#All],(MATCH(TabelleRQ0[[#Headers],[Definition of treatment outcome]],Tabelle_extract[#Headers],0)),FALSE)</f>
        <v>response: ≥ 25% ↓ HDRS-17 (post treatment lasting 4-6 weeks)</v>
      </c>
      <c r="G2" s="12">
        <f>VLOOKUP(A2,Tabelle_extract[#All],(MATCH(TabelleRQ0[[#Headers],[Sample size]],Tabelle_extract[#Headers],0)),FALSE)</f>
        <v>124</v>
      </c>
      <c r="H2" s="12" t="str">
        <f>VLOOKUP(A2,Tabelle_extract[#All],(MATCH(TabelleRQ0[[#Headers],[Responders/nonresponders]],Tabelle_extract[#Headers],0)),FALSE)</f>
        <v>70 responders, 54 nonresponders</v>
      </c>
      <c r="I2" s="12" t="str">
        <f>VLOOKUP(A2,Tabelle_extract[#All],(MATCH(TabelleRQ0[[#Headers],[Way of estimating the underlying functional connectivities]],Tabelle_extract[#Headers],0)),FALSE)</f>
        <v>Pearson correlation controlled for age</v>
      </c>
      <c r="J2" s="12" t="str">
        <f>VLOOKUP(A2,Tabelle_extract[#All],(MATCH(TabelleRQ0[[#Headers],[Type of functional-connectivity-based input features]],Tabelle_extract[#Headers],0)),FALSE)</f>
        <v>whole-brain between-ROI FCs (wb:  including subcortex and midbrain)</v>
      </c>
      <c r="K2" s="12" t="str">
        <f>VLOOKUP(A2,Tabelle_extract[#All],(MATCH(TabelleRQ0[[#Headers],[Algorithm(s) of the final classifier(s)]],Tabelle_extract[#Headers],0)),FALSE)</f>
        <v>linear SVM</v>
      </c>
      <c r="L2" s="12" t="str">
        <f>VLOOKUP(A2,Tabelle_extract[#All],(MATCH(TabelleRQ0[[#Headers],[Validation method]],Tabelle_extract[#Headers],0)),FALSE)</f>
        <v>LOOCV</v>
      </c>
      <c r="M2" s="12">
        <f>VLOOKUP(A2,TabelleRQ1[#All],(MATCH(TabelleRQ0[[#Headers],[Balanced_acc_final]],TabelleRQ1[#Headers],0)),FALSE)</f>
        <v>78</v>
      </c>
      <c r="N2" s="12" t="str">
        <f>VLOOKUP(A2,TabelleRQ1[#All],(MATCH(TabelleRQ0[[#Headers],[Information on models tested]],TabelleRQ1[#Headers],0)),FALSE)</f>
        <v>no other models tested</v>
      </c>
    </row>
    <row r="3" spans="1:14" ht="60" x14ac:dyDescent="0.25">
      <c r="A3" s="2" t="s">
        <v>23</v>
      </c>
      <c r="B3" s="2">
        <v>2022</v>
      </c>
      <c r="C3" s="12" t="str">
        <f>VLOOKUP(A3,Tabelle_extract[#All],(MATCH(TabelleRQ0[[#Headers],[Primary disorder]],Tabelle_extract[#Headers],0)),FALSE)</f>
        <v>MDD</v>
      </c>
      <c r="D3" s="12" t="str">
        <f>VLOOKUP(A3,Tabelle_extract[#All],(MATCH(TabelleRQ0[[#Headers],[Age group]],Tabelle_extract[#Headers],0)),FALSE)</f>
        <v>adults</v>
      </c>
      <c r="E3" s="12" t="str">
        <f>VLOOKUP(A3,Tabelle_extract[#All],(MATCH(TabelleRQ0[[#Headers],[Treatment]],Tabelle_extract[#Headers],0)),FALSE)</f>
        <v>SSRI</v>
      </c>
      <c r="F3" s="12" t="str">
        <f>VLOOKUP(A3,Tabelle_extract[#All],(MATCH(TabelleRQ0[[#Headers],[Definition of treatment outcome]],Tabelle_extract[#Headers],0)),FALSE)</f>
        <v>response: ≥ 50% ↓ MADRS (after 8 weeks treatment)</v>
      </c>
      <c r="G3" s="12">
        <f>VLOOKUP(A3,Tabelle_extract[#All],(MATCH(TabelleRQ0[[#Headers],[Sample size]],Tabelle_extract[#Headers],0)),FALSE)</f>
        <v>144</v>
      </c>
      <c r="H3" s="12" t="str">
        <f>VLOOKUP(A3,Tabelle_extract[#All],(MATCH(TabelleRQ0[[#Headers],[Responders/nonresponders]],Tabelle_extract[#Headers],0)),FALSE)</f>
        <v>67 responders, 77 nonresponders</v>
      </c>
      <c r="I3" s="12" t="str">
        <f>VLOOKUP(A3,Tabelle_extract[#All],(MATCH(TabelleRQ0[[#Headers],[Way of estimating the underlying functional connectivities]],Tabelle_extract[#Headers],0)),FALSE)</f>
        <v>Pearson correlation, partial correlation, tangent</v>
      </c>
      <c r="J3" s="12" t="str">
        <f>VLOOKUP(A3,Tabelle_extract[#All],(MATCH(TabelleRQ0[[#Headers],[Type of functional-connectivity-based input features]],Tabelle_extract[#Headers],0)),FALSE)</f>
        <v>whole-brain between-ROI FCs</v>
      </c>
      <c r="K3" s="12" t="str">
        <f>VLOOKUP(A3,Tabelle_extract[#All],(MATCH(TabelleRQ0[[#Headers],[Algorithm(s) of the final classifier(s)]],Tabelle_extract[#Headers],0)),FALSE)</f>
        <v>logistic regression, linear SVM, radial kernel SVM, random forest</v>
      </c>
      <c r="L3" s="12" t="str">
        <f>VLOOKUP(A3,Tabelle_extract[#All],(MATCH(TabelleRQ0[[#Headers],[Validation method]],Tabelle_extract[#Headers],0)),FALSE)</f>
        <v>10-fold CV</v>
      </c>
      <c r="M3" s="12">
        <f>VLOOKUP(A3,TabelleRQ1[#All],(MATCH(TabelleRQ0[[#Headers],[Balanced_acc_final]],TabelleRQ1[#Headers],0)),FALSE)</f>
        <v>58</v>
      </c>
      <c r="N3" s="12" t="str">
        <f>VLOOKUP(A3,TabelleRQ1[#All],(MATCH(TabelleRQ0[[#Headers],[Information on models tested]],TabelleRQ1[#Headers],0)),FALSE)</f>
        <v xml:space="preserve">total number of models tested: 240;
varying: parcellation, connectivity estimation, dimensionality reduction and classifiers;
accuracies: 39% - 61% </v>
      </c>
    </row>
    <row r="4" spans="1:14" ht="74.45" customHeight="1" x14ac:dyDescent="0.25">
      <c r="A4" s="2" t="s">
        <v>5</v>
      </c>
      <c r="B4" s="5">
        <v>2021</v>
      </c>
      <c r="C4" s="12" t="str">
        <f>VLOOKUP(A4,Tabelle_extract[#All],(MATCH(TabelleRQ0[[#Headers],[Primary disorder]],Tabelle_extract[#Headers],0)),FALSE)</f>
        <v>MDD</v>
      </c>
      <c r="D4" s="12" t="str">
        <f>VLOOKUP(A4,Tabelle_extract[#All],(MATCH(TabelleRQ0[[#Headers],[Age group]],Tabelle_extract[#Headers],0)),FALSE)</f>
        <v>adults</v>
      </c>
      <c r="E4" s="12" t="str">
        <f>VLOOKUP(A4,Tabelle_extract[#All],(MATCH(TabelleRQ0[[#Headers],[Treatment]],Tabelle_extract[#Headers],0)),FALSE)</f>
        <v>rTMS at left DLPFC</v>
      </c>
      <c r="F4" s="12" t="str">
        <f>VLOOKUP(A4,Tabelle_extract[#All],(MATCH(TabelleRQ0[[#Headers],[Definition of treatment outcome]],Tabelle_extract[#Headers],0)),FALSE)</f>
        <v>response: ≥ 50% ↓ MADRS (2 month after treatment lasting 4 weeks)</v>
      </c>
      <c r="G4" s="12">
        <f>VLOOKUP(A4,Tabelle_extract[#All],(MATCH(TabelleRQ0[[#Headers],[Sample size]],Tabelle_extract[#Headers],0)),FALSE)</f>
        <v>61</v>
      </c>
      <c r="H4" s="12" t="str">
        <f>VLOOKUP(A4,Tabelle_extract[#All],(MATCH(TabelleRQ0[[#Headers],[Responders/nonresponders]],Tabelle_extract[#Headers],0)),FALSE)</f>
        <v>33 responders, 28 nonresponders</v>
      </c>
      <c r="I4" s="12" t="str">
        <f>VLOOKUP(A4,Tabelle_extract[#All],(MATCH(TabelleRQ0[[#Headers],[Way of estimating the underlying functional connectivities]],Tabelle_extract[#Headers],0)),FALSE)</f>
        <v>Pearson correlation</v>
      </c>
      <c r="J4" s="12" t="str">
        <f>VLOOKUP(A4,Tabelle_extract[#All],(MATCH(TabelleRQ0[[#Headers],[Type of functional-connectivity-based input features]],Tabelle_extract[#Headers],0)),FALSE)</f>
        <v>4 specific ROI-to-cluster FCs:
subgenual anterior cingulate cortex (sgACC) - frontal pole (l), sgACC - superior parietal lobule (l), sgACC - lateral occipital cortex (l), dorsolateral PFC (l) - central opercular cortex (l)</v>
      </c>
      <c r="K4" s="12" t="str">
        <f>VLOOKUP(A4,Tabelle_extract[#All],(MATCH(TabelleRQ0[[#Headers],[Algorithm(s) of the final classifier(s)]],Tabelle_extract[#Headers],0)),FALSE)</f>
        <v>linear SVM</v>
      </c>
      <c r="L4" s="12" t="str">
        <f>VLOOKUP(A4,Tabelle_extract[#All],(MATCH(TabelleRQ0[[#Headers],[Validation method]],Tabelle_extract[#Headers],0)),FALSE)</f>
        <v>1-fold V</v>
      </c>
      <c r="M4" s="12">
        <f>VLOOKUP(A4,TabelleRQ1[#All],(MATCH(TabelleRQ0[[#Headers],[Balanced_acc_final]],TabelleRQ1[#Headers],0)),FALSE)</f>
        <v>85</v>
      </c>
      <c r="N4" s="12" t="str">
        <f>VLOOKUP(A4,TabelleRQ1[#All],(MATCH(TabelleRQ0[[#Headers],[Information on models tested]],TabelleRQ1[#Headers],0)),FALSE)</f>
        <v xml:space="preserve">total number of models tested: 14; 
varying: features;
accuracies: ca. 38% - 89%
</v>
      </c>
    </row>
    <row r="5" spans="1:14" ht="60" x14ac:dyDescent="0.25">
      <c r="A5" s="2" t="s">
        <v>32</v>
      </c>
      <c r="B5" s="2">
        <v>2021</v>
      </c>
      <c r="C5" s="12" t="str">
        <f>VLOOKUP(A5,Tabelle_extract[#All],(MATCH(TabelleRQ0[[#Headers],[Primary disorder]],Tabelle_extract[#Headers],0)),FALSE)</f>
        <v>MDD</v>
      </c>
      <c r="D5" s="12" t="str">
        <f>VLOOKUP(A5,Tabelle_extract[#All],(MATCH(TabelleRQ0[[#Headers],[Age group]],Tabelle_extract[#Headers],0)),FALSE)</f>
        <v>adults</v>
      </c>
      <c r="E5" s="12" t="str">
        <f>VLOOKUP(A5,Tabelle_extract[#All],(MATCH(TabelleRQ0[[#Headers],[Treatment]],Tabelle_extract[#Headers],0)),FALSE)</f>
        <v>antidepressants</v>
      </c>
      <c r="F5" s="12" t="str">
        <f>VLOOKUP(A5,Tabelle_extract[#All],(MATCH(TabelleRQ0[[#Headers],[Definition of treatment outcome]],Tabelle_extract[#Headers],0)),FALSE)</f>
        <v>response: ≥ 50% ↓ HDRS-24 (after 2 weeks treatment)</v>
      </c>
      <c r="G5" s="12">
        <f>VLOOKUP(A5,Tabelle_extract[#All],(MATCH(TabelleRQ0[[#Headers],[Sample size]],Tabelle_extract[#Headers],0)),FALSE)</f>
        <v>82</v>
      </c>
      <c r="H5" s="12" t="str">
        <f>VLOOKUP(A5,Tabelle_extract[#All],(MATCH(TabelleRQ0[[#Headers],[Responders/nonresponders]],Tabelle_extract[#Headers],0)),FALSE)</f>
        <v>40 responders, 42 nonresponders</v>
      </c>
      <c r="I5" s="12" t="str">
        <f>VLOOKUP(A5,Tabelle_extract[#All],(MATCH(TabelleRQ0[[#Headers],[Way of estimating the underlying functional connectivities]],Tabelle_extract[#Headers],0)),FALSE)</f>
        <v>Pearson correlation per sliding window</v>
      </c>
      <c r="J5" s="12" t="str">
        <f>VLOOKUP(A5,Tabelle_extract[#All],(MATCH(TabelleRQ0[[#Headers],[Type of functional-connectivity-based input features]],Tabelle_extract[#Headers],0)),FALSE)</f>
        <v>whole-brain between-ROI FCs (wb: including subcortex and maybe midbrain)</v>
      </c>
      <c r="K5" s="12" t="str">
        <f>VLOOKUP(A5,Tabelle_extract[#All],(MATCH(TabelleRQ0[[#Headers],[Algorithm(s) of the final classifier(s)]],Tabelle_extract[#Headers],0)),FALSE)</f>
        <v>spatio-temporal graph convolutional network, graph convolutional network,  deep-auto encoder,  random forest, SVM</v>
      </c>
      <c r="L5" s="12" t="str">
        <f>VLOOKUP(A5,Tabelle_extract[#All],(MATCH(TabelleRQ0[[#Headers],[Validation method]],Tabelle_extract[#Headers],0)),FALSE)</f>
        <v>10-fold CV</v>
      </c>
      <c r="M5" s="12">
        <f>VLOOKUP(A5,TabelleRQ1[#All],(MATCH(TabelleRQ0[[#Headers],[Balanced_acc_final]],TabelleRQ1[#Headers],0)),FALSE)</f>
        <v>89</v>
      </c>
      <c r="N5" s="12" t="str">
        <f>VLOOKUP(A5,TabelleRQ1[#All],(MATCH(TabelleRQ0[[#Headers],[Information on models tested]],TabelleRQ1[#Headers],0)),FALSE)</f>
        <v>total number of models tested: 5;
varying: classifiers;
accuracies: ca. 50% - 90%</v>
      </c>
    </row>
    <row r="6" spans="1:14" ht="45" customHeight="1" x14ac:dyDescent="0.25">
      <c r="A6" s="2" t="s">
        <v>322</v>
      </c>
      <c r="B6" s="2">
        <v>2019</v>
      </c>
      <c r="C6" s="12" t="str">
        <f>VLOOKUP(A6,Tabelle_extract[#All],(MATCH(TabelleRQ0[[#Headers],[Primary disorder]],Tabelle_extract[#Headers],0)),FALSE)</f>
        <v>MDD</v>
      </c>
      <c r="D6" s="12" t="str">
        <f>VLOOKUP(A6,Tabelle_extract[#All],(MATCH(TabelleRQ0[[#Headers],[Age group]],Tabelle_extract[#Headers],0)),FALSE)</f>
        <v>adults</v>
      </c>
      <c r="E6" s="12" t="str">
        <f>VLOOKUP(A6,Tabelle_extract[#All],(MATCH(TabelleRQ0[[#Headers],[Treatment]],Tabelle_extract[#Headers],0)),FALSE)</f>
        <v>ECT</v>
      </c>
      <c r="F6" s="12" t="str">
        <f>VLOOKUP(A6,Tabelle_extract[#All],(MATCH(TabelleRQ0[[#Headers],[Definition of treatment outcome]],Tabelle_extract[#Headers],0)),FALSE)</f>
        <v>remission: HDRS-24 ≤ 7 (post treatment)</v>
      </c>
      <c r="G6" s="12">
        <f>VLOOKUP(A6,Tabelle_extract[#All],(MATCH(TabelleRQ0[[#Headers],[Sample size]],Tabelle_extract[#Headers],0)),FALSE)</f>
        <v>18</v>
      </c>
      <c r="H6" s="12" t="str">
        <f>VLOOKUP(A6,Tabelle_extract[#All],(MATCH(TabelleRQ0[[#Headers],[Responders/nonresponders]],Tabelle_extract[#Headers],0)),FALSE)</f>
        <v>9 remitters, 9 nonremitters</v>
      </c>
      <c r="I6" s="12" t="str">
        <f>VLOOKUP(A6,Tabelle_extract[#All],(MATCH(TabelleRQ0[[#Headers],[Way of estimating the underlying functional connectivities]],Tabelle_extract[#Headers],0)),FALSE)</f>
        <v>no information</v>
      </c>
      <c r="J6" s="12" t="str">
        <f>VLOOKUP(A6,Tabelle_extract[#All],(MATCH(TabelleRQ0[[#Headers],[Type of functional-connectivity-based input features]],Tabelle_extract[#Headers],0)),FALSE)</f>
        <v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v>
      </c>
      <c r="K6" s="12" t="str">
        <f>VLOOKUP(A6,Tabelle_extract[#All],(MATCH(TabelleRQ0[[#Headers],[Algorithm(s) of the final classifier(s)]],Tabelle_extract[#Headers],0)),FALSE)</f>
        <v>logistic regression</v>
      </c>
      <c r="L6" s="12" t="str">
        <f>VLOOKUP(A6,Tabelle_extract[#All],(MATCH(TabelleRQ0[[#Headers],[Validation method]],Tabelle_extract[#Headers],0)),FALSE)</f>
        <v>LOOCV</v>
      </c>
      <c r="M6" s="12">
        <f>VLOOKUP(A6,TabelleRQ1[#All],(MATCH(TabelleRQ0[[#Headers],[Balanced_acc_final]],TabelleRQ1[#Headers],0)),FALSE)</f>
        <v>89</v>
      </c>
      <c r="N6" s="12" t="str">
        <f>VLOOKUP(A6,TabelleRQ1[#All],(MATCH(TabelleRQ0[[#Headers],[Information on models tested]],TabelleRQ1[#Headers],0)),FALSE)</f>
        <v>total number of models tested: 9; 
varying: combination of features;
accuracies: 72% - 89% (mean: 83%)</v>
      </c>
    </row>
    <row r="7" spans="1:14" ht="120" x14ac:dyDescent="0.25">
      <c r="A7" s="2" t="s">
        <v>10</v>
      </c>
      <c r="B7" s="2">
        <v>2020</v>
      </c>
      <c r="C7" s="12" t="str">
        <f>VLOOKUP(A7,Tabelle_extract[#All],(MATCH(TabelleRQ0[[#Headers],[Primary disorder]],Tabelle_extract[#Headers],0)),FALSE)</f>
        <v>MDD</v>
      </c>
      <c r="D7" s="12" t="str">
        <f>VLOOKUP(A7,Tabelle_extract[#All],(MATCH(TabelleRQ0[[#Headers],[Age group]],Tabelle_extract[#Headers],0)),FALSE)</f>
        <v>adults</v>
      </c>
      <c r="E7" s="12" t="str">
        <f>VLOOKUP(A7,Tabelle_extract[#All],(MATCH(TabelleRQ0[[#Headers],[Treatment]],Tabelle_extract[#Headers],0)),FALSE)</f>
        <v>SSRI/SNRI</v>
      </c>
      <c r="F7" s="12" t="str">
        <f>VLOOKUP(A7,Tabelle_extract[#All],(MATCH(TabelleRQ0[[#Headers],[Definition of treatment outcome]],Tabelle_extract[#Headers],0)),FALSE)</f>
        <v>response: ≥ 50% ↓ HDRS-6 (after 2 weeks treatment)</v>
      </c>
      <c r="G7" s="12">
        <f>VLOOKUP(A7,Tabelle_extract[#All],(MATCH(TabelleRQ0[[#Headers],[Sample size]],Tabelle_extract[#Headers],0)),FALSE)</f>
        <v>98</v>
      </c>
      <c r="H7" s="12" t="str">
        <f>VLOOKUP(A7,Tabelle_extract[#All],(MATCH(TabelleRQ0[[#Headers],[Responders/nonresponders]],Tabelle_extract[#Headers],0)),FALSE)</f>
        <v>54 responders, 44 nonresponders</v>
      </c>
      <c r="I7" s="12" t="str">
        <f>VLOOKUP(A7,Tabelle_extract[#All],(MATCH(TabelleRQ0[[#Headers],[Way of estimating the underlying functional connectivities]],Tabelle_extract[#Headers],0)),FALSE)</f>
        <v>Pearson correlation</v>
      </c>
      <c r="J7" s="12" t="str">
        <f>VLOOKUP(A7,Tabelle_extract[#All],(MATCH(TabelleRQ0[[#Headers],[Type of functional-connectivity-based input features]],Tabelle_extract[#Headers],0)),FALSE)</f>
        <v>seed-based whole-brain connectivity of 14 ROIs (all l/r):
orbital part of superior frontal gyrus, triangular part inferior frontal gyrus, insula, anterior cingulate gyrus, paracingulate gyrus, posterior cingulate gyrus, hippocampus, amygdala</v>
      </c>
      <c r="K7" s="12" t="str">
        <f>VLOOKUP(A7,Tabelle_extract[#All],(MATCH(TabelleRQ0[[#Headers],[Algorithm(s) of the final classifier(s)]],Tabelle_extract[#Headers],0)),FALSE)</f>
        <v>linear SVM with RFE</v>
      </c>
      <c r="L7" s="12" t="str">
        <f>VLOOKUP(A7,Tabelle_extract[#All],(MATCH(TabelleRQ0[[#Headers],[Validation method]],Tabelle_extract[#Headers],0)),FALSE)</f>
        <v>LOOCV</v>
      </c>
      <c r="M7" s="12">
        <f>VLOOKUP(A7,TabelleRQ1[#All],(MATCH(TabelleRQ0[[#Headers],[Balanced_acc_final]],TabelleRQ1[#Headers],0)),FALSE)</f>
        <v>81</v>
      </c>
      <c r="N7" s="12" t="str">
        <f>VLOOKUP(A7,TabelleRQ1[#All],(MATCH(TabelleRQ0[[#Headers],[Information on models tested]],TabelleRQ1[#Headers],0)),FALSE)</f>
        <v>total number of models tested: 2;
varying: subset vs. whole-brain analysis;
accuracies: 81%</v>
      </c>
    </row>
    <row r="8" spans="1:14" ht="17.45" customHeight="1" x14ac:dyDescent="0.25">
      <c r="A8" s="2" t="s">
        <v>31</v>
      </c>
      <c r="B8" s="2">
        <v>2018</v>
      </c>
      <c r="C8" s="12" t="str">
        <f>VLOOKUP(A8,Tabelle_extract[#All],(MATCH(TabelleRQ0[[#Headers],[Primary disorder]],Tabelle_extract[#Headers],0)),FALSE)</f>
        <v>MDD</v>
      </c>
      <c r="D8" s="12" t="str">
        <f>VLOOKUP(A8,Tabelle_extract[#All],(MATCH(TabelleRQ0[[#Headers],[Age group]],Tabelle_extract[#Headers],0)),FALSE)</f>
        <v>adults</v>
      </c>
      <c r="E8" s="12" t="str">
        <f>VLOOKUP(A8,Tabelle_extract[#All],(MATCH(TabelleRQ0[[#Headers],[Treatment]],Tabelle_extract[#Headers],0)),FALSE)</f>
        <v>SSRI/Alpha2-receptor-antagonists/atypical antipsychotics/CBT</v>
      </c>
      <c r="F8" s="12" t="str">
        <f>VLOOKUP(A8,Tabelle_extract[#All],(MATCH(TabelleRQ0[[#Headers],[Definition of treatment outcome]],Tabelle_extract[#Headers],0)),FALSE)</f>
        <v>response: ≥ 50% ↓ BDI (after 7 weeks treatment)</v>
      </c>
      <c r="G8" s="12">
        <f>VLOOKUP(A8,Tabelle_extract[#All],(MATCH(TabelleRQ0[[#Headers],[Sample size]],Tabelle_extract[#Headers],0)),FALSE)</f>
        <v>21</v>
      </c>
      <c r="H8" s="12" t="str">
        <f>VLOOKUP(A8,Tabelle_extract[#All],(MATCH(TabelleRQ0[[#Headers],[Responders/nonresponders]],Tabelle_extract[#Headers],0)),FALSE)</f>
        <v>7 responders, 14 nonresponders</v>
      </c>
      <c r="I8" s="12" t="str">
        <f>VLOOKUP(A8,Tabelle_extract[#All],(MATCH(TabelleRQ0[[#Headers],[Way of estimating the underlying functional connectivities]],Tabelle_extract[#Headers],0)),FALSE)</f>
        <v>Pearson correlation</v>
      </c>
      <c r="J8" s="12" t="str">
        <f>VLOOKUP(A8,Tabelle_extract[#All],(MATCH(TabelleRQ0[[#Headers],[Type of functional-connectivity-based input features]],Tabelle_extract[#Headers],0)),FALSE)</f>
        <v>between-ROI FCs between 13 ROIs:
subgenual anterior cingulate cortex (l/r), amygdala (l/r), intraparietal sulcus (l/r), dorsolateral PFC (l/r), anterior insula (l/r), dorsal anterior cingulate cortex, medial PFC, precuneus</v>
      </c>
      <c r="K8" s="12" t="str">
        <f>VLOOKUP(A8,Tabelle_extract[#All],(MATCH(TabelleRQ0[[#Headers],[Algorithm(s) of the final classifier(s)]],Tabelle_extract[#Headers],0)),FALSE)</f>
        <v>polynomial kernel SVM</v>
      </c>
      <c r="L8" s="12" t="str">
        <f>VLOOKUP(A8,Tabelle_extract[#All],(MATCH(TabelleRQ0[[#Headers],[Validation method]],Tabelle_extract[#Headers],0)),FALSE)</f>
        <v>LOOCV</v>
      </c>
      <c r="M8" s="12">
        <f>VLOOKUP(A8,TabelleRQ1[#All],(MATCH(TabelleRQ0[[#Headers],[Balanced_acc_final]],TabelleRQ1[#Headers],0)),FALSE)</f>
        <v>72</v>
      </c>
      <c r="N8" s="12" t="str">
        <f>VLOOKUP(A8,TabelleRQ1[#All],(MATCH(TabelleRQ0[[#Headers],[Information on models tested]],TabelleRQ1[#Headers],0)),FALSE)</f>
        <v>total number of models tested: 13;
varying: features;
accuracies: 44% - 89%</v>
      </c>
    </row>
    <row r="9" spans="1:14" ht="60" x14ac:dyDescent="0.25">
      <c r="A9" s="2" t="s">
        <v>47</v>
      </c>
      <c r="B9" s="2">
        <v>2020</v>
      </c>
      <c r="C9" s="12" t="str">
        <f>VLOOKUP(A9,Tabelle_extract[#All],(MATCH(TabelleRQ0[[#Headers],[Primary disorder]],Tabelle_extract[#Headers],0)),FALSE)</f>
        <v>MDD &amp; BPD</v>
      </c>
      <c r="D9" s="12" t="str">
        <f>VLOOKUP(A9,Tabelle_extract[#All],(MATCH(TabelleRQ0[[#Headers],[Age group]],Tabelle_extract[#Headers],0)),FALSE)</f>
        <v>adults</v>
      </c>
      <c r="E9" s="12" t="str">
        <f>VLOOKUP(A9,Tabelle_extract[#All],(MATCH(TabelleRQ0[[#Headers],[Treatment]],Tabelle_extract[#Headers],0)),FALSE)</f>
        <v>ECT</v>
      </c>
      <c r="F9" s="12" t="str">
        <f>VLOOKUP(A9,Tabelle_extract[#All],(MATCH(TabelleRQ0[[#Headers],[Definition of treatment outcome]],Tabelle_extract[#Headers],0)),FALSE)</f>
        <v xml:space="preserve">remission: HDRS-17 &lt;7 (post treatment);
response: &gt; 50% ↓ HDRS-17;
</v>
      </c>
      <c r="G9" s="12">
        <f>VLOOKUP(A9,Tabelle_extract[#All],(MATCH(TabelleRQ0[[#Headers],[Sample size]],Tabelle_extract[#Headers],0)),FALSE)</f>
        <v>122</v>
      </c>
      <c r="H9" s="12" t="str">
        <f>VLOOKUP(A9,Tabelle_extract[#All],(MATCH(TabelleRQ0[[#Headers],[Responders/nonresponders]],Tabelle_extract[#Headers],0)),FALSE)</f>
        <v xml:space="preserve">47 remitters, 75 nonremitters;
71 responders, 51 nonresponders
</v>
      </c>
      <c r="I9" s="12" t="str">
        <f>VLOOKUP(A9,Tabelle_extract[#All],(MATCH(TabelleRQ0[[#Headers],[Way of estimating the underlying functional connectivities]],Tabelle_extract[#Headers],0)),FALSE)</f>
        <v>Pearson correlation</v>
      </c>
      <c r="J9" s="12" t="str">
        <f>VLOOKUP(A9,Tabelle_extract[#All],(MATCH(TabelleRQ0[[#Headers],[Type of functional-connectivity-based input features]],Tabelle_extract[#Headers],0)),FALSE)</f>
        <v>whole-brain between-ROI FCs (wb: including subcortex, excluding midbrain)</v>
      </c>
      <c r="K9" s="12" t="str">
        <f>VLOOKUP(A9,Tabelle_extract[#All],(MATCH(TabelleRQ0[[#Headers],[Algorithm(s) of the final classifier(s)]],Tabelle_extract[#Headers],0)),FALSE)</f>
        <v>(multiple) linear regression, applying binarization afterwards</v>
      </c>
      <c r="L9" s="12" t="str">
        <f>VLOOKUP(A9,Tabelle_extract[#All],(MATCH(TabelleRQ0[[#Headers],[Validation method]],Tabelle_extract[#Headers],0)),FALSE)</f>
        <v>LOOCV, 10-fold-CV</v>
      </c>
      <c r="M9" s="12">
        <f>VLOOKUP(A9,TabelleRQ1[#All],(MATCH(TabelleRQ0[[#Headers],[Balanced_acc_final]],TabelleRQ1[#Headers],0)),FALSE)</f>
        <v>67</v>
      </c>
      <c r="N9" s="12" t="str">
        <f>VLOOKUP(A9,TabelleRQ1[#All],(MATCH(TabelleRQ0[[#Headers],[Information on models tested]],TabelleRQ1[#Headers],0)),FALSE)</f>
        <v>total number of models tested: 9
varying: binary outcome, validation technique and features;
accuracies: 58% - 75% (mean: 67%)</v>
      </c>
    </row>
    <row r="10" spans="1:14" ht="60" x14ac:dyDescent="0.25">
      <c r="A10" s="2" t="s">
        <v>85</v>
      </c>
      <c r="B10" s="2">
        <v>2020</v>
      </c>
      <c r="C10" s="12" t="str">
        <f>VLOOKUP(A10,Tabelle_extract[#All],(MATCH(TabelleRQ0[[#Headers],[Primary disorder]],Tabelle_extract[#Headers],0)),FALSE)</f>
        <v>MDD</v>
      </c>
      <c r="D10" s="12" t="str">
        <f>VLOOKUP(A10,Tabelle_extract[#All],(MATCH(TabelleRQ0[[#Headers],[Age group]],Tabelle_extract[#Headers],0)),FALSE)</f>
        <v>adults</v>
      </c>
      <c r="E10" s="12" t="str">
        <f>VLOOKUP(A10,Tabelle_extract[#All],(MATCH(TabelleRQ0[[#Headers],[Treatment]],Tabelle_extract[#Headers],0)),FALSE)</f>
        <v>SSRI</v>
      </c>
      <c r="F10" s="12" t="str">
        <f>VLOOKUP(A10,Tabelle_extract[#All],(MATCH(TabelleRQ0[[#Headers],[Definition of treatment outcome]],Tabelle_extract[#Headers],0)),FALSE)</f>
        <v>response: ≥ 50% ↓ HDRS-17 after 8 weeks; nonresponse: less than 20% ↓ after 2 weeks OR less than 50% ↓ after 8 weeks</v>
      </c>
      <c r="G10" s="12">
        <f>VLOOKUP(A10,Tabelle_extract[#All],(MATCH(TabelleRQ0[[#Headers],[Sample size]],Tabelle_extract[#Headers],0)),FALSE)</f>
        <v>106</v>
      </c>
      <c r="H10" s="12" t="str">
        <f>VLOOKUP(A10,Tabelle_extract[#All],(MATCH(TabelleRQ0[[#Headers],[Responders/nonresponders]],Tabelle_extract[#Headers],0)),FALSE)</f>
        <v xml:space="preserve">56 responders, 50 nonresponders </v>
      </c>
      <c r="I10" s="12" t="str">
        <f>VLOOKUP(A10,Tabelle_extract[#All],(MATCH(TabelleRQ0[[#Headers],[Way of estimating the underlying functional connectivities]],Tabelle_extract[#Headers],0)),FALSE)</f>
        <v>Pearson correlation per sliding window</v>
      </c>
      <c r="J10" s="12" t="str">
        <f>VLOOKUP(A10,Tabelle_extract[#All],(MATCH(TabelleRQ0[[#Headers],[Type of functional-connectivity-based input features]],Tabelle_extract[#Headers],0)),FALSE)</f>
        <v>node flexibilities per ROI (wb: no amygdala, no hippocampus, no midbrain)</v>
      </c>
      <c r="K10" s="12" t="str">
        <f>VLOOKUP(A10,Tabelle_extract[#All],(MATCH(TabelleRQ0[[#Headers],[Algorithm(s) of the final classifier(s)]],Tabelle_extract[#Headers],0)),FALSE)</f>
        <v>linear SVM</v>
      </c>
      <c r="L10" s="12" t="str">
        <f>VLOOKUP(A10,Tabelle_extract[#All],(MATCH(TabelleRQ0[[#Headers],[Validation method]],Tabelle_extract[#Headers],0)),FALSE)</f>
        <v>LOOCV, leave-one-site-out</v>
      </c>
      <c r="M10" s="12">
        <f>VLOOKUP(A10,TabelleRQ1[#All],(MATCH(TabelleRQ0[[#Headers],[Balanced_acc_final]],TabelleRQ1[#Headers],0)),FALSE)</f>
        <v>68</v>
      </c>
      <c r="N10" s="12" t="str">
        <f>VLOOKUP(A10,TabelleRQ1[#All],(MATCH(TabelleRQ0[[#Headers],[Information on models tested]],TabelleRQ1[#Headers],0)),FALSE)</f>
        <v>total number of models tested: 4;
varying: validation technique;
accuracies: 69% - 79% (mean: 73%)</v>
      </c>
    </row>
    <row r="11" spans="1:14" ht="45" x14ac:dyDescent="0.25">
      <c r="A11" s="2" t="s">
        <v>318</v>
      </c>
      <c r="B11" s="2">
        <v>2015</v>
      </c>
      <c r="C11" s="12" t="str">
        <f>VLOOKUP(A11,Tabelle_extract[#All],(MATCH(TabelleRQ0[[#Headers],[Primary disorder]],Tabelle_extract[#Headers],0)),FALSE)</f>
        <v>MDD</v>
      </c>
      <c r="D11" s="12" t="str">
        <f>VLOOKUP(A11,Tabelle_extract[#All],(MATCH(TabelleRQ0[[#Headers],[Age group]],Tabelle_extract[#Headers],0)),FALSE)</f>
        <v>adults</v>
      </c>
      <c r="E11" s="12" t="str">
        <f>VLOOKUP(A11,Tabelle_extract[#All],(MATCH(TabelleRQ0[[#Headers],[Treatment]],Tabelle_extract[#Headers],0)),FALSE)</f>
        <v>ECT</v>
      </c>
      <c r="F11" s="12" t="str">
        <f>VLOOKUP(A11,Tabelle_extract[#All],(MATCH(TabelleRQ0[[#Headers],[Definition of treatment outcome]],Tabelle_extract[#Headers],0)),FALSE)</f>
        <v>remission: MADRS ⩽10 (post treatment)</v>
      </c>
      <c r="G11" s="12">
        <f>VLOOKUP(A11,Tabelle_extract[#All],(MATCH(TabelleRQ0[[#Headers],[Sample size]],Tabelle_extract[#Headers],0)),FALSE)</f>
        <v>45</v>
      </c>
      <c r="H11" s="12" t="str">
        <f>VLOOKUP(A11,Tabelle_extract[#All],(MATCH(TabelleRQ0[[#Headers],[Responders/nonresponders]],Tabelle_extract[#Headers],0)),FALSE)</f>
        <v>25 remitters, 20 nonremitters</v>
      </c>
      <c r="I11" s="12" t="str">
        <f>VLOOKUP(A11,Tabelle_extract[#All],(MATCH(TabelleRQ0[[#Headers],[Way of estimating the underlying functional connectivities]],Tabelle_extract[#Headers],0)),FALSE)</f>
        <v>Dual regression</v>
      </c>
      <c r="J11" s="12" t="str">
        <f>VLOOKUP(A11,Tabelle_extract[#All],(MATCH(TabelleRQ0[[#Headers],[Type of functional-connectivity-based input features]],Tabelle_extract[#Headers],0)),FALSE)</f>
        <v>subject-specific spatial maps (wb: including brainstem and cerebellum)</v>
      </c>
      <c r="K11" s="12" t="str">
        <f>VLOOKUP(A11,Tabelle_extract[#All],(MATCH(TabelleRQ0[[#Headers],[Algorithm(s) of the final classifier(s)]],Tabelle_extract[#Headers],0)),FALSE)</f>
        <v>linear SVM</v>
      </c>
      <c r="L11" s="12" t="str">
        <f>VLOOKUP(A11,Tabelle_extract[#All],(MATCH(TabelleRQ0[[#Headers],[Validation method]],Tabelle_extract[#Headers],0)),FALSE)</f>
        <v>LOOCV</v>
      </c>
      <c r="M11" s="12">
        <f>VLOOKUP(A11,TabelleRQ1[#All],(MATCH(TabelleRQ0[[#Headers],[Balanced_acc_final]],TabelleRQ1[#Headers],0)),FALSE)</f>
        <v>85</v>
      </c>
      <c r="N11" s="12" t="str">
        <f>VLOOKUP(A11,TabelleRQ1[#All],(MATCH(TabelleRQ0[[#Headers],[Information on models tested]],TabelleRQ1[#Headers],0)),FALSE)</f>
        <v>total number of models tested: 25;
varying: features;
2 of 25 models got significant</v>
      </c>
    </row>
    <row r="12" spans="1:14" ht="409.5" x14ac:dyDescent="0.25">
      <c r="A12" s="2" t="s">
        <v>28</v>
      </c>
      <c r="B12" s="2">
        <v>2022</v>
      </c>
      <c r="C12" s="12" t="str">
        <f>VLOOKUP(A12,Tabelle_extract[#All],(MATCH(TabelleRQ0[[#Headers],[Primary disorder]],Tabelle_extract[#Headers],0)),FALSE)</f>
        <v>MDD</v>
      </c>
      <c r="D12" s="12" t="str">
        <f>VLOOKUP(A12,Tabelle_extract[#All],(MATCH(TabelleRQ0[[#Headers],[Age group]],Tabelle_extract[#Headers],0)),FALSE)</f>
        <v>adults</v>
      </c>
      <c r="E12" s="12" t="str">
        <f>VLOOKUP(A12,Tabelle_extract[#All],(MATCH(TabelleRQ0[[#Headers],[Treatment]],Tabelle_extract[#Headers],0)),FALSE)</f>
        <v>SSRI</v>
      </c>
      <c r="F12" s="12" t="str">
        <f>VLOOKUP(A12,Tabelle_extract[#All],(MATCH(TabelleRQ0[[#Headers],[Definition of treatment outcome]],Tabelle_extract[#Headers],0)),FALSE)</f>
        <v>remission: HDRS-17 scores ≤ 7 (after 12 weeks treatment)</v>
      </c>
      <c r="G12" s="12">
        <f>VLOOKUP(A12,Tabelle_extract[#All],(MATCH(TabelleRQ0[[#Headers],[Sample size]],Tabelle_extract[#Headers],0)),FALSE)</f>
        <v>67</v>
      </c>
      <c r="H12" s="12" t="str">
        <f>VLOOKUP(A12,Tabelle_extract[#All],(MATCH(TabelleRQ0[[#Headers],[Responders/nonresponders]],Tabelle_extract[#Headers],0)),FALSE)</f>
        <v>28 remitters, 39 nonremitters</v>
      </c>
      <c r="I12" s="12" t="str">
        <f>VLOOKUP(A12,Tabelle_extract[#All],(MATCH(TabelleRQ0[[#Headers],[Way of estimating the underlying functional connectivities]],Tabelle_extract[#Headers],0)),FALSE)</f>
        <v>Pearson correlation</v>
      </c>
      <c r="J12" s="12" t="str">
        <f>VLOOKUP(A12,Tabelle_extract[#All],(MATCH(TabelleRQ0[[#Headers],[Type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K12" s="12" t="str">
        <f>VLOOKUP(A12,Tabelle_extract[#All],(MATCH(TabelleRQ0[[#Headers],[Algorithm(s) of the final classifier(s)]],Tabelle_extract[#Headers],0)),FALSE)</f>
        <v>linear SVM</v>
      </c>
      <c r="L12" s="12" t="str">
        <f>VLOOKUP(A12,Tabelle_extract[#All],(MATCH(TabelleRQ0[[#Headers],[Validation method]],Tabelle_extract[#Headers],0)),FALSE)</f>
        <v>LOOCV</v>
      </c>
      <c r="M12" s="12">
        <f>VLOOKUP(A12,TabelleRQ1[#All],(MATCH(TabelleRQ0[[#Headers],[Balanced_acc_final]],TabelleRQ1[#Headers],0)),FALSE)</f>
        <v>81</v>
      </c>
      <c r="N12" s="12" t="str">
        <f>VLOOKUP(A12,TabelleRQ1[#All],(MATCH(TabelleRQ0[[#Headers],[Information on models tested]],TabelleRQ1[#Headers],0)),FALSE)</f>
        <v>no other models tested</v>
      </c>
    </row>
    <row r="13" spans="1:14" ht="62.1" customHeight="1" x14ac:dyDescent="0.25">
      <c r="A13" s="2" t="s">
        <v>18</v>
      </c>
      <c r="B13" s="2">
        <v>2019</v>
      </c>
      <c r="C13" s="12" t="str">
        <f>VLOOKUP(A13,Tabelle_extract[#All],(MATCH(TabelleRQ0[[#Headers],[Primary disorder]],Tabelle_extract[#Headers],0)),FALSE)</f>
        <v>PTSD</v>
      </c>
      <c r="D13" s="12" t="str">
        <f>VLOOKUP(A13,Tabelle_extract[#All],(MATCH(TabelleRQ0[[#Headers],[Age group]],Tabelle_extract[#Headers],0)),FALSE)</f>
        <v>adults</v>
      </c>
      <c r="E13" s="12" t="str">
        <f>VLOOKUP(A13,Tabelle_extract[#All],(MATCH(TabelleRQ0[[#Headers],[Treatment]],Tabelle_extract[#Headers],0)),FALSE)</f>
        <v>CBT/EMDR</v>
      </c>
      <c r="F13" s="12" t="str">
        <f>VLOOKUP(A13,Tabelle_extract[#All],(MATCH(TabelleRQ0[[#Headers],[Definition of treatment outcome]],Tabelle_extract[#Headers],0)),FALSE)</f>
        <v>response: ≥ 30% ↓ CAPS (post treatment lasting 6-8 months)</v>
      </c>
      <c r="G13" s="12">
        <f>VLOOKUP(A13,Tabelle_extract[#All],(MATCH(TabelleRQ0[[#Headers],[Sample size]],Tabelle_extract[#Headers],0)),FALSE)</f>
        <v>44</v>
      </c>
      <c r="H13" s="12" t="str">
        <f>VLOOKUP(A13,Tabelle_extract[#All],(MATCH(TabelleRQ0[[#Headers],[Responders/nonresponders]],Tabelle_extract[#Headers],0)),FALSE)</f>
        <v>24 responders, 20 nonresponders</v>
      </c>
      <c r="I13" s="12" t="str">
        <f>VLOOKUP(A13,Tabelle_extract[#All],(MATCH(TabelleRQ0[[#Headers],[Way of estimating the underlying functional connectivities]],Tabelle_extract[#Headers],0)),FALSE)</f>
        <v>Dual regression</v>
      </c>
      <c r="J13" s="12" t="str">
        <f>VLOOKUP(A13,Tabelle_extract[#All],(MATCH(TabelleRQ0[[#Headers],[Type of functional-connectivity-based input features]],Tabelle_extract[#Headers],0)),FALSE)</f>
        <v>subject-specific spatial maps (wb: including brainstem and cerebellum)</v>
      </c>
      <c r="K13" s="12" t="str">
        <f>VLOOKUP(A13,Tabelle_extract[#All],(MATCH(TabelleRQ0[[#Headers],[Algorithm(s) of the final classifier(s)]],Tabelle_extract[#Headers],0)),FALSE)</f>
        <v>Gaussian process classifier</v>
      </c>
      <c r="L13" s="12" t="str">
        <f>VLOOKUP(A13,Tabelle_extract[#All],(MATCH(TabelleRQ0[[#Headers],[Validation method]],Tabelle_extract[#Headers],0)),FALSE)</f>
        <v>10 × 10-fold CV</v>
      </c>
      <c r="M13" s="12">
        <f>VLOOKUP(A13,TabelleRQ1[#All],(MATCH(TabelleRQ0[[#Headers],[Balanced_acc_final]],TabelleRQ1[#Headers],0)),FALSE)</f>
        <v>81</v>
      </c>
      <c r="N13" s="12" t="str">
        <f>VLOOKUP(A13,TabelleRQ1[#All],(MATCH(TabelleRQ0[[#Headers],[Information on models tested]],TabelleRQ1[#Headers],0)),FALSE)</f>
        <v>total number of models tested: 48;
varying: features;
1 of 48 models got significant</v>
      </c>
    </row>
    <row r="14" spans="1:14" ht="42" customHeight="1" x14ac:dyDescent="0.25">
      <c r="A14" s="2" t="s">
        <v>17</v>
      </c>
      <c r="B14" s="2">
        <v>2021</v>
      </c>
      <c r="C14" s="12" t="str">
        <f>VLOOKUP(A14,Tabelle_extract[#All],(MATCH(TabelleRQ0[[#Headers],[Primary disorder]],Tabelle_extract[#Headers],0)),FALSE)</f>
        <v>(partial) PTSD</v>
      </c>
      <c r="D14" s="12" t="str">
        <f>VLOOKUP(A14,Tabelle_extract[#All],(MATCH(TabelleRQ0[[#Headers],[Age group]],Tabelle_extract[#Headers],0)),FALSE)</f>
        <v>children and adolescents (8-17)</v>
      </c>
      <c r="E14" s="12" t="str">
        <f>VLOOKUP(A14,Tabelle_extract[#All],(MATCH(TabelleRQ0[[#Headers],[Treatment]],Tabelle_extract[#Headers],0)),FALSE)</f>
        <v>CBT/EMDR</v>
      </c>
      <c r="F14" s="12" t="str">
        <f>VLOOKUP(A14,Tabelle_extract[#All],(MATCH(TabelleRQ0[[#Headers],[Definition of treatment outcome]],Tabelle_extract[#Headers],0)),FALSE)</f>
        <v>response: ≥ 30% ↓ CAPS-CA (after 8 weeks treatment)</v>
      </c>
      <c r="G14" s="12">
        <f>VLOOKUP(A14,Tabelle_extract[#All],(MATCH(TabelleRQ0[[#Headers],[Sample size]],Tabelle_extract[#Headers],0)),FALSE)</f>
        <v>40</v>
      </c>
      <c r="H14" s="12" t="str">
        <f>VLOOKUP(A14,Tabelle_extract[#All],(MATCH(TabelleRQ0[[#Headers],[Responders/nonresponders]],Tabelle_extract[#Headers],0)),FALSE)</f>
        <v>21 responders, 19 nonresponders</v>
      </c>
      <c r="I14" s="12" t="str">
        <f>VLOOKUP(A14,Tabelle_extract[#All],(MATCH(TabelleRQ0[[#Headers],[Way of estimating the underlying functional connectivities]],Tabelle_extract[#Headers],0)),FALSE)</f>
        <v>Group-information guided ICA, Pearson correlation, partial correlation</v>
      </c>
      <c r="J14" s="12" t="str">
        <f>VLOOKUP(A14,Tabelle_extract[#All],(MATCH(TabelleRQ0[[#Headers],[Type of functional-connectivity-based input features]],Tabelle_extract[#Headers],0)),FALSE)</f>
        <v>subject-specific spatial maps, connectivity between independent components (wb: including brainstem and cerebellum)</v>
      </c>
      <c r="K14" s="12" t="str">
        <f>VLOOKUP(A14,Tabelle_extract[#All],(MATCH(TabelleRQ0[[#Headers],[Algorithm(s) of the final classifier(s)]],Tabelle_extract[#Headers],0)),FALSE)</f>
        <v>linear SVM</v>
      </c>
      <c r="L14" s="12" t="str">
        <f>VLOOKUP(A14,Tabelle_extract[#All],(MATCH(TabelleRQ0[[#Headers],[Validation method]],Tabelle_extract[#Headers],0)),FALSE)</f>
        <v>50 x 5-fold CV</v>
      </c>
      <c r="M14" s="12">
        <f>VLOOKUP(A14,TabelleRQ1[#All],(MATCH(TabelleRQ0[[#Headers],[Balanced_acc_final]],TabelleRQ1[#Headers],0)),FALSE)</f>
        <v>76</v>
      </c>
      <c r="N14" s="12" t="str">
        <f>VLOOKUP(A14,TabelleRQ1[#All],(MATCH(TabelleRQ0[[#Headers],[Information on models tested]],TabelleRQ1[#Headers],0)),FALSE)</f>
        <v>total number of models tested: 50;
varying: features and types of features (within- and between-network connectivity);
1 of 50 models got significant</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5AD-084B-4F09-AA74-A1999B986D46}">
  <dimension ref="A1:W14"/>
  <sheetViews>
    <sheetView topLeftCell="D1" zoomScale="80" zoomScaleNormal="80" workbookViewId="0">
      <selection activeCell="Q1" sqref="Q1"/>
    </sheetView>
  </sheetViews>
  <sheetFormatPr baseColWidth="10" defaultColWidth="11.42578125" defaultRowHeight="15" x14ac:dyDescent="0.25"/>
  <cols>
    <col min="2" max="2" width="10.85546875" customWidth="1"/>
    <col min="3" max="3" width="36.28515625" customWidth="1"/>
    <col min="4" max="4" width="17.140625" customWidth="1"/>
    <col min="5" max="5" width="7.85546875" customWidth="1"/>
    <col min="6" max="6" width="10.85546875" customWidth="1"/>
    <col min="7" max="7" width="26.85546875" customWidth="1"/>
    <col min="8" max="11" width="10.85546875" customWidth="1"/>
    <col min="12" max="12" width="14.42578125" customWidth="1"/>
    <col min="13" max="18" width="10.85546875" customWidth="1"/>
    <col min="19" max="19" width="53.42578125" customWidth="1"/>
    <col min="20" max="20" width="24.140625" customWidth="1"/>
    <col min="21" max="23" width="10.85546875" customWidth="1"/>
  </cols>
  <sheetData>
    <row r="1" spans="1:23" s="6" customFormat="1" ht="75" x14ac:dyDescent="0.25">
      <c r="A1" s="12" t="s">
        <v>301</v>
      </c>
      <c r="B1" s="12" t="s">
        <v>129</v>
      </c>
      <c r="C1" s="19" t="s">
        <v>149</v>
      </c>
      <c r="D1" s="12" t="s">
        <v>157</v>
      </c>
      <c r="E1" s="12" t="s">
        <v>416</v>
      </c>
      <c r="F1" s="12" t="s">
        <v>206</v>
      </c>
      <c r="G1" s="19" t="s">
        <v>281</v>
      </c>
      <c r="H1" s="12" t="s">
        <v>130</v>
      </c>
      <c r="I1" s="12" t="s">
        <v>131</v>
      </c>
      <c r="J1" s="12" t="s">
        <v>132</v>
      </c>
      <c r="K1" s="12" t="s">
        <v>133</v>
      </c>
      <c r="L1" s="12" t="s">
        <v>211</v>
      </c>
      <c r="M1" s="12" t="s">
        <v>410</v>
      </c>
      <c r="N1" s="12" t="s">
        <v>409</v>
      </c>
      <c r="O1" s="12" t="s">
        <v>415</v>
      </c>
      <c r="P1" s="12" t="s">
        <v>408</v>
      </c>
      <c r="Q1" s="12" t="s">
        <v>412</v>
      </c>
      <c r="R1" s="12" t="s">
        <v>208</v>
      </c>
      <c r="S1" s="19" t="s">
        <v>207</v>
      </c>
      <c r="T1" s="12" t="s">
        <v>205</v>
      </c>
      <c r="U1" s="12" t="s">
        <v>150</v>
      </c>
      <c r="V1" s="12" t="s">
        <v>151</v>
      </c>
      <c r="W1" s="12" t="s">
        <v>152</v>
      </c>
    </row>
    <row r="2" spans="1:23" ht="60" hidden="1" customHeight="1" x14ac:dyDescent="0.25">
      <c r="A2" s="14" t="s">
        <v>35</v>
      </c>
      <c r="B2" s="12">
        <v>2017</v>
      </c>
      <c r="C2" s="12" t="str">
        <f>VLOOKUP(A2,Tabelle_extract[#All],(MATCH(TabelleRQ1[[#Headers],[Classification metrics of the best model reported]],Tabelle_extract[#Headers],0)),FALSE)</f>
        <v>accuracy: 78.3% (further metrics are depicted in the confusion matrix in Fig. 4f, e.g., sensitivity: 77.9%, specify: 78.7%); no testing for significance against 0, only against clinical features only model;
Predicting nonresponse</v>
      </c>
      <c r="D2" s="12">
        <v>78.3</v>
      </c>
      <c r="E2" s="12">
        <f>ROUND(TabelleRQ1[[#This Row],[Accuracy (of the best model reported)]],0)</f>
        <v>78</v>
      </c>
      <c r="F2" s="12" t="s">
        <v>144</v>
      </c>
      <c r="G2" s="12" t="str">
        <f>VLOOKUP(A2,Tabelle_extract[#All],(MATCH(TabelleRQ1[[#Headers],[responders/nonresponders]],Tabelle_extract[#Headers],0)),FALSE)</f>
        <v>70 responders, 54 nonresponders</v>
      </c>
      <c r="H2" s="12">
        <v>70</v>
      </c>
      <c r="I2" s="12">
        <v>54</v>
      </c>
      <c r="J2" s="12">
        <f>IF(TabelleRQ1[[#This Row],[responders]]&gt;TabelleRQ1[[#This Row],[nonresponders]],TabelleRQ1[[#This Row],[responders]],TabelleRQ1[[#This Row],[nonresponders]])</f>
        <v>70</v>
      </c>
      <c r="K2" s="12">
        <f>ROUND(TabelleRQ1[[#This Row],[n_maj_class]]/(TabelleRQ1[[#This Row],[responders]]+TabelleRQ1[[#This Row],[nonresponders]])*100,0)</f>
        <v>56</v>
      </c>
      <c r="L2" s="12">
        <f xml:space="preserve"> TabelleRQ1[[#This Row],[Reported_Accuracy_rounded]]-TabelleRQ1[[#This Row],[acc maj. class]]</f>
        <v>22</v>
      </c>
      <c r="M2" s="12">
        <f>TabelleRQ1[[#This Row],[improvement_above_chance]]+50</f>
        <v>72</v>
      </c>
      <c r="N2" s="12">
        <v>78.3</v>
      </c>
      <c r="O2" s="12">
        <f xml:space="preserve"> ROUND(TabelleRQ1[[#This Row],[Balanced_acc_based_on_sens_and_spec]],0)</f>
        <v>78</v>
      </c>
      <c r="P2" s="12" t="s">
        <v>413</v>
      </c>
      <c r="Q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78</v>
      </c>
      <c r="R2" s="12">
        <f>VLOOKUP(A2,Tabelle_extract[#All],(MATCH(TabelleRQ1[[#Headers],[Sample size]],Tabelle_extract[#Headers],0)),FALSE)</f>
        <v>124</v>
      </c>
      <c r="S2" s="12" t="str">
        <f>VLOOKUP(A2,Tabelle_extract[#All],(MATCH(TabelleRQ1[[#Headers],[Information about all other models tested]],Tabelle_extract[#Headers],0)),FALSE)</f>
        <v>no other models tested</v>
      </c>
      <c r="T2" s="12" t="s">
        <v>162</v>
      </c>
      <c r="U2" s="12" t="s">
        <v>36</v>
      </c>
      <c r="V2" s="12" t="s">
        <v>36</v>
      </c>
      <c r="W2" s="12" t="s">
        <v>36</v>
      </c>
    </row>
    <row r="3" spans="1:23" ht="106.5" customHeight="1" x14ac:dyDescent="0.25">
      <c r="A3" s="2" t="s">
        <v>23</v>
      </c>
      <c r="B3" s="2">
        <v>2022</v>
      </c>
      <c r="C3" s="26" t="str">
        <f>VLOOKUP(A3,Tabelle_extract[#All],(MATCH(TabelleRQ1[[#Headers],[Classification metrics of the best model reported]],Tabelle_extract[#Headers],0)),FALSE)</f>
        <v>accuracy; 61.2% (SD 10.5), not significant
Predicting response?</v>
      </c>
      <c r="D3" s="12">
        <v>61.2</v>
      </c>
      <c r="E3" s="12">
        <f>ROUND(TabelleRQ1[[#This Row],[Accuracy (of the best model reported)]],0)</f>
        <v>61</v>
      </c>
      <c r="F3" s="12" t="s">
        <v>39</v>
      </c>
      <c r="G3" s="12" t="str">
        <f>VLOOKUP(A3,Tabelle_extract[#All],(MATCH(TabelleRQ1[[#Headers],[responders/nonresponders]],Tabelle_extract[#Headers],0)),FALSE)</f>
        <v>67 responders, 77 nonresponders</v>
      </c>
      <c r="H3" s="12">
        <v>67</v>
      </c>
      <c r="I3" s="12">
        <v>77</v>
      </c>
      <c r="J3" s="12">
        <f>IF(TabelleRQ1[[#This Row],[responders]]&gt;TabelleRQ1[[#This Row],[nonresponders]],TabelleRQ1[[#This Row],[responders]],TabelleRQ1[[#This Row],[nonresponders]])</f>
        <v>77</v>
      </c>
      <c r="K3" s="12">
        <f>ROUND(TabelleRQ1[[#This Row],[n_maj_class]]/(TabelleRQ1[[#This Row],[responders]]+TabelleRQ1[[#This Row],[nonresponders]])*100,0)</f>
        <v>53</v>
      </c>
      <c r="L3" s="12">
        <f xml:space="preserve"> TabelleRQ1[[#This Row],[Reported_Accuracy_rounded]]-TabelleRQ1[[#This Row],[acc maj. class]]</f>
        <v>8</v>
      </c>
      <c r="M3" s="12">
        <f>TabelleRQ1[[#This Row],[improvement_above_chance]]+50</f>
        <v>58</v>
      </c>
      <c r="N3" s="12" t="s">
        <v>36</v>
      </c>
      <c r="O3" s="12" t="s">
        <v>36</v>
      </c>
      <c r="P3" s="12" t="s">
        <v>411</v>
      </c>
      <c r="Q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58</v>
      </c>
      <c r="R3" s="12">
        <f>VLOOKUP(A3,Tabelle_extract[#All],(MATCH(TabelleRQ1[[#Headers],[Sample size]],Tabelle_extract[#Headers],0)),FALSE)</f>
        <v>144</v>
      </c>
      <c r="S3" s="12" t="str">
        <f>VLOOKUP(A3,Tabelle_extract[#All],(MATCH(TabelleRQ1[[#Headers],[Information about all other models tested]],Tabelle_extract[#Headers],0)),FALSE)</f>
        <v>total number of models tested: 240;
varying: parcellation, connectivity estimation, dimensionality reduction, classifier
accuracies: 39.0% (SD 11.7) to 61.2% (SD 10.5), 
no model got significant</v>
      </c>
      <c r="T3" s="12" t="s">
        <v>290</v>
      </c>
      <c r="U3" s="12" t="s">
        <v>153</v>
      </c>
      <c r="V3" s="12">
        <v>39</v>
      </c>
      <c r="W3" s="12">
        <v>61</v>
      </c>
    </row>
    <row r="4" spans="1:23" ht="86.45" customHeight="1" x14ac:dyDescent="0.25">
      <c r="A4" s="2" t="s">
        <v>5</v>
      </c>
      <c r="B4" s="2">
        <v>2021</v>
      </c>
      <c r="C4" s="26" t="str">
        <f>VLOOKUP(A4,Tabelle_extract[#All],(MATCH(TabelleRQ1[[#Headers],[Classification metrics of the best model reported]],Tabelle_extract[#Headers],0)),FALSE)</f>
        <v>accuracy: 88.89%, CI: 69.93-100; other metrics are visually depicted; significant
Predicting response</v>
      </c>
      <c r="D4" s="12">
        <v>88.9</v>
      </c>
      <c r="E4" s="12">
        <f>ROUND(TabelleRQ1[[#This Row],[Accuracy (of the best model reported)]],0)</f>
        <v>89</v>
      </c>
      <c r="F4" s="12" t="s">
        <v>37</v>
      </c>
      <c r="G4" s="12" t="str">
        <f>VLOOKUP(A4,Tabelle_extract[#All],(MATCH(TabelleRQ1[[#Headers],[responders/nonresponders]],Tabelle_extract[#Headers],0)),FALSE)</f>
        <v>33 responders, 28 nonresponders</v>
      </c>
      <c r="H4" s="12">
        <v>33</v>
      </c>
      <c r="I4" s="12">
        <v>28</v>
      </c>
      <c r="J4" s="12">
        <f>IF(TabelleRQ1[[#This Row],[responders]]&gt;TabelleRQ1[[#This Row],[nonresponders]],TabelleRQ1[[#This Row],[responders]],TabelleRQ1[[#This Row],[nonresponders]])</f>
        <v>33</v>
      </c>
      <c r="K4" s="12">
        <f>ROUND(TabelleRQ1[[#This Row],[n_maj_class]]/(TabelleRQ1[[#This Row],[responders]]+TabelleRQ1[[#This Row],[nonresponders]])*100,0)</f>
        <v>54</v>
      </c>
      <c r="L4" s="12">
        <f xml:space="preserve"> TabelleRQ1[[#This Row],[Reported_Accuracy_rounded]]-TabelleRQ1[[#This Row],[acc maj. class]]</f>
        <v>35</v>
      </c>
      <c r="M4" s="12">
        <f>TabelleRQ1[[#This Row],[improvement_above_chance]]+50</f>
        <v>85</v>
      </c>
      <c r="N4" s="12" t="s">
        <v>36</v>
      </c>
      <c r="O4" s="12" t="s">
        <v>36</v>
      </c>
      <c r="P4" s="12" t="s">
        <v>411</v>
      </c>
      <c r="Q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4" s="12">
        <f>VLOOKUP(A4,Tabelle_extract[#All],(MATCH(TabelleRQ1[[#Headers],[Sample size]],Tabelle_extract[#Headers],0)),FALSE)</f>
        <v>61</v>
      </c>
      <c r="S4" s="12" t="str">
        <f>VLOOKUP(A4,Tabelle_extract[#All],(MATCH(TabelleRQ1[[#Headers],[Information about all other models tested]],Tabelle_extract[#Headers],0)),FALSE)</f>
        <v>total number of models tested: 14; 
varying: combination of 4 connectivities,
3 models got significant with respect to all classification metrics (accuracy, sensitivity, specificity, negative predictive value, positive predictive value),
accuracies: ca. 35% (visually reported) - 90%</v>
      </c>
      <c r="T4" s="12" t="s">
        <v>188</v>
      </c>
      <c r="U4" s="12" t="s">
        <v>153</v>
      </c>
      <c r="V4" s="12" t="s">
        <v>259</v>
      </c>
      <c r="W4" s="12">
        <v>89</v>
      </c>
    </row>
    <row r="5" spans="1:23" ht="58.5" hidden="1" customHeight="1" x14ac:dyDescent="0.25">
      <c r="A5" s="2" t="s">
        <v>32</v>
      </c>
      <c r="B5" s="2">
        <v>2021</v>
      </c>
      <c r="C5" s="12" t="str">
        <f>VLOOKUP(A5,Tabelle_extract[#All],(MATCH(TabelleRQ1[[#Headers],[Classification metrics of the best model reported]],Tabelle_extract[#Headers],0)),FALSE)</f>
        <v>accuracy: 89.63%; sensitivity: 84.57 %; specificity: 92.57%
not testing significance (only against other models);
Predicting response</v>
      </c>
      <c r="D5" s="12">
        <v>89.63</v>
      </c>
      <c r="E5" s="12">
        <f>ROUND(TabelleRQ1[[#This Row],[Accuracy (of the best model reported)]],0)</f>
        <v>90</v>
      </c>
      <c r="F5" s="12" t="s">
        <v>144</v>
      </c>
      <c r="G5" s="12" t="str">
        <f>VLOOKUP(A5,Tabelle_extract[#All],(MATCH(TabelleRQ1[[#Headers],[responders/nonresponders]],Tabelle_extract[#Headers],0)),FALSE)</f>
        <v>40 responders, 42 nonresponders</v>
      </c>
      <c r="H5" s="12">
        <v>40</v>
      </c>
      <c r="I5" s="12">
        <v>42</v>
      </c>
      <c r="J5" s="12">
        <f>IF(TabelleRQ1[[#This Row],[responders]]&gt;TabelleRQ1[[#This Row],[nonresponders]],TabelleRQ1[[#This Row],[responders]],TabelleRQ1[[#This Row],[nonresponders]])</f>
        <v>42</v>
      </c>
      <c r="K5" s="12">
        <f>ROUND(TabelleRQ1[[#This Row],[n_maj_class]]/(TabelleRQ1[[#This Row],[responders]]+TabelleRQ1[[#This Row],[nonresponders]])*100,0)</f>
        <v>51</v>
      </c>
      <c r="L5" s="12">
        <f xml:space="preserve"> TabelleRQ1[[#This Row],[Reported_Accuracy_rounded]]-TabelleRQ1[[#This Row],[acc maj. class]]</f>
        <v>39</v>
      </c>
      <c r="M5" s="12">
        <f>TabelleRQ1[[#This Row],[improvement_above_chance]]+50</f>
        <v>89</v>
      </c>
      <c r="N5" s="12">
        <v>88.57</v>
      </c>
      <c r="O5" s="12">
        <f xml:space="preserve"> ROUND(TabelleRQ1[[#This Row],[Balanced_acc_based_on_sens_and_spec]],0)</f>
        <v>89</v>
      </c>
      <c r="P5" s="12" t="s">
        <v>413</v>
      </c>
      <c r="Q5"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5" s="12">
        <f>VLOOKUP(A5,Tabelle_extract[#All],(MATCH(TabelleRQ1[[#Headers],[Sample size]],Tabelle_extract[#Headers],0)),FALSE)</f>
        <v>82</v>
      </c>
      <c r="S5" s="12" t="str">
        <f>VLOOKUP(A5,Tabelle_extract[#All],(MATCH(TabelleRQ1[[#Headers],[Information about all other models tested]],Tabelle_extract[#Headers],0)),FALSE)</f>
        <v>total number of models tested: 5;
varying classifier: SVM, RF, deep-auto encoder, GCN; 
metrics are only reported visually; accuracies: ca. 50% - 90%</v>
      </c>
      <c r="T5" s="12" t="s">
        <v>189</v>
      </c>
      <c r="U5" s="12" t="s">
        <v>153</v>
      </c>
      <c r="V5" s="12" t="s">
        <v>259</v>
      </c>
      <c r="W5" s="12">
        <v>90</v>
      </c>
    </row>
    <row r="6" spans="1:23" ht="90" hidden="1" x14ac:dyDescent="0.25">
      <c r="A6" s="2" t="s">
        <v>322</v>
      </c>
      <c r="B6" s="2">
        <v>2019</v>
      </c>
      <c r="C6" s="12" t="str">
        <f>VLOOKUP(A6,Tabelle_extract[#All],(MATCH(TabelleRQ1[[#Headers],[Classification metrics of the best model reported]],Tabelle_extract[#Headers],0)),FALSE)</f>
        <v xml:space="preserve"> 0.89 accuracy; CI: 0.72 - 1</v>
      </c>
      <c r="D6" s="12">
        <v>89</v>
      </c>
      <c r="E6" s="12">
        <f>ROUND(TabelleRQ1[[#This Row],[Accuracy (of the best model reported)]],0)</f>
        <v>89</v>
      </c>
      <c r="F6" s="12" t="s">
        <v>37</v>
      </c>
      <c r="G6" s="12" t="str">
        <f>VLOOKUP(A6,Tabelle_extract[#All],(MATCH(TabelleRQ1[[#Headers],[responders/nonresponders]],Tabelle_extract[#Headers],0)),FALSE)</f>
        <v>9 remitters, 9 nonremitters</v>
      </c>
      <c r="H6" s="12">
        <v>9</v>
      </c>
      <c r="I6" s="12">
        <v>9</v>
      </c>
      <c r="J6" s="12">
        <f>IF(TabelleRQ1[[#This Row],[responders]]&gt;TabelleRQ1[[#This Row],[nonresponders]],TabelleRQ1[[#This Row],[responders]],TabelleRQ1[[#This Row],[nonresponders]])</f>
        <v>9</v>
      </c>
      <c r="K6" s="12">
        <f>ROUND(TabelleRQ1[[#This Row],[n_maj_class]]/(TabelleRQ1[[#This Row],[responders]]+TabelleRQ1[[#This Row],[nonresponders]])*100,0)</f>
        <v>50</v>
      </c>
      <c r="L6" s="12">
        <f xml:space="preserve"> TabelleRQ1[[#This Row],[Reported_Accuracy_rounded]]-TabelleRQ1[[#This Row],[acc maj. class]]</f>
        <v>39</v>
      </c>
      <c r="M6" s="12">
        <f>TabelleRQ1[[#This Row],[improvement_above_chance]]+50</f>
        <v>89</v>
      </c>
      <c r="N6" s="12" t="s">
        <v>36</v>
      </c>
      <c r="O6" s="12" t="s">
        <v>36</v>
      </c>
      <c r="P6" s="12" t="s">
        <v>414</v>
      </c>
      <c r="Q6"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6" s="12">
        <f>VLOOKUP(A6,Tabelle_extract[#All],(MATCH(TabelleRQ1[[#Headers],[Sample size]],Tabelle_extract[#Headers],0)),FALSE)</f>
        <v>18</v>
      </c>
      <c r="S6" s="12" t="str">
        <f>VLOOKUP(A6,Tabelle_extract[#All],(MATCH(TabelleRQ1[[#Headers],[Information about all other models tested]],Tabelle_extract[#Headers],0)),FALSE)</f>
        <v>total number of models tested: 9; 
varying combination of features;
accuracy: 0.72 - 0.89, CI: lower end 0.56 - 0.83</v>
      </c>
      <c r="T6" s="12" t="s">
        <v>201</v>
      </c>
      <c r="U6" s="12" t="s">
        <v>202</v>
      </c>
      <c r="V6" s="12">
        <v>72</v>
      </c>
      <c r="W6" s="12">
        <v>89</v>
      </c>
    </row>
    <row r="7" spans="1:23" ht="75.95" hidden="1" customHeight="1" x14ac:dyDescent="0.25">
      <c r="A7" s="2" t="s">
        <v>10</v>
      </c>
      <c r="B7" s="2">
        <v>2020</v>
      </c>
      <c r="C7" s="12" t="str">
        <f>VLOOKUP(A7,Tabelle_extract[#All],(MATCH(TabelleRQ1[[#Headers],[Classification metrics of the best model reported]],Tabelle_extract[#Headers],0)),FALSE)</f>
        <v>accuracy: 80.6; sensitivity: 77.8, and specificity: 84.1;
not testing significance;
predicting response
whole-brain: accuracy: 80.6, sensitivity: 83.3, specificity: 77.3; not testing significance;
predicting response</v>
      </c>
      <c r="D7" s="12">
        <v>80.599999999999994</v>
      </c>
      <c r="E7" s="12">
        <f>ROUND(TabelleRQ1[[#This Row],[Accuracy (of the best model reported)]],0)</f>
        <v>81</v>
      </c>
      <c r="F7" s="12" t="s">
        <v>144</v>
      </c>
      <c r="G7" s="12" t="str">
        <f>VLOOKUP(A7,Tabelle_extract[#All],(MATCH(TabelleRQ1[[#Headers],[responders/nonresponders]],Tabelle_extract[#Headers],0)),FALSE)</f>
        <v>54 responders, 44 nonresponders</v>
      </c>
      <c r="H7" s="12">
        <v>54</v>
      </c>
      <c r="I7" s="12">
        <v>44</v>
      </c>
      <c r="J7" s="12">
        <f>IF(TabelleRQ1[[#This Row],[responders]]&gt;TabelleRQ1[[#This Row],[nonresponders]],TabelleRQ1[[#This Row],[responders]],TabelleRQ1[[#This Row],[nonresponders]])</f>
        <v>54</v>
      </c>
      <c r="K7" s="12">
        <f>ROUND(TabelleRQ1[[#This Row],[n_maj_class]]/(TabelleRQ1[[#This Row],[responders]]+TabelleRQ1[[#This Row],[nonresponders]])*100,0)</f>
        <v>55</v>
      </c>
      <c r="L7" s="12">
        <f xml:space="preserve"> TabelleRQ1[[#This Row],[Reported_Accuracy_rounded]]-TabelleRQ1[[#This Row],[acc maj. class]]</f>
        <v>26</v>
      </c>
      <c r="M7" s="12">
        <f>TabelleRQ1[[#This Row],[improvement_above_chance]]+50</f>
        <v>76</v>
      </c>
      <c r="N7" s="12">
        <v>80.95</v>
      </c>
      <c r="O7" s="12">
        <f xml:space="preserve"> ROUND(TabelleRQ1[[#This Row],[Balanced_acc_based_on_sens_and_spec]],0)</f>
        <v>81</v>
      </c>
      <c r="P7" s="12" t="s">
        <v>413</v>
      </c>
      <c r="Q7"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7" s="12">
        <f>VLOOKUP(A7,Tabelle_extract[#All],(MATCH(TabelleRQ1[[#Headers],[Sample size]],Tabelle_extract[#Headers],0)),FALSE)</f>
        <v>98</v>
      </c>
      <c r="S7" s="12" t="str">
        <f>VLOOKUP(A7,Tabelle_extract[#All],(MATCH(TabelleRQ1[[#Headers],[Information about all other models tested]],Tabelle_extract[#Headers],0)),FALSE)</f>
        <v xml:space="preserve">total number of models tested: 2;
subset vs. whole-brain analysis;
</v>
      </c>
      <c r="T7" s="12" t="s">
        <v>190</v>
      </c>
      <c r="U7" s="12">
        <v>81</v>
      </c>
      <c r="V7" s="12">
        <v>81</v>
      </c>
      <c r="W7" s="12">
        <v>81</v>
      </c>
    </row>
    <row r="8" spans="1:23" ht="79.5" customHeight="1" x14ac:dyDescent="0.25">
      <c r="A8" s="2" t="s">
        <v>31</v>
      </c>
      <c r="B8" s="2">
        <v>2018</v>
      </c>
      <c r="C8" s="26" t="str">
        <f>VLOOKUP(A8,Tabelle_extract[#All],(MATCH(TabelleRQ1[[#Headers],[Classification metrics of the best model reported]],Tabelle_extract[#Headers],0)),FALSE)</f>
        <v xml:space="preserve">accuracy: 88.9, 
significant,
</v>
      </c>
      <c r="D8" s="12">
        <v>88.9</v>
      </c>
      <c r="E8" s="12">
        <f>ROUND(TabelleRQ1[[#This Row],[Accuracy (of the best model reported)]],0)</f>
        <v>89</v>
      </c>
      <c r="F8" s="12" t="s">
        <v>37</v>
      </c>
      <c r="G8" s="12" t="str">
        <f>VLOOKUP(A8,Tabelle_extract[#All],(MATCH(TabelleRQ1[[#Headers],[responders/nonresponders]],Tabelle_extract[#Headers],0)),FALSE)</f>
        <v>7 responders, 14 nonresponders</v>
      </c>
      <c r="H8" s="12">
        <v>7</v>
      </c>
      <c r="I8" s="12">
        <v>14</v>
      </c>
      <c r="J8" s="12">
        <f>IF(TabelleRQ1[[#This Row],[responders]]&gt;TabelleRQ1[[#This Row],[nonresponders]],TabelleRQ1[[#This Row],[responders]],TabelleRQ1[[#This Row],[nonresponders]])</f>
        <v>14</v>
      </c>
      <c r="K8" s="12">
        <f>ROUND(TabelleRQ1[[#This Row],[n_maj_class]]/(TabelleRQ1[[#This Row],[responders]]+TabelleRQ1[[#This Row],[nonresponders]])*100,0)</f>
        <v>67</v>
      </c>
      <c r="L8" s="12">
        <f xml:space="preserve"> TabelleRQ1[[#This Row],[Reported_Accuracy_rounded]]-TabelleRQ1[[#This Row],[acc maj. class]]</f>
        <v>22</v>
      </c>
      <c r="M8" s="12">
        <f>TabelleRQ1[[#This Row],[improvement_above_chance]]+50</f>
        <v>72</v>
      </c>
      <c r="N8" s="12" t="s">
        <v>36</v>
      </c>
      <c r="O8" s="12" t="s">
        <v>36</v>
      </c>
      <c r="P8" s="12" t="s">
        <v>411</v>
      </c>
      <c r="Q8"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72</v>
      </c>
      <c r="R8" s="12">
        <f>VLOOKUP(A8,Tabelle_extract[#All],(MATCH(TabelleRQ1[[#Headers],[Sample size]],Tabelle_extract[#Headers],0)),FALSE)</f>
        <v>21</v>
      </c>
      <c r="S8" s="12" t="str">
        <f>VLOOKUP(A8,Tabelle_extract[#All],(MATCH(TabelleRQ1[[#Headers],[Information about all other models tested]],Tabelle_extract[#Headers],0)),FALSE)</f>
        <v>total number of models tested: 13
2nd significant model: left IPS: 83.3; mean accuracy of all models: 59.0 (CI: 15.3), range 44.4 - 88.9</v>
      </c>
      <c r="T8" s="12" t="s">
        <v>191</v>
      </c>
      <c r="U8" s="12">
        <v>59</v>
      </c>
      <c r="V8" s="12">
        <v>44</v>
      </c>
      <c r="W8" s="12">
        <v>89</v>
      </c>
    </row>
    <row r="9" spans="1:23" ht="163.5" hidden="1" customHeight="1" x14ac:dyDescent="0.25">
      <c r="A9" s="2" t="s">
        <v>47</v>
      </c>
      <c r="B9" s="2">
        <v>2020</v>
      </c>
      <c r="C9" s="12" t="str">
        <f>VLOOKUP(A9,Tabelle_extract[#All],(MATCH(TabelleRQ1[[#Headers],[Classification metrics of the best model reported]],Tabelle_extract[#Headers],0)),FALSE)</f>
        <v>10-fold CV - remission- negative features: accuracy: 72.13%, sensitivity: 42.55%, specificity: 92%,
not testing for significance,
Predicting remission</v>
      </c>
      <c r="D9" s="12">
        <v>72.13</v>
      </c>
      <c r="E9" s="12">
        <f>ROUND(TabelleRQ1[[#This Row],[Accuracy (of the best model reported)]],0)</f>
        <v>72</v>
      </c>
      <c r="F9" s="12" t="s">
        <v>144</v>
      </c>
      <c r="G9" s="12" t="str">
        <f>VLOOKUP(A9,Tabelle_extract[#All],(MATCH(TabelleRQ1[[#Headers],[responders/nonresponders]],Tabelle_extract[#Headers],0)),FALSE)</f>
        <v xml:space="preserve">47 remitters, 75 nonremitters;
71 responders, 51 nonresponders
</v>
      </c>
      <c r="H9" s="12">
        <v>47</v>
      </c>
      <c r="I9" s="12">
        <v>75</v>
      </c>
      <c r="J9" s="12">
        <f>IF(TabelleRQ1[[#This Row],[responders]]&gt;TabelleRQ1[[#This Row],[nonresponders]],TabelleRQ1[[#This Row],[responders]],TabelleRQ1[[#This Row],[nonresponders]])</f>
        <v>75</v>
      </c>
      <c r="K9" s="12">
        <f>ROUND(TabelleRQ1[[#This Row],[n_maj_class]]/(TabelleRQ1[[#This Row],[responders]]+TabelleRQ1[[#This Row],[nonresponders]])*100,0)</f>
        <v>61</v>
      </c>
      <c r="L9" s="12">
        <f xml:space="preserve"> TabelleRQ1[[#This Row],[Reported_Accuracy_rounded]]-TabelleRQ1[[#This Row],[acc maj. class]]</f>
        <v>11</v>
      </c>
      <c r="M9" s="12">
        <f>TabelleRQ1[[#This Row],[improvement_above_chance]]+50</f>
        <v>61</v>
      </c>
      <c r="N9" s="12">
        <v>67.275000000000006</v>
      </c>
      <c r="O9" s="12">
        <f xml:space="preserve"> ROUND(TabelleRQ1[[#This Row],[Balanced_acc_based_on_sens_and_spec]],0)</f>
        <v>67</v>
      </c>
      <c r="P9" s="12" t="s">
        <v>413</v>
      </c>
      <c r="Q9"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67</v>
      </c>
      <c r="R9" s="12">
        <f>VLOOKUP(A9,Tabelle_extract[#All],(MATCH(TabelleRQ1[[#Headers],[Sample size]],Tabelle_extract[#Headers],0)),FALSE)</f>
        <v>122</v>
      </c>
      <c r="S9" s="12" t="str">
        <f>VLOOKUP(A9,Tabelle_extract[#All],(MATCH(TabelleRQ1[[#Headers],[Information about all other models tested]],Tabelle_extract[#Headers],0)),FALSE)</f>
        <v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v>
      </c>
      <c r="T9" s="12" t="s">
        <v>203</v>
      </c>
      <c r="U9" s="12" t="s">
        <v>204</v>
      </c>
      <c r="V9" s="12">
        <v>58</v>
      </c>
      <c r="W9" s="12">
        <v>75</v>
      </c>
    </row>
    <row r="10" spans="1:23" ht="94.5" customHeight="1" x14ac:dyDescent="0.25">
      <c r="A10" s="2" t="s">
        <v>85</v>
      </c>
      <c r="B10" s="2">
        <v>2020</v>
      </c>
      <c r="C10" s="26" t="str">
        <f>VLOOKUP(A10,Tabelle_extract[#All],(MATCH(TabelleRQ1[[#Headers],[Classification metrics of the best model reported]],Tabelle_extract[#Headers],0)),FALSE)</f>
        <v>leave-one-site-out: 69% for leaving Site 1 out, 71% for leaving Site 2 out, 72% for leaving Site 3 out),
not testing significance; 
Predicting nonresponse?</v>
      </c>
      <c r="D10" s="12">
        <f>(69+71+72)/3</f>
        <v>70.666666666666671</v>
      </c>
      <c r="E10" s="12">
        <f>ROUND(TabelleRQ1[[#This Row],[Accuracy (of the best model reported)]],0)</f>
        <v>71</v>
      </c>
      <c r="F10" s="12" t="s">
        <v>144</v>
      </c>
      <c r="G10" s="12" t="str">
        <f>VLOOKUP(A10,Tabelle_extract[#All],(MATCH(TabelleRQ1[[#Headers],[responders/nonresponders]],Tabelle_extract[#Headers],0)),FALSE)</f>
        <v xml:space="preserve">56 responders, 50 nonresponders </v>
      </c>
      <c r="H10" s="12">
        <v>56</v>
      </c>
      <c r="I10" s="12">
        <v>50</v>
      </c>
      <c r="J10" s="12">
        <f>IF(TabelleRQ1[[#This Row],[responders]]&gt;TabelleRQ1[[#This Row],[nonresponders]],TabelleRQ1[[#This Row],[responders]],TabelleRQ1[[#This Row],[nonresponders]])</f>
        <v>56</v>
      </c>
      <c r="K10" s="12">
        <f>ROUND(TabelleRQ1[[#This Row],[n_maj_class]]/(TabelleRQ1[[#This Row],[responders]]+TabelleRQ1[[#This Row],[nonresponders]])*100,0)</f>
        <v>53</v>
      </c>
      <c r="L10" s="12">
        <f xml:space="preserve"> TabelleRQ1[[#This Row],[Reported_Accuracy_rounded]]-TabelleRQ1[[#This Row],[acc maj. class]]</f>
        <v>18</v>
      </c>
      <c r="M10" s="12">
        <f>TabelleRQ1[[#This Row],[improvement_above_chance]]+50</f>
        <v>68</v>
      </c>
      <c r="N10" s="12" t="s">
        <v>36</v>
      </c>
      <c r="O10" s="12" t="s">
        <v>36</v>
      </c>
      <c r="P10" s="12" t="s">
        <v>411</v>
      </c>
      <c r="Q10"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68</v>
      </c>
      <c r="R10" s="12">
        <f>VLOOKUP(A10,Tabelle_extract[#All],(MATCH(TabelleRQ1[[#Headers],[Sample size]],Tabelle_extract[#Headers],0)),FALSE)</f>
        <v>106</v>
      </c>
      <c r="S10" s="12" t="str">
        <f>VLOOKUP(A10,Tabelle_extract[#All],(MATCH(TabelleRQ1[[#Headers],[Information about all other models tested]],Tabelle_extract[#Headers],0)),FALSE)</f>
        <v>total number of models tested: 4
varying validation technique
LOOCV: accuracy: 79.41; sens: 84.21%; spec: 73.33%</v>
      </c>
      <c r="T10" s="12" t="s">
        <v>199</v>
      </c>
      <c r="U10" s="12" t="s">
        <v>200</v>
      </c>
      <c r="V10" s="12">
        <v>69</v>
      </c>
      <c r="W10" s="12">
        <v>79</v>
      </c>
    </row>
    <row r="11" spans="1:23" ht="105.95" hidden="1" customHeight="1" x14ac:dyDescent="0.25">
      <c r="A11" s="2" t="s">
        <v>318</v>
      </c>
      <c r="B11" s="2">
        <v>2015</v>
      </c>
      <c r="C11" s="12" t="str">
        <f>VLOOKUP(A11,Tabelle_extract[#All],(MATCH(TabelleRQ1[[#Headers],[Classification metrics of the best model reported]],Tabelle_extract[#Headers],0)),FALSE)</f>
        <v>sensitivity: 84%, specificity: 85%; positive predictive value: 88%;
significant;
Predicting remission</v>
      </c>
      <c r="D11" s="12">
        <v>84.5</v>
      </c>
      <c r="E11" s="12">
        <f>ROUND(TabelleRQ1[[#This Row],[Accuracy (of the best model reported)]],0)</f>
        <v>85</v>
      </c>
      <c r="F11" s="12" t="s">
        <v>37</v>
      </c>
      <c r="G11" s="12" t="str">
        <f>VLOOKUP(A11,Tabelle_extract[#All],(MATCH(TabelleRQ1[[#Headers],[responders/nonresponders]],Tabelle_extract[#Headers],0)),FALSE)</f>
        <v>25 remitters, 20 nonremitters</v>
      </c>
      <c r="H11" s="12">
        <v>25</v>
      </c>
      <c r="I11" s="12">
        <v>20</v>
      </c>
      <c r="J11" s="13" t="s">
        <v>146</v>
      </c>
      <c r="K11" s="12">
        <v>50</v>
      </c>
      <c r="L11" s="12">
        <f xml:space="preserve"> TabelleRQ1[[#This Row],[Reported_Accuracy_rounded]]-TabelleRQ1[[#This Row],[acc maj. class]]</f>
        <v>35</v>
      </c>
      <c r="M11" s="12">
        <f>TabelleRQ1[[#This Row],[improvement_above_chance]]+50</f>
        <v>85</v>
      </c>
      <c r="N11" s="12" t="s">
        <v>36</v>
      </c>
      <c r="O11" s="12" t="s">
        <v>36</v>
      </c>
      <c r="P11" s="12" t="s">
        <v>414</v>
      </c>
      <c r="Q11"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11" s="12">
        <f>VLOOKUP(A11,Tabelle_extract[#All],(MATCH(TabelleRQ1[[#Headers],[Sample size]],Tabelle_extract[#Headers],0)),FALSE)</f>
        <v>45</v>
      </c>
      <c r="S11" s="12" t="str">
        <f>VLOOKUP(A11,Tabelle_extract[#All],(MATCH(TabelleRQ1[[#Headers],[Information about all other models tested]],Tabelle_extract[#Headers],0)),FALSE)</f>
        <v>total number of models tested: 25;
varying features;
1 other significant model: 80% sensitivity, 75% specificity and 80% positive predictive value</v>
      </c>
      <c r="T11" s="12" t="s">
        <v>185</v>
      </c>
      <c r="U11" s="12" t="s">
        <v>153</v>
      </c>
      <c r="V11" s="12" t="s">
        <v>198</v>
      </c>
      <c r="W11" s="12" t="s">
        <v>153</v>
      </c>
    </row>
    <row r="12" spans="1:23" ht="99.6" hidden="1" customHeight="1" x14ac:dyDescent="0.25">
      <c r="A12" s="2" t="s">
        <v>28</v>
      </c>
      <c r="B12" s="2">
        <v>2022</v>
      </c>
      <c r="C12" s="12" t="str">
        <f>VLOOKUP(A12,Tabelle_extract[#All],(MATCH(TabelleRQ1[[#Headers],[Classification metrics of the best model reported]],Tabelle_extract[#Headers],0)),FALSE)</f>
        <v>accuracy: 82.08%, sensitivity: 71.43%, specificity: 89.74%, AUC: 0.86, further metrics can be calculated from the confusion matrix;
significant;
Predicting remission</v>
      </c>
      <c r="D12" s="12">
        <v>82.08</v>
      </c>
      <c r="E12" s="12">
        <f>ROUND(TabelleRQ1[[#This Row],[Accuracy (of the best model reported)]],0)</f>
        <v>82</v>
      </c>
      <c r="F12" s="12" t="s">
        <v>37</v>
      </c>
      <c r="G12" s="12" t="str">
        <f>VLOOKUP(A12,Tabelle_extract[#All],(MATCH(TabelleRQ1[[#Headers],[responders/nonresponders]],Tabelle_extract[#Headers],0)),FALSE)</f>
        <v>28 remitters, 39 nonremitters</v>
      </c>
      <c r="H12" s="12">
        <v>28</v>
      </c>
      <c r="I12" s="12">
        <v>39</v>
      </c>
      <c r="J12" s="12">
        <f>IF(TabelleRQ1[[#This Row],[responders]]&gt;TabelleRQ1[[#This Row],[nonresponders]],TabelleRQ1[[#This Row],[responders]],TabelleRQ1[[#This Row],[nonresponders]])</f>
        <v>39</v>
      </c>
      <c r="K12" s="12">
        <f>ROUND(TabelleRQ1[[#This Row],[n_maj_class]]/(TabelleRQ1[[#This Row],[responders]]+TabelleRQ1[[#This Row],[nonresponders]])*100,0)</f>
        <v>58</v>
      </c>
      <c r="L12" s="12">
        <f xml:space="preserve"> TabelleRQ1[[#This Row],[Reported_Accuracy_rounded]]-TabelleRQ1[[#This Row],[acc maj. class]]</f>
        <v>24</v>
      </c>
      <c r="M12" s="12">
        <f>TabelleRQ1[[#This Row],[improvement_above_chance]]+50</f>
        <v>74</v>
      </c>
      <c r="N12" s="12">
        <v>80.584999999999994</v>
      </c>
      <c r="O12" s="12">
        <f xml:space="preserve"> ROUND(TabelleRQ1[[#This Row],[Balanced_acc_based_on_sens_and_spec]],0)</f>
        <v>81</v>
      </c>
      <c r="P12" s="12" t="s">
        <v>413</v>
      </c>
      <c r="Q1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2" s="12">
        <f>VLOOKUP(A12,Tabelle_extract[#All],(MATCH(TabelleRQ1[[#Headers],[Sample size]],Tabelle_extract[#Headers],0)),FALSE)</f>
        <v>67</v>
      </c>
      <c r="S12" s="12" t="str">
        <f>VLOOKUP(A12,Tabelle_extract[#All],(MATCH(TabelleRQ1[[#Headers],[Information about all other models tested]],Tabelle_extract[#Headers],0)),FALSE)</f>
        <v>no other models tested</v>
      </c>
      <c r="T12" s="12" t="s">
        <v>162</v>
      </c>
      <c r="U12" s="12" t="s">
        <v>36</v>
      </c>
      <c r="V12" s="12" t="s">
        <v>36</v>
      </c>
      <c r="W12" s="12" t="s">
        <v>36</v>
      </c>
    </row>
    <row r="13" spans="1:23" ht="105" hidden="1" x14ac:dyDescent="0.25">
      <c r="A13" s="2" t="s">
        <v>18</v>
      </c>
      <c r="B13" s="2">
        <v>2019</v>
      </c>
      <c r="C13" s="12" t="str">
        <f>VLOOKUP(A13,Tabelle_extract[#All],(MATCH(TabelleRQ1[[#Headers],[Classification metrics of the best model reported]],Tabelle_extract[#Headers],0)),FALSE)</f>
        <v xml:space="preserve">balanced accuracy: 81.4% (SD: 17.2), sensitivity: 84.8% (SD: 25.1), specificity (78% SD: 28.6), AUC: 0.929 (SD: 0.149), PPV/NPV (0.840/ 0.835, SD: 0.214/0.262);
significant;
</v>
      </c>
      <c r="D13" s="12">
        <v>81.400000000000006</v>
      </c>
      <c r="E13" s="12">
        <f>ROUND(TabelleRQ1[[#This Row],[Accuracy (of the best model reported)]],0)</f>
        <v>81</v>
      </c>
      <c r="F13" s="12" t="s">
        <v>37</v>
      </c>
      <c r="G13" s="12" t="str">
        <f>VLOOKUP(A13,Tabelle_extract[#All],(MATCH(TabelleRQ1[[#Headers],[responders/nonresponders]],Tabelle_extract[#Headers],0)),FALSE)</f>
        <v>24 responders, 20 nonresponders</v>
      </c>
      <c r="H13" s="12">
        <v>24</v>
      </c>
      <c r="I13" s="12">
        <v>20</v>
      </c>
      <c r="J13" s="13" t="s">
        <v>145</v>
      </c>
      <c r="K13" s="12">
        <v>50</v>
      </c>
      <c r="L13" s="12">
        <f xml:space="preserve"> TabelleRQ1[[#This Row],[Reported_Accuracy_rounded]]-TabelleRQ1[[#This Row],[acc maj. class]]</f>
        <v>31</v>
      </c>
      <c r="M13" s="12">
        <f>TabelleRQ1[[#This Row],[improvement_above_chance]]+50</f>
        <v>81</v>
      </c>
      <c r="N13" s="12" t="s">
        <v>36</v>
      </c>
      <c r="O13" s="12" t="s">
        <v>36</v>
      </c>
      <c r="P13" s="12" t="s">
        <v>414</v>
      </c>
      <c r="Q1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3" s="12">
        <f>VLOOKUP(A13,Tabelle_extract[#All],(MATCH(TabelleRQ1[[#Headers],[Sample size]],Tabelle_extract[#Headers],0)),FALSE)</f>
        <v>44</v>
      </c>
      <c r="S13" s="12" t="str">
        <f>VLOOKUP(A13,Tabelle_extract[#All],(MATCH(TabelleRQ1[[#Headers],[Information about all other models tested]],Tabelle_extract[#Headers],0)),FALSE)</f>
        <v>total number of models tested: 48;
varying features;
no other model got significant</v>
      </c>
      <c r="T13" s="12" t="s">
        <v>186</v>
      </c>
      <c r="U13" s="12" t="s">
        <v>153</v>
      </c>
      <c r="V13" s="12" t="s">
        <v>153</v>
      </c>
      <c r="W13" s="12" t="s">
        <v>153</v>
      </c>
    </row>
    <row r="14" spans="1:23" ht="120" hidden="1" x14ac:dyDescent="0.25">
      <c r="A14" s="2" t="s">
        <v>17</v>
      </c>
      <c r="B14" s="2">
        <v>2021</v>
      </c>
      <c r="C14" s="12" t="str">
        <f>VLOOKUP(A14,Tabelle_extract[#All],(MATCH(TabelleRQ1[[#Headers],[Classification metrics of the best model reported]],Tabelle_extract[#Headers],0)),FALSE)</f>
        <v>balanced accuracy: 76.17% (SD = 12.58%), sensitivity: 87.14% (SD = 16.56%), specificity: 65.20% (SD = 21.44%). AUC: 0.82 (SD = 0.16), PPV/NPV was 0.75/0.85 (SD = 0.14/0.19);
significant
Predicting response</v>
      </c>
      <c r="D14" s="12">
        <v>76.099999999999994</v>
      </c>
      <c r="E14" s="12">
        <f>ROUND(TabelleRQ1[[#This Row],[Accuracy (of the best model reported)]],0)</f>
        <v>76</v>
      </c>
      <c r="F14" s="12" t="s">
        <v>37</v>
      </c>
      <c r="G14" s="12" t="str">
        <f>VLOOKUP(A14,Tabelle_extract[#All],(MATCH(TabelleRQ1[[#Headers],[responders/nonresponders]],Tabelle_extract[#Headers],0)),FALSE)</f>
        <v>21 responders, 19 nonresponders</v>
      </c>
      <c r="H14" s="12">
        <v>21</v>
      </c>
      <c r="I14" s="12">
        <v>19</v>
      </c>
      <c r="J14" s="13" t="s">
        <v>145</v>
      </c>
      <c r="K14" s="12">
        <v>50</v>
      </c>
      <c r="L14" s="12">
        <f xml:space="preserve"> TabelleRQ1[[#This Row],[Reported_Accuracy_rounded]]-TabelleRQ1[[#This Row],[acc maj. class]]</f>
        <v>26</v>
      </c>
      <c r="M14" s="12">
        <f>TabelleRQ1[[#This Row],[improvement_above_chance]]+50</f>
        <v>76</v>
      </c>
      <c r="N14" s="12" t="s">
        <v>36</v>
      </c>
      <c r="O14" s="12" t="s">
        <v>36</v>
      </c>
      <c r="P14" s="12" t="s">
        <v>414</v>
      </c>
      <c r="Q1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76</v>
      </c>
      <c r="R14" s="12">
        <f>VLOOKUP(A14,Tabelle_extract[#All],(MATCH(TabelleRQ1[[#Headers],[Sample size]],Tabelle_extract[#Headers],0)),FALSE)</f>
        <v>40</v>
      </c>
      <c r="S14" s="12" t="str">
        <f>VLOOKUP(A14,Tabelle_extract[#All],(MATCH(TabelleRQ1[[#Headers],[Information about all other models tested]],Tabelle_extract[#Headers],0)),FALSE)</f>
        <v>total number of models tested: 50;
varying features and types of features (within- and between-network connectivity)
no other model got significant</v>
      </c>
      <c r="T14" s="12" t="s">
        <v>187</v>
      </c>
      <c r="U14" s="12" t="s">
        <v>153</v>
      </c>
      <c r="V14" s="12" t="s">
        <v>153</v>
      </c>
      <c r="W14" s="12" t="s">
        <v>153</v>
      </c>
    </row>
  </sheetData>
  <pageMargins left="0.7" right="0.7" top="0.78740157499999996" bottom="0.78740157499999996"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A84-6D55-4AD7-806D-B52C6572BB71}">
  <dimension ref="A1:AY14"/>
  <sheetViews>
    <sheetView zoomScale="80" zoomScaleNormal="80" workbookViewId="0">
      <pane ySplit="1" topLeftCell="A10" activePane="bottomLeft" state="frozen"/>
      <selection activeCell="E1" sqref="E1"/>
      <selection pane="bottomLeft" activeCell="D1" sqref="D1"/>
    </sheetView>
  </sheetViews>
  <sheetFormatPr baseColWidth="10" defaultColWidth="11.42578125" defaultRowHeight="15" x14ac:dyDescent="0.25"/>
  <cols>
    <col min="1" max="1" width="24.28515625" customWidth="1"/>
    <col min="3" max="4" width="29.42578125" customWidth="1"/>
    <col min="5" max="5" width="18.7109375" customWidth="1"/>
    <col min="6" max="6" width="26.28515625" customWidth="1"/>
    <col min="7" max="8" width="35.5703125" customWidth="1"/>
    <col min="9" max="9" width="39.85546875" customWidth="1"/>
    <col min="10" max="11" width="3.42578125" customWidth="1"/>
    <col min="12" max="12" width="3.5703125" customWidth="1"/>
    <col min="13" max="16" width="3.42578125" customWidth="1"/>
    <col min="17" max="17" width="4.5703125" customWidth="1"/>
    <col min="18" max="18" width="3.42578125" customWidth="1"/>
    <col min="19" max="19" width="3.85546875" customWidth="1"/>
    <col min="20" max="23" width="3.42578125" customWidth="1"/>
    <col min="24" max="24" width="4.28515625" customWidth="1"/>
    <col min="25" max="25" width="3.42578125" customWidth="1"/>
    <col min="26" max="26" width="4.5703125" customWidth="1"/>
    <col min="27" max="28" width="3.42578125" customWidth="1"/>
    <col min="29" max="30" width="4" customWidth="1"/>
    <col min="31" max="31" width="4.5703125" customWidth="1"/>
    <col min="32" max="33" width="3.42578125" customWidth="1"/>
    <col min="34" max="34" width="4.5703125" customWidth="1"/>
    <col min="35" max="35" width="5.140625" customWidth="1"/>
    <col min="36" max="37" width="3.42578125" customWidth="1"/>
    <col min="38" max="38" width="5.7109375" customWidth="1"/>
    <col min="39" max="39" width="3.42578125" customWidth="1"/>
    <col min="40" max="40" width="6.140625" customWidth="1"/>
    <col min="41" max="41" width="7.5703125" customWidth="1"/>
    <col min="42" max="43" width="6.85546875" customWidth="1"/>
    <col min="44" max="44" width="6" customWidth="1"/>
    <col min="45" max="45" width="6.28515625" customWidth="1"/>
    <col min="46" max="46" width="5.42578125" customWidth="1"/>
    <col min="47" max="47" width="3.42578125" customWidth="1"/>
    <col min="48" max="49" width="4.42578125" customWidth="1"/>
    <col min="50" max="50" width="5" customWidth="1"/>
    <col min="51" max="51" width="5.5703125" customWidth="1"/>
    <col min="52" max="52" width="3.42578125" customWidth="1"/>
    <col min="56" max="57" width="3.42578125" customWidth="1"/>
    <col min="58" max="58" width="5.5703125" customWidth="1"/>
    <col min="59" max="59" width="5.42578125" customWidth="1"/>
    <col min="61" max="61" width="5.85546875" customWidth="1"/>
    <col min="62" max="62" width="6.5703125" customWidth="1"/>
    <col min="64" max="64" width="5.7109375" customWidth="1"/>
    <col min="65" max="66" width="5.85546875" customWidth="1"/>
    <col min="67" max="67" width="5.42578125" customWidth="1"/>
    <col min="68" max="68" width="6.28515625" customWidth="1"/>
    <col min="72" max="72" width="3.42578125" customWidth="1"/>
    <col min="73" max="73" width="5.5703125" customWidth="1"/>
    <col min="74" max="74" width="6.5703125" customWidth="1"/>
    <col min="75" max="82" width="3.42578125" customWidth="1"/>
  </cols>
  <sheetData>
    <row r="1" spans="1:51" ht="78.95" customHeight="1" x14ac:dyDescent="0.25">
      <c r="A1" s="2" t="s">
        <v>301</v>
      </c>
      <c r="B1" s="2" t="s">
        <v>20</v>
      </c>
      <c r="C1" s="7" t="s">
        <v>250</v>
      </c>
      <c r="D1" s="2" t="s">
        <v>251</v>
      </c>
      <c r="E1" s="7" t="s">
        <v>249</v>
      </c>
      <c r="F1" s="7" t="s">
        <v>300</v>
      </c>
      <c r="G1" s="7" t="s">
        <v>248</v>
      </c>
      <c r="H1" s="7" t="s">
        <v>310</v>
      </c>
      <c r="I1" s="2" t="s">
        <v>245</v>
      </c>
      <c r="J1" s="21" t="s">
        <v>252</v>
      </c>
      <c r="K1" s="21" t="s">
        <v>253</v>
      </c>
      <c r="L1" s="21" t="s">
        <v>294</v>
      </c>
      <c r="M1" s="21" t="s">
        <v>254</v>
      </c>
      <c r="N1" s="21" t="s">
        <v>299</v>
      </c>
      <c r="O1" s="21" t="s">
        <v>297</v>
      </c>
      <c r="P1" s="21" t="s">
        <v>127</v>
      </c>
      <c r="Q1" s="21" t="s">
        <v>232</v>
      </c>
      <c r="R1" s="21" t="s">
        <v>255</v>
      </c>
      <c r="S1" s="21" t="s">
        <v>239</v>
      </c>
      <c r="T1" s="21" t="s">
        <v>233</v>
      </c>
      <c r="U1" s="21" t="s">
        <v>240</v>
      </c>
      <c r="V1" s="21" t="s">
        <v>291</v>
      </c>
      <c r="W1" s="21" t="s">
        <v>227</v>
      </c>
      <c r="X1" s="21" t="s">
        <v>241</v>
      </c>
      <c r="Y1" s="21" t="s">
        <v>108</v>
      </c>
      <c r="Z1" s="21" t="s">
        <v>107</v>
      </c>
      <c r="AA1" s="20" t="s">
        <v>128</v>
      </c>
      <c r="AB1" s="20" t="s">
        <v>320</v>
      </c>
      <c r="AC1" s="21" t="s">
        <v>238</v>
      </c>
      <c r="AD1" s="21" t="s">
        <v>234</v>
      </c>
      <c r="AE1" s="23" t="s">
        <v>256</v>
      </c>
      <c r="AF1" s="23" t="s">
        <v>257</v>
      </c>
      <c r="AG1" s="22" t="s">
        <v>295</v>
      </c>
      <c r="AH1" s="23" t="s">
        <v>258</v>
      </c>
      <c r="AI1" s="22" t="s">
        <v>296</v>
      </c>
      <c r="AJ1" s="22" t="s">
        <v>298</v>
      </c>
      <c r="AK1" s="22" t="s">
        <v>154</v>
      </c>
      <c r="AL1" s="23" t="s">
        <v>230</v>
      </c>
      <c r="AM1" s="23" t="s">
        <v>229</v>
      </c>
      <c r="AN1" s="23" t="s">
        <v>235</v>
      </c>
      <c r="AO1" s="23" t="s">
        <v>231</v>
      </c>
      <c r="AP1" s="23" t="s">
        <v>236</v>
      </c>
      <c r="AQ1" s="23" t="s">
        <v>292</v>
      </c>
      <c r="AR1" s="23" t="s">
        <v>237</v>
      </c>
      <c r="AS1" s="23" t="s">
        <v>242</v>
      </c>
      <c r="AT1" s="22" t="s">
        <v>125</v>
      </c>
      <c r="AU1" s="22" t="s">
        <v>124</v>
      </c>
      <c r="AV1" s="22" t="s">
        <v>126</v>
      </c>
      <c r="AW1" s="22" t="s">
        <v>321</v>
      </c>
      <c r="AX1" s="22" t="s">
        <v>226</v>
      </c>
      <c r="AY1" s="23" t="s">
        <v>228</v>
      </c>
    </row>
    <row r="2" spans="1:51" ht="147.94999999999999" hidden="1" customHeight="1" x14ac:dyDescent="0.25">
      <c r="A2" s="14" t="s">
        <v>35</v>
      </c>
      <c r="B2" s="2">
        <v>2017</v>
      </c>
      <c r="C2" s="2" t="str">
        <f>VLOOKUP(A2,Tabelle_extract[#All],(MATCH(Tabelle_extract[[#Headers],[Way of measuring predictive value]],Tabelle_extract[#Headers],0)),FALSE)</f>
        <v>selection frequency in feature selection with Wilcoxon rank sum test</v>
      </c>
      <c r="D2" s="2" t="s">
        <v>219</v>
      </c>
      <c r="E2" s="2" t="str">
        <f>VLOOKUP(A2,Tabelle_extract[#All],(MATCH(Tabelle_extract[[#Headers],[Resolution of reporting features with high predictive value]],Tabelle_extract[#Headers],0)),FALSE)</f>
        <v>ROIs</v>
      </c>
      <c r="F2" s="2" t="str">
        <f>VLOOKUP(A2,Tabelle_extract[#All],(MATCH(Tabelle_extract[[#Headers],[Type of functional-connectivity-based input features]],Tabelle_extract[#Headers],0)),FALSE)</f>
        <v>whole-brain between-ROI FCs (wb:  including subcortex and midbrain)</v>
      </c>
      <c r="G2" s="2" t="str">
        <f>VLOOKUP(A2,Tabelle_extract[#All],(MATCH(Tabelle_extract[[#Headers],[Features with high predictive value]],Tabelle_extract[#Headers],0)),FALSE)</f>
        <v>FCs of: dorsomedial PFC, amygdala, dorsolateral PCF,  bilateral orbitofrontal cortex, posterior cingulate cortex, visual cortex (lingual, middle occipital), thalamus, nucleus accumbens, globus pallidus, ventrolateral , primary sensorimotor cortex, anterior cingulate cortex, ventral tegmental area</v>
      </c>
      <c r="H2" s="2" t="str">
        <f>VLOOKUP(A2,Tabelle_extract[#All],(MATCH(Tabelle_extract[[#Headers],[How were regions defined?]],Tabelle_extract[#Headers],0)),FALSE)</f>
        <v>Poweratlas (10 mm spheres) + subcortical and midbrain regions</v>
      </c>
      <c r="I2" s="2" t="s">
        <v>314</v>
      </c>
      <c r="J2" s="9" t="s">
        <v>37</v>
      </c>
      <c r="K2" s="9" t="s">
        <v>37</v>
      </c>
      <c r="L2" s="2" t="s">
        <v>37</v>
      </c>
      <c r="M2" s="9" t="s">
        <v>37</v>
      </c>
      <c r="N2" s="9" t="s">
        <v>37</v>
      </c>
      <c r="O2" s="2" t="s">
        <v>37</v>
      </c>
      <c r="P2" s="9" t="s">
        <v>37</v>
      </c>
      <c r="Q2" s="9" t="s">
        <v>37</v>
      </c>
      <c r="R2" s="9" t="s">
        <v>37</v>
      </c>
      <c r="S2" s="9" t="s">
        <v>37</v>
      </c>
      <c r="T2" s="9" t="s">
        <v>37</v>
      </c>
      <c r="U2" s="9" t="s">
        <v>37</v>
      </c>
      <c r="V2" s="9" t="s">
        <v>37</v>
      </c>
      <c r="W2" s="9" t="s">
        <v>37</v>
      </c>
      <c r="X2" s="9" t="s">
        <v>37</v>
      </c>
      <c r="Y2" s="2" t="s">
        <v>37</v>
      </c>
      <c r="Z2" s="9" t="s">
        <v>37</v>
      </c>
      <c r="AA2" s="9" t="s">
        <v>37</v>
      </c>
      <c r="AB2" s="2" t="s">
        <v>37</v>
      </c>
      <c r="AC2" s="2" t="s">
        <v>37</v>
      </c>
      <c r="AD2" s="2" t="s">
        <v>37</v>
      </c>
      <c r="AE2" s="2" t="s">
        <v>37</v>
      </c>
      <c r="AF2" s="9" t="s">
        <v>37</v>
      </c>
      <c r="AG2" s="9" t="s">
        <v>37</v>
      </c>
      <c r="AH2" s="2" t="s">
        <v>37</v>
      </c>
      <c r="AI2" s="9" t="s">
        <v>37</v>
      </c>
      <c r="AJ2" s="9" t="s">
        <v>37</v>
      </c>
      <c r="AK2" s="2" t="s">
        <v>39</v>
      </c>
      <c r="AL2" s="9" t="s">
        <v>39</v>
      </c>
      <c r="AM2" s="9" t="s">
        <v>39</v>
      </c>
      <c r="AN2" s="2" t="s">
        <v>39</v>
      </c>
      <c r="AO2" s="9" t="s">
        <v>39</v>
      </c>
      <c r="AP2" s="9" t="s">
        <v>39</v>
      </c>
      <c r="AQ2" s="9" t="s">
        <v>39</v>
      </c>
      <c r="AR2" s="2" t="s">
        <v>37</v>
      </c>
      <c r="AS2" s="9" t="s">
        <v>37</v>
      </c>
      <c r="AT2" s="9" t="s">
        <v>37</v>
      </c>
      <c r="AU2" s="2" t="s">
        <v>39</v>
      </c>
      <c r="AV2" s="9" t="s">
        <v>39</v>
      </c>
      <c r="AW2" s="9" t="s">
        <v>37</v>
      </c>
      <c r="AX2" s="2" t="s">
        <v>37</v>
      </c>
      <c r="AY2" s="9" t="s">
        <v>39</v>
      </c>
    </row>
    <row r="3" spans="1:51" ht="30" hidden="1" x14ac:dyDescent="0.25">
      <c r="A3" s="2" t="s">
        <v>23</v>
      </c>
      <c r="B3" s="2">
        <v>2022</v>
      </c>
      <c r="C3" s="2" t="str">
        <f>VLOOKUP(A3,Tabelle_extract[#All],(MATCH(Tabelle_extract[[#Headers],[Way of measuring predictive value]],Tabelle_extract[#Headers],0)),FALSE)</f>
        <v>NA</v>
      </c>
      <c r="D3" s="2" t="s">
        <v>36</v>
      </c>
      <c r="E3" s="2" t="str">
        <f>VLOOKUP(A3,Tabelle_extract[#All],(MATCH(Tabelle_extract[[#Headers],[Resolution of reporting features with high predictive value]],Tabelle_extract[#Headers],0)),FALSE)</f>
        <v>NA</v>
      </c>
      <c r="F3" s="2" t="str">
        <f>VLOOKUP(A3,Tabelle_extract[#All],(MATCH(Tabelle_extract[[#Headers],[Type of functional-connectivity-based input features]],Tabelle_extract[#Headers],0)),FALSE)</f>
        <v>whole-brain between-ROI FCs</v>
      </c>
      <c r="G3" s="2" t="str">
        <f>VLOOKUP(A3,Tabelle_extract[#All],(MATCH(Tabelle_extract[[#Headers],[Features with high predictive value]],Tabelle_extract[#Headers],0)),FALSE)</f>
        <v>NA</v>
      </c>
      <c r="H3" s="2" t="str">
        <f>VLOOKUP(A3,Tabelle_extract[#All],(MATCH(Tabelle_extract[[#Headers],[How were regions defined?]],Tabelle_extract[#Headers],0)),FALSE)</f>
        <v>NA</v>
      </c>
      <c r="I3" s="2" t="s">
        <v>36</v>
      </c>
      <c r="J3" s="2" t="s">
        <v>36</v>
      </c>
      <c r="K3" s="2" t="s">
        <v>36</v>
      </c>
      <c r="L3" s="2" t="s">
        <v>36</v>
      </c>
      <c r="M3" s="2" t="s">
        <v>36</v>
      </c>
      <c r="N3" s="2" t="s">
        <v>36</v>
      </c>
      <c r="O3" s="2" t="s">
        <v>36</v>
      </c>
      <c r="P3" s="2" t="s">
        <v>36</v>
      </c>
      <c r="Q3" s="2" t="s">
        <v>36</v>
      </c>
      <c r="R3" s="2" t="s">
        <v>36</v>
      </c>
      <c r="S3" s="2" t="s">
        <v>36</v>
      </c>
      <c r="T3" s="2" t="s">
        <v>36</v>
      </c>
      <c r="U3" s="2" t="s">
        <v>36</v>
      </c>
      <c r="V3" s="2" t="s">
        <v>36</v>
      </c>
      <c r="W3" s="2" t="s">
        <v>36</v>
      </c>
      <c r="X3" s="2" t="s">
        <v>36</v>
      </c>
      <c r="Y3" s="2" t="s">
        <v>36</v>
      </c>
      <c r="Z3" s="2" t="s">
        <v>36</v>
      </c>
      <c r="AA3" s="2" t="s">
        <v>36</v>
      </c>
      <c r="AB3" s="2" t="s">
        <v>36</v>
      </c>
      <c r="AC3" s="2" t="s">
        <v>36</v>
      </c>
      <c r="AD3" s="2" t="s">
        <v>36</v>
      </c>
      <c r="AE3" s="2" t="s">
        <v>36</v>
      </c>
      <c r="AF3" s="2" t="s">
        <v>36</v>
      </c>
      <c r="AG3" s="2" t="s">
        <v>36</v>
      </c>
      <c r="AH3" s="2" t="s">
        <v>36</v>
      </c>
      <c r="AI3" s="2" t="s">
        <v>36</v>
      </c>
      <c r="AJ3" s="2" t="s">
        <v>36</v>
      </c>
      <c r="AK3" s="2" t="s">
        <v>36</v>
      </c>
      <c r="AL3" s="2" t="s">
        <v>36</v>
      </c>
      <c r="AM3" s="2" t="s">
        <v>36</v>
      </c>
      <c r="AN3" s="2" t="s">
        <v>36</v>
      </c>
      <c r="AO3" s="2" t="s">
        <v>36</v>
      </c>
      <c r="AP3" s="2" t="s">
        <v>36</v>
      </c>
      <c r="AQ3" s="2" t="s">
        <v>36</v>
      </c>
      <c r="AR3" s="2" t="s">
        <v>36</v>
      </c>
      <c r="AS3" s="2" t="s">
        <v>36</v>
      </c>
      <c r="AT3" s="2" t="s">
        <v>36</v>
      </c>
      <c r="AU3" s="2" t="s">
        <v>36</v>
      </c>
      <c r="AV3" s="2" t="s">
        <v>36</v>
      </c>
      <c r="AW3" s="2" t="s">
        <v>36</v>
      </c>
      <c r="AX3" s="2" t="s">
        <v>36</v>
      </c>
      <c r="AY3" s="2" t="s">
        <v>36</v>
      </c>
    </row>
    <row r="4" spans="1:51" ht="171" hidden="1" customHeight="1" x14ac:dyDescent="0.25">
      <c r="A4" s="2" t="s">
        <v>5</v>
      </c>
      <c r="B4" s="2">
        <v>2021</v>
      </c>
      <c r="C4" s="2" t="str">
        <f>VLOOKUP(A4,Tabelle_extract[#All],(MATCH(Tabelle_extract[[#Headers],[Way of measuring predictive value]],Tabelle_extract[#Headers],0)),FALSE)</f>
        <v>comparison of models based on different features</v>
      </c>
      <c r="D4" s="2" t="s">
        <v>180</v>
      </c>
      <c r="E4" s="2" t="str">
        <f>VLOOKUP(A4,Tabelle_extract[#All],(MATCH(Tabelle_extract[[#Headers],[Resolution of reporting features with high predictive value]],Tabelle_extract[#Headers],0)),FALSE)</f>
        <v>single connectivities</v>
      </c>
      <c r="F4" s="2" t="str">
        <f>VLOOKUP(A4,Tabelle_extract[#All],(MATCH(Tabelle_extract[[#Headers],[Type of functional-connectivity-based input features]],Tabelle_extract[#Headers],0)),FALSE)</f>
        <v>4 specific ROI-to-cluster FCs:
subgenual anterior cingulate cortex (sgACC) - frontal pole (l), sgACC - superior parietal lobule (l), sgACC - lateral occipital cortex (l), dorsolateral PFC (l) - central opercular cortex (l)</v>
      </c>
      <c r="G4" s="2" t="str">
        <f>VLOOKUP(A4,Tabelle_extract[#All],(MATCH(Tabelle_extract[[#Headers],[Features with high predictive value]],Tabelle_extract[#Headers],0)),FALSE)</f>
        <v>From the 3 models that got significant across all metrics (A, D, E), one model used all 4 FCs, the two other models used 3 FCs, excluding either "subgenual anterior cingulate cortex - lateral occipital cortex" OR "subgenual anterior cingulate cortex - frontal pole". As 2 FCs, namely "subgenual anterior cingulate cortex - superior parietal lobule" and "dorsolateral PFC - central opercular cortex", were among all significant models, we defined them as the most important FCs.</v>
      </c>
      <c r="H4" s="2" t="str">
        <f>VLOOKUP(A4,Tabelle_extract[#All],(MATCH(Tabelle_extract[[#Headers],[How were regions defined?]],Tabelle_extract[#Headers],0)),FALSE)</f>
        <v>peaks of clusters of connectivity with sgACC and DLPFC</v>
      </c>
      <c r="I4" t="s">
        <v>325</v>
      </c>
      <c r="J4" s="10" t="s">
        <v>37</v>
      </c>
      <c r="K4" s="9" t="s">
        <v>39</v>
      </c>
      <c r="L4" s="10" t="s">
        <v>37</v>
      </c>
      <c r="M4" s="9" t="s">
        <v>39</v>
      </c>
      <c r="N4" s="10" t="s">
        <v>37</v>
      </c>
      <c r="O4" s="9" t="s">
        <v>39</v>
      </c>
      <c r="P4" s="9" t="s">
        <v>39</v>
      </c>
      <c r="Q4" s="9" t="s">
        <v>39</v>
      </c>
      <c r="R4" s="9" t="s">
        <v>39</v>
      </c>
      <c r="S4" s="10" t="s">
        <v>37</v>
      </c>
      <c r="T4" s="9" t="s">
        <v>39</v>
      </c>
      <c r="U4" s="9" t="s">
        <v>39</v>
      </c>
      <c r="V4" s="9" t="s">
        <v>39</v>
      </c>
      <c r="W4" s="9" t="s">
        <v>39</v>
      </c>
      <c r="X4" s="10" t="s">
        <v>37</v>
      </c>
      <c r="Y4" s="9" t="s">
        <v>39</v>
      </c>
      <c r="Z4" s="9" t="s">
        <v>39</v>
      </c>
      <c r="AA4" s="10" t="s">
        <v>37</v>
      </c>
      <c r="AB4" s="9" t="s">
        <v>39</v>
      </c>
      <c r="AC4" s="9" t="s">
        <v>39</v>
      </c>
      <c r="AD4" s="9" t="s">
        <v>39</v>
      </c>
      <c r="AE4" s="9" t="s">
        <v>37</v>
      </c>
      <c r="AF4" s="9" t="s">
        <v>39</v>
      </c>
      <c r="AG4" s="9" t="s">
        <v>39</v>
      </c>
      <c r="AH4" s="9" t="s">
        <v>39</v>
      </c>
      <c r="AI4" s="9" t="s">
        <v>37</v>
      </c>
      <c r="AJ4" s="9" t="s">
        <v>39</v>
      </c>
      <c r="AK4" s="9" t="s">
        <v>39</v>
      </c>
      <c r="AL4" s="9" t="s">
        <v>39</v>
      </c>
      <c r="AM4" s="9" t="s">
        <v>39</v>
      </c>
      <c r="AN4" s="9" t="s">
        <v>37</v>
      </c>
      <c r="AO4" s="9" t="s">
        <v>39</v>
      </c>
      <c r="AP4" s="9" t="s">
        <v>39</v>
      </c>
      <c r="AQ4" s="9" t="s">
        <v>39</v>
      </c>
      <c r="AR4" s="9" t="s">
        <v>39</v>
      </c>
      <c r="AS4" s="9" t="s">
        <v>39</v>
      </c>
      <c r="AT4" s="9" t="s">
        <v>39</v>
      </c>
      <c r="AU4" s="9" t="s">
        <v>39</v>
      </c>
      <c r="AV4" s="9" t="s">
        <v>37</v>
      </c>
      <c r="AW4" s="9" t="s">
        <v>39</v>
      </c>
      <c r="AX4" s="9" t="s">
        <v>39</v>
      </c>
      <c r="AY4" s="9" t="s">
        <v>39</v>
      </c>
    </row>
    <row r="5" spans="1:51" ht="167.1" customHeight="1" x14ac:dyDescent="0.25">
      <c r="A5" s="2" t="s">
        <v>32</v>
      </c>
      <c r="B5" s="2">
        <v>2021</v>
      </c>
      <c r="C5" s="2" t="str">
        <f>VLOOKUP(A5,Tabelle_extract[#All],(MATCH(Tabelle_extract[[#Headers],[Way of measuring predictive value]],Tabelle_extract[#Headers],0)),FALSE)</f>
        <v>feature weights in STCGN</v>
      </c>
      <c r="D5" s="2" t="s">
        <v>181</v>
      </c>
      <c r="E5" s="2" t="str">
        <f>VLOOKUP(A5,Tabelle_extract[#All],(MATCH(Tabelle_extract[[#Headers],[Resolution of reporting features with high predictive value]],Tabelle_extract[#Headers],0)),FALSE)</f>
        <v>ROIs</v>
      </c>
      <c r="F5" s="2" t="str">
        <f>VLOOKUP(A5,Tabelle_extract[#All],(MATCH(Tabelle_extract[[#Headers],[Type of functional-connectivity-based input features]],Tabelle_extract[#Headers],0)),FALSE)</f>
        <v>whole-brain between-ROI FCs (wb: including subcortex and maybe midbrain)</v>
      </c>
      <c r="G5" s="2" t="str">
        <f>VLOOKUP(A5,Tabelle_extract[#All],(MATCH(Tabelle_extract[[#Headers],[Features with high predictive value]],Tabelle_extract[#Headers],0)),FALSE)</f>
        <v>putamen (l/r), pallidum (r), hippocampus (l), amygdala (r), caudate (r),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 lingual (l), rectus (l)</v>
      </c>
      <c r="H5" s="2" t="str">
        <f>VLOOKUP(A5,Tabelle_extract[#All],(MATCH(Tabelle_extract[[#Headers],[How were regions defined?]],Tabelle_extract[#Headers],0)),FALSE)</f>
        <v>atlas not clear; subcortical areas are probably included as pallidum, hippocampus, amygdala and caudate have shown to be important, midbrain structures are probably not investigated</v>
      </c>
      <c r="I5" s="2" t="s">
        <v>311</v>
      </c>
      <c r="J5" s="2" t="s">
        <v>37</v>
      </c>
      <c r="K5" s="2" t="s">
        <v>37</v>
      </c>
      <c r="L5" s="2" t="s">
        <v>37</v>
      </c>
      <c r="M5" s="2" t="s">
        <v>37</v>
      </c>
      <c r="N5" s="2" t="s">
        <v>37</v>
      </c>
      <c r="O5" s="2" t="s">
        <v>37</v>
      </c>
      <c r="P5" s="2" t="s">
        <v>37</v>
      </c>
      <c r="Q5" s="2" t="s">
        <v>37</v>
      </c>
      <c r="R5" s="2" t="s">
        <v>37</v>
      </c>
      <c r="S5" s="2" t="s">
        <v>37</v>
      </c>
      <c r="T5" s="2" t="s">
        <v>37</v>
      </c>
      <c r="U5" s="2" t="s">
        <v>37</v>
      </c>
      <c r="V5" s="2" t="s">
        <v>37</v>
      </c>
      <c r="W5" s="2" t="s">
        <v>37</v>
      </c>
      <c r="X5" s="2" t="s">
        <v>37</v>
      </c>
      <c r="Y5" s="2" t="s">
        <v>37</v>
      </c>
      <c r="Z5" s="2" t="s">
        <v>37</v>
      </c>
      <c r="AA5" s="2" t="s">
        <v>37</v>
      </c>
      <c r="AB5" s="2" t="s">
        <v>37</v>
      </c>
      <c r="AC5" s="2" t="s">
        <v>37</v>
      </c>
      <c r="AD5" s="2" t="s">
        <v>39</v>
      </c>
      <c r="AE5" s="2" t="s">
        <v>39</v>
      </c>
      <c r="AF5" s="9" t="s">
        <v>37</v>
      </c>
      <c r="AG5" s="9" t="s">
        <v>37</v>
      </c>
      <c r="AH5" s="9" t="s">
        <v>39</v>
      </c>
      <c r="AI5" s="9" t="s">
        <v>39</v>
      </c>
      <c r="AJ5" s="10" t="s">
        <v>39</v>
      </c>
      <c r="AK5" s="9" t="s">
        <v>39</v>
      </c>
      <c r="AL5" s="2" t="s">
        <v>39</v>
      </c>
      <c r="AM5" s="9" t="s">
        <v>39</v>
      </c>
      <c r="AN5" s="9" t="s">
        <v>39</v>
      </c>
      <c r="AO5" s="9" t="s">
        <v>39</v>
      </c>
      <c r="AP5" s="9" t="s">
        <v>39</v>
      </c>
      <c r="AQ5" s="9" t="s">
        <v>39</v>
      </c>
      <c r="AR5" s="9" t="s">
        <v>39</v>
      </c>
      <c r="AS5" s="9" t="s">
        <v>37</v>
      </c>
      <c r="AT5" s="3" t="s">
        <v>37</v>
      </c>
      <c r="AU5" s="3" t="s">
        <v>37</v>
      </c>
      <c r="AV5" s="9" t="s">
        <v>37</v>
      </c>
      <c r="AW5" s="10" t="s">
        <v>37</v>
      </c>
      <c r="AX5" s="9" t="s">
        <v>39</v>
      </c>
      <c r="AY5" s="9" t="s">
        <v>39</v>
      </c>
    </row>
    <row r="6" spans="1:51" ht="195" hidden="1" x14ac:dyDescent="0.25">
      <c r="A6" s="2" t="s">
        <v>322</v>
      </c>
      <c r="B6" s="2">
        <v>2019</v>
      </c>
      <c r="C6" s="2" t="str">
        <f>VLOOKUP(A6,Tabelle_extract[#All],(MATCH(Tabelle_extract[[#Headers],[Way of measuring predictive value]],Tabelle_extract[#Headers],0)),FALSE)</f>
        <v>comparison of models based on different features</v>
      </c>
      <c r="D6" s="2" t="s">
        <v>180</v>
      </c>
      <c r="E6" s="2" t="str">
        <f>VLOOKUP(A6,Tabelle_extract[#All],(MATCH(Tabelle_extract[[#Headers],[Resolution of reporting features with high predictive value]],Tabelle_extract[#Headers],0)),FALSE)</f>
        <v>single between-ROI or within-ROI connectivities</v>
      </c>
      <c r="F6" s="2" t="str">
        <f>VLOOKUP(A6,Tabelle_extract[#All],(MATCH(Tabelle_extract[[#Headers],[Type of functional-connectivity-based input features]],Tabelle_extract[#Headers],0)),FALSE)</f>
        <v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v>
      </c>
      <c r="G6" s="2" t="str">
        <f>VLOOKUP(A6,Tabelle_extract[#All],(MATCH(Tabelle_extract[[#Headers],[Features with high predictive value]],Tabelle_extract[#Headers],0)),FALSE)</f>
        <v>FC between dorsolateral PFC(p9-46v) and MT+(FST)(= Fundal area of the superior temporal sulcus in the middle temporal visual area), and FC within the visual ventral stream network (Glasser coarse area 4)</v>
      </c>
      <c r="H6" s="2" t="str">
        <f>VLOOKUP(A6,Tabelle_extract[#All],(MATCH(Tabelle_extract[[#Headers],[How were regions defined?]],Tabelle_extract[#Headers],0)),FALSE)</f>
        <v>Glasser atlas</v>
      </c>
      <c r="I6" s="2" t="s">
        <v>316</v>
      </c>
      <c r="J6" s="1" t="s">
        <v>37</v>
      </c>
      <c r="K6" s="9" t="s">
        <v>39</v>
      </c>
      <c r="L6" s="9" t="s">
        <v>39</v>
      </c>
      <c r="M6" s="10" t="s">
        <v>37</v>
      </c>
      <c r="N6" s="10" t="s">
        <v>37</v>
      </c>
      <c r="O6" s="9" t="s">
        <v>39</v>
      </c>
      <c r="P6" s="9" t="s">
        <v>39</v>
      </c>
      <c r="Q6" s="9" t="s">
        <v>39</v>
      </c>
      <c r="R6" s="9" t="s">
        <v>39</v>
      </c>
      <c r="S6" s="9" t="s">
        <v>39</v>
      </c>
      <c r="T6" s="9" t="s">
        <v>39</v>
      </c>
      <c r="U6" s="9" t="s">
        <v>39</v>
      </c>
      <c r="V6" s="9" t="s">
        <v>39</v>
      </c>
      <c r="W6" s="9" t="s">
        <v>39</v>
      </c>
      <c r="X6" s="10" t="s">
        <v>37</v>
      </c>
      <c r="Y6" s="9" t="s">
        <v>39</v>
      </c>
      <c r="Z6" s="9" t="s">
        <v>39</v>
      </c>
      <c r="AA6" s="9" t="s">
        <v>39</v>
      </c>
      <c r="AB6" s="9" t="s">
        <v>39</v>
      </c>
      <c r="AC6" s="9" t="s">
        <v>39</v>
      </c>
      <c r="AD6" s="9" t="s">
        <v>39</v>
      </c>
      <c r="AE6" s="2" t="s">
        <v>37</v>
      </c>
      <c r="AF6" s="9" t="s">
        <v>39</v>
      </c>
      <c r="AG6" s="9" t="s">
        <v>39</v>
      </c>
      <c r="AH6" s="9" t="s">
        <v>39</v>
      </c>
      <c r="AI6" s="9" t="s">
        <v>39</v>
      </c>
      <c r="AJ6" s="9" t="s">
        <v>39</v>
      </c>
      <c r="AK6" s="9" t="s">
        <v>39</v>
      </c>
      <c r="AL6" s="2" t="s">
        <v>39</v>
      </c>
      <c r="AM6" s="9" t="s">
        <v>39</v>
      </c>
      <c r="AN6" s="9" t="s">
        <v>39</v>
      </c>
      <c r="AO6" s="9" t="s">
        <v>39</v>
      </c>
      <c r="AP6" s="9" t="s">
        <v>39</v>
      </c>
      <c r="AQ6" s="9" t="s">
        <v>39</v>
      </c>
      <c r="AR6" s="9" t="s">
        <v>39</v>
      </c>
      <c r="AS6" s="10" t="s">
        <v>37</v>
      </c>
      <c r="AT6" s="9" t="s">
        <v>39</v>
      </c>
      <c r="AU6" s="9" t="s">
        <v>39</v>
      </c>
      <c r="AV6" s="9" t="s">
        <v>39</v>
      </c>
      <c r="AW6" s="9" t="s">
        <v>39</v>
      </c>
      <c r="AX6" s="9" t="s">
        <v>39</v>
      </c>
      <c r="AY6" s="9" t="s">
        <v>39</v>
      </c>
    </row>
    <row r="7" spans="1:51" ht="134.1" customHeight="1" x14ac:dyDescent="0.25">
      <c r="A7" s="2" t="s">
        <v>10</v>
      </c>
      <c r="B7" s="2">
        <v>2020</v>
      </c>
      <c r="C7" s="2" t="str">
        <f>VLOOKUP(A7,Tabelle_extract[#All],(MATCH(Tabelle_extract[[#Headers],[Way of measuring predictive value]],Tabelle_extract[#Headers],0)),FALSE)</f>
        <v>position ranking in linear SVM with RFE (final classifier)</v>
      </c>
      <c r="D7" s="2" t="s">
        <v>181</v>
      </c>
      <c r="E7" s="2" t="str">
        <f>VLOOKUP(A7,Tabelle_extract[#All],(MATCH(Tabelle_extract[[#Headers],[Resolution of reporting features with high predictive value]],Tabelle_extract[#Headers],0)),FALSE)</f>
        <v>ROI-based set of connectivities</v>
      </c>
      <c r="F7" s="2" t="str">
        <f>VLOOKUP(A7,Tabelle_extract[#All],(MATCH(Tabelle_extract[[#Headers],[Type of functional-connectivity-based input features]],Tabelle_extract[#Headers],0)),FALSE)</f>
        <v>seed-based whole-brain connectivity of 14 ROIs (all l/r):
orbital part of superior frontal gyrus, triangular part inferior frontal gyrus, insula, anterior cingulate gyrus, paracingulate gyrus, posterior cingulate gyrus, hippocampus, amygdala</v>
      </c>
      <c r="G7" s="2" t="str">
        <f>VLOOKUP(A7,Tabelle_extract[#All],(MATCH(Tabelle_extract[[#Headers],[Features with high predictive value]],Tabelle_extract[#Headers],0)),FALSE)</f>
        <v>subset: whole-brain FCs from hippocampus (l), orbital part of the superior frontal gyrus (l), hippocampus (r), posterior cingulate gyrus (r), amygdala (r), and anterior cingulate gyrus (l)
wb: whole-brain FCs from: hippocampus (left), posterior cingulate gyrus (r)</v>
      </c>
      <c r="H7" s="2" t="str">
        <f>VLOOKUP(A7,Tabelle_extract[#All],(MATCH(Tabelle_extract[[#Headers],[How were regions defined?]],Tabelle_extract[#Headers],0)),FALSE)</f>
        <v>AAL atlas</v>
      </c>
      <c r="I7" s="2" t="s">
        <v>340</v>
      </c>
      <c r="J7" s="2" t="s">
        <v>39</v>
      </c>
      <c r="K7" s="10" t="s">
        <v>37</v>
      </c>
      <c r="L7" s="10" t="s">
        <v>37</v>
      </c>
      <c r="M7" s="9" t="s">
        <v>39</v>
      </c>
      <c r="N7" s="10" t="s">
        <v>37</v>
      </c>
      <c r="O7" s="10" t="s">
        <v>37</v>
      </c>
      <c r="P7" s="9" t="s">
        <v>39</v>
      </c>
      <c r="Q7" s="9" t="s">
        <v>39</v>
      </c>
      <c r="R7" s="9" t="s">
        <v>39</v>
      </c>
      <c r="S7" s="9" t="s">
        <v>39</v>
      </c>
      <c r="T7" s="9" t="s">
        <v>39</v>
      </c>
      <c r="U7" s="9" t="s">
        <v>39</v>
      </c>
      <c r="V7" s="9" t="s">
        <v>39</v>
      </c>
      <c r="W7" s="9" t="s">
        <v>39</v>
      </c>
      <c r="X7" s="9" t="s">
        <v>39</v>
      </c>
      <c r="Y7" s="1" t="s">
        <v>37</v>
      </c>
      <c r="Z7" s="10" t="s">
        <v>37</v>
      </c>
      <c r="AA7" s="10" t="s">
        <v>37</v>
      </c>
      <c r="AB7" s="9" t="s">
        <v>39</v>
      </c>
      <c r="AC7" s="9" t="s">
        <v>39</v>
      </c>
      <c r="AD7" s="9" t="s">
        <v>39</v>
      </c>
      <c r="AE7" s="2" t="s">
        <v>39</v>
      </c>
      <c r="AF7" s="9" t="s">
        <v>39</v>
      </c>
      <c r="AG7" s="9" t="s">
        <v>39</v>
      </c>
      <c r="AH7" s="9" t="s">
        <v>39</v>
      </c>
      <c r="AI7" s="9" t="s">
        <v>37</v>
      </c>
      <c r="AJ7" s="9" t="s">
        <v>37</v>
      </c>
      <c r="AK7" s="9" t="s">
        <v>39</v>
      </c>
      <c r="AL7" s="2" t="s">
        <v>39</v>
      </c>
      <c r="AM7" s="9" t="s">
        <v>39</v>
      </c>
      <c r="AN7" s="9" t="s">
        <v>39</v>
      </c>
      <c r="AO7" s="9" t="s">
        <v>39</v>
      </c>
      <c r="AP7" s="9" t="s">
        <v>39</v>
      </c>
      <c r="AQ7" s="9" t="s">
        <v>39</v>
      </c>
      <c r="AR7" s="9" t="s">
        <v>39</v>
      </c>
      <c r="AS7" s="9" t="s">
        <v>39</v>
      </c>
      <c r="AT7" s="2" t="s">
        <v>37</v>
      </c>
      <c r="AU7" s="9" t="s">
        <v>37</v>
      </c>
      <c r="AV7" s="9" t="s">
        <v>39</v>
      </c>
      <c r="AW7" s="9" t="s">
        <v>39</v>
      </c>
      <c r="AX7" s="9" t="s">
        <v>39</v>
      </c>
      <c r="AY7" s="9" t="s">
        <v>39</v>
      </c>
    </row>
    <row r="8" spans="1:51" s="9" customFormat="1" ht="119.1" hidden="1" customHeight="1" x14ac:dyDescent="0.25">
      <c r="A8" s="2" t="s">
        <v>31</v>
      </c>
      <c r="B8" s="2">
        <v>2018</v>
      </c>
      <c r="C8" s="2" t="str">
        <f>VLOOKUP(A8,Tabelle_extract[#All],(MATCH(Tabelle_extract[[#Headers],[Way of measuring predictive value]],Tabelle_extract[#Headers],0)),FALSE)</f>
        <v>comparison of models based on different features</v>
      </c>
      <c r="D8" s="2" t="s">
        <v>180</v>
      </c>
      <c r="E8" s="2" t="str">
        <f>VLOOKUP(A8,Tabelle_extract[#All],(MATCH(Tabelle_extract[[#Headers],[Resolution of reporting features with high predictive value]],Tabelle_extract[#Headers],0)),FALSE)</f>
        <v>ROI-based set of connectivities</v>
      </c>
      <c r="F8" s="2" t="str">
        <f>VLOOKUP(A8,Tabelle_extract[#All],(MATCH(Tabelle_extract[[#Headers],[Type of functional-connectivity-based input features]],Tabelle_extract[#Headers],0)),FALSE)</f>
        <v>between-ROI FCs between 13 ROIs:
subgenual anterior cingulate cortex (l/r), amygdala (l/r), intraparietal sulcus (l/r), dorsolateral PFC (l/r), anterior insula (l/r), dorsal anterior cingulate cortex, medial PFC, precuneus</v>
      </c>
      <c r="G8" s="2" t="str">
        <f>VLOOKUP(A8,Tabelle_extract[#All],(MATCH(Tabelle_extract[[#Headers],[Features with high predictive value]],Tabelle_extract[#Headers],0)),FALSE)</f>
        <v>Dorsolateral PFC (l) model had highest model accuracy (and was significant), 2nd significant model: left intraparietal sulcus</v>
      </c>
      <c r="H8" s="2" t="str">
        <f>VLOOKUP(A8,Tabelle_extract[#All],(MATCH(Tabelle_extract[[#Headers],[How were regions defined?]],Tabelle_extract[#Headers],0)),FALSE)</f>
        <v>5 mm spheres around coordinates</v>
      </c>
      <c r="I8" s="2" t="s">
        <v>246</v>
      </c>
      <c r="J8" s="1" t="s">
        <v>40</v>
      </c>
      <c r="K8" s="9" t="s">
        <v>39</v>
      </c>
      <c r="L8" s="9" t="s">
        <v>39</v>
      </c>
      <c r="M8" s="9" t="s">
        <v>37</v>
      </c>
      <c r="N8" s="9" t="s">
        <v>37</v>
      </c>
      <c r="O8" s="9" t="s">
        <v>39</v>
      </c>
      <c r="P8" s="9" t="s">
        <v>37</v>
      </c>
      <c r="Q8" s="9" t="s">
        <v>39</v>
      </c>
      <c r="R8" s="9" t="s">
        <v>39</v>
      </c>
      <c r="S8" s="9" t="s">
        <v>39</v>
      </c>
      <c r="T8" s="9" t="s">
        <v>39</v>
      </c>
      <c r="U8" s="9" t="s">
        <v>39</v>
      </c>
      <c r="V8" s="9" t="s">
        <v>39</v>
      </c>
      <c r="W8" s="9" t="s">
        <v>39</v>
      </c>
      <c r="X8" s="9" t="s">
        <v>39</v>
      </c>
      <c r="Y8" s="9" t="s">
        <v>37</v>
      </c>
      <c r="Z8" s="9" t="s">
        <v>39</v>
      </c>
      <c r="AA8" s="9" t="s">
        <v>37</v>
      </c>
      <c r="AB8" s="9" t="s">
        <v>39</v>
      </c>
      <c r="AC8" s="9" t="s">
        <v>39</v>
      </c>
      <c r="AD8" s="9" t="s">
        <v>39</v>
      </c>
      <c r="AE8" s="1" t="s">
        <v>37</v>
      </c>
      <c r="AF8" s="9" t="s">
        <v>39</v>
      </c>
      <c r="AG8" s="9" t="s">
        <v>39</v>
      </c>
      <c r="AH8" s="9" t="s">
        <v>39</v>
      </c>
      <c r="AI8" s="9" t="s">
        <v>39</v>
      </c>
      <c r="AJ8" s="9" t="s">
        <v>39</v>
      </c>
      <c r="AK8" s="9" t="s">
        <v>39</v>
      </c>
      <c r="AL8" s="2" t="s">
        <v>39</v>
      </c>
      <c r="AM8" s="9" t="s">
        <v>37</v>
      </c>
      <c r="AN8" s="9" t="s">
        <v>39</v>
      </c>
      <c r="AO8" s="9" t="s">
        <v>39</v>
      </c>
      <c r="AP8" s="9" t="s">
        <v>39</v>
      </c>
      <c r="AQ8" s="9" t="s">
        <v>39</v>
      </c>
      <c r="AR8" s="9" t="s">
        <v>39</v>
      </c>
      <c r="AS8" s="9" t="s">
        <v>39</v>
      </c>
      <c r="AT8" s="9" t="s">
        <v>39</v>
      </c>
      <c r="AU8" s="9" t="s">
        <v>39</v>
      </c>
      <c r="AV8" s="9" t="s">
        <v>39</v>
      </c>
      <c r="AW8" s="9" t="s">
        <v>39</v>
      </c>
      <c r="AX8" s="9" t="s">
        <v>39</v>
      </c>
      <c r="AY8" s="9" t="s">
        <v>39</v>
      </c>
    </row>
    <row r="9" spans="1:51" ht="214.5" hidden="1" customHeight="1" x14ac:dyDescent="0.25">
      <c r="A9" s="2" t="s">
        <v>47</v>
      </c>
      <c r="B9" s="2">
        <v>2020</v>
      </c>
      <c r="C9" s="2" t="str">
        <f>VLOOKUP(A9,Tabelle_extract[#All],(MATCH(Tabelle_extract[[#Headers],[Way of measuring predictive value]],Tabelle_extract[#Headers],0)),FALSE)</f>
        <v>selection frequency in feature selection with correlation analysis</v>
      </c>
      <c r="D9" s="2" t="s">
        <v>219</v>
      </c>
      <c r="E9" s="2" t="str">
        <f>VLOOKUP(A9,Tabelle_extract[#All],(MATCH(Tabelle_extract[[#Headers],[Resolution of reporting features with high predictive value]],Tabelle_extract[#Headers],0)),FALSE)</f>
        <v>single connectivities, grouped into connectivities between 24 coarse brain regions</v>
      </c>
      <c r="F9" s="2" t="str">
        <f>VLOOKUP(A9,Tabelle_extract[#All],(MATCH(Tabelle_extract[[#Headers],[Type of functional-connectivity-based input features]],Tabelle_extract[#Headers],0)),FALSE)</f>
        <v>whole-brain between-ROI FCs (wb: including subcortex, excluding midbrain)</v>
      </c>
      <c r="G9" s="2" t="str">
        <f>VLOOKUP(A9,Tabelle_extract[#All],(MATCH(Tabelle_extract[[#Headers],[Features with high predictive value]],Tabelle_extract[#Headers],0)),FALSE)</f>
        <v>Important FCs of the negative feature model (best model):  inferior frontal gyrus -  inferior temporal gyrus, inferior frontal gyrus - parahippocampal gyrus, inferior frontal gyrus - fusiform gyrus, precuneus - middle frontal gyrus, basal ganglia - insula.</v>
      </c>
      <c r="H9" s="2" t="str">
        <f>VLOOKUP(A9,Tabelle_extract[#All],(MATCH(Tabelle_extract[[#Headers],[How were regions defined?]],Tabelle_extract[#Headers],0)),FALSE)</f>
        <v>Brainnetome, exact coordinates can be extracted from the atlas</v>
      </c>
      <c r="I9" s="2" t="s">
        <v>315</v>
      </c>
      <c r="J9" s="2" t="s">
        <v>37</v>
      </c>
      <c r="K9" s="2" t="s">
        <v>37</v>
      </c>
      <c r="L9" s="2" t="s">
        <v>37</v>
      </c>
      <c r="M9" s="2" t="s">
        <v>37</v>
      </c>
      <c r="N9" s="2" t="s">
        <v>37</v>
      </c>
      <c r="O9" s="2" t="s">
        <v>37</v>
      </c>
      <c r="P9" s="2" t="s">
        <v>37</v>
      </c>
      <c r="Q9" s="2" t="s">
        <v>37</v>
      </c>
      <c r="R9" s="2" t="s">
        <v>37</v>
      </c>
      <c r="S9" s="2" t="s">
        <v>37</v>
      </c>
      <c r="T9" s="2" t="s">
        <v>37</v>
      </c>
      <c r="U9" s="2" t="s">
        <v>37</v>
      </c>
      <c r="V9" s="2" t="s">
        <v>37</v>
      </c>
      <c r="W9" s="2" t="s">
        <v>37</v>
      </c>
      <c r="X9" s="2" t="s">
        <v>37</v>
      </c>
      <c r="Y9" s="2" t="s">
        <v>37</v>
      </c>
      <c r="Z9" s="2" t="s">
        <v>37</v>
      </c>
      <c r="AA9" s="2" t="s">
        <v>37</v>
      </c>
      <c r="AB9" s="2" t="s">
        <v>37</v>
      </c>
      <c r="AC9" s="2" t="s">
        <v>37</v>
      </c>
      <c r="AD9" s="2" t="s">
        <v>39</v>
      </c>
      <c r="AE9" s="2" t="s">
        <v>37</v>
      </c>
      <c r="AF9" s="9" t="s">
        <v>37</v>
      </c>
      <c r="AG9" s="9" t="s">
        <v>39</v>
      </c>
      <c r="AH9" s="9" t="s">
        <v>39</v>
      </c>
      <c r="AI9" s="9" t="s">
        <v>39</v>
      </c>
      <c r="AJ9" s="9" t="s">
        <v>39</v>
      </c>
      <c r="AK9" s="9" t="s">
        <v>37</v>
      </c>
      <c r="AL9" s="2" t="s">
        <v>39</v>
      </c>
      <c r="AM9" s="9" t="s">
        <v>39</v>
      </c>
      <c r="AN9" s="9" t="s">
        <v>39</v>
      </c>
      <c r="AO9" s="9" t="s">
        <v>39</v>
      </c>
      <c r="AP9" s="9" t="s">
        <v>37</v>
      </c>
      <c r="AQ9" s="9" t="s">
        <v>37</v>
      </c>
      <c r="AR9" s="9" t="s">
        <v>39</v>
      </c>
      <c r="AS9" s="9" t="s">
        <v>37</v>
      </c>
      <c r="AT9" s="9" t="s">
        <v>39</v>
      </c>
      <c r="AU9" s="9" t="s">
        <v>39</v>
      </c>
      <c r="AV9" s="9" t="s">
        <v>37</v>
      </c>
      <c r="AW9" s="9" t="s">
        <v>37</v>
      </c>
      <c r="AX9" s="9" t="s">
        <v>39</v>
      </c>
      <c r="AY9" s="9" t="s">
        <v>39</v>
      </c>
    </row>
    <row r="10" spans="1:51" ht="145.5" customHeight="1" x14ac:dyDescent="0.25">
      <c r="A10" s="2" t="s">
        <v>85</v>
      </c>
      <c r="B10" s="2">
        <v>2020</v>
      </c>
      <c r="C10" s="2" t="str">
        <f>VLOOKUP(A10,Tabelle_extract[#All],(MATCH(Tabelle_extract[[#Headers],[Way of measuring predictive value]],Tabelle_extract[#Headers],0)),FALSE)</f>
        <v>feature weights in SVM (final classifier)</v>
      </c>
      <c r="D10" s="2" t="s">
        <v>181</v>
      </c>
      <c r="E10" s="2" t="str">
        <f>VLOOKUP(A10,Tabelle_extract[#All],(MATCH(Tabelle_extract[[#Headers],[Resolution of reporting features with high predictive value]],Tabelle_extract[#Headers],0)),FALSE)</f>
        <v>ROI-based connectivity features</v>
      </c>
      <c r="F10" s="2" t="str">
        <f>VLOOKUP(A10,Tabelle_extract[#All],(MATCH(Tabelle_extract[[#Headers],[Type of functional-connectivity-based input features]],Tabelle_extract[#Headers],0)),FALSE)</f>
        <v>node flexibilities per ROI (wb: no amygdala, no hippocampus, no midbrain)</v>
      </c>
      <c r="G10" s="2" t="str">
        <f>VLOOKUP(A10,Tabelle_extract[#All],(MATCH(Tabelle_extract[[#Headers],[Features with high predictive value]],Tabelle_extract[#Headers],0)),FALSE)</f>
        <v>node-flexibilities of: right middle temporal gyrus, right middle occipital gyrus, left superior occipital gyrus, right middle frontal gyrus (2 nodes: belonging to cognitive control network and default mode network), left supplementary motor area, right insula, bilateral anterior cingulate cortex</v>
      </c>
      <c r="H10" s="2" t="str">
        <f>VLOOKUP(A10,Tabelle_extract[#All],(MATCH(Tabelle_extract[[#Headers],[How were regions defined?]],Tabelle_extract[#Headers],0)),FALSE)</f>
        <v>6 mm spheres around coordinates (supplement)</v>
      </c>
      <c r="I10" s="2" t="s">
        <v>317</v>
      </c>
      <c r="J10" s="2" t="s">
        <v>37</v>
      </c>
      <c r="K10" s="9" t="s">
        <v>37</v>
      </c>
      <c r="L10" s="9" t="s">
        <v>37</v>
      </c>
      <c r="M10" s="9" t="s">
        <v>37</v>
      </c>
      <c r="N10" s="9" t="s">
        <v>37</v>
      </c>
      <c r="O10" s="9" t="s">
        <v>37</v>
      </c>
      <c r="P10" s="9" t="s">
        <v>37</v>
      </c>
      <c r="Q10" s="9" t="s">
        <v>37</v>
      </c>
      <c r="R10" s="9" t="s">
        <v>37</v>
      </c>
      <c r="S10" s="9" t="s">
        <v>37</v>
      </c>
      <c r="T10" s="9" t="s">
        <v>37</v>
      </c>
      <c r="U10" s="9" t="s">
        <v>37</v>
      </c>
      <c r="V10" s="9" t="s">
        <v>37</v>
      </c>
      <c r="W10" s="9" t="s">
        <v>37</v>
      </c>
      <c r="X10" s="9" t="s">
        <v>37</v>
      </c>
      <c r="Y10" s="10" t="s">
        <v>39</v>
      </c>
      <c r="Z10" s="10" t="s">
        <v>39</v>
      </c>
      <c r="AA10" s="9" t="s">
        <v>37</v>
      </c>
      <c r="AB10" s="9" t="s">
        <v>37</v>
      </c>
      <c r="AC10" s="9" t="s">
        <v>37</v>
      </c>
      <c r="AD10" s="10" t="s">
        <v>39</v>
      </c>
      <c r="AE10" s="2" t="s">
        <v>37</v>
      </c>
      <c r="AF10" s="9" t="s">
        <v>39</v>
      </c>
      <c r="AG10" s="9" t="s">
        <v>39</v>
      </c>
      <c r="AH10" s="9" t="s">
        <v>39</v>
      </c>
      <c r="AI10" s="10" t="s">
        <v>37</v>
      </c>
      <c r="AJ10" s="9" t="s">
        <v>39</v>
      </c>
      <c r="AK10" s="9" t="s">
        <v>39</v>
      </c>
      <c r="AL10" s="2" t="s">
        <v>39</v>
      </c>
      <c r="AM10" s="9" t="s">
        <v>39</v>
      </c>
      <c r="AN10" s="10" t="s">
        <v>39</v>
      </c>
      <c r="AO10" s="10" t="s">
        <v>37</v>
      </c>
      <c r="AP10" s="9" t="s">
        <v>39</v>
      </c>
      <c r="AQ10" s="9" t="s">
        <v>39</v>
      </c>
      <c r="AR10" s="10" t="s">
        <v>37</v>
      </c>
      <c r="AS10" s="10" t="s">
        <v>37</v>
      </c>
      <c r="AT10" s="9" t="s">
        <v>39</v>
      </c>
      <c r="AU10" s="9" t="s">
        <v>39</v>
      </c>
      <c r="AV10" s="10" t="s">
        <v>37</v>
      </c>
      <c r="AW10" s="9" t="s">
        <v>39</v>
      </c>
      <c r="AX10" s="9" t="s">
        <v>39</v>
      </c>
      <c r="AY10" s="9" t="s">
        <v>39</v>
      </c>
    </row>
    <row r="11" spans="1:51" ht="111" hidden="1" customHeight="1" x14ac:dyDescent="0.25">
      <c r="A11" s="2" t="s">
        <v>318</v>
      </c>
      <c r="B11" s="2">
        <v>2015</v>
      </c>
      <c r="C11" s="2" t="str">
        <f>VLOOKUP(A11,Tabelle_extract[#All],(MATCH(Tabelle_extract[[#Headers],[Way of measuring predictive value]],Tabelle_extract[#Headers],0)),FALSE)</f>
        <v>comparison of models based on different features</v>
      </c>
      <c r="D11" s="2" t="s">
        <v>180</v>
      </c>
      <c r="E11" s="2" t="str">
        <f>VLOOKUP(A11,Tabelle_extract[#All],(MATCH(Tabelle_extract[[#Headers],[Resolution of reporting features with high predictive value]],Tabelle_extract[#Headers],0)),FALSE)</f>
        <v>brain regions belonging to independent component</v>
      </c>
      <c r="F11" s="2" t="str">
        <f>VLOOKUP(A11,Tabelle_extract[#All],(MATCH(Tabelle_extract[[#Headers],[Type of functional-connectivity-based input features]],Tabelle_extract[#Headers],0)),FALSE)</f>
        <v>subject-specific spatial maps (wb: including brainstem and cerebellum)</v>
      </c>
      <c r="G11" s="2" t="str">
        <f>VLOOKUP(A11,Tabelle_extract[#All],(MATCH(Tabelle_extract[[#Headers],[Features with high predictive value]],Tabelle_extract[#Headers],0)),FALSE)</f>
        <v>best network: centered in the dorsomedial PFC, including dorsolateral PFC, orbitofrontal cortex, posterior cingulate cortex; 
2nd network: centered in the anterior cingulate cortex, including sensorimotor cortex, parahippocampal gyrus and midbrain</v>
      </c>
      <c r="H11" s="2" t="str">
        <f>VLOOKUP(A11,Tabelle_extract[#All],(MATCH(Tabelle_extract[[#Headers],[How were regions defined?]],Tabelle_extract[#Headers],0)),FALSE)</f>
        <v>no information on definition of regions</v>
      </c>
      <c r="I11" s="2"/>
      <c r="J11" s="2" t="s">
        <v>37</v>
      </c>
      <c r="K11" s="9" t="s">
        <v>37</v>
      </c>
      <c r="L11" s="9" t="s">
        <v>37</v>
      </c>
      <c r="M11" s="9" t="s">
        <v>37</v>
      </c>
      <c r="N11" s="9" t="s">
        <v>37</v>
      </c>
      <c r="O11" s="9" t="s">
        <v>37</v>
      </c>
      <c r="P11" s="9" t="s">
        <v>37</v>
      </c>
      <c r="Q11" s="9" t="s">
        <v>37</v>
      </c>
      <c r="R11" s="9" t="s">
        <v>37</v>
      </c>
      <c r="S11" s="9" t="s">
        <v>37</v>
      </c>
      <c r="T11" s="9" t="s">
        <v>37</v>
      </c>
      <c r="U11" s="9" t="s">
        <v>37</v>
      </c>
      <c r="V11" s="9" t="s">
        <v>37</v>
      </c>
      <c r="W11" s="9" t="s">
        <v>37</v>
      </c>
      <c r="X11" s="9" t="s">
        <v>37</v>
      </c>
      <c r="Y11" s="9" t="s">
        <v>37</v>
      </c>
      <c r="Z11" s="9" t="s">
        <v>37</v>
      </c>
      <c r="AA11" s="9" t="s">
        <v>37</v>
      </c>
      <c r="AB11" s="9" t="s">
        <v>37</v>
      </c>
      <c r="AC11" s="9" t="s">
        <v>37</v>
      </c>
      <c r="AD11" s="9" t="s">
        <v>37</v>
      </c>
      <c r="AE11" s="1" t="s">
        <v>37</v>
      </c>
      <c r="AF11" s="9" t="s">
        <v>39</v>
      </c>
      <c r="AG11" s="9" t="s">
        <v>37</v>
      </c>
      <c r="AH11" s="9" t="s">
        <v>37</v>
      </c>
      <c r="AI11" s="9" t="s">
        <v>37</v>
      </c>
      <c r="AJ11" s="9" t="s">
        <v>37</v>
      </c>
      <c r="AK11" s="9" t="s">
        <v>39</v>
      </c>
      <c r="AL11" s="2" t="s">
        <v>39</v>
      </c>
      <c r="AM11" s="9" t="s">
        <v>39</v>
      </c>
      <c r="AN11" s="9" t="s">
        <v>39</v>
      </c>
      <c r="AO11" s="9" t="s">
        <v>39</v>
      </c>
      <c r="AP11" s="9" t="s">
        <v>39</v>
      </c>
      <c r="AQ11" s="9" t="s">
        <v>37</v>
      </c>
      <c r="AR11" s="9" t="s">
        <v>37</v>
      </c>
      <c r="AS11" s="9" t="s">
        <v>39</v>
      </c>
      <c r="AT11" s="9" t="s">
        <v>39</v>
      </c>
      <c r="AU11" s="9" t="s">
        <v>39</v>
      </c>
      <c r="AV11" s="9" t="s">
        <v>39</v>
      </c>
      <c r="AW11" s="9" t="s">
        <v>39</v>
      </c>
      <c r="AX11" s="9" t="s">
        <v>39</v>
      </c>
      <c r="AY11" s="9" t="s">
        <v>37</v>
      </c>
    </row>
    <row r="12" spans="1:51" ht="327" hidden="1" customHeight="1" x14ac:dyDescent="0.25">
      <c r="A12" s="2" t="s">
        <v>28</v>
      </c>
      <c r="B12" s="2">
        <v>2022</v>
      </c>
      <c r="C12" s="2" t="str">
        <f>VLOOKUP(A12,Tabelle_extract[#All],(MATCH(Tabelle_extract[[#Headers],[Way of measuring predictive value]],Tabelle_extract[#Headers],0)),FALSE)</f>
        <v>selection frequency in feature selection with SVM RFE</v>
      </c>
      <c r="D12" s="2" t="s">
        <v>219</v>
      </c>
      <c r="E12" s="2" t="str">
        <f>VLOOKUP(A12,Tabelle_extract[#All],(MATCH(Tabelle_extract[[#Headers],[Resolution of reporting features with high predictive value]],Tabelle_extract[#Headers],0)),FALSE)</f>
        <v>single connectivities</v>
      </c>
      <c r="F12" s="2" t="str">
        <f>VLOOKUP(A12,Tabelle_extract[#All],(MATCH(Tabelle_extract[[#Headers],[Type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G12" s="2" t="str">
        <f>VLOOKUP(A12,Tabelle_extract[#All],(MATCH(Tabelle_extract[[#Headers],[Features with high predictive value]],Tabelle_extract[#Headers],0)),FALSE)</f>
        <v>21 FCs,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v>
      </c>
      <c r="H12" s="2" t="str">
        <f>VLOOKUP(A12,Tabelle_extract[#All],(MATCH(Tabelle_extract[[#Headers],[How were regions defined?]],Tabelle_extract[#Headers],0)),FALSE)</f>
        <v>5 mm spheres based on meta-analysis (Brodmann area reported!)</v>
      </c>
      <c r="I12" s="2" t="s">
        <v>339</v>
      </c>
      <c r="J12" s="2" t="s">
        <v>37</v>
      </c>
      <c r="K12" s="9" t="s">
        <v>37</v>
      </c>
      <c r="L12" s="9" t="s">
        <v>39</v>
      </c>
      <c r="M12" s="9" t="s">
        <v>37</v>
      </c>
      <c r="N12" s="9" t="s">
        <v>37</v>
      </c>
      <c r="O12" s="9" t="s">
        <v>37</v>
      </c>
      <c r="P12" s="9" t="s">
        <v>37</v>
      </c>
      <c r="Q12" s="9" t="s">
        <v>39</v>
      </c>
      <c r="R12" s="9" t="s">
        <v>39</v>
      </c>
      <c r="S12" s="9" t="s">
        <v>39</v>
      </c>
      <c r="T12" s="9" t="s">
        <v>39</v>
      </c>
      <c r="U12" s="9" t="s">
        <v>39</v>
      </c>
      <c r="V12" s="9" t="s">
        <v>37</v>
      </c>
      <c r="W12" s="9" t="s">
        <v>37</v>
      </c>
      <c r="X12" s="9" t="s">
        <v>37</v>
      </c>
      <c r="Y12" s="9" t="s">
        <v>37</v>
      </c>
      <c r="Z12" s="9" t="s">
        <v>39</v>
      </c>
      <c r="AA12" s="9" t="s">
        <v>37</v>
      </c>
      <c r="AB12" s="9" t="s">
        <v>37</v>
      </c>
      <c r="AC12" s="9" t="s">
        <v>39</v>
      </c>
      <c r="AD12" s="9" t="s">
        <v>39</v>
      </c>
      <c r="AE12" s="2" t="s">
        <v>37</v>
      </c>
      <c r="AF12" s="9" t="s">
        <v>39</v>
      </c>
      <c r="AG12" s="9" t="s">
        <v>37</v>
      </c>
      <c r="AH12" s="9" t="s">
        <v>37</v>
      </c>
      <c r="AI12" s="9" t="s">
        <v>39</v>
      </c>
      <c r="AJ12" s="9" t="s">
        <v>37</v>
      </c>
      <c r="AK12" s="9" t="s">
        <v>37</v>
      </c>
      <c r="AL12" s="9" t="s">
        <v>37</v>
      </c>
      <c r="AM12" s="9" t="s">
        <v>37</v>
      </c>
      <c r="AN12" s="9" t="s">
        <v>39</v>
      </c>
      <c r="AO12" s="9" t="s">
        <v>39</v>
      </c>
      <c r="AP12" s="9" t="s">
        <v>39</v>
      </c>
      <c r="AQ12" s="9" t="s">
        <v>37</v>
      </c>
      <c r="AR12" s="9" t="s">
        <v>37</v>
      </c>
      <c r="AS12" s="9" t="s">
        <v>37</v>
      </c>
      <c r="AT12" s="9" t="s">
        <v>37</v>
      </c>
      <c r="AU12" s="9" t="s">
        <v>39</v>
      </c>
      <c r="AV12" s="9" t="s">
        <v>37</v>
      </c>
      <c r="AW12" s="9" t="s">
        <v>37</v>
      </c>
      <c r="AX12" s="9" t="s">
        <v>39</v>
      </c>
      <c r="AY12" s="9" t="s">
        <v>39</v>
      </c>
    </row>
    <row r="13" spans="1:51" ht="106.5" hidden="1" customHeight="1" x14ac:dyDescent="0.25">
      <c r="A13" s="2" t="s">
        <v>18</v>
      </c>
      <c r="B13" s="2">
        <v>2019</v>
      </c>
      <c r="C13" s="2" t="str">
        <f>VLOOKUP(A13,Tabelle_extract[#All],(MATCH(Tabelle_extract[[#Headers],[Way of measuring predictive value]],Tabelle_extract[#Headers],0)),FALSE)</f>
        <v>two levels: 1. comparison of models based on different features, 2. selection frequency in univariate feature selection</v>
      </c>
      <c r="D13" s="2" t="s">
        <v>220</v>
      </c>
      <c r="E13" s="2" t="str">
        <f>VLOOKUP(A13,Tabelle_extract[#All],(MATCH(Tabelle_extract[[#Headers],[Resolution of reporting features with high predictive value]],Tabelle_extract[#Headers],0)),FALSE)</f>
        <v>1. brain regions belonging to independent component, 2. brain regions voxel-clusters belonged to</v>
      </c>
      <c r="F13" s="2" t="str">
        <f>VLOOKUP(A13,Tabelle_extract[#All],(MATCH(Tabelle_extract[[#Headers],[Type of functional-connectivity-based input features]],Tabelle_extract[#Headers],0)),FALSE)</f>
        <v>subject-specific spatial maps (wb: including brainstem and cerebellum)</v>
      </c>
      <c r="G13" s="2" t="str">
        <f>VLOOKUP(A13,Tabelle_extract[#All],(MATCH(Tabelle_extract[[#Headers],[Features with high predictive value]],Tabelle_extract[#Headers],0)),FALSE)</f>
        <v>1. model based on pre-SMA network got significant, 2. selection frequency: largest clusters were located in the left inferior temporal gyrus (nvoxel = 14), left superior frontal gyrus (nvoxel = 10), and right precentral gyrus (nvoxel = 9).</v>
      </c>
      <c r="H13" s="2" t="str">
        <f>VLOOKUP(A13,Tabelle_extract[#All],(MATCH(Tabelle_extract[[#Headers],[How were regions defined?]],Tabelle_extract[#Headers],0)),FALSE)</f>
        <v>not clear, but coordinates are roughly given!</v>
      </c>
      <c r="I13" s="2" t="s">
        <v>247</v>
      </c>
      <c r="J13" s="2" t="s">
        <v>37</v>
      </c>
      <c r="K13" s="9" t="s">
        <v>37</v>
      </c>
      <c r="L13" s="9" t="s">
        <v>37</v>
      </c>
      <c r="M13" s="9" t="s">
        <v>37</v>
      </c>
      <c r="N13" s="9" t="s">
        <v>37</v>
      </c>
      <c r="O13" s="9" t="s">
        <v>37</v>
      </c>
      <c r="P13" s="9" t="s">
        <v>37</v>
      </c>
      <c r="Q13" s="9" t="s">
        <v>37</v>
      </c>
      <c r="R13" s="9" t="s">
        <v>37</v>
      </c>
      <c r="S13" s="9" t="s">
        <v>37</v>
      </c>
      <c r="T13" s="9" t="s">
        <v>37</v>
      </c>
      <c r="U13" s="9" t="s">
        <v>37</v>
      </c>
      <c r="V13" s="9" t="s">
        <v>37</v>
      </c>
      <c r="W13" s="9" t="s">
        <v>37</v>
      </c>
      <c r="X13" s="9" t="s">
        <v>37</v>
      </c>
      <c r="Y13" s="9" t="s">
        <v>37</v>
      </c>
      <c r="Z13" s="9" t="s">
        <v>37</v>
      </c>
      <c r="AA13" s="9" t="s">
        <v>37</v>
      </c>
      <c r="AB13" s="9" t="s">
        <v>37</v>
      </c>
      <c r="AC13" s="9" t="s">
        <v>37</v>
      </c>
      <c r="AD13" s="9" t="s">
        <v>37</v>
      </c>
      <c r="AE13" s="1" t="s">
        <v>37</v>
      </c>
      <c r="AF13" s="9" t="s">
        <v>39</v>
      </c>
      <c r="AG13" s="9" t="s">
        <v>39</v>
      </c>
      <c r="AH13" s="9" t="s">
        <v>39</v>
      </c>
      <c r="AI13" s="9" t="s">
        <v>39</v>
      </c>
      <c r="AJ13" s="9" t="s">
        <v>39</v>
      </c>
      <c r="AK13" s="9" t="s">
        <v>39</v>
      </c>
      <c r="AL13" s="9" t="s">
        <v>39</v>
      </c>
      <c r="AM13" s="9" t="s">
        <v>39</v>
      </c>
      <c r="AN13" s="10" t="s">
        <v>39</v>
      </c>
      <c r="AO13" s="10" t="s">
        <v>39</v>
      </c>
      <c r="AP13" s="10" t="s">
        <v>37</v>
      </c>
      <c r="AQ13" s="10" t="s">
        <v>39</v>
      </c>
      <c r="AR13" s="10" t="s">
        <v>37</v>
      </c>
      <c r="AS13" s="9" t="s">
        <v>39</v>
      </c>
      <c r="AT13" s="9" t="s">
        <v>39</v>
      </c>
      <c r="AU13" s="9" t="s">
        <v>39</v>
      </c>
      <c r="AV13" s="9" t="s">
        <v>39</v>
      </c>
      <c r="AW13" s="9" t="s">
        <v>39</v>
      </c>
      <c r="AX13" s="9" t="s">
        <v>39</v>
      </c>
      <c r="AY13" s="9" t="s">
        <v>39</v>
      </c>
    </row>
    <row r="14" spans="1:51" ht="75" x14ac:dyDescent="0.25">
      <c r="A14" s="2" t="s">
        <v>17</v>
      </c>
      <c r="B14" s="2">
        <v>2021</v>
      </c>
      <c r="C14" s="2" t="str">
        <f>VLOOKUP(A14,Tabelle_extract[#All],(MATCH(Tabelle_extract[[#Headers],[Way of measuring predictive value]],Tabelle_extract[#Headers],0)),FALSE)</f>
        <v>two levels: 1. comparison of models based on different features; 2. permutation testing of SVM weights for each voxel</v>
      </c>
      <c r="D14" s="2" t="s">
        <v>182</v>
      </c>
      <c r="E14" s="2" t="str">
        <f>VLOOKUP(A14,Tabelle_extract[#All],(MATCH(Tabelle_extract[[#Headers],[Resolution of reporting features with high predictive value]],Tabelle_extract[#Headers],0)),FALSE)</f>
        <v>1. brain regions belonging to independent component, 2. single voxels</v>
      </c>
      <c r="F14" s="2" t="str">
        <f>VLOOKUP(A14,Tabelle_extract[#All],(MATCH(Tabelle_extract[[#Headers],[Type of functional-connectivity-based input features]],Tabelle_extract[#Headers],0)),FALSE)</f>
        <v>subject-specific spatial maps, connectivity between independent components (wb: including brainstem and cerebellum)</v>
      </c>
      <c r="G14" s="2" t="str">
        <f>VLOOKUP(A14,Tabelle_extract[#All],(MATCH(Tabelle_extract[[#Headers],[Features with high predictive value]],Tabelle_extract[#Headers],0)),FALSE)</f>
        <v>1 significant network: centered on the bilateral superior temporal gyrus (STG), 2. no clear picture with respect to important voxels</v>
      </c>
      <c r="H14" s="2">
        <f>VLOOKUP(A14,Tabelle_extract[#All],(MATCH(Tabelle_extract[[#Headers],[How were regions defined?]],Tabelle_extract[#Headers],0)),FALSE)</f>
        <v>0</v>
      </c>
      <c r="I14" s="2"/>
      <c r="J14" s="2" t="s">
        <v>37</v>
      </c>
      <c r="K14" s="9" t="s">
        <v>37</v>
      </c>
      <c r="L14" s="9" t="s">
        <v>37</v>
      </c>
      <c r="M14" s="9" t="s">
        <v>37</v>
      </c>
      <c r="N14" s="9" t="s">
        <v>37</v>
      </c>
      <c r="O14" s="9" t="s">
        <v>37</v>
      </c>
      <c r="P14" s="9" t="s">
        <v>37</v>
      </c>
      <c r="Q14" s="9" t="s">
        <v>37</v>
      </c>
      <c r="R14" s="9" t="s">
        <v>37</v>
      </c>
      <c r="S14" s="9" t="s">
        <v>37</v>
      </c>
      <c r="T14" s="9" t="s">
        <v>37</v>
      </c>
      <c r="U14" s="9" t="s">
        <v>37</v>
      </c>
      <c r="V14" s="9" t="s">
        <v>37</v>
      </c>
      <c r="W14" s="9" t="s">
        <v>37</v>
      </c>
      <c r="X14" s="9" t="s">
        <v>37</v>
      </c>
      <c r="Y14" s="9" t="s">
        <v>37</v>
      </c>
      <c r="Z14" s="9" t="s">
        <v>37</v>
      </c>
      <c r="AA14" s="9" t="s">
        <v>37</v>
      </c>
      <c r="AB14" s="9" t="s">
        <v>37</v>
      </c>
      <c r="AC14" s="9" t="s">
        <v>37</v>
      </c>
      <c r="AD14" s="9" t="s">
        <v>37</v>
      </c>
      <c r="AE14" s="2" t="s">
        <v>39</v>
      </c>
      <c r="AF14" s="9" t="s">
        <v>39</v>
      </c>
      <c r="AG14" s="9" t="s">
        <v>39</v>
      </c>
      <c r="AH14" s="9" t="s">
        <v>39</v>
      </c>
      <c r="AI14" s="9" t="s">
        <v>39</v>
      </c>
      <c r="AJ14" s="9" t="s">
        <v>39</v>
      </c>
      <c r="AK14" s="9" t="s">
        <v>39</v>
      </c>
      <c r="AL14" s="9" t="s">
        <v>39</v>
      </c>
      <c r="AM14" s="9" t="s">
        <v>39</v>
      </c>
      <c r="AN14" s="10" t="s">
        <v>37</v>
      </c>
      <c r="AO14" s="10" t="s">
        <v>39</v>
      </c>
      <c r="AP14" s="10" t="s">
        <v>39</v>
      </c>
      <c r="AQ14" s="10" t="s">
        <v>39</v>
      </c>
      <c r="AR14" s="10" t="s">
        <v>39</v>
      </c>
      <c r="AS14" s="10" t="s">
        <v>39</v>
      </c>
      <c r="AT14" s="10" t="s">
        <v>39</v>
      </c>
      <c r="AU14" s="10" t="s">
        <v>39</v>
      </c>
      <c r="AV14" s="10" t="s">
        <v>39</v>
      </c>
      <c r="AW14" s="10" t="s">
        <v>39</v>
      </c>
      <c r="AX14" s="10" t="s">
        <v>39</v>
      </c>
      <c r="AY14" s="10" t="s">
        <v>39</v>
      </c>
    </row>
  </sheetData>
  <phoneticPr fontId="5" type="noConversion"/>
  <conditionalFormatting sqref="AE2:AY14">
    <cfRule type="containsText" dxfId="65" priority="4" operator="containsText" text="y">
      <formula>NOT(ISERROR(SEARCH("y",AE2)))</formula>
    </cfRule>
  </conditionalFormatting>
  <pageMargins left="0.7" right="0.7" top="0.78740157499999996" bottom="0.78740157499999996"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3A5-4E10-42DF-8355-05B40A93C0B4}">
  <dimension ref="A1:K14"/>
  <sheetViews>
    <sheetView tabSelected="1" topLeftCell="A6" zoomScale="60" zoomScaleNormal="60" workbookViewId="0">
      <selection activeCell="G13" sqref="G13"/>
    </sheetView>
  </sheetViews>
  <sheetFormatPr baseColWidth="10" defaultColWidth="11.42578125" defaultRowHeight="15" x14ac:dyDescent="0.25"/>
  <cols>
    <col min="1" max="1" width="12.5703125" customWidth="1"/>
    <col min="3" max="3" width="82.7109375" style="6" customWidth="1"/>
    <col min="4" max="4" width="20.140625" customWidth="1"/>
    <col min="5" max="5" width="23.140625" customWidth="1"/>
    <col min="6" max="6" width="14.5703125" customWidth="1"/>
  </cols>
  <sheetData>
    <row r="1" spans="1:11" x14ac:dyDescent="0.25">
      <c r="A1" s="3" t="s">
        <v>301</v>
      </c>
      <c r="B1" s="3" t="s">
        <v>129</v>
      </c>
      <c r="C1" s="7" t="s">
        <v>346</v>
      </c>
      <c r="D1" s="3" t="s">
        <v>156</v>
      </c>
      <c r="E1" s="3" t="s">
        <v>147</v>
      </c>
      <c r="F1" s="3" t="s">
        <v>407</v>
      </c>
      <c r="G1" s="3" t="s">
        <v>448</v>
      </c>
      <c r="H1" s="3" t="s">
        <v>2</v>
      </c>
      <c r="I1" s="3" t="s">
        <v>178</v>
      </c>
      <c r="J1" s="3" t="s">
        <v>179</v>
      </c>
      <c r="K1" s="3" t="s">
        <v>216</v>
      </c>
    </row>
    <row r="2" spans="1:11" ht="30" x14ac:dyDescent="0.25">
      <c r="A2" s="14" t="s">
        <v>35</v>
      </c>
      <c r="B2" s="3">
        <v>2017</v>
      </c>
      <c r="C2" s="2" t="str">
        <f>VLOOKUP(A2,Tabelle_extract[#All],(MATCH(TabelleRQ3[[#Headers],[Approach to reduce the number of initially available connectivities]],Tabelle_extract[#Headers],0)),FALSE)</f>
        <v>1. atlas-based brain parcellation (258 nodes: 33.153 connectivities), 
2. feature selection: wilcoxon rank sum test</v>
      </c>
      <c r="D2" s="3" t="s">
        <v>37</v>
      </c>
      <c r="E2" s="3" t="s">
        <v>402</v>
      </c>
      <c r="F2" s="3" t="s">
        <v>402</v>
      </c>
      <c r="G2" s="3" t="s">
        <v>402</v>
      </c>
      <c r="H2" s="3" t="s">
        <v>402</v>
      </c>
      <c r="I2" s="3" t="s">
        <v>37</v>
      </c>
      <c r="J2" s="3" t="s">
        <v>402</v>
      </c>
      <c r="K2" s="3" t="s">
        <v>402</v>
      </c>
    </row>
    <row r="3" spans="1:11" ht="52.5" customHeight="1" x14ac:dyDescent="0.25">
      <c r="A3" s="2" t="s">
        <v>23</v>
      </c>
      <c r="B3" s="3">
        <v>2022</v>
      </c>
      <c r="C3" s="2" t="str">
        <f>VLOOKUP(A3,Tabelle_extract[#All],(MATCH(TabelleRQ3[[#Headers],[Approach to reduce the number of initially available connectivities]],Tabelle_extract[#Headers],0)),FALSE)</f>
        <v>1. atlas-based brain parcellation (5 different atlases), 
2. dimensionality reduction or feature selection in inner loop (4 different approaches: PCA, ANOVA, agglomeration, None)</v>
      </c>
      <c r="D3" s="3" t="s">
        <v>37</v>
      </c>
      <c r="E3" s="3" t="s">
        <v>402</v>
      </c>
      <c r="F3" s="3" t="s">
        <v>402</v>
      </c>
      <c r="G3" s="3" t="s">
        <v>402</v>
      </c>
      <c r="H3" s="3" t="s">
        <v>37</v>
      </c>
      <c r="I3" s="3" t="s">
        <v>37</v>
      </c>
      <c r="J3" s="3" t="s">
        <v>402</v>
      </c>
      <c r="K3" s="3" t="s">
        <v>324</v>
      </c>
    </row>
    <row r="4" spans="1:11" ht="91.5" customHeight="1" x14ac:dyDescent="0.25">
      <c r="A4" s="2" t="s">
        <v>5</v>
      </c>
      <c r="B4" s="3">
        <v>2021</v>
      </c>
      <c r="C4" s="2" t="str">
        <f>VLOOKUP(A4,Tabelle_extract[#All],(MATCH(TabelleRQ3[[#Headers],[Approach to reduce the number of initially available connectivities]],Tabelle_extract[#Headers],0)),FALSE)</f>
        <v>1. theory-based seed selection (2 brain regions), 
2. feature selection outside ML (data leakage): seed-based analysis comparing responders vs. nonresponders in whole data set -&gt; use seed-cluster correlation of the 4 clusters that got significant (4 connectivities), 
3. create 15 models with different combinations of these 4 connectivities</v>
      </c>
      <c r="D4" s="3" t="s">
        <v>402</v>
      </c>
      <c r="E4" s="3" t="s">
        <v>402</v>
      </c>
      <c r="F4" s="3" t="s">
        <v>37</v>
      </c>
      <c r="G4" s="3" t="s">
        <v>37</v>
      </c>
      <c r="H4" s="3" t="s">
        <v>402</v>
      </c>
      <c r="I4" s="3" t="s">
        <v>37</v>
      </c>
      <c r="J4" s="3" t="s">
        <v>402</v>
      </c>
      <c r="K4" s="3" t="s">
        <v>402</v>
      </c>
    </row>
    <row r="5" spans="1:11" ht="52.5" customHeight="1" x14ac:dyDescent="0.25">
      <c r="A5" s="2" t="s">
        <v>32</v>
      </c>
      <c r="B5" s="3">
        <v>2021</v>
      </c>
      <c r="C5" s="2" t="str">
        <f>VLOOKUP(A5,Tabelle_extract[#All],(MATCH(TabelleRQ3[[#Headers],[Approach to reduce the number of initially available connectivities]],Tabelle_extract[#Headers],0)),FALSE)</f>
        <v>1. atlas-based brain parcellation, 
2. threshold functional connectivities (proportional), 
3. pooling layers within STCGN (first layer: 90 ROIs, last layer: 14 ROIs)</v>
      </c>
      <c r="D5" s="3" t="s">
        <v>37</v>
      </c>
      <c r="E5" s="3" t="s">
        <v>402</v>
      </c>
      <c r="F5" s="3" t="s">
        <v>402</v>
      </c>
      <c r="G5" s="3" t="s">
        <v>402</v>
      </c>
      <c r="H5" s="3" t="s">
        <v>37</v>
      </c>
      <c r="I5" s="3" t="s">
        <v>37</v>
      </c>
      <c r="J5" s="3" t="s">
        <v>402</v>
      </c>
      <c r="K5" s="3" t="s">
        <v>402</v>
      </c>
    </row>
    <row r="6" spans="1:11" ht="90" x14ac:dyDescent="0.25">
      <c r="A6" s="2" t="s">
        <v>322</v>
      </c>
      <c r="B6" s="3">
        <v>2019</v>
      </c>
      <c r="C6" s="2" t="str">
        <f>VLOOKUP(A6,Tabelle_extract[#All],(MATCH(TabelleRQ3[[#Headers],[Approach to reduce the number of initially available connectivities]],Tabelle_extract[#Headers],0)),FALSE)</f>
        <v>1. theory-based ROI selection: 9 brain regions (38 between- and within-ROI-connectivities), 
2. feature selection outside ML (data leakage): use connectivities that correlate significantly with treatment response
3. create a 1-feature-model for each of the 4 connectivities, create three 2-features-models by adding the feature that performed best in the 1-feature models</v>
      </c>
      <c r="D6" s="3" t="s">
        <v>402</v>
      </c>
      <c r="E6" s="3" t="s">
        <v>402</v>
      </c>
      <c r="F6" s="3" t="s">
        <v>37</v>
      </c>
      <c r="G6" s="3" t="s">
        <v>37</v>
      </c>
      <c r="H6" s="3" t="s">
        <v>402</v>
      </c>
      <c r="I6" s="3" t="s">
        <v>37</v>
      </c>
      <c r="J6" s="3" t="s">
        <v>402</v>
      </c>
      <c r="K6" s="3" t="s">
        <v>402</v>
      </c>
    </row>
    <row r="7" spans="1:11" ht="75" x14ac:dyDescent="0.25">
      <c r="A7" s="2" t="s">
        <v>10</v>
      </c>
      <c r="B7" s="3">
        <v>2020</v>
      </c>
      <c r="C7" s="2" t="str">
        <f>VLOOKUP(A7,Tabelle_extract[#All],(MATCH(TabelleRQ3[[#Headers],[Approach to reduce the number of initially available connectivities]],Tabelle_extract[#Headers],0)),FALSE)</f>
        <v>1. atlas-based brain parcellation (90 ROIs), 
2. theory-based ROI selection (14 ROIs), 
3. create 1st-level model per ROI (input features: 89 connectivities to whole-brain ROIs, classifier: SVM-RFE), 
4. 2nd-level model: SVM</v>
      </c>
      <c r="D7" s="3" t="s">
        <v>37</v>
      </c>
      <c r="E7" s="3" t="s">
        <v>402</v>
      </c>
      <c r="F7" s="3" t="s">
        <v>37</v>
      </c>
      <c r="G7" s="3" t="s">
        <v>37</v>
      </c>
      <c r="H7" s="3" t="s">
        <v>402</v>
      </c>
      <c r="I7" s="3" t="s">
        <v>402</v>
      </c>
      <c r="J7" s="3" t="s">
        <v>37</v>
      </c>
      <c r="K7" s="3" t="s">
        <v>402</v>
      </c>
    </row>
    <row r="8" spans="1:11" ht="30" x14ac:dyDescent="0.25">
      <c r="A8" s="2" t="s">
        <v>31</v>
      </c>
      <c r="B8" s="3">
        <v>2018</v>
      </c>
      <c r="C8" s="2" t="str">
        <f>VLOOKUP(A8,Tabelle_extract[#All],(MATCH(TabelleRQ3[[#Headers],[Approach to reduce the number of initially available connectivities]],Tabelle_extract[#Headers],0)),FALSE)</f>
        <v>1. theory-based ROI selection: 13 ROIs, 
2. create one model per ROI (input features: connectivities to the 12 other ROIs)</v>
      </c>
      <c r="D8" s="3" t="s">
        <v>402</v>
      </c>
      <c r="E8" s="3" t="s">
        <v>402</v>
      </c>
      <c r="F8" s="3" t="s">
        <v>37</v>
      </c>
      <c r="G8" s="3" t="s">
        <v>37</v>
      </c>
      <c r="H8" s="3" t="s">
        <v>402</v>
      </c>
      <c r="I8" s="3" t="s">
        <v>402</v>
      </c>
      <c r="J8" s="3" t="s">
        <v>402</v>
      </c>
      <c r="K8" s="3" t="s">
        <v>402</v>
      </c>
    </row>
    <row r="9" spans="1:11" ht="60" x14ac:dyDescent="0.25">
      <c r="A9" s="2" t="s">
        <v>47</v>
      </c>
      <c r="B9" s="3">
        <v>2020</v>
      </c>
      <c r="C9" s="2" t="str">
        <f>VLOOKUP(A9,Tabelle_extract[#All],(MATCH(TabelleRQ3[[#Headers],[Approach to reduce the number of initially available connectivities]],Tabelle_extract[#Headers],0)),FALSE)</f>
        <v>1. atlas-based brain parcellation (246 ROIs; 30.135 connectivities), 
2. feature selection via correlation analysis (keep only correlations above specific threshold value) 
3. aggregate features by summing correlations</v>
      </c>
      <c r="D9" s="3" t="s">
        <v>37</v>
      </c>
      <c r="E9" s="3" t="s">
        <v>402</v>
      </c>
      <c r="F9" s="3" t="s">
        <v>402</v>
      </c>
      <c r="G9" s="3" t="s">
        <v>402</v>
      </c>
      <c r="H9" s="3" t="s">
        <v>37</v>
      </c>
      <c r="I9" s="3" t="s">
        <v>37</v>
      </c>
      <c r="J9" s="3" t="s">
        <v>402</v>
      </c>
      <c r="K9" s="3" t="s">
        <v>402</v>
      </c>
    </row>
    <row r="10" spans="1:11" ht="105" x14ac:dyDescent="0.25">
      <c r="A10" s="2" t="s">
        <v>85</v>
      </c>
      <c r="B10" s="3">
        <v>2020</v>
      </c>
      <c r="C10" s="2" t="str">
        <f>VLOOKUP(A10,Tabelle_extract[#All],(MATCH(TabelleRQ3[[#Headers],[Approach to reduce the number of initially available connectivities]],Tabelle_extract[#Headers],0)),FALSE)</f>
        <v>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v>
      </c>
      <c r="D10" s="3" t="s">
        <v>37</v>
      </c>
      <c r="E10" s="3" t="s">
        <v>402</v>
      </c>
      <c r="F10" s="3" t="s">
        <v>402</v>
      </c>
      <c r="G10" s="3" t="s">
        <v>402</v>
      </c>
      <c r="H10" s="3" t="s">
        <v>402</v>
      </c>
      <c r="I10" s="3" t="s">
        <v>37</v>
      </c>
      <c r="J10" s="3" t="s">
        <v>402</v>
      </c>
      <c r="K10" s="3" t="s">
        <v>260</v>
      </c>
    </row>
    <row r="11" spans="1:11" ht="105" x14ac:dyDescent="0.25">
      <c r="A11" s="2" t="s">
        <v>318</v>
      </c>
      <c r="B11" s="3">
        <v>2015</v>
      </c>
      <c r="C11" s="2" t="str">
        <f>VLOOKUP(A11,Tabelle_extract[#All],(MATCH(TabelleRQ3[[#Headers],[Approach to reduce the number of initially available connectivities]],Tabelle_extract[#Headers],0)),FALSE)</f>
        <v>1. data-based parcellation: MELODIC (Group-ICA, data leakage) -&gt; result: 25 non-noise related independent components (ICs),
2. feature extraction: create subject-specific maps of group-based components via dual regression, 
3. create a model for each IC,
4. feature selection within ML: Group comparison per voxel; voxels whose average values differ most between groups are kept (z-threshold)</v>
      </c>
      <c r="D11" s="3" t="s">
        <v>402</v>
      </c>
      <c r="E11" s="3" t="s">
        <v>37</v>
      </c>
      <c r="F11" s="3" t="s">
        <v>402</v>
      </c>
      <c r="G11" s="3" t="s">
        <v>37</v>
      </c>
      <c r="H11" s="3" t="s">
        <v>402</v>
      </c>
      <c r="I11" s="3" t="s">
        <v>37</v>
      </c>
      <c r="J11" s="3" t="s">
        <v>402</v>
      </c>
      <c r="K11" s="3" t="s">
        <v>402</v>
      </c>
    </row>
    <row r="12" spans="1:11" ht="30" x14ac:dyDescent="0.25">
      <c r="A12" s="2" t="s">
        <v>28</v>
      </c>
      <c r="B12" s="3">
        <v>2022</v>
      </c>
      <c r="C12" s="2" t="str">
        <f>VLOOKUP(A12,Tabelle_extract[#All],(MATCH(TabelleRQ3[[#Headers],[Approach to reduce the number of initially available connectivities]],Tabelle_extract[#Headers],0)),FALSE)</f>
        <v>1. theory-based ROI selection (36 ROIs: 630 connectivities),
2. feature selection in inner loop: SVM-RFE</v>
      </c>
      <c r="D12" s="3" t="s">
        <v>402</v>
      </c>
      <c r="E12" s="3" t="s">
        <v>402</v>
      </c>
      <c r="F12" s="3" t="s">
        <v>37</v>
      </c>
      <c r="G12" s="3" t="s">
        <v>402</v>
      </c>
      <c r="H12" s="3" t="s">
        <v>402</v>
      </c>
      <c r="I12" s="3" t="s">
        <v>402</v>
      </c>
      <c r="J12" s="3" t="s">
        <v>37</v>
      </c>
      <c r="K12" s="3" t="s">
        <v>402</v>
      </c>
    </row>
    <row r="13" spans="1:11" ht="105" x14ac:dyDescent="0.25">
      <c r="A13" s="2" t="s">
        <v>18</v>
      </c>
      <c r="B13" s="3">
        <v>2019</v>
      </c>
      <c r="C13" s="2" t="str">
        <f>VLOOKUP(A13,Tabelle_extract[#All],(MATCH(TabelleRQ3[[#Headers],[Approach to reduce the number of initially available connectivities]],Tabelle_extract[#Headers],0)),FALSE)</f>
        <v>1. data-driven parcellation: meta-ICA (based on combat controls) -&gt; result: 48 non-noise-related independent components (ICs), 
2. feature extraction: create subject-specific maps of group-based components via dual regression,
3. create a model for each IC,
4. feature selection within ML: group comparison per voxel; voxels whose values differ most between groups are kept (z-threshold)</v>
      </c>
      <c r="D13" s="3" t="s">
        <v>402</v>
      </c>
      <c r="E13" s="3" t="s">
        <v>37</v>
      </c>
      <c r="F13" s="3" t="s">
        <v>402</v>
      </c>
      <c r="G13" s="3" t="s">
        <v>37</v>
      </c>
      <c r="H13" s="3" t="s">
        <v>402</v>
      </c>
      <c r="I13" s="3" t="s">
        <v>37</v>
      </c>
      <c r="J13" s="3" t="s">
        <v>402</v>
      </c>
      <c r="K13" s="3" t="s">
        <v>402</v>
      </c>
    </row>
    <row r="14" spans="1:11" ht="75" x14ac:dyDescent="0.25">
      <c r="A14" s="2" t="s">
        <v>17</v>
      </c>
      <c r="B14" s="3">
        <v>2021</v>
      </c>
      <c r="C14" s="2" t="str">
        <f>VLOOKUP(A14,Tabelle_extract[#All],(MATCH(TabelleRQ3[[#Headers],[Approach to reduce the number of initially available connectivities]],Tabelle_extract[#Headers],0)),FALSE)</f>
        <v>1. data-driven parcellation: meta-ICA (based on trauma-exposed subjects) -&gt; result: 48 non-noise-related independent components (ICs),
2. feature extraction: create subject-specific maps of group-based components via GIG-ICA, 
3. create a model for each IC and for each measure of between-IC-connectivity</v>
      </c>
      <c r="D14" s="3" t="s">
        <v>402</v>
      </c>
      <c r="E14" s="3" t="s">
        <v>37</v>
      </c>
      <c r="F14" s="3" t="s">
        <v>402</v>
      </c>
      <c r="G14" s="3" t="s">
        <v>37</v>
      </c>
      <c r="H14" s="3" t="s">
        <v>402</v>
      </c>
      <c r="I14" s="3" t="s">
        <v>402</v>
      </c>
      <c r="J14" s="3" t="s">
        <v>402</v>
      </c>
      <c r="K14" s="3" t="s">
        <v>402</v>
      </c>
    </row>
  </sheetData>
  <phoneticPr fontId="5" type="noConversion"/>
  <pageMargins left="0.7" right="0.7" top="0.78740157499999996" bottom="0.78740157499999996"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READ_ME</vt:lpstr>
      <vt:lpstr>internalizing_dis_exclusion</vt:lpstr>
      <vt:lpstr>internalizing_dis_extraction</vt:lpstr>
      <vt:lpstr>RQ0_table</vt:lpstr>
      <vt:lpstr>RQ1_acc</vt:lpstr>
      <vt:lpstr>RQ2_Important_features</vt:lpstr>
      <vt:lpstr>RQ3_reducing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Meinke</dc:creator>
  <cp:lastModifiedBy>Charlotte Marie Meinke</cp:lastModifiedBy>
  <dcterms:created xsi:type="dcterms:W3CDTF">2022-09-06T07:12:43Z</dcterms:created>
  <dcterms:modified xsi:type="dcterms:W3CDTF">2024-01-17T15:51:12Z</dcterms:modified>
</cp:coreProperties>
</file>