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charl\Documents\Promotion\sys_review\Analysis_sys_review\"/>
    </mc:Choice>
  </mc:AlternateContent>
  <xr:revisionPtr revIDLastSave="0" documentId="13_ncr:1_{FBF778DE-5E7B-412F-89F7-CFC120B28D89}" xr6:coauthVersionLast="47" xr6:coauthVersionMax="47" xr10:uidLastSave="{00000000-0000-0000-0000-000000000000}"/>
  <bookViews>
    <workbookView xWindow="29970" yWindow="1980" windowWidth="17370" windowHeight="11055" firstSheet="2" activeTab="4" xr2:uid="{66A8DC06-0BB1-4A3D-A4A8-B85BACC4D187}"/>
  </bookViews>
  <sheets>
    <sheet name="READ_ME" sheetId="16" r:id="rId1"/>
    <sheet name="internalizing_dis_exclusion" sheetId="12" r:id="rId2"/>
    <sheet name="internalizing_dis_extraction" sheetId="7" r:id="rId3"/>
    <sheet name="RQ0_table" sheetId="14" r:id="rId4"/>
    <sheet name="RQ1_acc" sheetId="11" r:id="rId5"/>
    <sheet name="RQ2_Important_features" sheetId="9" r:id="rId6"/>
    <sheet name="RQ3_reducing" sheetId="1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1" l="1"/>
  <c r="O2" i="11"/>
  <c r="Q2" i="11" s="1"/>
  <c r="M2" i="14" s="1"/>
  <c r="O5" i="11"/>
  <c r="Q5" i="11" s="1"/>
  <c r="O7" i="11"/>
  <c r="Q7" i="11" s="1"/>
  <c r="O9" i="11"/>
  <c r="Q9" i="11" s="1"/>
  <c r="O12" i="11"/>
  <c r="Q12" i="11" s="1"/>
  <c r="G9" i="11"/>
  <c r="E13" i="9" l="1"/>
  <c r="E14" i="9"/>
  <c r="E3" i="9"/>
  <c r="E4" i="9"/>
  <c r="E5" i="9"/>
  <c r="E6" i="9"/>
  <c r="E7" i="9"/>
  <c r="E8" i="9"/>
  <c r="E9" i="9"/>
  <c r="E10" i="9"/>
  <c r="E11" i="9"/>
  <c r="E12" i="9"/>
  <c r="E2" i="9"/>
  <c r="C2" i="9"/>
  <c r="C3" i="9"/>
  <c r="C4" i="9"/>
  <c r="C5" i="9"/>
  <c r="C6" i="9"/>
  <c r="C7" i="9"/>
  <c r="C8" i="9"/>
  <c r="C9" i="9"/>
  <c r="C10" i="9"/>
  <c r="C11" i="9"/>
  <c r="C12" i="9"/>
  <c r="C13" i="9"/>
  <c r="C14" i="9"/>
  <c r="F2" i="9"/>
  <c r="F10" i="9"/>
  <c r="H13" i="9"/>
  <c r="H5" i="9"/>
  <c r="G2" i="9"/>
  <c r="F7" i="9"/>
  <c r="H12" i="9"/>
  <c r="G10" i="9"/>
  <c r="H2" i="9"/>
  <c r="H3" i="9"/>
  <c r="H4" i="9"/>
  <c r="H6" i="9"/>
  <c r="H7" i="9"/>
  <c r="H8" i="9"/>
  <c r="H9" i="9"/>
  <c r="H10" i="9"/>
  <c r="H11" i="9"/>
  <c r="H14" i="9"/>
  <c r="G12" i="9"/>
  <c r="G9" i="9"/>
  <c r="G5" i="9"/>
  <c r="C9" i="15"/>
  <c r="H2" i="14"/>
  <c r="H3" i="14"/>
  <c r="H4" i="14"/>
  <c r="H5" i="14"/>
  <c r="H6" i="14"/>
  <c r="H7" i="14"/>
  <c r="H8" i="14"/>
  <c r="H9" i="14"/>
  <c r="H10" i="14"/>
  <c r="H11" i="14"/>
  <c r="H12" i="14"/>
  <c r="H13" i="14"/>
  <c r="H14" i="14"/>
  <c r="G6" i="9"/>
  <c r="F5" i="9" l="1"/>
  <c r="G13" i="9"/>
  <c r="F9" i="9"/>
  <c r="F3" i="9"/>
  <c r="F4" i="9"/>
  <c r="F6" i="9"/>
  <c r="F8" i="9"/>
  <c r="F11" i="9"/>
  <c r="F12" i="9"/>
  <c r="F13" i="9"/>
  <c r="F14" i="9"/>
  <c r="C3" i="15" l="1"/>
  <c r="C4" i="15"/>
  <c r="C5" i="15"/>
  <c r="C6" i="15"/>
  <c r="C7" i="15"/>
  <c r="C8" i="15"/>
  <c r="C10" i="15"/>
  <c r="C11" i="15"/>
  <c r="C12" i="15"/>
  <c r="C13" i="15"/>
  <c r="C14" i="15"/>
  <c r="C2" i="15"/>
  <c r="S2" i="11"/>
  <c r="S3" i="11"/>
  <c r="S4" i="11"/>
  <c r="S5" i="11"/>
  <c r="S6" i="11"/>
  <c r="S7" i="11"/>
  <c r="S8" i="11"/>
  <c r="S9" i="11"/>
  <c r="S10" i="11"/>
  <c r="S11" i="11"/>
  <c r="S12" i="11"/>
  <c r="S13" i="11"/>
  <c r="S14" i="11"/>
  <c r="R2" i="11"/>
  <c r="R3" i="11"/>
  <c r="R4" i="11"/>
  <c r="R5" i="11"/>
  <c r="R6" i="11"/>
  <c r="R7" i="11"/>
  <c r="R8" i="11"/>
  <c r="R9" i="11"/>
  <c r="R10" i="11"/>
  <c r="R11" i="11"/>
  <c r="R12" i="11"/>
  <c r="R13" i="11"/>
  <c r="R14" i="11"/>
  <c r="C4" i="11"/>
  <c r="C5" i="11"/>
  <c r="C6" i="11"/>
  <c r="C7" i="11"/>
  <c r="C8" i="11"/>
  <c r="C9" i="11"/>
  <c r="C10" i="11"/>
  <c r="C11" i="11"/>
  <c r="C12" i="11"/>
  <c r="C13" i="11"/>
  <c r="C14" i="11"/>
  <c r="C3" i="11"/>
  <c r="G2" i="11"/>
  <c r="G3" i="11"/>
  <c r="G4" i="11"/>
  <c r="G5" i="11"/>
  <c r="G6" i="11"/>
  <c r="G7" i="11"/>
  <c r="G8" i="11"/>
  <c r="G10" i="11"/>
  <c r="G11" i="11"/>
  <c r="G12" i="11"/>
  <c r="G13" i="11"/>
  <c r="G14" i="11"/>
  <c r="G3" i="9"/>
  <c r="G4" i="9"/>
  <c r="G7" i="9"/>
  <c r="G8" i="9"/>
  <c r="G11" i="9"/>
  <c r="G14" i="9"/>
  <c r="N2" i="14"/>
  <c r="N3" i="14"/>
  <c r="N4" i="14"/>
  <c r="N5" i="14"/>
  <c r="N6" i="14"/>
  <c r="N7" i="14"/>
  <c r="N8" i="14"/>
  <c r="N9" i="14"/>
  <c r="N10" i="14"/>
  <c r="N11" i="14"/>
  <c r="N12" i="14"/>
  <c r="N13" i="14"/>
  <c r="N14" i="14"/>
  <c r="K2" i="14"/>
  <c r="K3" i="14"/>
  <c r="K4" i="14"/>
  <c r="K5" i="14"/>
  <c r="K6" i="14"/>
  <c r="K7" i="14"/>
  <c r="K8" i="14"/>
  <c r="K9" i="14"/>
  <c r="K10" i="14"/>
  <c r="K11" i="14"/>
  <c r="K12" i="14"/>
  <c r="K13" i="14"/>
  <c r="K14" i="14"/>
  <c r="L2" i="14"/>
  <c r="L3" i="14"/>
  <c r="L4" i="14"/>
  <c r="L5" i="14"/>
  <c r="L6" i="14"/>
  <c r="L7" i="14"/>
  <c r="L8" i="14"/>
  <c r="L9" i="14"/>
  <c r="L10" i="14"/>
  <c r="L11" i="14"/>
  <c r="L12" i="14"/>
  <c r="L13" i="14"/>
  <c r="L14" i="14"/>
  <c r="J2" i="14"/>
  <c r="J3" i="14"/>
  <c r="J4" i="14"/>
  <c r="J5" i="14"/>
  <c r="J6" i="14"/>
  <c r="J7" i="14"/>
  <c r="J8" i="14"/>
  <c r="J9" i="14"/>
  <c r="J10" i="14"/>
  <c r="J11" i="14"/>
  <c r="J12" i="14"/>
  <c r="J13" i="14"/>
  <c r="J14" i="14"/>
  <c r="I2" i="14"/>
  <c r="I3" i="14"/>
  <c r="I4" i="14"/>
  <c r="I5" i="14"/>
  <c r="I6" i="14"/>
  <c r="I7" i="14"/>
  <c r="I8" i="14"/>
  <c r="I9" i="14"/>
  <c r="I10" i="14"/>
  <c r="I11" i="14"/>
  <c r="I12" i="14"/>
  <c r="I13" i="14"/>
  <c r="I14" i="14"/>
  <c r="G2" i="14"/>
  <c r="G3" i="14"/>
  <c r="G4" i="14"/>
  <c r="G5" i="14"/>
  <c r="G6" i="14"/>
  <c r="G7" i="14"/>
  <c r="G8" i="14"/>
  <c r="G9" i="14"/>
  <c r="G10" i="14"/>
  <c r="G11" i="14"/>
  <c r="G12" i="14"/>
  <c r="G13" i="14"/>
  <c r="G14" i="14"/>
  <c r="F2" i="14"/>
  <c r="F3" i="14"/>
  <c r="F4" i="14"/>
  <c r="F5" i="14"/>
  <c r="F6" i="14"/>
  <c r="F7" i="14"/>
  <c r="F8" i="14"/>
  <c r="F9" i="14"/>
  <c r="F10" i="14"/>
  <c r="F11" i="14"/>
  <c r="F12" i="14"/>
  <c r="F13" i="14"/>
  <c r="F14" i="14"/>
  <c r="E2" i="14"/>
  <c r="E3" i="14"/>
  <c r="E4" i="14"/>
  <c r="E5" i="14"/>
  <c r="E6" i="14"/>
  <c r="E7" i="14"/>
  <c r="E8" i="14"/>
  <c r="E9" i="14"/>
  <c r="E10" i="14"/>
  <c r="E11" i="14"/>
  <c r="E12" i="14"/>
  <c r="E13" i="14"/>
  <c r="E14" i="14"/>
  <c r="C2" i="14"/>
  <c r="C3" i="14"/>
  <c r="C4" i="14"/>
  <c r="C5" i="14"/>
  <c r="C6" i="14"/>
  <c r="C7" i="14"/>
  <c r="C8" i="14"/>
  <c r="C9" i="14"/>
  <c r="C10" i="14"/>
  <c r="C11" i="14"/>
  <c r="C12" i="14"/>
  <c r="C13" i="14"/>
  <c r="C14" i="14"/>
  <c r="D2" i="14"/>
  <c r="D3" i="14"/>
  <c r="D4" i="14"/>
  <c r="D5" i="14"/>
  <c r="D6" i="14"/>
  <c r="D7" i="14"/>
  <c r="D8" i="14"/>
  <c r="D9" i="14"/>
  <c r="D10" i="14"/>
  <c r="D11" i="14"/>
  <c r="D12" i="14"/>
  <c r="D13" i="14"/>
  <c r="D14" i="14"/>
  <c r="D10" i="11" l="1"/>
  <c r="E13" i="11"/>
  <c r="Q13" i="11" s="1"/>
  <c r="E14" i="11"/>
  <c r="Q14" i="11" s="1"/>
  <c r="M14" i="14" l="1"/>
  <c r="M13" i="14"/>
  <c r="L14" i="11"/>
  <c r="M14" i="11" s="1"/>
  <c r="L13" i="11"/>
  <c r="M13" i="11" s="1"/>
  <c r="J8" i="11"/>
  <c r="K8" i="11" s="1"/>
  <c r="E8" i="11"/>
  <c r="J7" i="11"/>
  <c r="K7" i="11" s="1"/>
  <c r="E7" i="11"/>
  <c r="M7" i="14" s="1"/>
  <c r="J3" i="11"/>
  <c r="K3" i="11" s="1"/>
  <c r="E3" i="11"/>
  <c r="J2" i="11"/>
  <c r="K2" i="11" s="1"/>
  <c r="E2" i="11"/>
  <c r="J4" i="11"/>
  <c r="K4" i="11" s="1"/>
  <c r="E4" i="11"/>
  <c r="J12" i="11"/>
  <c r="K12" i="11" s="1"/>
  <c r="E12" i="11"/>
  <c r="M12" i="14" s="1"/>
  <c r="E11" i="11"/>
  <c r="J9" i="11"/>
  <c r="K9" i="11" s="1"/>
  <c r="E9" i="11"/>
  <c r="M9" i="14" s="1"/>
  <c r="J6" i="11"/>
  <c r="K6" i="11" s="1"/>
  <c r="E6" i="11"/>
  <c r="Q6" i="11" s="1"/>
  <c r="J5" i="11"/>
  <c r="K5" i="11" s="1"/>
  <c r="E5" i="11"/>
  <c r="M5" i="14" s="1"/>
  <c r="J10" i="11"/>
  <c r="K10" i="11" s="1"/>
  <c r="E10" i="11"/>
  <c r="Q11" i="11" l="1"/>
  <c r="M11" i="14" s="1"/>
  <c r="M6" i="14"/>
  <c r="L9" i="11"/>
  <c r="M9" i="11" s="1"/>
  <c r="L8" i="11"/>
  <c r="M8" i="11" s="1"/>
  <c r="Q8" i="11" s="1"/>
  <c r="M8" i="14" s="1"/>
  <c r="L5" i="11"/>
  <c r="M5" i="11" s="1"/>
  <c r="L12" i="11"/>
  <c r="M12" i="11" s="1"/>
  <c r="L3" i="11"/>
  <c r="M3" i="11" s="1"/>
  <c r="Q3" i="11" s="1"/>
  <c r="M3" i="14" s="1"/>
  <c r="L10" i="11"/>
  <c r="M10" i="11" s="1"/>
  <c r="Q10" i="11" s="1"/>
  <c r="M10" i="14" s="1"/>
  <c r="L2" i="11"/>
  <c r="M2" i="11" s="1"/>
  <c r="L11" i="11"/>
  <c r="M11" i="11" s="1"/>
  <c r="L6" i="11"/>
  <c r="M6" i="11" s="1"/>
  <c r="L7" i="11"/>
  <c r="M7" i="11" s="1"/>
  <c r="L4" i="11"/>
  <c r="M4" i="11" s="1"/>
  <c r="Q4" i="11" s="1"/>
  <c r="M4" i="14" s="1"/>
</calcChain>
</file>

<file path=xl/sharedStrings.xml><?xml version="1.0" encoding="utf-8"?>
<sst xmlns="http://schemas.openxmlformats.org/spreadsheetml/2006/main" count="1691" uniqueCount="449">
  <si>
    <t>Autor</t>
  </si>
  <si>
    <t>treatment</t>
  </si>
  <si>
    <t>dimensionality reduction</t>
  </si>
  <si>
    <t>Cash, 2019</t>
  </si>
  <si>
    <t>medication</t>
  </si>
  <si>
    <t>Hopman, 2021</t>
  </si>
  <si>
    <t xml:space="preserve">medication-refractory depressed </t>
  </si>
  <si>
    <t>rTMS</t>
  </si>
  <si>
    <t>Ju, 2020</t>
  </si>
  <si>
    <t>MDD</t>
  </si>
  <si>
    <t>Pei, 2020</t>
  </si>
  <si>
    <t>OCD</t>
  </si>
  <si>
    <t>CBT</t>
  </si>
  <si>
    <t>Reggente, 2018</t>
  </si>
  <si>
    <t>Sikora, 2016</t>
  </si>
  <si>
    <t>Withfield-Gabrieli, 2015</t>
  </si>
  <si>
    <t xml:space="preserve">PTSD </t>
  </si>
  <si>
    <t>Zhutovsky, 2021</t>
  </si>
  <si>
    <t>Zhutovsky, 2019</t>
  </si>
  <si>
    <t>PTSD</t>
  </si>
  <si>
    <t>year</t>
  </si>
  <si>
    <t>Exclusion/inclusion</t>
  </si>
  <si>
    <t>inclusion</t>
  </si>
  <si>
    <t>Harris, 2022</t>
  </si>
  <si>
    <t>Karim, 2018</t>
  </si>
  <si>
    <t>MDD (late-life)</t>
  </si>
  <si>
    <t>Moreno-Ortega,2019</t>
  </si>
  <si>
    <t>ECT</t>
  </si>
  <si>
    <t>Wu, 2022</t>
  </si>
  <si>
    <t>Yuan,2018</t>
  </si>
  <si>
    <t>SSRI</t>
  </si>
  <si>
    <t>Schultz, 2018</t>
  </si>
  <si>
    <t>Kong, 2021</t>
  </si>
  <si>
    <t>Ge, 2019</t>
  </si>
  <si>
    <t>MDD (treatment resistant)</t>
  </si>
  <si>
    <t>Drysdale, 2017</t>
  </si>
  <si>
    <t>NA</t>
  </si>
  <si>
    <t>y</t>
  </si>
  <si>
    <t>no: regression</t>
  </si>
  <si>
    <t>n</t>
  </si>
  <si>
    <t xml:space="preserve">y </t>
  </si>
  <si>
    <t>n: regression</t>
  </si>
  <si>
    <t>exclusion (not reporting model based on rs alone)</t>
  </si>
  <si>
    <t>6. Reporting at least one classifier whose input features are only based on or derived of/from resting-state functional connectivities</t>
  </si>
  <si>
    <t>exclusion (no categorical outcome)</t>
  </si>
  <si>
    <t>CBT and  medication</t>
  </si>
  <si>
    <t>Primary disorder</t>
  </si>
  <si>
    <t>Sun, 2020</t>
  </si>
  <si>
    <t>Chen, 2017</t>
  </si>
  <si>
    <t>Gao, 2021</t>
  </si>
  <si>
    <t>Hou, 2018</t>
  </si>
  <si>
    <t>Ju, 2022</t>
  </si>
  <si>
    <t>Nakamura, 2021</t>
  </si>
  <si>
    <t>ketamine</t>
  </si>
  <si>
    <t>Shen, 2015</t>
  </si>
  <si>
    <t>exclusion (no ML)</t>
  </si>
  <si>
    <t>Dunlop, 2021</t>
  </si>
  <si>
    <t>exclusion (no prediction of TR)</t>
  </si>
  <si>
    <r>
      <t xml:space="preserve">1. </t>
    </r>
    <r>
      <rPr>
        <b/>
        <sz val="11"/>
        <color rgb="FF000000"/>
        <rFont val="Calibri"/>
        <family val="2"/>
        <scheme val="minor"/>
      </rPr>
      <t>Publication in a peer-reviewed journal, written in English</t>
    </r>
  </si>
  <si>
    <t>Validation method</t>
  </si>
  <si>
    <t>25 remitters, 20 nonremitters</t>
  </si>
  <si>
    <t>LOOCV</t>
  </si>
  <si>
    <t>33 responders, 28 nonresponders</t>
  </si>
  <si>
    <t>exclusion (no baseline feature)</t>
  </si>
  <si>
    <t>Pearson correlation</t>
  </si>
  <si>
    <t>linear SVM</t>
  </si>
  <si>
    <t>exclusion, no single model</t>
  </si>
  <si>
    <t>Göttlich, 2015</t>
  </si>
  <si>
    <t>Ge, 2020</t>
  </si>
  <si>
    <t>exclusion (no ML, only ROC analyses)</t>
  </si>
  <si>
    <t>Oberlin, 2022</t>
  </si>
  <si>
    <t>Gaussian process classifier</t>
  </si>
  <si>
    <t>Philip, 2018</t>
  </si>
  <si>
    <t>7 responders, 14 nonresponders</t>
  </si>
  <si>
    <t>Berwian, 2020</t>
  </si>
  <si>
    <t>no: prediction of relapse after discontinuation of treatment</t>
  </si>
  <si>
    <t>Chen (Danni) 2022</t>
  </si>
  <si>
    <t>Chen (Xiaoyu), 2022</t>
  </si>
  <si>
    <t>refractory OCD</t>
  </si>
  <si>
    <t>DBS, capsulotomy</t>
  </si>
  <si>
    <t>Ge, 2017</t>
  </si>
  <si>
    <t>Gosnell, 2019</t>
  </si>
  <si>
    <t>n (functional model: not only based on resting state)</t>
  </si>
  <si>
    <t>Kwak, 2020</t>
  </si>
  <si>
    <t>Pang, 2022</t>
  </si>
  <si>
    <t>Tian, 2020</t>
  </si>
  <si>
    <t>Wang, 2022</t>
  </si>
  <si>
    <t>exclusion (no prediction based only on rsFC)</t>
  </si>
  <si>
    <t>Xiao, 2021</t>
  </si>
  <si>
    <t>Dunlop, 2017</t>
  </si>
  <si>
    <t>Sheynin, 2021</t>
  </si>
  <si>
    <t>5. Predicting treatment outcome as a categorical outcome</t>
  </si>
  <si>
    <t>exclusion (reported model based on rsFC AND DTI)</t>
  </si>
  <si>
    <t>exclusion (rsFC-model is also based on age, gender…)</t>
  </si>
  <si>
    <t>Klöbl, 2020</t>
  </si>
  <si>
    <t>Korgaonkar, 2020</t>
  </si>
  <si>
    <t>Leaver, 2018</t>
  </si>
  <si>
    <t>exclusion (no model only based on RS)</t>
  </si>
  <si>
    <t>70 responders, 54 nonresponders</t>
  </si>
  <si>
    <t>single connectivities</t>
  </si>
  <si>
    <t>exclusion (no cat. Outcome)</t>
  </si>
  <si>
    <t>exclusion (no cat outcome)</t>
  </si>
  <si>
    <t>exclusion (no rs)</t>
  </si>
  <si>
    <t>logistic regression</t>
  </si>
  <si>
    <t>adults</t>
  </si>
  <si>
    <t>no: only correlation!</t>
  </si>
  <si>
    <t>exclusion (no ML: no validation)</t>
  </si>
  <si>
    <t>Hippocampus_tested</t>
  </si>
  <si>
    <t>Amygdala_tested</t>
  </si>
  <si>
    <t>children and adolescents (8-17)</t>
  </si>
  <si>
    <t>Pearson correlation, partial correlation, tangent</t>
  </si>
  <si>
    <t>SSRI/Alpha2-receptor-antagonists/atypical antipsychotics/CBT</t>
  </si>
  <si>
    <t>40 responders, 42 nonresponders</t>
  </si>
  <si>
    <t>9 remitters, 9 nonremitters</t>
  </si>
  <si>
    <t>54 responders, 44 nonresponders</t>
  </si>
  <si>
    <t>28 remitters, 39 nonremitters</t>
  </si>
  <si>
    <t>24 responders, 20 nonresponders</t>
  </si>
  <si>
    <t>21 responders, 19 nonresponders</t>
  </si>
  <si>
    <t>Pearson correlation per sliding window</t>
  </si>
  <si>
    <t>logistic regression, linear SVM, radial kernel SVM, random forest</t>
  </si>
  <si>
    <t>polynomial kernel SVM</t>
  </si>
  <si>
    <t>linear SVM with RFE</t>
  </si>
  <si>
    <t>position ranking in linear SVM with RFE (final classifier)</t>
  </si>
  <si>
    <t>ROIs</t>
  </si>
  <si>
    <t>Hippocampus_important</t>
  </si>
  <si>
    <t>Amygdala_important</t>
  </si>
  <si>
    <t>Insula_important</t>
  </si>
  <si>
    <t>Precuneus_tested</t>
  </si>
  <si>
    <t>Insula_tested</t>
  </si>
  <si>
    <t>Year</t>
  </si>
  <si>
    <t>responders</t>
  </si>
  <si>
    <t>nonresponders</t>
  </si>
  <si>
    <t>n_maj_class</t>
  </si>
  <si>
    <t>acc maj. class</t>
  </si>
  <si>
    <t>MDD &amp; BPD</t>
  </si>
  <si>
    <t>LOOCV, 10-fold-CV</t>
  </si>
  <si>
    <t>accuracy; 61.2% (SD 10.5), not significant
Predicting response?</t>
  </si>
  <si>
    <t>accuracy: 88.89%, CI: 69.93-100; other metrics are visually depicted; significant
Predicting response</t>
  </si>
  <si>
    <t xml:space="preserve"> 0.89 accuracy; CI: 0.72 - 1</t>
  </si>
  <si>
    <t xml:space="preserve">accuracy: 88.9, 
significant,
</t>
  </si>
  <si>
    <t>sensitivity: 84%, specificity: 85%; positive predictive value: 88%;
significant;
Predicting remission</t>
  </si>
  <si>
    <t>accuracy: 82.08%, sensitivity: 71.43%, specificity: 89.74%, AUC: 0.86, further metrics can be calculated from the confusion matrix;
significant;
Predicting remission</t>
  </si>
  <si>
    <r>
      <rPr>
        <b/>
        <sz val="11"/>
        <color theme="1"/>
        <rFont val="Calibri"/>
        <family val="2"/>
        <scheme val="minor"/>
      </rPr>
      <t>balanced</t>
    </r>
    <r>
      <rPr>
        <sz val="11"/>
        <color theme="1"/>
        <rFont val="Calibri"/>
        <family val="2"/>
        <scheme val="minor"/>
      </rPr>
      <t xml:space="preserve"> accuracy: 81.4% (SD: 17.2), sensitivity: 84.8% (SD: 25.1), specificity (78% SD: 28.6), AUC: 0.929 (SD: 0.149), PPV/NPV (0.840/ 0.835, SD: 0.214/0.262);
significant;
</t>
    </r>
  </si>
  <si>
    <t>balanced accuracy: 76.17% (SD = 12.58%), sensitivity: 87.14% (SD = 16.56%), specificity: 65.20% (SD = 21.44%). AUC: 0.82 (SD = 0.16), PPV/NPV was 0.75/0.85 (SD = 0.14/0.19);
significant
Predicting response</t>
  </si>
  <si>
    <t>not tested</t>
  </si>
  <si>
    <t>balanced accuracy!</t>
  </si>
  <si>
    <t>balanced accuracy due to undersampling</t>
  </si>
  <si>
    <t>data-driven parcellation</t>
  </si>
  <si>
    <t>leave-one-site-out: 69% for leaving Site 1 out, 71% for leaving Site 2 out, 72% for leaving Site 3 out),
not testing significance; 
Predicting nonresponse?</t>
  </si>
  <si>
    <t>Classification metrics of the best model reported</t>
  </si>
  <si>
    <t>mean_acc_other_models</t>
  </si>
  <si>
    <t>min_acc_other_models</t>
  </si>
  <si>
    <t>max_acc_other_models</t>
  </si>
  <si>
    <t>missing</t>
  </si>
  <si>
    <t>Precuneus_important</t>
  </si>
  <si>
    <t>67 responders, 77 nonresponders</t>
  </si>
  <si>
    <t>atlas-based parcellation</t>
  </si>
  <si>
    <t>Accuracy (of the best model reported)</t>
  </si>
  <si>
    <t>no information</t>
  </si>
  <si>
    <t>comparison of models based on different features</t>
  </si>
  <si>
    <t>feature weights in SVM (final classifier)</t>
  </si>
  <si>
    <t>no other models tested</t>
  </si>
  <si>
    <t>ROI-based set of connectivities</t>
  </si>
  <si>
    <t xml:space="preserve">56 responders, 50 nonresponders </t>
  </si>
  <si>
    <t>Algorithm(s) of the final classifier(s)</t>
  </si>
  <si>
    <t>Way of estimating the underlying functional connectivities</t>
  </si>
  <si>
    <t>total number of models tested: 9; 
varying combination of features;
accuracy: 0.72 - 0.89, CI: lower end 0.56 - 0.83</t>
  </si>
  <si>
    <t xml:space="preserve">total number of models tested: 2;
subset vs. whole-brain analysis;
</t>
  </si>
  <si>
    <t>total number of models tested: 13
2nd significant model: left IPS: 83.3; mean accuracy of all models: 59.0 (CI: 15.3), range 44.4 - 88.9</t>
  </si>
  <si>
    <t>total number of models tested: 4
varying validation technique
LOOCV: accuracy: 79.41; sens: 84.21%; spec: 73.33%</t>
  </si>
  <si>
    <t>total number of models tested: 48;
varying features;
no other model got significant</t>
  </si>
  <si>
    <t>total number of models tested: 50;
varying features and types of features (within- and between-network connectivity)
no other model got significant</t>
  </si>
  <si>
    <t>total number of models tested: 25;
varying features;
1 other significant model: 80% sensitivity, 75% specificity and 80% positive predictive value</t>
  </si>
  <si>
    <t>rTMS at left DLPFC</t>
  </si>
  <si>
    <t>remission: HDRS-24 ≤ 7 (post treatment)</t>
  </si>
  <si>
    <t>remission: MADRS ⩽10 (post treatment)</t>
  </si>
  <si>
    <t>rTMS at dorsomedial cortex</t>
  </si>
  <si>
    <t>filter feature selection</t>
  </si>
  <si>
    <t>wrapper feature selection</t>
  </si>
  <si>
    <t>model comparison</t>
  </si>
  <si>
    <t>feature importance in final classifier</t>
  </si>
  <si>
    <t>model comparison; feature importance in final classifier</t>
  </si>
  <si>
    <t>SSRI/SNRI</t>
  </si>
  <si>
    <t>Type of functional-connectivity-based input features</t>
  </si>
  <si>
    <t>total number of models tested: 25;
varying: features;
2 of 25 models got significant</t>
  </si>
  <si>
    <t>total number of models tested: 48;
varying: features;
1 of 48 models got significant</t>
  </si>
  <si>
    <t>total number of models tested: 50;
varying: features and types of features (within- and between-network connectivity);
1 of 50 models got significant</t>
  </si>
  <si>
    <t xml:space="preserve">total number of models tested: 14; 
varying: features;
accuracies: ca. 38% - 89%
</t>
  </si>
  <si>
    <t>total number of models tested: 5;
varying: classifiers;
accuracies: ca. 50% - 90%</t>
  </si>
  <si>
    <t>total number of models tested: 2;
varying: subset vs. whole-brain analysis;
accuracies: 81%</t>
  </si>
  <si>
    <t>total number of models tested: 13;
varying: features;
accuracies: 44% - 89%</t>
  </si>
  <si>
    <t>Reason for exclusion</t>
  </si>
  <si>
    <t>no categorical outcome</t>
  </si>
  <si>
    <t>no prediction of treatment outcome</t>
  </si>
  <si>
    <t>no ML approach</t>
  </si>
  <si>
    <t>no prediction on rs FC alone</t>
  </si>
  <si>
    <t>no baseline features</t>
  </si>
  <si>
    <t xml:space="preserve">missing </t>
  </si>
  <si>
    <t>total number of models tested: 4;
varying: validation technique;
accuracies: 69% - 79% (mean: 73%)</t>
  </si>
  <si>
    <t>calculated by hand: 73%</t>
  </si>
  <si>
    <t>total number of models tested: 9; 
varying: combination of features;
accuracies: 72% - 89% (mean: 83%)</t>
  </si>
  <si>
    <t>calculated by hand: 83%</t>
  </si>
  <si>
    <t>total number of models tested: 9
varying: binary outcome, validation technique and features;
accuracies: 58% - 75% (mean: 67%)</t>
  </si>
  <si>
    <t>calculated by hand: 67%</t>
  </si>
  <si>
    <t>Information on models tested</t>
  </si>
  <si>
    <t>Significant prediction</t>
  </si>
  <si>
    <t>Information about all other models tested</t>
  </si>
  <si>
    <t>Sample size</t>
  </si>
  <si>
    <t>antidepressants</t>
  </si>
  <si>
    <t>Dual regression</t>
  </si>
  <si>
    <t>improvement_above_chance</t>
  </si>
  <si>
    <t>accuracy: 89.63%; sensitivity: 84.57 %; specificity: 92.57%
not testing significance (only against other models);
Predicting response</t>
  </si>
  <si>
    <t>accuracy: 80.6; sensitivity: 77.8, and specificity: 84.1;
not testing significance;
predicting response
whole-brain: accuracy: 80.6, sensitivity: 83.3, specificity: 77.3; not testing significance;
predicting response</t>
  </si>
  <si>
    <t>10-fold CV - remission- negative features: accuracy: 72.13%, sensitivity: 42.55%, specificity: 92%,
not testing for significance,
Predicting remission</t>
  </si>
  <si>
    <t>Comments</t>
  </si>
  <si>
    <t>no supplement available</t>
  </si>
  <si>
    <t>2. Analysing a sample of patients with one of the following disorders as primary
disorder: unipolar depressive disorders, anxiety disorders, obsessive compulsive disorder, or post-traumatic
stress disorder</t>
  </si>
  <si>
    <t>selection frequency</t>
  </si>
  <si>
    <t>model comparison; selection frequency</t>
  </si>
  <si>
    <t>two levels: 1. comparison of models based on different features, 2. selection frequency in univariate feature selection</t>
  </si>
  <si>
    <t>selection frequency in feature selection with Wilcoxon rank sum test</t>
  </si>
  <si>
    <t>selection frequency in feature selection with correlation analysis</t>
  </si>
  <si>
    <t>selection frequency in feature selection with SVM RFE</t>
  </si>
  <si>
    <t>Thalamus_important</t>
  </si>
  <si>
    <t>Sensorimotor areas_tested</t>
  </si>
  <si>
    <t>Midbrain_important</t>
  </si>
  <si>
    <t>Inferior parietal lobule_important</t>
  </si>
  <si>
    <t>Superior  parietal lobule_important</t>
  </si>
  <si>
    <t>Middle temporal gyrus_important</t>
  </si>
  <si>
    <t>Superior parietal lobule_tested</t>
  </si>
  <si>
    <t>Middle temporal gyrus_tested</t>
  </si>
  <si>
    <t>Midbrain_tested</t>
  </si>
  <si>
    <t>Superior temporal gyrus_important</t>
  </si>
  <si>
    <t>Inferior temporal gyrus_important</t>
  </si>
  <si>
    <t>Sensorimotor areas_important</t>
  </si>
  <si>
    <t>Thalamus_tested</t>
  </si>
  <si>
    <t>Superior temporal gyrus_tested</t>
  </si>
  <si>
    <t>Inferior temporal gyrus_tested</t>
  </si>
  <si>
    <t>Visual areas_tested</t>
  </si>
  <si>
    <t>Visual areas_important</t>
  </si>
  <si>
    <t>ROI-based connectivity features</t>
  </si>
  <si>
    <t>single between-ROI or within-ROI connectivities</t>
  </si>
  <si>
    <t>Comments/unclear assigments</t>
  </si>
  <si>
    <t>left intraparietal sulcus = inferior parietal lobule</t>
  </si>
  <si>
    <t>preSMA = sensorimotor areas;
superior frontal gyrus = dorsolateral PFC;
precentral gyrus = sensorimotor areas</t>
  </si>
  <si>
    <t>Features with high predictive value</t>
  </si>
  <si>
    <t>Resolution of reporting features with high predictive value</t>
  </si>
  <si>
    <t>Way of measuring predictive value</t>
  </si>
  <si>
    <t>Way of measuring predictive value - categories</t>
  </si>
  <si>
    <t>Dorsolateral PFC_tested</t>
  </si>
  <si>
    <t>Ventrolateral PFC_tested</t>
  </si>
  <si>
    <t>Medial PFC_tested</t>
  </si>
  <si>
    <t>Inferior parietal lobule_tested</t>
  </si>
  <si>
    <t>Dorsolateral PFC_important</t>
  </si>
  <si>
    <t>Ventrolateral PFC_important</t>
  </si>
  <si>
    <t>Medial PFC_important</t>
  </si>
  <si>
    <t>only visually reported</t>
  </si>
  <si>
    <t>In the paper, MRMR is called a wrapper approach, however, in other papers it´s called a filter approach</t>
  </si>
  <si>
    <t>Age group</t>
  </si>
  <si>
    <t>Treatment</t>
  </si>
  <si>
    <t>Definition of treatment outcome</t>
  </si>
  <si>
    <t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t>
  </si>
  <si>
    <t>(partial) PTSD</t>
  </si>
  <si>
    <t>CBT/EMDR</t>
  </si>
  <si>
    <t>response: ≥ 25% ↓ HDRS-17 (post treatment lasting 4-6 weeks)</t>
  </si>
  <si>
    <t>response: ≥ 50% ↓ MADRS (after 8 weeks treatment)</t>
  </si>
  <si>
    <t>response: ≥ 50% ↓ HDRS-24 (after 2 weeks treatment)</t>
  </si>
  <si>
    <t>response: ≥ 50% ↓ HDRS-6 (after 2 weeks treatment)</t>
  </si>
  <si>
    <t>response: ≥ 50% ↓ BDI (after 7 weeks treatment)</t>
  </si>
  <si>
    <t>response: ≥ 50% ↓ HDRS-17 after 8 weeks; nonresponse: less than 20% ↓ after 2 weeks OR less than 50% ↓ after 8 weeks</t>
  </si>
  <si>
    <t>remission: HDRS-17 scores ≤ 7 (after 12 weeks treatment)</t>
  </si>
  <si>
    <t>response: ≥ 30% ↓ CAPS (post treatment lasting 6-8 months)</t>
  </si>
  <si>
    <t>response: ≥ 30% ↓ CAPS-CA (after 8 weeks treatment)</t>
  </si>
  <si>
    <t>10-fold CV</t>
  </si>
  <si>
    <t>10 × 10-fold CV</t>
  </si>
  <si>
    <t>50 x 5-fold CV</t>
  </si>
  <si>
    <t>1-fold V</t>
  </si>
  <si>
    <t>LOOCV, leave-one-site-out</t>
  </si>
  <si>
    <t>responders/nonresponders</t>
  </si>
  <si>
    <t>Pearson correlation controlled for age</t>
  </si>
  <si>
    <t>Group-information guided ICA, Pearson correlation, partial correlation</t>
  </si>
  <si>
    <t>subject-specific spatial maps (wb: including brainstem and cerebellum)</t>
  </si>
  <si>
    <t>whole-brain between-ROI FCs (wb:  including subcortex and midbrain)</t>
  </si>
  <si>
    <t>whole-brain between-ROI FCs</t>
  </si>
  <si>
    <t>whole-brain between-ROI FCs (wb: including subcortex, excluding midbrain)</t>
  </si>
  <si>
    <t>whole-brain between-ROI FCs (wb: including subcortex and maybe midbrain)</t>
  </si>
  <si>
    <t>Responders/nonresponders</t>
  </si>
  <si>
    <t xml:space="preserve">total number of models tested: 240;
varying: parcellation, connectivity estimation, dimensionality reduction and classifiers;
accuracies: 39% - 61% </t>
  </si>
  <si>
    <t>Parahippocampal gyrus_tested</t>
  </si>
  <si>
    <t>Parahippocampal gyrus_important</t>
  </si>
  <si>
    <t>total number of models tested: 5;
varying classifier: SVM, RF, deep-auto encoder, GCN; 
metrics are only reported visually; accuracies: ca. 50% - 90%</t>
  </si>
  <si>
    <t>Orbitofrontal Cortex_tested</t>
  </si>
  <si>
    <t>Orbitofrontal cortex_important</t>
  </si>
  <si>
    <t>Anterior cingulate cortex_important</t>
  </si>
  <si>
    <t>Posterior cingulate cortex_tested</t>
  </si>
  <si>
    <t>Posterior cingulate cortex_important</t>
  </si>
  <si>
    <t>Anterior cingulate cortex_tested</t>
  </si>
  <si>
    <t>Type of FC-based input features</t>
  </si>
  <si>
    <t>Study</t>
  </si>
  <si>
    <t>peaks of clusters of connectivity with sgACC and DLPFC</t>
  </si>
  <si>
    <t>Glasser atlas</t>
  </si>
  <si>
    <t>AAL atlas</t>
  </si>
  <si>
    <t>5 mm spheres around coordinates</t>
  </si>
  <si>
    <t>Brainnetome, exact coordinates can be extracted from the atlas</t>
  </si>
  <si>
    <t>6 mm spheres around coordinates (supplement)</t>
  </si>
  <si>
    <t>no information on definition of regions</t>
  </si>
  <si>
    <t>not clear, but coordinates are roughly given!</t>
  </si>
  <si>
    <t>How were regions defined?</t>
  </si>
  <si>
    <t>inferior frontal gyrus (triangular part) = ventrolateral PFC; lingual = visual areas;
rectus = orbitofrontal cortex, we rate midbrain_tested as no, as the is no evidence that the atlas Kong et al have used included the midbrain</t>
  </si>
  <si>
    <t>Poweratlas (10 mm spheres) + subcortical and midbrain regions</t>
  </si>
  <si>
    <t>5 mm spheres based on meta-analysis (Brodmann area reported!)</t>
  </si>
  <si>
    <t>visual cortex (left middle occipital: more than 50% of voxels belong to "L V3 3", "L V4  4", right lingual visual areas: more than 50% of voxels belong to "R V2 182", "R V1 181") = 
primary sensorimotor cortex = sensorimotor areas</t>
  </si>
  <si>
    <t>inferior frontal gyrus (A44d, IFS, A45c, A45r, 44op, 44v in Brainnetome) = inferior frontal cortex; 
middle frontal gyrus (MFG 77 (l/r) = A10l in Brainnetome) = orbitofrontal cortex;
middle frontal gyrus (MFG 73 (l) = A46 in Brainnetome) = dorsolateral PFC;
fusiform gyrus (FuG 31 = A20rv in Brainnetome) = visual areas;</t>
  </si>
  <si>
    <t>ventral visual stream network = visual areas (Glasser area 4), MT+(FST) = visual areas (Glasser area 5)</t>
  </si>
  <si>
    <r>
      <t xml:space="preserve">middle frontal gyrus DM (more than 50% of voxels belong to "R 8Ad 349") = dorsolateral PFC;
middle frontal gyrus CC (2 nodes; node 1: more than 50% of voxels belong to "R p9-46v 358", node 2: more than 50% of voxels belong to "R 8C 352"  and "R 8Av 350") = dorsolateral PFC
middle occipital gyrus (middle: most voxels belong to "R V3 183") = visual areas
superior occipital gyrus (most voxels belong to "L PGp 119", "L PGs 120") =  </t>
    </r>
    <r>
      <rPr>
        <b/>
        <sz val="11"/>
        <color theme="1"/>
        <rFont val="Calibri"/>
        <family val="2"/>
        <scheme val="minor"/>
      </rPr>
      <t>inferior parietal cortex</t>
    </r>
    <r>
      <rPr>
        <sz val="11"/>
        <color theme="1"/>
        <rFont val="Calibri"/>
        <family val="2"/>
        <scheme val="minor"/>
      </rPr>
      <t xml:space="preserve">
supplementary motor area (more than 50% belong to to "L SCEF 40" and " SCEF 220") = (higher) sensorimotor areas (Glasser 7)</t>
    </r>
  </si>
  <si>
    <t>van Waarde, 2015</t>
  </si>
  <si>
    <t>spatio-temporal graph convolutional network, graph convolutional network,  deep-auto encoder,  random forest, SVM</t>
  </si>
  <si>
    <t>Basal_ganglia_tested</t>
  </si>
  <si>
    <t>Basal_ganglia_important</t>
  </si>
  <si>
    <t>Moreno-Ortega, 2019</t>
  </si>
  <si>
    <t>node flexibilities per ROI (wb: no amygdala, no hippocampus, no midbrain)</t>
  </si>
  <si>
    <t>Here, we include all 3 different approaches of dimensionality reduction (PCA, Agglomeration) and feature selection that have been used</t>
  </si>
  <si>
    <t>central opercular cortex = insula</t>
  </si>
  <si>
    <t>READ_ME</t>
  </si>
  <si>
    <t xml:space="preserve">3. Predicting outcome to any treatment or intervention that might improve the patients` condition </t>
  </si>
  <si>
    <t>no</t>
  </si>
  <si>
    <t>n: relation between changed functional connectivities (after ECT minus before ECT) and treatment response</t>
  </si>
  <si>
    <t>y (BUT not using baseline features)</t>
  </si>
  <si>
    <t>y (but only as 2nd analysis)</t>
  </si>
  <si>
    <t>n: 2 years follow-up</t>
  </si>
  <si>
    <t>response: ≥ 50% ↓ MADRS (2 month after treatment lasting 4 weeks)</t>
  </si>
  <si>
    <t>total number of models tested: 14; 
varying: combination of 4 connectivities,
3 models got significant with respect to all classification metrics (accuracy, sensitivity, specificity, negative predictive value, positive predictive value),
accuracies: ca. 35% (visually reported) - 90%</t>
  </si>
  <si>
    <t>(multiple) linear regression, applying binarization afterwards</t>
  </si>
  <si>
    <t>total number of models tested: 240;
varying: parcellation, connectivity estimation, dimensionality reduction, classifier
accuracies: 39.0% (SD 11.7) to 61.2% (SD 10.5), 
no model got significant</t>
  </si>
  <si>
    <t>Initially, the authors planned to investigate short-term und long-term outcome. However, as the statistical comparison showed only differences in functional connectivity for long-term outcome, they only used long-term outcome for the machine learning pipeline.
The dataset called the "independent test dataset" is not independent, it is 30% of the original sample.</t>
  </si>
  <si>
    <t>atlas not clear; subcortical areas are probably included as pallidum, hippocampus, amygdala and caudate have shown to be important, midbrain structures are probably not investigated</t>
  </si>
  <si>
    <t>superior frontal gyrus (BA  9) = dorsolateral PFC;
inferior frontal gyrus (BA 47) = orbitofrontal cortex;
middle frontal gyrus (BA 6) = dorsolateral PFC; 
postcentral gyrus (BA 2) = sensorimotor areas;
inferior occipital gyrus (BA 19; most voxels belong to "L FFC 11" and "L PH 24" ) = visual areas;
cuneus (BA 18) = visual areas (Glasser: 2);</t>
  </si>
  <si>
    <t xml:space="preserve">bilateral orbital part of superior frontal gyrus (L: more than 50% of voxels belong to "L OFC 157", "L a10p 156", R: more than 50% of voxels belong to "R 13l 333", "R OFC 337", "R a10p 336") = orbitofrontal cortex; 
</t>
  </si>
  <si>
    <t>Patel, 2015</t>
  </si>
  <si>
    <t>SSRIs and CBT</t>
  </si>
  <si>
    <t>SSRIs, Alpha2-RA, Atypical Antipsychotics, Group BT</t>
  </si>
  <si>
    <t>Qin, 2015</t>
  </si>
  <si>
    <t>Social Anxiety Disorder</t>
  </si>
  <si>
    <t>Approach to reduce the number of initially available connectivities</t>
  </si>
  <si>
    <t>n: They don't predict if someone will respond, but what he/she will benefit from the most! The possibility of non-response is not given.</t>
  </si>
  <si>
    <t>This excel-file belongs to the paper: Meinke, C., Ulrike, L., Walter, H., &amp; Hilbert, K. Predicting treatment outcome in internalizing mental disorders based on resting-state functional connectivity: A systematic review of machine learning studies. (Manuscript in preparation)</t>
  </si>
  <si>
    <t>Sheets whose name starts with "RQ" (= research question) are created to answer the corresponding research question. If information of the sheet "internalizing_dis_extraction" (data extraction table) is used, the column name is italic.</t>
  </si>
  <si>
    <t xml:space="preserve">Goldstein-Pieckarski, </t>
  </si>
  <si>
    <t>medication (escitalopram, sertraline, or venlafaxine-XR)</t>
  </si>
  <si>
    <t>MDD (treatment-resistant)</t>
  </si>
  <si>
    <t>MDD (remitted)</t>
  </si>
  <si>
    <t>PTSD &amp; MDD</t>
  </si>
  <si>
    <t>medication (escitalopram)</t>
  </si>
  <si>
    <t>medication (escitalopram, sertraline or venlafaxine-XR)</t>
  </si>
  <si>
    <t>medication (duloxetine, venlafaxine, nimodipine, or escitalopram)</t>
  </si>
  <si>
    <t>medication (paroxetine)</t>
  </si>
  <si>
    <r>
      <t xml:space="preserve">4. </t>
    </r>
    <r>
      <rPr>
        <sz val="11"/>
        <color rgb="FF000000"/>
        <rFont val="Calibri"/>
        <family val="2"/>
        <scheme val="minor"/>
      </rPr>
      <t xml:space="preserve">Using a machine learning approach </t>
    </r>
    <r>
      <rPr>
        <sz val="11"/>
        <color theme="1"/>
        <rFont val="Calibri"/>
        <family val="2"/>
        <scheme val="minor"/>
      </rPr>
      <t>(SOME kind of validation; no correlation/association, at least linear regression)</t>
    </r>
  </si>
  <si>
    <t xml:space="preserve">remission: HDRS-17 &lt;7 (post treatment);
response: &gt; 50% ↓ HDRS-17;
</t>
  </si>
  <si>
    <t xml:space="preserve">47 remitters, 75 nonremitters;
71 responders, 51 nonresponders
</t>
  </si>
  <si>
    <t>More specific diagnosis</t>
  </si>
  <si>
    <t>inpatient/outpatient</t>
  </si>
  <si>
    <t>outpatients at 6 centers in Canada</t>
  </si>
  <si>
    <t>severe OR treatment-ressistant</t>
  </si>
  <si>
    <t>QIDS &gt; 11, HAMD &gt; 14</t>
  </si>
  <si>
    <t>How was diagnosis assessed?</t>
  </si>
  <si>
    <t>with episode duration of at least three months, and a score of at least 24 on the Montgomery-Asberg Depression Rating Scale</t>
  </si>
  <si>
    <t>DSM-4, MINI</t>
  </si>
  <si>
    <t>DSM-4, psychiatrists from the specialist outpatient clinics</t>
  </si>
  <si>
    <t>rather outpatient</t>
  </si>
  <si>
    <t>moderate or severe depression (MADRS &gt; 20), medication-refractory depression (had failed to respond adequately to at least one full course ( &gt; 6 weeks) of antidepressant medication or were medication intolerant)</t>
  </si>
  <si>
    <t>SCID, 2 psychiatrists</t>
  </si>
  <si>
    <t>2 hospitals</t>
  </si>
  <si>
    <t>DSM-4, SCID</t>
  </si>
  <si>
    <t>at New York State Psychiatry
Institute (NYSPI) or Columbia University Medical Center (CUMC)</t>
  </si>
  <si>
    <t>All patients met DSM-IV criteria for unipolar major depressive disorder (MDD), diagnosed by structured clinical interview for DSM IV [44] conducted by specialist physicians of the University Medical Center in Bonn,</t>
  </si>
  <si>
    <t>DSM-4, SCID, physician</t>
  </si>
  <si>
    <t>not clear</t>
  </si>
  <si>
    <t>MINI</t>
  </si>
  <si>
    <t>3 hospitals</t>
  </si>
  <si>
    <t>DSM-4</t>
  </si>
  <si>
    <t>CAPS</t>
  </si>
  <si>
    <t>CAPS-CA</t>
  </si>
  <si>
    <t xml:space="preserve">mean severity </t>
  </si>
  <si>
    <t>mean = 26.5, SD = 3.9</t>
  </si>
  <si>
    <t>HDRS - 17  &gt; 17</t>
  </si>
  <si>
    <t>HDRS 17: responders mean = 24.37  4.71; nonresponders mean (22.67  4.33)</t>
  </si>
  <si>
    <t>31.8
(10.2), range 9 -54</t>
  </si>
  <si>
    <t>36.5±8.3</t>
  </si>
  <si>
    <t>responders: 71.92 (15.06); nonresponders: 69.85 (11.45)</t>
  </si>
  <si>
    <t>&gt; 20 points</t>
  </si>
  <si>
    <t>failure to respond to at least two previous antidepressant trials</t>
  </si>
  <si>
    <t>moderate: HHRS-17: 20.4</t>
  </si>
  <si>
    <t>moderate: 25.6(6.1)</t>
  </si>
  <si>
    <t>reponders: moderate:  23.95 ± 5.09/25.18 ± 5.95/27.5 ± 3.8;
nonresponders: 24.27 ± 4.96/25.47 ± 5.45/-</t>
  </si>
  <si>
    <t>mild - moderate: 20.78 ± 3.42; 21.82 ± 3.67</t>
  </si>
  <si>
    <t>HDRS-24 &gt; 20</t>
  </si>
  <si>
    <t>HDRS-24 &gt; 18; treatment-resistant, clinical indications</t>
  </si>
  <si>
    <t>moderate to severe: 29.8(5.6)</t>
  </si>
  <si>
    <t>moderate to severe: 29.85 ± 5.91</t>
  </si>
  <si>
    <t>-</t>
  </si>
  <si>
    <t>1. atlas-based brain parcellation (246 ROIs; 30.135 connectivities), 
2. feature selection via correlation analysis (keep only correlations above specific threshold value) 
3. aggregate features by summing correlations</t>
  </si>
  <si>
    <t>1. theory-based ROI selection (36 ROIs: 630 connectivities),
2. feature selection in inner loop: SVM-RFE</t>
  </si>
  <si>
    <t>theory-based selection</t>
  </si>
  <si>
    <t>Technique of calculating balanced acc</t>
  </si>
  <si>
    <t>Balanced_acc_based_on_sens_and_spec</t>
  </si>
  <si>
    <t>Balanced_acc_proxy</t>
  </si>
  <si>
    <t>proxy</t>
  </si>
  <si>
    <t>Balanced_acc_final</t>
  </si>
  <si>
    <t>calculated</t>
  </si>
  <si>
    <t>reported</t>
  </si>
  <si>
    <t>Balanced_acc_based_on_sens_and_spec_round</t>
  </si>
  <si>
    <t>Reported_Accuracy_rounded</t>
  </si>
  <si>
    <t>two levels: 1. comparison of models based on different features; 2. permutation testing of SVM weights for each voxel</t>
  </si>
  <si>
    <t>1. brain parcellation (95 ROIs), 
2. feature extraction: extract time-dependent communities via a multilayer detection algorithm; create module allegiance matrices (show whether two nodes are assigned to the same community); calculate node flexibilities for 95 ROIs,
3. feature selection: minimum redundancy maximum relevance (mRMR) (potential data leakage: It is not clear whether this process is applied on each training set or on the whole data set)</t>
  </si>
  <si>
    <t>1. theory-based ROI selection: 13 ROIs, 
2. create one model per ROI (input features: connectivities to the 12 other ROIs)</t>
  </si>
  <si>
    <t>putamen (l/r), pallidum (r), hippocampus (l), amygdala (r), caudate (r), triangular part of inferior frontal gyrus (in the paper, the inferior frontal gyrus and the triangular part are separately mentioned, however, in the corresponding figure, only the triangular part is depicted. Therefore, we assume that the triangular part of the inferior frontal gyrus was meant), insula (l), lingual (l), rectus (l)</t>
  </si>
  <si>
    <t>node-flexibilities of: right middle temporal gyrus, right middle occipital gyrus, left superior occipital gyrus, right middle frontal gyrus (2 nodes: belonging to cognitive control network and default mode network), left supplementary motor area, right insula, bilateral anterior cingulate cortex</t>
  </si>
  <si>
    <t>1 significant network: centered on the bilateral superior temporal gyrus (STG), 2. no clear picture with respect to important voxels</t>
  </si>
  <si>
    <t>Dorsolateral PFC (l) model had highest model accuracy (and was significant), 2nd significant model: left intraparietal sulcus</t>
  </si>
  <si>
    <t>single connectivities, grouped into connectivities between 24 coarse brain regions</t>
  </si>
  <si>
    <t>1. brain regions belonging to independent component, 2. single voxels</t>
  </si>
  <si>
    <t>brain regions belonging to independent component</t>
  </si>
  <si>
    <t>subject-specific spatial maps, connectivity between independent components (wb: including brainstem and cerebellum)</t>
  </si>
  <si>
    <t>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t>
  </si>
  <si>
    <t>between-ROI FCs between 13 ROIs:
subgenual anterior cingulate cortex (l/r), amygdala (l/r), intraparietal sulcus (l/r), dorsolateral PFC (l/r), anterior insula (l/r), dorsal anterior cingulate cortex, medial PFC, precuneus</t>
  </si>
  <si>
    <t>seed-based whole-brain connectivity of 14 ROIs (all l/r):
orbital part of superior frontal gyrus, triangular part inferior frontal gyrus, insula, anterior cingulate gyrus, paracingulate gyrus, posterior cingulate gyrus, hippocampus, amygdala</t>
  </si>
  <si>
    <t xml:space="preserve">5 specific between- &amp; within-ROI FCs:
dorsolateral PFC (p9-46v) - Fundal area of the superior temporal sulcus within MT+ Complex, dorsolateral PFC (p9-46v) - MT+ Complex, dorsolateral PFC (46) - subgenual anterior cingulate cortex, connectivity within the ventral stream visual cortex, connectivity within 10r (part of medial prefrontal cortex)
</t>
  </si>
  <si>
    <t>4 specific ROI-to-cluster FCs:
subgenual anterior cingulate cortex (sgACC) - frontal pole (l), sgACC - superior parietal lobule (l), sgACC - lateral occipital cortex (l), dorsolateral PFC (l) - central opercular cortex (l)</t>
  </si>
  <si>
    <t>From the 3 models that got significant across all metrics (A, D, E), one model used all 4 FCs, the two other models used 3 FCs, excluding either "subgenual anterior cingulate cortex - lateral occipital cortex" OR "subgenual anterior cingulate cortex - frontal pole". As 2 FCs, namely "subgenual anterior cingulate cortex - superior parietal lobule" and "dorsolateral PFC - central opercular cortex", were among all significant models, we defined them as the most important FCs.</t>
  </si>
  <si>
    <t>FC between dorsolateral PFC(p9-46v) and MT+(FST)(= Fundal area of the superior temporal sulcus in the middle temporal visual area), and FC within the visual ventral stream network (Glasser coarse area 4)</t>
  </si>
  <si>
    <r>
      <t xml:space="preserve">subset: whole-brain FCs from hippocampus (l), orbital part of the superior frontal gyrus (l), hippocampus (r), posterior cingulate gyrus (r), amygdala (r), and anterior cingulate gyrus (l)
</t>
    </r>
    <r>
      <rPr>
        <i/>
        <sz val="11"/>
        <color theme="1"/>
        <rFont val="Calibri"/>
        <family val="2"/>
        <scheme val="minor"/>
      </rPr>
      <t>wb: whole-brain FCs from: hippocampus (left), posterior cingulate gyrus (r)</t>
    </r>
  </si>
  <si>
    <t>Important FCs of the negative feature model (best model):  inferior frontal gyrus -  inferior temporal gyrus, inferior frontal gyrus - parahippocampal gyrus, inferior frontal gyrus - fusiform gyrus, precuneus - middle frontal gyrus, basal ganglia - insula.</t>
  </si>
  <si>
    <t>best network: centered in the dorsomedial PFC, including dorsolateral PFC, orbitofrontal cortex, posterior cingulate cortex; 
2nd network: centered in the anterior cingulate cortex, including sensorimotor cortex, parahippocampal gyrus and midbrain</t>
  </si>
  <si>
    <t>21 FCs,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t>
  </si>
  <si>
    <r>
      <t>1. theory-based ROI selection: 9 brain regions (38 between- and within-ROI-connectivities), 
2. feature selection outside ML (data leakage): use connectivities that correlate significantly with treatment response</t>
    </r>
    <r>
      <rPr>
        <b/>
        <sz val="11"/>
        <color theme="1"/>
        <rFont val="Calibri"/>
        <family val="2"/>
        <scheme val="minor"/>
      </rPr>
      <t xml:space="preserve">
</t>
    </r>
    <r>
      <rPr>
        <sz val="11"/>
        <color theme="1"/>
        <rFont val="Calibri"/>
        <family val="2"/>
        <scheme val="minor"/>
      </rPr>
      <t>3. create a 1-feature-model for each of the 4 connectivities, create three 2-features-models by adding the feature that performed best in the 1-feature models</t>
    </r>
  </si>
  <si>
    <t>1. atlas-based brain parcellation (5 different atlases), 
2. dimensionality reduction or feature selection in inner loop (4 different approaches: PCA, ANOVA, agglomeration, None)</t>
  </si>
  <si>
    <t>1. atlas-based brain parcellation (90 ROIs), 
2. theory-based ROI selection (14 ROIs), 
3. create 1st-level model per ROI (input features: 89 connectivities to whole-brain ROIs, classifier: SVM-RFE), 
4. 2nd-level model: SVM</t>
  </si>
  <si>
    <r>
      <t>1. theory-based seed selection (2 brain regions), 
2. feature selection outside ML (data leakage): seed-based analysis comparing responders vs. nonresponde</t>
    </r>
    <r>
      <rPr>
        <b/>
        <sz val="11"/>
        <color theme="1"/>
        <rFont val="Calibri"/>
        <family val="2"/>
        <scheme val="minor"/>
      </rPr>
      <t>r</t>
    </r>
    <r>
      <rPr>
        <sz val="11"/>
        <color theme="1"/>
        <rFont val="Calibri"/>
        <family val="2"/>
        <scheme val="minor"/>
      </rPr>
      <t>s in whole data set -&gt; use seed-cluster correlation of the 4 clusters that got significant (4 connectivities), 
3. create 15 models with different combinations of these 4 connectivities</t>
    </r>
  </si>
  <si>
    <t>1. data-driven parcellation: meta-ICA (based on trauma-exposed subjects) -&gt; result: 48 non-noise-related independent components (ICs),
2. feature extraction: create subject-specific maps of group-based components via GIG-ICA, 
3. create a model for each IC and for each measure of between-IC-connectivity</t>
  </si>
  <si>
    <t>1. data-driven parcellation: meta-ICA (based on combat controls) -&gt; result: 48 non-noise-related independent components (ICs), 
2. feature extraction: create subject-specific maps of group-based components via dual regression,
3. create a model for each IC,
4. feature selection within ML: group comparison per voxel; voxels whose values differ most between groups are kept (z-threshold)</t>
  </si>
  <si>
    <t>model allocation</t>
  </si>
  <si>
    <t>accuracy: 78.3% (further percentage rates are depicted in the confusion matrix in Fig. 4f, from these, other metrics can be calculated, e.g., sensitivity: 73.7%, specificity: 82.1%); no testing for significance against 0, only against clinical features only model;
Predicting nonresponse</t>
  </si>
  <si>
    <t>feature weights in STGCN</t>
  </si>
  <si>
    <t>1. atlas-based brain parcellation, 
2. threshold functional connectivities (proportional), 
3. pooling layers within STGCN (first layer: 90 ROIs, last layer: 14 ROIs)</t>
  </si>
  <si>
    <t>FCs of: dorsomedial PFC, amygdala, dorsolateral PCF, bilateral orbitofrontal cortex, posterior cingulate cortex, visual cortex (lingual, middle occipital), thalamus, nucleus accumbens, globus pallidus, ventrolateral , primary sensorimotor cortex, anterior cingulate cortex, ventral tegmental area</t>
  </si>
  <si>
    <t>1. brain regions belonging to independent component, 2. brain regions which overlap with voxel-clusters</t>
  </si>
  <si>
    <t>1. model based on pre-supplementary motor area network got significant, 2. selection frequency: largest clusters were located in the left inferior temporal gyrus (n_voxel = 14), left superior frontal gyrus (n_voxel = 10), and right precentral gyrus (n_voxel = 9).</t>
  </si>
  <si>
    <t>1. atlas-based brain parcellation (258 nodes: 33.153 connectivities), 
2. feature selection: Wilcoxon rank sum test</t>
  </si>
  <si>
    <r>
      <t>1. data-based parcellation via ICA (Group-ICA, data leakage) -&gt; result: 25 non-noise related independent components (ICs)</t>
    </r>
    <r>
      <rPr>
        <b/>
        <sz val="11"/>
        <color theme="1"/>
        <rFont val="Calibri"/>
        <family val="2"/>
        <scheme val="minor"/>
      </rPr>
      <t>,</t>
    </r>
    <r>
      <rPr>
        <sz val="11"/>
        <color theme="1"/>
        <rFont val="Calibri"/>
        <family val="2"/>
        <scheme val="minor"/>
      </rPr>
      <t xml:space="preserve">
2. feature extraction: create subject-specific maps of group-based components via dual regression, 
3. create a model for each IC,
4. feature selection within ML: Group comparison per voxel; voxels whose average values differ most between groups are kept (z-threshold)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</si>
</sst>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i/>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tint="-0.14999847407452621"/>
        <bgColor theme="0" tint="-0.14999847407452621"/>
      </patternFill>
    </fill>
    <fill>
      <patternFill patternType="solid">
        <fgColor theme="8" tint="0.39994506668294322"/>
        <bgColor indexed="64"/>
      </patternFill>
    </fill>
    <fill>
      <patternFill patternType="solid">
        <fgColor theme="5" tint="0.39994506668294322"/>
        <bgColor indexed="64"/>
      </patternFill>
    </fill>
    <fill>
      <patternFill patternType="solid">
        <fgColor rgb="FFFFFF00"/>
        <bgColor indexed="64"/>
      </patternFill>
    </fill>
  </fills>
  <borders count="2">
    <border>
      <left/>
      <right/>
      <top/>
      <bottom/>
      <diagonal/>
    </border>
    <border>
      <left/>
      <right/>
      <top style="thin">
        <color theme="1"/>
      </top>
      <bottom style="thin">
        <color theme="1"/>
      </bottom>
      <diagonal/>
    </border>
  </borders>
  <cellStyleXfs count="3">
    <xf numFmtId="0" fontId="0" fillId="0" borderId="0"/>
    <xf numFmtId="0" fontId="7" fillId="3" borderId="0" applyAlignment="0">
      <alignment horizontal="left" vertical="top" textRotation="90" wrapText="1"/>
    </xf>
    <xf numFmtId="0" fontId="7" fillId="4" borderId="0">
      <alignment horizontal="left" vertical="top" textRotation="90" wrapText="1"/>
    </xf>
  </cellStyleXfs>
  <cellXfs count="26">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wrapText="1"/>
    </xf>
    <xf numFmtId="0" fontId="0" fillId="2" borderId="0" xfId="0" applyFill="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0" fontId="0" fillId="0" borderId="1" xfId="0" applyBorder="1" applyAlignment="1">
      <alignment horizontal="left" vertical="top" wrapText="1"/>
    </xf>
    <xf numFmtId="0" fontId="0" fillId="0" borderId="0" xfId="0" applyAlignment="1">
      <alignment vertical="top"/>
    </xf>
    <xf numFmtId="0" fontId="1" fillId="0" borderId="0" xfId="0" applyFont="1" applyAlignment="1">
      <alignment vertical="top"/>
    </xf>
    <xf numFmtId="0" fontId="0" fillId="0" borderId="0" xfId="0" applyAlignment="1">
      <alignment horizontal="left"/>
    </xf>
    <xf numFmtId="0" fontId="0" fillId="0" borderId="0" xfId="0" applyAlignment="1">
      <alignment vertical="top" wrapText="1"/>
    </xf>
    <xf numFmtId="0" fontId="1" fillId="0" borderId="0" xfId="0" applyFont="1" applyAlignment="1">
      <alignment vertical="top" wrapText="1"/>
    </xf>
    <xf numFmtId="49" fontId="0" fillId="0" borderId="0" xfId="0" applyNumberFormat="1" applyAlignment="1">
      <alignment horizontal="left" vertical="top" wrapText="1"/>
    </xf>
    <xf numFmtId="0" fontId="1" fillId="0" borderId="1" xfId="0" applyFont="1" applyBorder="1" applyAlignment="1">
      <alignmen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vertical="top" wrapText="1"/>
    </xf>
    <xf numFmtId="0" fontId="7" fillId="3" borderId="0" xfId="1" applyAlignment="1">
      <alignment horizontal="left" vertical="top" textRotation="90" wrapText="1"/>
    </xf>
    <xf numFmtId="0" fontId="0" fillId="3" borderId="0" xfId="1" applyFont="1" applyAlignment="1">
      <alignment horizontal="left" vertical="top" textRotation="90" wrapText="1"/>
    </xf>
    <xf numFmtId="0" fontId="7" fillId="4" borderId="0" xfId="2">
      <alignment horizontal="left" vertical="top" textRotation="90" wrapText="1"/>
    </xf>
    <xf numFmtId="0" fontId="0" fillId="4" borderId="0" xfId="2" applyFont="1">
      <alignment horizontal="left" vertical="top" textRotation="90" wrapText="1"/>
    </xf>
    <xf numFmtId="0" fontId="0" fillId="0" borderId="0" xfId="0" applyAlignment="1">
      <alignment vertical="center" wrapText="1"/>
    </xf>
    <xf numFmtId="0" fontId="0" fillId="5" borderId="0" xfId="0" applyFill="1"/>
  </cellXfs>
  <cellStyles count="3">
    <cellStyle name="Standard" xfId="0" builtinId="0"/>
    <cellStyle name="Stil 1" xfId="1" xr:uid="{3FE307FF-96C5-4EAC-B98C-E05A6237ADE8}"/>
    <cellStyle name="Stil 2" xfId="2" xr:uid="{C47F76B8-C660-4B10-9B02-9D699A4681A9}"/>
  </cellStyles>
  <dxfs count="146">
    <dxf>
      <font>
        <color rgb="FF006100"/>
      </font>
      <fill>
        <patternFill>
          <bgColor rgb="FFC6EFCE"/>
        </patternFill>
      </fill>
    </dxf>
    <dxf>
      <font>
        <color rgb="FF006100"/>
      </font>
      <fill>
        <patternFill>
          <bgColor rgb="FFC6EFCE"/>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3AC4FA-042C-41F0-816F-B3FB3FF7B6AC}" name="Tabelle449" displayName="Tabelle449" ref="A1:K50" totalsRowShown="0" headerRowDxfId="145" dataDxfId="144">
  <autoFilter ref="A1:K50" xr:uid="{AB7B0D2D-3E80-4270-9E29-90B19FED948E}"/>
  <tableColumns count="11">
    <tableColumn id="1" xr3:uid="{5CF22EEB-0578-4AC4-86DE-80D9C8A1C134}" name="Autor" dataDxfId="143"/>
    <tableColumn id="9" xr3:uid="{1E9E917A-8F1D-40F5-B43F-E8D7F661A38A}" name="Exclusion/inclusion" dataDxfId="142"/>
    <tableColumn id="10" xr3:uid="{46439928-6F70-47E8-995A-C5008FA1F2B8}" name="Reason for exclusion" dataDxfId="141"/>
    <tableColumn id="2" xr3:uid="{6F7FACA6-1DF8-4B08-9DB9-8B2C1D297113}" name="Primary disorder" dataDxfId="140"/>
    <tableColumn id="3" xr3:uid="{58480E87-DD7C-4AD0-9E75-4A984E0767D3}" name="treatment" dataDxfId="139"/>
    <tableColumn id="17" xr3:uid="{AB7320B9-8ED8-4AE3-84D3-5DA1447A2FCC}" name="6. Reporting at least one classifier whose input features are only based on or derived of/from resting-state functional connectivities" dataDxfId="138"/>
    <tableColumn id="16" xr3:uid="{34B3A89A-51AF-48AC-A491-06B5EC0CCB25}" name="5. Predicting treatment outcome as a categorical outcome" dataDxfId="137"/>
    <tableColumn id="4" xr3:uid="{63F283E2-347C-4F8C-8E3E-154154CADC6A}" name="4. Using a machine learning approach (SOME kind of validation; no correlation/association, at least linear regression)" dataDxfId="136"/>
    <tableColumn id="5" xr3:uid="{2657D022-A7A6-4149-8296-9CD8FCBCDCAA}" name="3. Predicting outcome to any treatment or intervention that might improve the patients` condition " dataDxfId="135"/>
    <tableColumn id="6" xr3:uid="{EB4DA99F-C74D-4584-9A46-26F53E4C7F07}" name="2. Analysing a sample of patients with one of the following disorders as primary_x000a_disorder: unipolar depressive disorders, anxiety disorders, obsessive compulsive disorder, or post-traumatic_x000a_stress disorder" dataDxfId="134"/>
    <tableColumn id="7" xr3:uid="{AB77DDDB-A77A-4509-95E9-F0D1F804EA94}" name="1. Publication in a peer-reviewed journal, written in English" dataDxfId="13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4422E4-81E0-462B-AB08-A0451C40D059}" name="Tabelle_extract" displayName="Tabelle_extract" ref="A1:X14" totalsRowShown="0" headerRowDxfId="132" dataDxfId="131">
  <autoFilter ref="A1:X14" xr:uid="{304422E4-81E0-462B-AB08-A0451C40D059}"/>
  <sortState xmlns:xlrd2="http://schemas.microsoft.com/office/spreadsheetml/2017/richdata2" ref="A2:X14">
    <sortCondition ref="A1:A14"/>
  </sortState>
  <tableColumns count="24">
    <tableColumn id="1" xr3:uid="{303D52A4-F70F-4E10-BC40-21F5078D7514}" name="Study" dataDxfId="130"/>
    <tableColumn id="2" xr3:uid="{9FD19389-1E46-4DB1-A20D-4D6964A4D9CD}" name="Year" dataDxfId="129"/>
    <tableColumn id="3" xr3:uid="{40DC112B-6045-4F8F-9C5D-D258EEB975DF}" name="Primary disorder" dataDxfId="128"/>
    <tableColumn id="22" xr3:uid="{E993F4CB-8480-430D-9B62-1328EF5A8A10}" name="How was diagnosis assessed?" dataDxfId="127"/>
    <tableColumn id="19" xr3:uid="{16F940CF-D313-4B00-8FF5-D1344BC00A4C}" name="More specific diagnosis" dataDxfId="126"/>
    <tableColumn id="24" xr3:uid="{7F6FFA97-BBB5-4062-9245-3AABDE06025B}" name="mean severity "/>
    <tableColumn id="20" xr3:uid="{2C923386-DD51-4240-8686-5C7D8D67810C}" name="inpatient/outpatient" dataDxfId="125"/>
    <tableColumn id="4" xr3:uid="{1CF73E0B-6172-4CE9-98E1-2D7EDAF4BCAB}" name="Age group" dataDxfId="124"/>
    <tableColumn id="5" xr3:uid="{BD5AEECF-DDF1-40E3-8289-EBA00FA3878E}" name="Treatment" dataDxfId="123"/>
    <tableColumn id="6" xr3:uid="{EDDBEE09-F1E6-48A1-8762-06BD25ECBBCF}" name="Definition of treatment outcome" dataDxfId="122"/>
    <tableColumn id="7" xr3:uid="{AC493E59-D67F-4C05-BA00-98B7CA3C763D}" name="Sample size" dataDxfId="121"/>
    <tableColumn id="17" xr3:uid="{DCA81452-B3CB-4584-AEAB-EEE90E36C12B}" name="responders/nonresponders" dataDxfId="120"/>
    <tableColumn id="8" xr3:uid="{29A83AC4-6D61-4F65-9948-C7266DCDC861}" name="Way of estimating the underlying functional connectivities" dataDxfId="119"/>
    <tableColumn id="9" xr3:uid="{723E62BF-476A-4186-96E7-1944610C27A4}" name="Type of functional-connectivity-based input features" dataDxfId="118"/>
    <tableColumn id="10" xr3:uid="{C61BF466-AF87-4B7D-B3EB-6A4E3E08591F}" name="Algorithm(s) of the final classifier(s)" dataDxfId="117"/>
    <tableColumn id="11" xr3:uid="{399ACFD1-ECD0-4D6A-9AB0-5D9830C3BDC2}" name="Validation method" dataDxfId="116"/>
    <tableColumn id="12" xr3:uid="{73B944F1-2A6E-4FAE-9E8E-E516F6235F38}" name="Classification metrics of the best model reported" dataDxfId="115"/>
    <tableColumn id="21" xr3:uid="{8335D2B7-9B83-4894-93D8-48EC76B10566}" name="Information about all other models tested" dataDxfId="114"/>
    <tableColumn id="13" xr3:uid="{8CE8E53E-3392-4892-B132-8E5D3E4F0CEE}" name="Way of measuring predictive value" dataDxfId="113"/>
    <tableColumn id="14" xr3:uid="{11725636-EC25-4720-BDCD-5FDC50A9ACD3}" name="Resolution of reporting features with high predictive value" dataDxfId="112"/>
    <tableColumn id="15" xr3:uid="{B6CC0645-E5E2-48DD-99FB-65CF941C0014}" name="Features with high predictive value" dataDxfId="111"/>
    <tableColumn id="16" xr3:uid="{212BF901-6AF0-4E2D-BB8B-AE09C9A82706}" name="Approach to reduce the number of initially available connectivities" dataDxfId="110"/>
    <tableColumn id="18" xr3:uid="{44F820D4-8EA5-403F-AB63-6A88A53D0AF9}" name="How were regions defined?" dataDxfId="109"/>
    <tableColumn id="23" xr3:uid="{61AB724A-B83C-45FE-8213-7EA05196F4A4}" name="Comments" dataDxfId="10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8EFE8E8-F850-4284-B59D-FBB75F2E87A6}" name="TabelleRQ0" displayName="TabelleRQ0" ref="A1:N14" totalsRowShown="0" headerRowDxfId="107" dataDxfId="106">
  <autoFilter ref="A1:N14" xr:uid="{78EFE8E8-F850-4284-B59D-FBB75F2E87A6}"/>
  <tableColumns count="14">
    <tableColumn id="1" xr3:uid="{C7393895-ED15-4F2E-A989-1CCA8CF0D9E2}" name="Study" dataDxfId="105"/>
    <tableColumn id="2" xr3:uid="{3AF91C48-2F73-43D1-AA5B-8CD6A64B1DEA}" name="Year" dataDxfId="104"/>
    <tableColumn id="3" xr3:uid="{29590781-5792-4AD1-9BB1-61DB7518322B}" name="Primary disorder" dataDxfId="103">
      <calculatedColumnFormula>VLOOKUP(A2,Tabelle_extract[#All],(MATCH(TabelleRQ0[[#Headers],[Primary disorder]],Tabelle_extract[#Headers],0)),FALSE)</calculatedColumnFormula>
    </tableColumn>
    <tableColumn id="4" xr3:uid="{B6820231-B0F5-4EA3-8977-ACBF62C62400}" name="Age group" dataDxfId="102">
      <calculatedColumnFormula>VLOOKUP(A2,Tabelle_extract[#All],(MATCH(TabelleRQ0[[#Headers],[Age group]],Tabelle_extract[#Headers],0)),FALSE)</calculatedColumnFormula>
    </tableColumn>
    <tableColumn id="5" xr3:uid="{C16F6EDB-61FA-43F7-8453-02A73E32092E}" name="Treatment" dataDxfId="101">
      <calculatedColumnFormula>VLOOKUP(A2,Tabelle_extract[#All],(MATCH(TabelleRQ0[[#Headers],[Treatment]],Tabelle_extract[#Headers],0)),FALSE)</calculatedColumnFormula>
    </tableColumn>
    <tableColumn id="6" xr3:uid="{A52A86F4-B99E-4CB7-81A3-1E9E5BE7F7C3}" name="Definition of treatment outcome" dataDxfId="100">
      <calculatedColumnFormula>VLOOKUP(A2,Tabelle_extract[#All],(MATCH(TabelleRQ0[[#Headers],[Definition of treatment outcome]],Tabelle_extract[#Headers],0)),FALSE)</calculatedColumnFormula>
    </tableColumn>
    <tableColumn id="7" xr3:uid="{9EB0DB04-D0F9-427A-89E5-E47E36F5F23B}" name="Sample size" dataDxfId="99">
      <calculatedColumnFormula>VLOOKUP(A2,Tabelle_extract[#All],(MATCH(TabelleRQ0[[#Headers],[Sample size]],Tabelle_extract[#Headers],0)),FALSE)</calculatedColumnFormula>
    </tableColumn>
    <tableColumn id="8" xr3:uid="{1BC3FD7D-03CD-4B39-9D46-158CB06FEE04}" name="Responders/nonresponders" dataDxfId="98">
      <calculatedColumnFormula>VLOOKUP(A2,Tabelle_extract[#All],(MATCH(TabelleRQ0[[#Headers],[Responders/nonresponders]],Tabelle_extract[#Headers],0)),FALSE)</calculatedColumnFormula>
    </tableColumn>
    <tableColumn id="9" xr3:uid="{5C0B472B-14EC-4F77-890E-BDDD8DCCC857}" name="Way of estimating the underlying functional connectivities" dataDxfId="97">
      <calculatedColumnFormula>VLOOKUP(A2,Tabelle_extract[#All],(MATCH(TabelleRQ0[[#Headers],[Way of estimating the underlying functional connectivities]],Tabelle_extract[#Headers],0)),FALSE)</calculatedColumnFormula>
    </tableColumn>
    <tableColumn id="10" xr3:uid="{549E771D-9F78-47A8-9FE9-67F5D76C5867}" name="Type of functional-connectivity-based input features" dataDxfId="96">
      <calculatedColumnFormula>VLOOKUP(A2,Tabelle_extract[#All],(MATCH(TabelleRQ0[[#Headers],[Type of functional-connectivity-based input features]],Tabelle_extract[#Headers],0)),FALSE)</calculatedColumnFormula>
    </tableColumn>
    <tableColumn id="11" xr3:uid="{2CDD70C2-C04F-4B91-9C88-6F683313C071}" name="Algorithm(s) of the final classifier(s)" dataDxfId="95">
      <calculatedColumnFormula>VLOOKUP(A2,Tabelle_extract[#All],(MATCH(TabelleRQ0[[#Headers],[Algorithm(s) of the final classifier(s)]],Tabelle_extract[#Headers],0)),FALSE)</calculatedColumnFormula>
    </tableColumn>
    <tableColumn id="12" xr3:uid="{6E2C9E31-FC06-4DB8-ACE2-CCEA6B5D507C}" name="Validation method" dataDxfId="94">
      <calculatedColumnFormula>VLOOKUP(A2,Tabelle_extract[#All],(MATCH(TabelleRQ0[[#Headers],[Validation method]],Tabelle_extract[#Headers],0)),FALSE)</calculatedColumnFormula>
    </tableColumn>
    <tableColumn id="13" xr3:uid="{73B9EBC2-24F7-4B50-AD72-4CE3D3A97257}" name="Balanced_acc_final" dataDxfId="93">
      <calculatedColumnFormula>VLOOKUP(A2,TabelleRQ1[#All],(MATCH(TabelleRQ0[[#Headers],[Balanced_acc_final]],TabelleRQ1[#Headers],0)),FALSE)</calculatedColumnFormula>
    </tableColumn>
    <tableColumn id="14" xr3:uid="{41ABA4C7-53C9-4319-B821-10E105A60176}" name="Information on models tested" dataDxfId="92">
      <calculatedColumnFormula>VLOOKUP(A2,TabelleRQ1[#All],(MATCH(TabelleRQ0[[#Headers],[Information on models tested]],TabelleRQ1[#Headers],0)),FALSE)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D034B9-3080-44EA-9FFD-7543CF403B2E}" name="TabelleRQ1" displayName="TabelleRQ1" ref="A1:W14" totalsRowShown="0" headerRowDxfId="91" dataDxfId="90">
  <autoFilter ref="A1:W14" xr:uid="{52D034B9-3080-44EA-9FFD-7543CF403B2E}">
    <filterColumn colId="15">
      <filters>
        <filter val="calculated"/>
      </filters>
    </filterColumn>
  </autoFilter>
  <tableColumns count="23">
    <tableColumn id="1" xr3:uid="{ED57257D-9738-4588-9815-662A66415EF1}" name="Study" dataDxfId="89"/>
    <tableColumn id="2" xr3:uid="{E498A5B8-931F-4B60-9292-00755C54BBBE}" name="Year" dataDxfId="88"/>
    <tableColumn id="3" xr3:uid="{45676C08-837F-4954-B266-5D9A426B1630}" name="Classification metrics of the best model reported" dataDxfId="87">
      <calculatedColumnFormula>VLOOKUP(A2,Tabelle_extract[#All],(MATCH(TabelleRQ1[[#Headers],[Classification metrics of the best model reported]],Tabelle_extract[#Headers],0)),FALSE)</calculatedColumnFormula>
    </tableColumn>
    <tableColumn id="4" xr3:uid="{2697BAC4-7C68-4BA5-928F-72703A5AE8E3}" name="Accuracy (of the best model reported)" dataDxfId="86"/>
    <tableColumn id="14" xr3:uid="{7E029B47-132C-4956-8C32-45BCD2DE74CF}" name="Reported_Accuracy_rounded" dataDxfId="85">
      <calculatedColumnFormula>ROUND(TabelleRQ1[[#This Row],[Accuracy (of the best model reported)]],0)</calculatedColumnFormula>
    </tableColumn>
    <tableColumn id="13" xr3:uid="{82C42500-CF6C-44D9-83A7-BF19EE605BB2}" name="Significant prediction" dataDxfId="84"/>
    <tableColumn id="7" xr3:uid="{A1B2E231-8C33-4040-8CCA-E7A840F62E1C}" name="responders/nonresponders" dataDxfId="83">
      <calculatedColumnFormula>VLOOKUP(A2,Tabelle_extract[#All],(MATCH(TabelleRQ1[[#Headers],[responders/nonresponders]],Tabelle_extract[#Headers],0)),FALSE)</calculatedColumnFormula>
    </tableColumn>
    <tableColumn id="8" xr3:uid="{45B6005B-26A4-4178-8967-3F127EFD242E}" name="responders" dataDxfId="82"/>
    <tableColumn id="9" xr3:uid="{ADDFEA65-4F9D-4A5D-9F1E-BBCB166C83BD}" name="nonresponders" dataDxfId="81"/>
    <tableColumn id="11" xr3:uid="{0A7DF5CD-792E-4D04-A86E-706E5160E13B}" name="n_maj_class" dataDxfId="80">
      <calculatedColumnFormula>IF(TabelleRQ1[[#This Row],[responders]]&gt;TabelleRQ1[[#This Row],[nonresponders]],TabelleRQ1[[#This Row],[responders]],TabelleRQ1[[#This Row],[nonresponders]])</calculatedColumnFormula>
    </tableColumn>
    <tableColumn id="10" xr3:uid="{970D86F6-FB12-4100-80A5-42A454EE8654}" name="acc maj. class" dataDxfId="79">
      <calculatedColumnFormula>ROUND(TabelleRQ1[[#This Row],[n_maj_class]]/(TabelleRQ1[[#This Row],[responders]]+TabelleRQ1[[#This Row],[nonresponders]])*100,0)</calculatedColumnFormula>
    </tableColumn>
    <tableColumn id="12" xr3:uid="{A74524C5-06F9-4070-87C0-7A2096C4C728}" name="improvement_above_chance" dataDxfId="78">
      <calculatedColumnFormula xml:space="preserve"> TabelleRQ1[[#This Row],[Reported_Accuracy_rounded]]-TabelleRQ1[[#This Row],[acc maj. class]]</calculatedColumnFormula>
    </tableColumn>
    <tableColumn id="21" xr3:uid="{4411F087-9B45-4E5A-8C4A-4DC472D738FE}" name="Balanced_acc_proxy" dataDxfId="77">
      <calculatedColumnFormula>TabelleRQ1[[#This Row],[improvement_above_chance]]+50</calculatedColumnFormula>
    </tableColumn>
    <tableColumn id="6" xr3:uid="{6375C778-144E-4BCF-9FB8-A0251EFA3F08}" name="Balanced_acc_based_on_sens_and_spec" dataDxfId="76"/>
    <tableColumn id="24" xr3:uid="{0D95107A-FD96-408C-A7CC-9261DD01761B}" name="Balanced_acc_based_on_sens_and_spec_round" dataDxfId="75">
      <calculatedColumnFormula xml:space="preserve"> ROUND(TabelleRQ1[[#This Row],[Balanced_acc_based_on_sens_and_spec]],0)</calculatedColumnFormula>
    </tableColumn>
    <tableColumn id="5" xr3:uid="{85018829-7282-4F60-90B7-96E702548402}" name="Technique of calculating balanced acc" dataDxfId="74"/>
    <tableColumn id="23" xr3:uid="{13C8BACB-17FB-42C5-B31F-E2FE859D8903}" name="Balanced_acc_final" dataDxfId="73">
      <calculatedColumnFormula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calculatedColumnFormula>
    </tableColumn>
    <tableColumn id="15" xr3:uid="{7AFF4EA4-9825-48BC-91A5-4557E81E3C05}" name="Sample size" dataDxfId="72">
      <calculatedColumnFormula>VLOOKUP(A2,Tabelle_extract[#All],(MATCH(TabelleRQ1[[#Headers],[Sample size]],Tabelle_extract[#Headers],0)),FALSE)</calculatedColumnFormula>
    </tableColumn>
    <tableColumn id="16" xr3:uid="{7143B2EE-E343-462D-83F9-B0C544D45732}" name="Information about all other models tested" dataDxfId="71">
      <calculatedColumnFormula>VLOOKUP(A2,Tabelle_extract[#All],(MATCH(TabelleRQ1[[#Headers],[Information about all other models tested]],Tabelle_extract[#Headers],0)),FALSE)</calculatedColumnFormula>
    </tableColumn>
    <tableColumn id="20" xr3:uid="{43600BC9-99D3-451C-A36C-388C5218E288}" name="Information on models tested" dataDxfId="70"/>
    <tableColumn id="17" xr3:uid="{D5024A1E-1428-4F0C-9475-D98D48DE56E5}" name="mean_acc_other_models" dataDxfId="69"/>
    <tableColumn id="18" xr3:uid="{28FE75F4-20A5-4BA4-A4B8-D8D8EFEBAD3F}" name="min_acc_other_models" dataDxfId="68"/>
    <tableColumn id="19" xr3:uid="{F3C496B4-2DC5-4C89-8A37-BFA11FE33FA7}" name="max_acc_other_models" dataDxfId="6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B94352-7FCC-40BA-91A4-C7D8E68A5804}" name="TabelleRQ2" displayName="TabelleRQ2" ref="A1:AY14" totalsRowShown="0" headerRowDxfId="66">
  <autoFilter ref="A1:AY14" xr:uid="{64B94352-7FCC-40BA-91A4-C7D8E68A5804}">
    <filterColumn colId="3">
      <filters>
        <filter val="feature importance in final classifier"/>
        <filter val="model comparison; feature importance in final classifier"/>
      </filters>
    </filterColumn>
  </autoFilter>
  <tableColumns count="51">
    <tableColumn id="1" xr3:uid="{7FFA2538-CD17-4287-96E8-8041F65E83A1}" name="Study" dataDxfId="65"/>
    <tableColumn id="2" xr3:uid="{94EFB65D-B7E3-4260-9C98-3A0FDD02B7F4}" name="year" dataDxfId="64"/>
    <tableColumn id="4" xr3:uid="{96EB699E-8415-4ECC-BE58-AC36AF219F10}" name="Way of measuring predictive value" dataDxfId="63">
      <calculatedColumnFormula>VLOOKUP(A2,Tabelle_extract[#All],(MATCH(Tabelle_extract[[#Headers],[Way of measuring predictive value]],Tabelle_extract[#Headers],0)),FALSE)</calculatedColumnFormula>
    </tableColumn>
    <tableColumn id="18" xr3:uid="{E9C3DD70-0381-4396-8ADD-E98DEE2F0816}" name="Way of measuring predictive value - categories" dataDxfId="62"/>
    <tableColumn id="5" xr3:uid="{1F7A4417-535C-4567-9DCC-3445F6DAF4FF}" name="Resolution of reporting features with high predictive value" dataDxfId="61">
      <calculatedColumnFormula>VLOOKUP(A2,Tabelle_extract[#All],(MATCH(Tabelle_extract[[#Headers],[Resolution of reporting features with high predictive value]],Tabelle_extract[#Headers],0)),FALSE)</calculatedColumnFormula>
    </tableColumn>
    <tableColumn id="17" xr3:uid="{0CFF2BCF-613D-4FF8-B154-C55889618C19}" name="Type of FC-based input features" dataDxfId="60">
      <calculatedColumnFormula>VLOOKUP(A2,Tabelle_extract[#All],(MATCH(Tabelle_extract[[#Headers],[Type of functional-connectivity-based input features]],Tabelle_extract[#Headers],0)),FALSE)</calculatedColumnFormula>
    </tableColumn>
    <tableColumn id="6" xr3:uid="{6A5A5F13-F5D6-4BFA-AE92-51B1AC2C90BD}" name="Features with high predictive value" dataDxfId="59">
      <calculatedColumnFormula>VLOOKUP(A2,Tabelle_extract[#All],(MATCH(Tabelle_extract[[#Headers],[Features with high predictive value]],Tabelle_extract[#Headers],0)),FALSE)</calculatedColumnFormula>
    </tableColumn>
    <tableColumn id="23" xr3:uid="{2377D5CF-32E2-47E0-A83F-D35C9BAEC336}" name="How were regions defined?" dataDxfId="58">
      <calculatedColumnFormula>VLOOKUP(A2,Tabelle_extract[#All],(MATCH(Tabelle_extract[[#Headers],[How were regions defined?]],Tabelle_extract[#Headers],0)),FALSE)</calculatedColumnFormula>
    </tableColumn>
    <tableColumn id="7" xr3:uid="{E11B576B-BA5D-4D1F-92B5-A58210B411FA}" name="Comments/unclear assigments" dataDxfId="57"/>
    <tableColumn id="8" xr3:uid="{4E4F98AB-3FD4-45E1-B50E-C62C876A8D74}" name="Dorsolateral PFC_tested" dataDxfId="56"/>
    <tableColumn id="14" xr3:uid="{BC53AF80-E873-4133-9AFA-625CF1AA14B2}" name="Ventrolateral PFC_tested" dataDxfId="55"/>
    <tableColumn id="15" xr3:uid="{7E97AE28-BEBB-44E8-9D29-31D9096B99C0}" name="Orbitofrontal Cortex_tested" dataDxfId="54"/>
    <tableColumn id="41" xr3:uid="{5433F938-9FB1-4B85-9ADB-E2445E4317BA}" name="Medial PFC_tested" dataDxfId="53"/>
    <tableColumn id="12" xr3:uid="{B1FB5E72-3320-44AE-815D-35CF027F779B}" name="Anterior cingulate cortex_tested" dataDxfId="52"/>
    <tableColumn id="19" xr3:uid="{DADE950E-BD3B-4153-BEFA-677EC1521569}" name="Posterior cingulate cortex_tested" dataDxfId="51"/>
    <tableColumn id="39" xr3:uid="{8104C15F-96D8-4140-A155-EA490F3B8920}" name="Precuneus_tested" dataDxfId="50"/>
    <tableColumn id="50" xr3:uid="{830BFEDE-71A8-4ED1-BAA0-DDE21B6ED1D8}" name="Superior parietal lobule_tested" dataDxfId="49"/>
    <tableColumn id="51" xr3:uid="{F38E2651-2865-431D-A73E-7165F207C1DA}" name="Inferior parietal lobule_tested" dataDxfId="48"/>
    <tableColumn id="53" xr3:uid="{93010864-E163-4CC3-BAD3-27A1FF7B3AAB}" name="Superior temporal gyrus_tested" dataDxfId="47"/>
    <tableColumn id="52" xr3:uid="{23D0396A-7FE5-4801-8888-D110ACCB3954}" name="Middle temporal gyrus_tested" dataDxfId="46"/>
    <tableColumn id="54" xr3:uid="{4E85F3F2-E410-4BB7-8926-CAFC4CEDE9AC}" name="Inferior temporal gyrus_tested" dataDxfId="45"/>
    <tableColumn id="3" xr3:uid="{1A40ABF2-1D5A-48E7-8A8F-9C18DB344981}" name="Parahippocampal gyrus_tested" dataDxfId="44"/>
    <tableColumn id="9" xr3:uid="{FD2C8383-C149-4BDE-AA69-7C81182CA214}" name="Sensorimotor areas_tested" dataDxfId="43"/>
    <tableColumn id="13" xr3:uid="{726FD500-95FD-4A7F-8C2F-751D88BB7D39}" name="Visual areas_tested" dataDxfId="42"/>
    <tableColumn id="11" xr3:uid="{49DA7377-C1AD-4BF9-B9C7-885C3E9E91B9}" name="Amygdala_tested" dataDxfId="41"/>
    <tableColumn id="10" xr3:uid="{B703DEDD-9CF5-4B3D-A8F6-250DFE259608}" name="Hippocampus_tested" dataDxfId="40"/>
    <tableColumn id="16" xr3:uid="{122064C3-0D1F-4DB3-A7F8-03A1A21529D6}" name="Insula_tested" dataDxfId="39"/>
    <tableColumn id="20" xr3:uid="{1DF26E41-FEF3-463F-BCA7-143E993A49F5}" name="Basal_ganglia_tested" dataDxfId="38"/>
    <tableColumn id="57" xr3:uid="{CE3FFBAC-BD44-4892-B7E4-D841DDFD5444}" name="Thalamus_tested" dataDxfId="37"/>
    <tableColumn id="55" xr3:uid="{BE220E44-1A9A-445F-B37B-FDD20A59ED26}" name="Midbrain_tested" dataDxfId="36"/>
    <tableColumn id="22" xr3:uid="{5DB2C2FF-C382-4777-AAF3-621D0C0542B8}" name="Dorsolateral PFC_important" dataDxfId="35"/>
    <tableColumn id="29" xr3:uid="{4FDED995-C633-48DF-94EB-BBF02D15BB1C}" name="Ventrolateral PFC_important" dataDxfId="34"/>
    <tableColumn id="30" xr3:uid="{F257F39A-1803-4703-95AC-6D2BC8F7FD02}" name="Orbitofrontal cortex_important" dataDxfId="33"/>
    <tableColumn id="42" xr3:uid="{DC78A950-11D6-4535-ACC8-0D875CCFE71C}" name="Medial PFC_important" dataDxfId="32"/>
    <tableColumn id="27" xr3:uid="{70EE6249-79C4-4BC5-947F-85CD35642B20}" name="Anterior cingulate cortex_important" dataDxfId="31"/>
    <tableColumn id="34" xr3:uid="{6A8921B7-30D3-4D4A-948A-6A77F9E6AA47}" name="Posterior cingulate cortex_important" dataDxfId="30"/>
    <tableColumn id="40" xr3:uid="{AC9DB8A2-1DCB-4AFD-A384-F32F55FC51D5}" name="Precuneus_important" dataDxfId="29"/>
    <tableColumn id="37" xr3:uid="{ADA57684-7482-42B5-AF81-A09B85F2FABE}" name="Superior  parietal lobule_important" dataDxfId="28"/>
    <tableColumn id="32" xr3:uid="{2CFFD25A-E301-499A-9C5D-31E7CD41016B}" name="Inferior parietal lobule_important" dataDxfId="27"/>
    <tableColumn id="36" xr3:uid="{86E47DE8-16C0-4A53-AA00-8955818065E6}" name="Superior temporal gyrus_important" dataDxfId="26"/>
    <tableColumn id="33" xr3:uid="{E3929741-3F6E-44E0-BEBE-B6BDEC12A78B}" name="Middle temporal gyrus_important" dataDxfId="25"/>
    <tableColumn id="49" xr3:uid="{7B8A258A-6B83-4025-86E8-483138F11985}" name="Inferior temporal gyrus_important" dataDxfId="24"/>
    <tableColumn id="21" xr3:uid="{9FC3A2F6-0A63-46B1-95B5-348CF82D25BE}" name="Parahippocampal gyrus_important" dataDxfId="23"/>
    <tableColumn id="38" xr3:uid="{CB0DD76B-1163-4547-AC35-2361709F42C4}" name="Sensorimotor areas_important" dataDxfId="22"/>
    <tableColumn id="28" xr3:uid="{4E5B1A9B-DC8D-4117-89ED-CA19D041ED5D}" name="Visual areas_important" dataDxfId="21"/>
    <tableColumn id="25" xr3:uid="{57CAB004-DA13-4120-8DEB-8832763848F8}" name="Amygdala_important" dataDxfId="20"/>
    <tableColumn id="24" xr3:uid="{539151F3-0451-4E0B-8174-9CF3320B94D5}" name="Hippocampus_important" dataDxfId="19"/>
    <tableColumn id="31" xr3:uid="{DDE71D82-19EC-46C5-95EF-D0196C5DA329}" name="Insula_important" dataDxfId="18"/>
    <tableColumn id="35" xr3:uid="{756B6726-6E80-49E5-A226-384030D21472}" name="Basal_ganglia_important" dataDxfId="17"/>
    <tableColumn id="43" xr3:uid="{D02C732B-A81D-425C-8EC6-F265D7135724}" name="Thalamus_important" dataDxfId="16"/>
    <tableColumn id="44" xr3:uid="{A6C73A45-5E44-4C06-BAF0-6629472670FB}" name="Midbrain_important" dataDxfId="15"/>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345BC2-166C-462B-945A-2A5FCE2C90C9}" name="TabelleRQ3" displayName="TabelleRQ3" ref="A1:K14" totalsRowShown="0" headerRowDxfId="14" dataDxfId="13">
  <autoFilter ref="A1:K14" xr:uid="{32345BC2-166C-462B-945A-2A5FCE2C90C9}"/>
  <tableColumns count="11">
    <tableColumn id="1" xr3:uid="{EC001A90-3335-40E5-B7AF-994822BDDF6F}" name="Study" dataDxfId="12"/>
    <tableColumn id="2" xr3:uid="{CC6B84FE-09AC-41D6-932C-A073DA7CC228}" name="Year" dataDxfId="11"/>
    <tableColumn id="3" xr3:uid="{FE59DC2F-0FDD-42DD-A7BA-898D2250377E}" name="Approach to reduce the number of initially available connectivities" dataDxfId="10">
      <calculatedColumnFormula>VLOOKUP(A2,Tabelle_extract[#All],(MATCH(TabelleRQ3[[#Headers],[Approach to reduce the number of initially available connectivities]],Tabelle_extract[#Headers],0)),FALSE)</calculatedColumnFormula>
    </tableColumn>
    <tableColumn id="4" xr3:uid="{65389E39-0DBD-4379-83C4-3BD38593157B}" name="atlas-based parcellation" dataDxfId="9"/>
    <tableColumn id="5" xr3:uid="{BE8EA88C-7A04-4904-88BA-E98B7C72A523}" name="data-driven parcellation" dataDxfId="8"/>
    <tableColumn id="6" xr3:uid="{295083FB-6BA4-4372-AC13-4F89F925BFDA}" name="theory-based selection" dataDxfId="7"/>
    <tableColumn id="7" xr3:uid="{65ECF915-11C7-4CF9-BEBF-B7D67A41DD9E}" name="model allocation" dataDxfId="6"/>
    <tableColumn id="11" xr3:uid="{6650CE8A-3468-4AC1-B9F7-B8C5474880AE}" name="dimensionality reduction" dataDxfId="5"/>
    <tableColumn id="8" xr3:uid="{E0938C17-98D3-4593-A50E-779FA830B233}" name="filter feature selection" dataDxfId="4"/>
    <tableColumn id="9" xr3:uid="{BA52A5FE-6AC3-4D8E-AC54-75897A2A67AC}" name="wrapper feature selection" dataDxfId="3"/>
    <tableColumn id="10" xr3:uid="{50D64290-E826-4AAE-81FE-5244EFE8E3E0}" name="Comments" dataDxfId="2"/>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19F1-87AB-41C7-903E-1C5E1CB4AA00}">
  <dimension ref="A1:A4"/>
  <sheetViews>
    <sheetView workbookViewId="0">
      <selection activeCell="A8" sqref="A8"/>
    </sheetView>
  </sheetViews>
  <sheetFormatPr baseColWidth="10" defaultColWidth="11.453125" defaultRowHeight="14.5" x14ac:dyDescent="0.35"/>
  <cols>
    <col min="1" max="1" width="113.453125" customWidth="1"/>
  </cols>
  <sheetData>
    <row r="1" spans="1:1" x14ac:dyDescent="0.35">
      <c r="A1" t="s">
        <v>323</v>
      </c>
    </row>
    <row r="2" spans="1:1" ht="29" x14ac:dyDescent="0.35">
      <c r="A2" s="12" t="s">
        <v>345</v>
      </c>
    </row>
    <row r="4" spans="1:1" ht="29" x14ac:dyDescent="0.35">
      <c r="A4" s="12" t="s">
        <v>346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E46C-A38C-4529-BAF0-C94F85D32C37}">
  <dimension ref="A1:K50"/>
  <sheetViews>
    <sheetView zoomScale="80" zoomScaleNormal="80" workbookViewId="0">
      <pane xSplit="1" topLeftCell="B1" activePane="topRight" state="frozen"/>
      <selection activeCell="A9" sqref="A9"/>
      <selection pane="topRight" activeCell="B6" sqref="B6"/>
    </sheetView>
  </sheetViews>
  <sheetFormatPr baseColWidth="10" defaultColWidth="11.453125" defaultRowHeight="14.5" x14ac:dyDescent="0.35"/>
  <cols>
    <col min="1" max="1" width="17.26953125" customWidth="1"/>
    <col min="2" max="2" width="41.81640625" customWidth="1"/>
    <col min="3" max="3" width="36" customWidth="1"/>
    <col min="4" max="4" width="21.26953125" customWidth="1"/>
    <col min="5" max="5" width="14.1796875" customWidth="1"/>
    <col min="6" max="6" width="19.453125" customWidth="1"/>
    <col min="7" max="7" width="18.26953125" customWidth="1"/>
    <col min="8" max="8" width="20.1796875" customWidth="1"/>
    <col min="9" max="9" width="16.81640625" customWidth="1"/>
    <col min="10" max="10" width="17.54296875" customWidth="1"/>
    <col min="11" max="11" width="18.26953125" customWidth="1"/>
  </cols>
  <sheetData>
    <row r="1" spans="1:11" ht="154" customHeight="1" x14ac:dyDescent="0.35">
      <c r="A1" s="1" t="s">
        <v>0</v>
      </c>
      <c r="B1" s="1" t="s">
        <v>21</v>
      </c>
      <c r="C1" s="1" t="s">
        <v>191</v>
      </c>
      <c r="D1" s="1" t="s">
        <v>46</v>
      </c>
      <c r="E1" s="1" t="s">
        <v>1</v>
      </c>
      <c r="F1" s="4" t="s">
        <v>43</v>
      </c>
      <c r="G1" s="4" t="s">
        <v>91</v>
      </c>
      <c r="H1" s="8" t="s">
        <v>356</v>
      </c>
      <c r="I1" s="4" t="s">
        <v>324</v>
      </c>
      <c r="J1" s="4" t="s">
        <v>216</v>
      </c>
      <c r="K1" s="4" t="s">
        <v>58</v>
      </c>
    </row>
    <row r="2" spans="1:11" ht="64" customHeight="1" x14ac:dyDescent="0.35">
      <c r="A2" s="24" t="s">
        <v>74</v>
      </c>
      <c r="B2" s="2" t="s">
        <v>57</v>
      </c>
      <c r="C2" s="2" t="s">
        <v>193</v>
      </c>
      <c r="D2" s="2" t="s">
        <v>350</v>
      </c>
      <c r="E2" s="2" t="s">
        <v>4</v>
      </c>
      <c r="F2" s="2"/>
      <c r="G2" s="2"/>
      <c r="H2" s="2"/>
      <c r="I2" s="2" t="s">
        <v>75</v>
      </c>
      <c r="J2" s="2" t="s">
        <v>37</v>
      </c>
      <c r="K2" s="2" t="s">
        <v>37</v>
      </c>
    </row>
    <row r="3" spans="1:11" ht="23.5" customHeight="1" x14ac:dyDescent="0.35">
      <c r="A3" s="2" t="s">
        <v>3</v>
      </c>
      <c r="B3" s="2" t="s">
        <v>42</v>
      </c>
      <c r="C3" s="2" t="s">
        <v>195</v>
      </c>
      <c r="D3" s="2" t="s">
        <v>9</v>
      </c>
      <c r="E3" s="2" t="s">
        <v>7</v>
      </c>
      <c r="F3" s="2" t="s">
        <v>39</v>
      </c>
      <c r="G3" s="2" t="s">
        <v>37</v>
      </c>
      <c r="H3" s="2" t="s">
        <v>37</v>
      </c>
      <c r="I3" s="2" t="s">
        <v>37</v>
      </c>
      <c r="J3" s="2" t="s">
        <v>37</v>
      </c>
      <c r="K3" s="2" t="s">
        <v>37</v>
      </c>
    </row>
    <row r="4" spans="1:11" x14ac:dyDescent="0.35">
      <c r="A4" s="2" t="s">
        <v>76</v>
      </c>
      <c r="B4" s="2" t="s">
        <v>44</v>
      </c>
      <c r="C4" s="2" t="s">
        <v>192</v>
      </c>
      <c r="D4" s="2" t="s">
        <v>9</v>
      </c>
      <c r="E4" s="2" t="s">
        <v>7</v>
      </c>
      <c r="F4" s="2"/>
      <c r="G4" s="2" t="s">
        <v>38</v>
      </c>
      <c r="H4" s="2" t="s">
        <v>37</v>
      </c>
      <c r="I4" s="2" t="s">
        <v>37</v>
      </c>
      <c r="J4" s="2" t="s">
        <v>37</v>
      </c>
      <c r="K4" s="2" t="s">
        <v>37</v>
      </c>
    </row>
    <row r="5" spans="1:11" ht="29" x14ac:dyDescent="0.35">
      <c r="A5" s="2" t="s">
        <v>77</v>
      </c>
      <c r="B5" s="2" t="s">
        <v>55</v>
      </c>
      <c r="C5" s="2" t="s">
        <v>194</v>
      </c>
      <c r="D5" s="2" t="s">
        <v>78</v>
      </c>
      <c r="E5" s="2" t="s">
        <v>79</v>
      </c>
      <c r="F5" s="2"/>
      <c r="G5" s="2"/>
      <c r="H5" s="2" t="s">
        <v>105</v>
      </c>
      <c r="I5" s="2" t="s">
        <v>37</v>
      </c>
      <c r="J5" s="2" t="s">
        <v>37</v>
      </c>
      <c r="K5" s="2" t="s">
        <v>37</v>
      </c>
    </row>
    <row r="6" spans="1:11" ht="34.5" customHeight="1" x14ac:dyDescent="0.35">
      <c r="A6" s="2" t="s">
        <v>48</v>
      </c>
      <c r="B6" s="2" t="s">
        <v>55</v>
      </c>
      <c r="C6" s="2" t="s">
        <v>194</v>
      </c>
      <c r="D6" s="2" t="s">
        <v>349</v>
      </c>
      <c r="E6" s="2" t="s">
        <v>27</v>
      </c>
      <c r="F6" s="2"/>
      <c r="G6" s="2"/>
      <c r="H6" s="2" t="s">
        <v>325</v>
      </c>
      <c r="I6" s="2" t="s">
        <v>37</v>
      </c>
      <c r="J6" s="2" t="s">
        <v>37</v>
      </c>
      <c r="K6" s="2" t="s">
        <v>37</v>
      </c>
    </row>
    <row r="7" spans="1:11" ht="14.5" customHeight="1" x14ac:dyDescent="0.35">
      <c r="A7" s="2" t="s">
        <v>35</v>
      </c>
      <c r="B7" s="2" t="s">
        <v>22</v>
      </c>
      <c r="C7" s="2" t="s">
        <v>36</v>
      </c>
      <c r="D7" s="2" t="s">
        <v>9</v>
      </c>
      <c r="E7" s="2" t="s">
        <v>7</v>
      </c>
      <c r="F7" s="2" t="s">
        <v>37</v>
      </c>
      <c r="G7" s="2" t="s">
        <v>37</v>
      </c>
      <c r="H7" s="2" t="s">
        <v>37</v>
      </c>
      <c r="I7" s="2" t="s">
        <v>37</v>
      </c>
      <c r="J7" s="2" t="s">
        <v>37</v>
      </c>
      <c r="K7" s="2" t="s">
        <v>37</v>
      </c>
    </row>
    <row r="8" spans="1:11" ht="29" x14ac:dyDescent="0.35">
      <c r="A8" s="2" t="s">
        <v>89</v>
      </c>
      <c r="B8" s="2" t="s">
        <v>55</v>
      </c>
      <c r="C8" s="2" t="s">
        <v>194</v>
      </c>
      <c r="D8" s="2" t="s">
        <v>9</v>
      </c>
      <c r="E8" s="2" t="s">
        <v>45</v>
      </c>
      <c r="F8" s="2"/>
      <c r="G8" s="2"/>
      <c r="H8" s="2" t="s">
        <v>39</v>
      </c>
      <c r="I8" s="2" t="s">
        <v>37</v>
      </c>
      <c r="J8" s="2" t="s">
        <v>37</v>
      </c>
      <c r="K8" s="2" t="s">
        <v>37</v>
      </c>
    </row>
    <row r="9" spans="1:11" x14ac:dyDescent="0.35">
      <c r="A9" s="2" t="s">
        <v>56</v>
      </c>
      <c r="B9" s="2" t="s">
        <v>55</v>
      </c>
      <c r="C9" s="2" t="s">
        <v>194</v>
      </c>
      <c r="D9" s="2" t="s">
        <v>9</v>
      </c>
      <c r="E9" s="2" t="s">
        <v>7</v>
      </c>
      <c r="F9" s="2"/>
      <c r="G9" s="2"/>
      <c r="H9" s="2" t="s">
        <v>39</v>
      </c>
      <c r="I9" s="2" t="s">
        <v>37</v>
      </c>
      <c r="J9" s="2" t="s">
        <v>37</v>
      </c>
      <c r="K9" s="2" t="s">
        <v>37</v>
      </c>
    </row>
    <row r="10" spans="1:11" ht="55.5" customHeight="1" x14ac:dyDescent="0.35">
      <c r="A10" s="2" t="s">
        <v>49</v>
      </c>
      <c r="B10" s="2" t="s">
        <v>57</v>
      </c>
      <c r="C10" s="2" t="s">
        <v>193</v>
      </c>
      <c r="D10" s="2" t="s">
        <v>9</v>
      </c>
      <c r="E10" s="2" t="s">
        <v>27</v>
      </c>
      <c r="F10" s="2"/>
      <c r="G10" s="2"/>
      <c r="H10" s="2"/>
      <c r="I10" s="2" t="s">
        <v>326</v>
      </c>
      <c r="J10" s="2" t="s">
        <v>37</v>
      </c>
      <c r="K10" s="2" t="s">
        <v>37</v>
      </c>
    </row>
    <row r="11" spans="1:11" ht="29" x14ac:dyDescent="0.35">
      <c r="A11" s="2" t="s">
        <v>80</v>
      </c>
      <c r="B11" s="2" t="s">
        <v>55</v>
      </c>
      <c r="C11" s="2" t="s">
        <v>194</v>
      </c>
      <c r="D11" s="2" t="s">
        <v>34</v>
      </c>
      <c r="E11" s="2" t="s">
        <v>7</v>
      </c>
      <c r="F11" s="2"/>
      <c r="G11" s="2"/>
      <c r="H11" s="2" t="s">
        <v>39</v>
      </c>
      <c r="I11" s="2" t="s">
        <v>37</v>
      </c>
      <c r="J11" s="2" t="s">
        <v>37</v>
      </c>
      <c r="K11" s="2" t="s">
        <v>37</v>
      </c>
    </row>
    <row r="12" spans="1:11" ht="29" x14ac:dyDescent="0.35">
      <c r="A12" s="2" t="s">
        <v>33</v>
      </c>
      <c r="B12" s="2" t="s">
        <v>55</v>
      </c>
      <c r="C12" s="2" t="s">
        <v>194</v>
      </c>
      <c r="D12" s="2" t="s">
        <v>34</v>
      </c>
      <c r="E12" s="2" t="s">
        <v>7</v>
      </c>
      <c r="F12" s="2"/>
      <c r="G12" s="2"/>
      <c r="H12" s="2" t="s">
        <v>39</v>
      </c>
      <c r="I12" s="2" t="s">
        <v>37</v>
      </c>
      <c r="J12" s="2" t="s">
        <v>37</v>
      </c>
      <c r="K12" s="2" t="s">
        <v>37</v>
      </c>
    </row>
    <row r="13" spans="1:11" x14ac:dyDescent="0.35">
      <c r="A13" s="2" t="s">
        <v>68</v>
      </c>
      <c r="B13" s="2" t="s">
        <v>69</v>
      </c>
      <c r="C13" s="2" t="s">
        <v>194</v>
      </c>
      <c r="D13" s="2" t="s">
        <v>9</v>
      </c>
      <c r="E13" s="2" t="s">
        <v>7</v>
      </c>
      <c r="F13" s="2"/>
      <c r="G13" s="2"/>
      <c r="H13" s="2" t="s">
        <v>39</v>
      </c>
      <c r="I13" s="2" t="s">
        <v>37</v>
      </c>
      <c r="J13" s="2" t="s">
        <v>37</v>
      </c>
      <c r="K13" s="2" t="s">
        <v>37</v>
      </c>
    </row>
    <row r="14" spans="1:11" ht="58" x14ac:dyDescent="0.35">
      <c r="A14" s="2" t="s">
        <v>347</v>
      </c>
      <c r="B14" s="2" t="s">
        <v>93</v>
      </c>
      <c r="C14" s="2" t="s">
        <v>195</v>
      </c>
      <c r="D14" s="2" t="s">
        <v>9</v>
      </c>
      <c r="E14" s="2" t="s">
        <v>348</v>
      </c>
      <c r="F14" s="2" t="s">
        <v>39</v>
      </c>
      <c r="G14" s="2" t="s">
        <v>37</v>
      </c>
      <c r="H14" s="2" t="s">
        <v>37</v>
      </c>
      <c r="I14" s="2" t="s">
        <v>37</v>
      </c>
      <c r="J14" s="2" t="s">
        <v>37</v>
      </c>
      <c r="K14" s="2" t="s">
        <v>37</v>
      </c>
    </row>
    <row r="15" spans="1:11" ht="29" x14ac:dyDescent="0.35">
      <c r="A15" s="2" t="s">
        <v>81</v>
      </c>
      <c r="B15" s="2" t="s">
        <v>92</v>
      </c>
      <c r="C15" s="2" t="s">
        <v>195</v>
      </c>
      <c r="D15" s="2" t="s">
        <v>9</v>
      </c>
      <c r="E15" s="2" t="s">
        <v>27</v>
      </c>
      <c r="F15" s="2" t="s">
        <v>39</v>
      </c>
      <c r="G15" s="2" t="s">
        <v>37</v>
      </c>
      <c r="H15" s="2" t="s">
        <v>37</v>
      </c>
      <c r="I15" s="2" t="s">
        <v>37</v>
      </c>
      <c r="J15" s="2" t="s">
        <v>37</v>
      </c>
      <c r="K15" s="2" t="s">
        <v>37</v>
      </c>
    </row>
    <row r="16" spans="1:11" x14ac:dyDescent="0.35">
      <c r="A16" s="2" t="s">
        <v>67</v>
      </c>
      <c r="B16" s="2" t="s">
        <v>55</v>
      </c>
      <c r="C16" s="2" t="s">
        <v>194</v>
      </c>
      <c r="D16" s="2" t="s">
        <v>11</v>
      </c>
      <c r="E16" s="2" t="s">
        <v>12</v>
      </c>
      <c r="F16" s="2"/>
      <c r="G16" s="2"/>
      <c r="H16" s="2" t="s">
        <v>39</v>
      </c>
      <c r="I16" s="2" t="s">
        <v>37</v>
      </c>
      <c r="J16" s="2" t="s">
        <v>37</v>
      </c>
      <c r="K16" s="2" t="s">
        <v>37</v>
      </c>
    </row>
    <row r="17" spans="1:11" ht="29" x14ac:dyDescent="0.35">
      <c r="A17" s="2" t="s">
        <v>23</v>
      </c>
      <c r="B17" s="2" t="s">
        <v>22</v>
      </c>
      <c r="C17" s="2" t="s">
        <v>36</v>
      </c>
      <c r="D17" s="2" t="s">
        <v>9</v>
      </c>
      <c r="E17" s="2" t="s">
        <v>352</v>
      </c>
      <c r="F17" s="2" t="s">
        <v>37</v>
      </c>
      <c r="G17" s="2" t="s">
        <v>37</v>
      </c>
      <c r="H17" s="2" t="s">
        <v>40</v>
      </c>
      <c r="I17" s="2" t="s">
        <v>37</v>
      </c>
      <c r="J17" s="2" t="s">
        <v>37</v>
      </c>
      <c r="K17" s="2" t="s">
        <v>37</v>
      </c>
    </row>
    <row r="18" spans="1:11" ht="29" x14ac:dyDescent="0.35">
      <c r="A18" s="2" t="s">
        <v>5</v>
      </c>
      <c r="B18" s="2" t="s">
        <v>22</v>
      </c>
      <c r="C18" s="2" t="s">
        <v>36</v>
      </c>
      <c r="D18" s="2" t="s">
        <v>6</v>
      </c>
      <c r="E18" s="2" t="s">
        <v>7</v>
      </c>
      <c r="F18" s="2" t="s">
        <v>37</v>
      </c>
      <c r="G18" s="2" t="s">
        <v>37</v>
      </c>
      <c r="H18" s="2" t="s">
        <v>37</v>
      </c>
      <c r="I18" s="2" t="s">
        <v>37</v>
      </c>
      <c r="J18" s="2" t="s">
        <v>37</v>
      </c>
      <c r="K18" s="2" t="s">
        <v>37</v>
      </c>
    </row>
    <row r="19" spans="1:11" x14ac:dyDescent="0.35">
      <c r="A19" s="2" t="s">
        <v>50</v>
      </c>
      <c r="B19" s="2" t="s">
        <v>55</v>
      </c>
      <c r="C19" s="2" t="s">
        <v>194</v>
      </c>
      <c r="D19" s="2" t="s">
        <v>9</v>
      </c>
      <c r="E19" s="2" t="s">
        <v>4</v>
      </c>
      <c r="F19" s="2"/>
      <c r="G19" s="2"/>
      <c r="H19" s="2" t="s">
        <v>39</v>
      </c>
      <c r="I19" s="2" t="s">
        <v>37</v>
      </c>
      <c r="J19" s="2" t="s">
        <v>37</v>
      </c>
      <c r="K19" s="2" t="s">
        <v>37</v>
      </c>
    </row>
    <row r="20" spans="1:11" x14ac:dyDescent="0.35">
      <c r="A20" s="2" t="s">
        <v>8</v>
      </c>
      <c r="B20" s="2" t="s">
        <v>44</v>
      </c>
      <c r="C20" s="2" t="s">
        <v>192</v>
      </c>
      <c r="D20" s="2" t="s">
        <v>9</v>
      </c>
      <c r="E20" s="2" t="s">
        <v>4</v>
      </c>
      <c r="F20" s="2"/>
      <c r="G20" s="2" t="s">
        <v>39</v>
      </c>
      <c r="H20" s="2" t="s">
        <v>37</v>
      </c>
      <c r="I20" s="2" t="s">
        <v>37</v>
      </c>
      <c r="J20" s="2" t="s">
        <v>37</v>
      </c>
      <c r="K20" s="2" t="s">
        <v>37</v>
      </c>
    </row>
    <row r="21" spans="1:11" ht="29" x14ac:dyDescent="0.35">
      <c r="A21" s="2" t="s">
        <v>51</v>
      </c>
      <c r="B21" s="2" t="s">
        <v>63</v>
      </c>
      <c r="C21" s="1" t="s">
        <v>196</v>
      </c>
      <c r="D21" s="2" t="s">
        <v>9</v>
      </c>
      <c r="E21" s="2" t="s">
        <v>4</v>
      </c>
      <c r="F21" s="2" t="s">
        <v>37</v>
      </c>
      <c r="G21" s="2" t="s">
        <v>37</v>
      </c>
      <c r="H21" s="2" t="s">
        <v>37</v>
      </c>
      <c r="I21" s="2" t="s">
        <v>327</v>
      </c>
      <c r="J21" s="2" t="s">
        <v>37</v>
      </c>
      <c r="K21" s="2" t="s">
        <v>37</v>
      </c>
    </row>
    <row r="22" spans="1:11" ht="43.5" x14ac:dyDescent="0.35">
      <c r="A22" s="2" t="s">
        <v>24</v>
      </c>
      <c r="B22" s="2" t="s">
        <v>66</v>
      </c>
      <c r="C22" s="2" t="s">
        <v>195</v>
      </c>
      <c r="D22" s="2" t="s">
        <v>25</v>
      </c>
      <c r="E22" s="2" t="s">
        <v>4</v>
      </c>
      <c r="F22" s="2" t="s">
        <v>82</v>
      </c>
      <c r="G22" s="2" t="s">
        <v>37</v>
      </c>
      <c r="H22" s="2" t="s">
        <v>37</v>
      </c>
      <c r="I22" s="2" t="s">
        <v>37</v>
      </c>
      <c r="J22" s="2" t="s">
        <v>37</v>
      </c>
      <c r="K22" s="2" t="s">
        <v>37</v>
      </c>
    </row>
    <row r="23" spans="1:11" x14ac:dyDescent="0.35">
      <c r="A23" s="2" t="s">
        <v>94</v>
      </c>
      <c r="B23" s="2" t="s">
        <v>55</v>
      </c>
      <c r="C23" s="2" t="s">
        <v>194</v>
      </c>
      <c r="D23" s="2" t="s">
        <v>9</v>
      </c>
      <c r="E23" t="s">
        <v>352</v>
      </c>
      <c r="F23" s="2"/>
      <c r="G23" s="2"/>
      <c r="H23" s="2" t="s">
        <v>39</v>
      </c>
      <c r="I23" s="2" t="s">
        <v>37</v>
      </c>
      <c r="J23" s="2" t="s">
        <v>37</v>
      </c>
      <c r="K23" s="2" t="s">
        <v>37</v>
      </c>
    </row>
    <row r="24" spans="1:11" x14ac:dyDescent="0.35">
      <c r="A24" s="2" t="s">
        <v>32</v>
      </c>
      <c r="B24" s="2" t="s">
        <v>22</v>
      </c>
      <c r="C24" s="2" t="s">
        <v>36</v>
      </c>
      <c r="D24" s="2" t="s">
        <v>9</v>
      </c>
      <c r="E24" s="2" t="s">
        <v>4</v>
      </c>
      <c r="F24" s="2" t="s">
        <v>37</v>
      </c>
      <c r="G24" s="2" t="s">
        <v>37</v>
      </c>
      <c r="H24" s="2"/>
      <c r="I24" s="2" t="s">
        <v>37</v>
      </c>
      <c r="J24" s="2" t="s">
        <v>37</v>
      </c>
      <c r="K24" s="2" t="s">
        <v>37</v>
      </c>
    </row>
    <row r="25" spans="1:11" x14ac:dyDescent="0.35">
      <c r="A25" s="2" t="s">
        <v>95</v>
      </c>
      <c r="B25" s="2" t="s">
        <v>102</v>
      </c>
      <c r="C25" s="2" t="s">
        <v>195</v>
      </c>
      <c r="D25" s="2" t="s">
        <v>9</v>
      </c>
      <c r="E25" t="s">
        <v>353</v>
      </c>
      <c r="F25" s="2" t="s">
        <v>39</v>
      </c>
      <c r="G25" s="2" t="s">
        <v>37</v>
      </c>
      <c r="H25" s="2" t="s">
        <v>37</v>
      </c>
      <c r="I25" s="2" t="s">
        <v>37</v>
      </c>
      <c r="J25" s="2" t="s">
        <v>37</v>
      </c>
      <c r="K25" s="2" t="s">
        <v>37</v>
      </c>
    </row>
    <row r="26" spans="1:11" x14ac:dyDescent="0.35">
      <c r="A26" s="2" t="s">
        <v>83</v>
      </c>
      <c r="B26" s="2" t="s">
        <v>57</v>
      </c>
      <c r="C26" s="2" t="s">
        <v>193</v>
      </c>
      <c r="D26" s="2" t="s">
        <v>11</v>
      </c>
      <c r="E26" t="s">
        <v>339</v>
      </c>
      <c r="F26" s="2"/>
      <c r="G26" s="2"/>
      <c r="H26" s="2"/>
      <c r="I26" s="2" t="s">
        <v>39</v>
      </c>
      <c r="J26" s="2" t="s">
        <v>37</v>
      </c>
      <c r="K26" s="2" t="s">
        <v>37</v>
      </c>
    </row>
    <row r="27" spans="1:11" x14ac:dyDescent="0.35">
      <c r="A27" s="2" t="s">
        <v>96</v>
      </c>
      <c r="B27" s="2" t="s">
        <v>97</v>
      </c>
      <c r="C27" s="2" t="s">
        <v>195</v>
      </c>
      <c r="D27" s="2" t="s">
        <v>9</v>
      </c>
      <c r="E27" s="2" t="s">
        <v>27</v>
      </c>
      <c r="F27" s="2" t="s">
        <v>39</v>
      </c>
      <c r="G27" s="2" t="s">
        <v>37</v>
      </c>
      <c r="H27" s="2" t="s">
        <v>37</v>
      </c>
      <c r="I27" s="2" t="s">
        <v>37</v>
      </c>
      <c r="J27" s="2" t="s">
        <v>37</v>
      </c>
      <c r="K27" s="2" t="s">
        <v>37</v>
      </c>
    </row>
    <row r="28" spans="1:11" ht="29" x14ac:dyDescent="0.35">
      <c r="A28" s="2" t="s">
        <v>26</v>
      </c>
      <c r="B28" s="2" t="s">
        <v>22</v>
      </c>
      <c r="C28" s="2" t="s">
        <v>36</v>
      </c>
      <c r="D28" s="2" t="s">
        <v>9</v>
      </c>
      <c r="E28" s="2" t="s">
        <v>27</v>
      </c>
      <c r="F28" s="2" t="s">
        <v>37</v>
      </c>
      <c r="G28" s="2" t="s">
        <v>37</v>
      </c>
      <c r="H28" s="2" t="s">
        <v>37</v>
      </c>
      <c r="I28" s="2" t="s">
        <v>37</v>
      </c>
      <c r="J28" s="2" t="s">
        <v>37</v>
      </c>
      <c r="K28" s="2" t="s">
        <v>37</v>
      </c>
    </row>
    <row r="29" spans="1:11" ht="23.5" customHeight="1" x14ac:dyDescent="0.35">
      <c r="A29" s="2" t="s">
        <v>52</v>
      </c>
      <c r="B29" s="2" t="s">
        <v>55</v>
      </c>
      <c r="C29" s="2" t="s">
        <v>194</v>
      </c>
      <c r="D29" s="2" t="s">
        <v>9</v>
      </c>
      <c r="E29" s="2" t="s">
        <v>53</v>
      </c>
      <c r="F29" s="2"/>
      <c r="G29" s="2"/>
      <c r="H29" s="2" t="s">
        <v>39</v>
      </c>
      <c r="I29" s="2" t="s">
        <v>37</v>
      </c>
      <c r="J29" s="2" t="s">
        <v>37</v>
      </c>
      <c r="K29" s="2" t="s">
        <v>37</v>
      </c>
    </row>
    <row r="30" spans="1:11" ht="29" x14ac:dyDescent="0.35">
      <c r="A30" s="2" t="s">
        <v>70</v>
      </c>
      <c r="B30" s="2" t="s">
        <v>55</v>
      </c>
      <c r="C30" s="2" t="s">
        <v>194</v>
      </c>
      <c r="D30" t="s">
        <v>25</v>
      </c>
      <c r="E30" s="2" t="s">
        <v>352</v>
      </c>
      <c r="F30" s="2"/>
      <c r="G30" s="2"/>
      <c r="H30" s="2" t="s">
        <v>39</v>
      </c>
      <c r="I30" s="2" t="s">
        <v>37</v>
      </c>
      <c r="J30" s="2" t="s">
        <v>37</v>
      </c>
      <c r="K30" s="2" t="s">
        <v>37</v>
      </c>
    </row>
    <row r="31" spans="1:11" x14ac:dyDescent="0.35">
      <c r="A31" s="2" t="s">
        <v>84</v>
      </c>
      <c r="B31" s="2" t="s">
        <v>101</v>
      </c>
      <c r="C31" s="2" t="s">
        <v>192</v>
      </c>
      <c r="D31" s="2" t="s">
        <v>9</v>
      </c>
      <c r="E31" s="2" t="s">
        <v>27</v>
      </c>
      <c r="F31" s="2"/>
      <c r="G31" s="2" t="s">
        <v>39</v>
      </c>
      <c r="H31" s="2" t="s">
        <v>37</v>
      </c>
      <c r="I31" s="2" t="s">
        <v>37</v>
      </c>
      <c r="J31" s="2" t="s">
        <v>37</v>
      </c>
      <c r="K31" s="2" t="s">
        <v>37</v>
      </c>
    </row>
    <row r="32" spans="1:11" x14ac:dyDescent="0.35">
      <c r="A32" s="2" t="s">
        <v>338</v>
      </c>
      <c r="B32" s="2" t="s">
        <v>97</v>
      </c>
      <c r="C32" s="2" t="s">
        <v>195</v>
      </c>
      <c r="D32" s="2" t="s">
        <v>25</v>
      </c>
      <c r="E32" t="s">
        <v>354</v>
      </c>
      <c r="F32" s="2" t="s">
        <v>39</v>
      </c>
      <c r="G32" s="2" t="s">
        <v>37</v>
      </c>
      <c r="H32" s="2" t="s">
        <v>37</v>
      </c>
      <c r="I32" s="2" t="s">
        <v>37</v>
      </c>
      <c r="J32" s="2" t="s">
        <v>37</v>
      </c>
      <c r="K32" s="2" t="s">
        <v>37</v>
      </c>
    </row>
    <row r="33" spans="1:11" x14ac:dyDescent="0.35">
      <c r="A33" s="2" t="s">
        <v>10</v>
      </c>
      <c r="B33" s="2" t="s">
        <v>22</v>
      </c>
      <c r="C33" s="2" t="s">
        <v>36</v>
      </c>
      <c r="D33" s="2" t="s">
        <v>9</v>
      </c>
      <c r="E33" s="2" t="s">
        <v>4</v>
      </c>
      <c r="F33" s="2" t="s">
        <v>37</v>
      </c>
      <c r="G33" s="2" t="s">
        <v>37</v>
      </c>
      <c r="H33" s="2" t="s">
        <v>37</v>
      </c>
      <c r="I33" s="2" t="s">
        <v>37</v>
      </c>
      <c r="J33" s="2" t="s">
        <v>37</v>
      </c>
      <c r="K33" s="2" t="s">
        <v>37</v>
      </c>
    </row>
    <row r="34" spans="1:11" x14ac:dyDescent="0.35">
      <c r="A34" s="2" t="s">
        <v>72</v>
      </c>
      <c r="B34" s="2" t="s">
        <v>55</v>
      </c>
      <c r="C34" s="2" t="s">
        <v>194</v>
      </c>
      <c r="D34" s="2" t="s">
        <v>351</v>
      </c>
      <c r="E34" s="2" t="s">
        <v>7</v>
      </c>
      <c r="F34" s="2"/>
      <c r="G34" s="2"/>
      <c r="H34" s="2" t="s">
        <v>39</v>
      </c>
      <c r="I34" s="2" t="s">
        <v>37</v>
      </c>
      <c r="J34" s="2" t="s">
        <v>37</v>
      </c>
      <c r="K34" s="2" t="s">
        <v>37</v>
      </c>
    </row>
    <row r="35" spans="1:11" x14ac:dyDescent="0.35">
      <c r="A35" s="2" t="s">
        <v>341</v>
      </c>
      <c r="B35" s="2" t="s">
        <v>100</v>
      </c>
      <c r="C35" s="2" t="s">
        <v>192</v>
      </c>
      <c r="D35" s="2" t="s">
        <v>9</v>
      </c>
      <c r="E35" s="2" t="s">
        <v>7</v>
      </c>
      <c r="F35" s="2"/>
      <c r="G35" s="2" t="s">
        <v>39</v>
      </c>
      <c r="H35" s="2" t="s">
        <v>37</v>
      </c>
      <c r="I35" s="2" t="s">
        <v>37</v>
      </c>
      <c r="J35" s="2" t="s">
        <v>37</v>
      </c>
      <c r="K35" s="2" t="s">
        <v>37</v>
      </c>
    </row>
    <row r="36" spans="1:11" ht="29" x14ac:dyDescent="0.35">
      <c r="A36" s="2" t="s">
        <v>13</v>
      </c>
      <c r="B36" s="2" t="s">
        <v>97</v>
      </c>
      <c r="C36" s="2" t="s">
        <v>195</v>
      </c>
      <c r="D36" s="2" t="s">
        <v>78</v>
      </c>
      <c r="E36" s="2" t="s">
        <v>79</v>
      </c>
      <c r="F36" s="2" t="s">
        <v>39</v>
      </c>
      <c r="G36" s="2" t="s">
        <v>328</v>
      </c>
      <c r="H36" s="2" t="s">
        <v>37</v>
      </c>
      <c r="I36" s="2" t="s">
        <v>37</v>
      </c>
      <c r="J36" s="2" t="s">
        <v>37</v>
      </c>
      <c r="K36" s="2" t="s">
        <v>37</v>
      </c>
    </row>
    <row r="37" spans="1:11" ht="58" x14ac:dyDescent="0.35">
      <c r="A37" s="2" t="s">
        <v>31</v>
      </c>
      <c r="B37" s="2" t="s">
        <v>22</v>
      </c>
      <c r="C37" s="2" t="s">
        <v>36</v>
      </c>
      <c r="D37" s="2" t="s">
        <v>9</v>
      </c>
      <c r="E37" s="2" t="s">
        <v>340</v>
      </c>
      <c r="F37" s="2" t="s">
        <v>37</v>
      </c>
      <c r="G37" s="2" t="s">
        <v>37</v>
      </c>
      <c r="H37" s="2" t="s">
        <v>37</v>
      </c>
      <c r="I37" s="2" t="s">
        <v>37</v>
      </c>
      <c r="J37" s="2" t="s">
        <v>37</v>
      </c>
      <c r="K37" s="2" t="s">
        <v>37</v>
      </c>
    </row>
    <row r="38" spans="1:11" x14ac:dyDescent="0.35">
      <c r="A38" s="2" t="s">
        <v>54</v>
      </c>
      <c r="B38" s="2" t="s">
        <v>106</v>
      </c>
      <c r="C38" s="2" t="s">
        <v>194</v>
      </c>
      <c r="D38" s="2" t="s">
        <v>9</v>
      </c>
      <c r="E38" s="2" t="s">
        <v>7</v>
      </c>
      <c r="F38" s="2"/>
      <c r="G38" s="2"/>
      <c r="H38" s="2" t="s">
        <v>39</v>
      </c>
      <c r="I38" s="2" t="s">
        <v>37</v>
      </c>
      <c r="J38" s="2" t="s">
        <v>37</v>
      </c>
      <c r="K38" s="2" t="s">
        <v>37</v>
      </c>
    </row>
    <row r="39" spans="1:11" ht="29" x14ac:dyDescent="0.35">
      <c r="A39" s="2" t="s">
        <v>90</v>
      </c>
      <c r="B39" s="2" t="s">
        <v>57</v>
      </c>
      <c r="C39" s="2" t="s">
        <v>193</v>
      </c>
      <c r="D39" s="2" t="s">
        <v>9</v>
      </c>
      <c r="E39" s="2" t="s">
        <v>45</v>
      </c>
      <c r="F39" s="2"/>
      <c r="G39" s="2"/>
      <c r="H39" s="2"/>
      <c r="I39" s="2" t="s">
        <v>39</v>
      </c>
      <c r="J39" s="2" t="s">
        <v>37</v>
      </c>
      <c r="K39" s="2" t="s">
        <v>37</v>
      </c>
    </row>
    <row r="40" spans="1:11" x14ac:dyDescent="0.35">
      <c r="A40" s="2" t="s">
        <v>14</v>
      </c>
      <c r="B40" s="2" t="s">
        <v>44</v>
      </c>
      <c r="C40" s="2" t="s">
        <v>192</v>
      </c>
      <c r="D40" s="2" t="s">
        <v>9</v>
      </c>
      <c r="E40" s="2" t="s">
        <v>7</v>
      </c>
      <c r="F40" s="2" t="s">
        <v>37</v>
      </c>
      <c r="G40" s="2" t="s">
        <v>41</v>
      </c>
      <c r="H40" s="2" t="s">
        <v>37</v>
      </c>
      <c r="I40" s="2" t="s">
        <v>37</v>
      </c>
      <c r="J40" s="2" t="s">
        <v>37</v>
      </c>
      <c r="K40" s="2" t="s">
        <v>37</v>
      </c>
    </row>
    <row r="41" spans="1:11" x14ac:dyDescent="0.35">
      <c r="A41" s="2" t="s">
        <v>47</v>
      </c>
      <c r="B41" s="2" t="s">
        <v>22</v>
      </c>
      <c r="C41" s="2" t="s">
        <v>36</v>
      </c>
      <c r="D41" s="2" t="s">
        <v>9</v>
      </c>
      <c r="E41" s="2" t="s">
        <v>27</v>
      </c>
      <c r="F41" s="2" t="s">
        <v>37</v>
      </c>
      <c r="G41" s="2" t="s">
        <v>37</v>
      </c>
      <c r="H41" s="2" t="s">
        <v>37</v>
      </c>
      <c r="I41" s="2" t="s">
        <v>37</v>
      </c>
      <c r="J41" s="2" t="s">
        <v>37</v>
      </c>
      <c r="K41" s="2" t="s">
        <v>37</v>
      </c>
    </row>
    <row r="42" spans="1:11" x14ac:dyDescent="0.35">
      <c r="A42" s="2" t="s">
        <v>85</v>
      </c>
      <c r="B42" s="2" t="s">
        <v>22</v>
      </c>
      <c r="C42" s="2" t="s">
        <v>36</v>
      </c>
      <c r="D42" s="2" t="s">
        <v>9</v>
      </c>
      <c r="E42" t="s">
        <v>352</v>
      </c>
      <c r="F42" s="2" t="s">
        <v>37</v>
      </c>
      <c r="G42" s="2" t="s">
        <v>37</v>
      </c>
      <c r="H42" s="2" t="s">
        <v>37</v>
      </c>
      <c r="I42" s="2" t="s">
        <v>37</v>
      </c>
      <c r="J42" s="2" t="s">
        <v>37</v>
      </c>
      <c r="K42" s="2" t="s">
        <v>37</v>
      </c>
    </row>
    <row r="43" spans="1:11" x14ac:dyDescent="0.35">
      <c r="A43" s="2" t="s">
        <v>315</v>
      </c>
      <c r="B43" s="2" t="s">
        <v>22</v>
      </c>
      <c r="C43" s="2" t="s">
        <v>36</v>
      </c>
      <c r="D43" s="2" t="s">
        <v>9</v>
      </c>
      <c r="E43" s="2" t="s">
        <v>7</v>
      </c>
      <c r="F43" s="2" t="s">
        <v>37</v>
      </c>
      <c r="G43" s="2" t="s">
        <v>37</v>
      </c>
      <c r="H43" s="2" t="s">
        <v>37</v>
      </c>
      <c r="I43" s="2" t="s">
        <v>37</v>
      </c>
      <c r="J43" s="2" t="s">
        <v>37</v>
      </c>
      <c r="K43" s="2" t="s">
        <v>37</v>
      </c>
    </row>
    <row r="44" spans="1:11" ht="48.65" customHeight="1" x14ac:dyDescent="0.35">
      <c r="A44" s="2" t="s">
        <v>86</v>
      </c>
      <c r="B44" s="2" t="s">
        <v>57</v>
      </c>
      <c r="C44" s="2" t="s">
        <v>193</v>
      </c>
      <c r="D44" s="2" t="s">
        <v>9</v>
      </c>
      <c r="E44" s="2" t="s">
        <v>7</v>
      </c>
      <c r="F44" s="2"/>
      <c r="G44" s="2"/>
      <c r="H44" s="2"/>
      <c r="I44" s="2" t="s">
        <v>344</v>
      </c>
      <c r="J44" s="2" t="s">
        <v>37</v>
      </c>
      <c r="K44" s="2" t="s">
        <v>37</v>
      </c>
    </row>
    <row r="45" spans="1:11" ht="29" x14ac:dyDescent="0.35">
      <c r="A45" s="2" t="s">
        <v>15</v>
      </c>
      <c r="B45" s="2" t="s">
        <v>87</v>
      </c>
      <c r="C45" s="2" t="s">
        <v>195</v>
      </c>
      <c r="D45" s="2" t="s">
        <v>342</v>
      </c>
      <c r="E45" s="2" t="s">
        <v>12</v>
      </c>
      <c r="F45" s="2" t="s">
        <v>39</v>
      </c>
      <c r="G45" s="2" t="s">
        <v>37</v>
      </c>
      <c r="H45" s="2" t="s">
        <v>37</v>
      </c>
      <c r="I45" s="2" t="s">
        <v>37</v>
      </c>
      <c r="J45" s="2" t="s">
        <v>37</v>
      </c>
      <c r="K45" s="2" t="s">
        <v>37</v>
      </c>
    </row>
    <row r="46" spans="1:11" x14ac:dyDescent="0.35">
      <c r="A46" s="2" t="s">
        <v>28</v>
      </c>
      <c r="B46" s="2" t="s">
        <v>22</v>
      </c>
      <c r="C46" s="2" t="s">
        <v>36</v>
      </c>
      <c r="D46" s="2" t="s">
        <v>9</v>
      </c>
      <c r="E46" s="2" t="s">
        <v>27</v>
      </c>
      <c r="F46" s="2" t="s">
        <v>37</v>
      </c>
      <c r="G46" s="2" t="s">
        <v>37</v>
      </c>
      <c r="H46" s="2" t="s">
        <v>37</v>
      </c>
      <c r="I46" s="2" t="s">
        <v>37</v>
      </c>
      <c r="J46" s="2" t="s">
        <v>37</v>
      </c>
      <c r="K46" s="2" t="s">
        <v>37</v>
      </c>
    </row>
    <row r="47" spans="1:11" x14ac:dyDescent="0.35">
      <c r="A47" s="2" t="s">
        <v>88</v>
      </c>
      <c r="B47" s="2" t="s">
        <v>106</v>
      </c>
      <c r="C47" s="2" t="s">
        <v>194</v>
      </c>
      <c r="D47" s="2" t="s">
        <v>9</v>
      </c>
      <c r="E47" s="2" t="s">
        <v>4</v>
      </c>
      <c r="F47" s="2"/>
      <c r="G47" s="2"/>
      <c r="H47" s="2" t="s">
        <v>39</v>
      </c>
      <c r="I47" s="2" t="s">
        <v>37</v>
      </c>
      <c r="J47" s="2" t="s">
        <v>37</v>
      </c>
      <c r="K47" s="2" t="s">
        <v>37</v>
      </c>
    </row>
    <row r="48" spans="1:11" ht="18.649999999999999" customHeight="1" x14ac:dyDescent="0.35">
      <c r="A48" s="2" t="s">
        <v>29</v>
      </c>
      <c r="B48" s="2" t="s">
        <v>57</v>
      </c>
      <c r="C48" s="2" t="s">
        <v>193</v>
      </c>
      <c r="D48" s="2" t="s">
        <v>19</v>
      </c>
      <c r="E48" s="2" t="s">
        <v>355</v>
      </c>
      <c r="F48" s="2"/>
      <c r="G48" s="2"/>
      <c r="H48" s="2"/>
      <c r="I48" s="2" t="s">
        <v>329</v>
      </c>
      <c r="J48" s="2" t="s">
        <v>37</v>
      </c>
      <c r="K48" s="2" t="s">
        <v>37</v>
      </c>
    </row>
    <row r="49" spans="1:11" x14ac:dyDescent="0.35">
      <c r="A49" s="2" t="s">
        <v>18</v>
      </c>
      <c r="B49" s="2" t="s">
        <v>22</v>
      </c>
      <c r="C49" s="2" t="s">
        <v>36</v>
      </c>
      <c r="D49" s="2" t="s">
        <v>19</v>
      </c>
      <c r="E49" s="2" t="s">
        <v>12</v>
      </c>
      <c r="F49" s="2" t="s">
        <v>37</v>
      </c>
      <c r="G49" s="2" t="s">
        <v>37</v>
      </c>
      <c r="H49" s="2" t="s">
        <v>37</v>
      </c>
      <c r="I49" s="2" t="s">
        <v>37</v>
      </c>
      <c r="J49" s="2" t="s">
        <v>37</v>
      </c>
      <c r="K49" s="2" t="s">
        <v>37</v>
      </c>
    </row>
    <row r="50" spans="1:11" x14ac:dyDescent="0.35">
      <c r="A50" s="2" t="s">
        <v>17</v>
      </c>
      <c r="B50" s="2" t="s">
        <v>22</v>
      </c>
      <c r="C50" s="2" t="s">
        <v>36</v>
      </c>
      <c r="D50" s="2" t="s">
        <v>16</v>
      </c>
      <c r="E50" s="2" t="s">
        <v>12</v>
      </c>
      <c r="F50" s="2" t="s">
        <v>37</v>
      </c>
      <c r="G50" s="2" t="s">
        <v>37</v>
      </c>
      <c r="H50" s="2" t="s">
        <v>37</v>
      </c>
      <c r="I50" s="2" t="s">
        <v>37</v>
      </c>
      <c r="J50" s="2" t="s">
        <v>37</v>
      </c>
      <c r="K50" s="2" t="s">
        <v>37</v>
      </c>
    </row>
  </sheetData>
  <conditionalFormatting sqref="A23:C23">
    <cfRule type="containsText" dxfId="1" priority="1" operator="containsText" text="yes">
      <formula>NOT(ISERROR(SEARCH("yes",A23)))</formula>
    </cfRule>
  </conditionalFormatting>
  <pageMargins left="0.7" right="0.7" top="0.78740157499999996" bottom="0.78740157499999996"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B465A-9749-46BF-8A21-FA206FEA8B0D}">
  <dimension ref="A1:X14"/>
  <sheetViews>
    <sheetView topLeftCell="A6" zoomScale="85" zoomScaleNormal="85" workbookViewId="0">
      <pane xSplit="1" topLeftCell="P1" activePane="topRight" state="frozen"/>
      <selection pane="topRight" activeCell="S7" sqref="S7"/>
    </sheetView>
  </sheetViews>
  <sheetFormatPr baseColWidth="10" defaultColWidth="11.453125" defaultRowHeight="14.5" x14ac:dyDescent="0.35"/>
  <cols>
    <col min="1" max="1" width="19.453125" customWidth="1"/>
    <col min="3" max="7" width="21.453125" customWidth="1"/>
    <col min="8" max="8" width="14.81640625" customWidth="1"/>
    <col min="9" max="9" width="12.453125" customWidth="1"/>
    <col min="10" max="10" width="20.453125" customWidth="1"/>
    <col min="11" max="11" width="9.1796875" style="11" customWidth="1"/>
    <col min="12" max="12" width="30.453125" customWidth="1"/>
    <col min="13" max="13" width="31.7265625" customWidth="1"/>
    <col min="14" max="14" width="80.26953125" customWidth="1"/>
    <col min="15" max="15" width="32.7265625" customWidth="1"/>
    <col min="16" max="16" width="18.1796875" customWidth="1"/>
    <col min="17" max="17" width="29.81640625" customWidth="1"/>
    <col min="18" max="18" width="60.81640625" customWidth="1"/>
    <col min="19" max="19" width="26.26953125" customWidth="1"/>
    <col min="20" max="20" width="46.7265625" customWidth="1"/>
    <col min="21" max="21" width="38.453125" customWidth="1"/>
    <col min="22" max="23" width="46.7265625" customWidth="1"/>
    <col min="24" max="24" width="22.54296875" customWidth="1"/>
  </cols>
  <sheetData>
    <row r="1" spans="1:24" ht="74.5" customHeight="1" x14ac:dyDescent="0.35">
      <c r="A1" s="2" t="s">
        <v>298</v>
      </c>
      <c r="B1" s="2" t="s">
        <v>129</v>
      </c>
      <c r="C1" s="2" t="s">
        <v>46</v>
      </c>
      <c r="D1" s="2" t="s">
        <v>364</v>
      </c>
      <c r="E1" s="2" t="s">
        <v>359</v>
      </c>
      <c r="F1" s="2" t="s">
        <v>382</v>
      </c>
      <c r="G1" s="2" t="s">
        <v>360</v>
      </c>
      <c r="H1" s="2" t="s">
        <v>258</v>
      </c>
      <c r="I1" s="2" t="s">
        <v>259</v>
      </c>
      <c r="J1" s="2" t="s">
        <v>260</v>
      </c>
      <c r="K1" s="2" t="s">
        <v>207</v>
      </c>
      <c r="L1" s="2" t="s">
        <v>278</v>
      </c>
      <c r="M1" s="2" t="s">
        <v>165</v>
      </c>
      <c r="N1" s="2" t="s">
        <v>183</v>
      </c>
      <c r="O1" s="2" t="s">
        <v>164</v>
      </c>
      <c r="P1" s="2" t="s">
        <v>59</v>
      </c>
      <c r="Q1" s="2" t="s">
        <v>149</v>
      </c>
      <c r="R1" s="2" t="s">
        <v>206</v>
      </c>
      <c r="S1" s="2" t="s">
        <v>247</v>
      </c>
      <c r="T1" s="2" t="s">
        <v>246</v>
      </c>
      <c r="U1" s="2" t="s">
        <v>245</v>
      </c>
      <c r="V1" s="2" t="s">
        <v>343</v>
      </c>
      <c r="W1" s="2" t="s">
        <v>307</v>
      </c>
      <c r="X1" s="2" t="s">
        <v>214</v>
      </c>
    </row>
    <row r="2" spans="1:24" ht="142.5" customHeight="1" x14ac:dyDescent="0.35">
      <c r="A2" s="14" t="s">
        <v>35</v>
      </c>
      <c r="B2" s="2">
        <v>2017</v>
      </c>
      <c r="C2" s="2" t="s">
        <v>9</v>
      </c>
      <c r="D2" s="2"/>
      <c r="E2" t="s">
        <v>390</v>
      </c>
      <c r="F2" t="s">
        <v>391</v>
      </c>
      <c r="G2" s="2"/>
      <c r="H2" s="2" t="s">
        <v>104</v>
      </c>
      <c r="I2" s="2" t="s">
        <v>176</v>
      </c>
      <c r="J2" s="2" t="s">
        <v>264</v>
      </c>
      <c r="K2" s="2">
        <v>124</v>
      </c>
      <c r="L2" s="2" t="s">
        <v>98</v>
      </c>
      <c r="M2" s="2" t="s">
        <v>279</v>
      </c>
      <c r="N2" s="2" t="s">
        <v>282</v>
      </c>
      <c r="O2" s="2" t="s">
        <v>65</v>
      </c>
      <c r="P2" s="2" t="s">
        <v>61</v>
      </c>
      <c r="Q2" s="2" t="s">
        <v>441</v>
      </c>
      <c r="R2" s="2" t="s">
        <v>161</v>
      </c>
      <c r="S2" s="2" t="s">
        <v>220</v>
      </c>
      <c r="T2" s="2" t="s">
        <v>123</v>
      </c>
      <c r="U2" s="2" t="s">
        <v>444</v>
      </c>
      <c r="V2" s="2" t="s">
        <v>447</v>
      </c>
      <c r="W2" s="2" t="s">
        <v>309</v>
      </c>
      <c r="X2" s="2"/>
    </row>
    <row r="3" spans="1:24" ht="76" customHeight="1" x14ac:dyDescent="0.35">
      <c r="A3" s="2" t="s">
        <v>23</v>
      </c>
      <c r="B3" s="2">
        <v>2022</v>
      </c>
      <c r="C3" s="2" t="s">
        <v>9</v>
      </c>
      <c r="D3" s="2" t="s">
        <v>366</v>
      </c>
      <c r="E3" t="s">
        <v>365</v>
      </c>
      <c r="F3" t="s">
        <v>397</v>
      </c>
      <c r="G3" s="2" t="s">
        <v>361</v>
      </c>
      <c r="H3" s="2" t="s">
        <v>104</v>
      </c>
      <c r="I3" s="2" t="s">
        <v>30</v>
      </c>
      <c r="J3" s="2" t="s">
        <v>265</v>
      </c>
      <c r="K3" s="2">
        <v>144</v>
      </c>
      <c r="L3" s="2" t="s">
        <v>155</v>
      </c>
      <c r="M3" s="2" t="s">
        <v>110</v>
      </c>
      <c r="N3" s="2" t="s">
        <v>283</v>
      </c>
      <c r="O3" s="2" t="s">
        <v>119</v>
      </c>
      <c r="P3" s="2" t="s">
        <v>273</v>
      </c>
      <c r="Q3" s="2" t="s">
        <v>136</v>
      </c>
      <c r="R3" s="2" t="s">
        <v>333</v>
      </c>
      <c r="S3" s="2" t="s">
        <v>36</v>
      </c>
      <c r="T3" s="2" t="s">
        <v>36</v>
      </c>
      <c r="U3" s="2" t="s">
        <v>36</v>
      </c>
      <c r="V3" s="2" t="s">
        <v>435</v>
      </c>
      <c r="W3" s="2" t="s">
        <v>36</v>
      </c>
      <c r="X3" s="2"/>
    </row>
    <row r="4" spans="1:24" s="9" customFormat="1" ht="118.5" customHeight="1" x14ac:dyDescent="0.35">
      <c r="A4" s="2" t="s">
        <v>5</v>
      </c>
      <c r="B4" s="2">
        <v>2021</v>
      </c>
      <c r="C4" s="2" t="s">
        <v>9</v>
      </c>
      <c r="D4" s="2" t="s">
        <v>367</v>
      </c>
      <c r="E4" t="s">
        <v>369</v>
      </c>
      <c r="F4" t="s">
        <v>398</v>
      </c>
      <c r="G4" s="2" t="s">
        <v>368</v>
      </c>
      <c r="H4" s="2" t="s">
        <v>104</v>
      </c>
      <c r="I4" s="2" t="s">
        <v>173</v>
      </c>
      <c r="J4" s="2" t="s">
        <v>330</v>
      </c>
      <c r="K4" s="2">
        <v>61</v>
      </c>
      <c r="L4" s="2" t="s">
        <v>62</v>
      </c>
      <c r="M4" s="2" t="s">
        <v>64</v>
      </c>
      <c r="N4" s="2" t="s">
        <v>427</v>
      </c>
      <c r="O4" s="2" t="s">
        <v>65</v>
      </c>
      <c r="P4" s="2" t="s">
        <v>276</v>
      </c>
      <c r="Q4" s="2" t="s">
        <v>137</v>
      </c>
      <c r="R4" s="2" t="s">
        <v>331</v>
      </c>
      <c r="S4" s="2" t="s">
        <v>159</v>
      </c>
      <c r="T4" s="2" t="s">
        <v>99</v>
      </c>
      <c r="U4" s="2" t="s">
        <v>428</v>
      </c>
      <c r="V4" s="2" t="s">
        <v>437</v>
      </c>
      <c r="W4" s="2" t="s">
        <v>299</v>
      </c>
      <c r="X4" s="2" t="s">
        <v>334</v>
      </c>
    </row>
    <row r="5" spans="1:24" ht="81.650000000000006" customHeight="1" x14ac:dyDescent="0.35">
      <c r="A5" s="2" t="s">
        <v>32</v>
      </c>
      <c r="B5" s="2">
        <v>2021</v>
      </c>
      <c r="C5" s="2" t="s">
        <v>9</v>
      </c>
      <c r="D5" s="2" t="s">
        <v>370</v>
      </c>
      <c r="E5" t="s">
        <v>395</v>
      </c>
      <c r="F5" t="s">
        <v>36</v>
      </c>
      <c r="G5" s="2" t="s">
        <v>371</v>
      </c>
      <c r="H5" s="2" t="s">
        <v>104</v>
      </c>
      <c r="I5" s="2" t="s">
        <v>208</v>
      </c>
      <c r="J5" s="2" t="s">
        <v>266</v>
      </c>
      <c r="K5" s="2">
        <v>82</v>
      </c>
      <c r="L5" s="2" t="s">
        <v>112</v>
      </c>
      <c r="M5" s="2" t="s">
        <v>118</v>
      </c>
      <c r="N5" s="2" t="s">
        <v>285</v>
      </c>
      <c r="O5" s="2" t="s">
        <v>316</v>
      </c>
      <c r="P5" s="2" t="s">
        <v>273</v>
      </c>
      <c r="Q5" s="2" t="s">
        <v>211</v>
      </c>
      <c r="R5" s="2" t="s">
        <v>290</v>
      </c>
      <c r="S5" s="2" t="s">
        <v>442</v>
      </c>
      <c r="T5" s="2" t="s">
        <v>123</v>
      </c>
      <c r="U5" s="2" t="s">
        <v>415</v>
      </c>
      <c r="V5" s="2" t="s">
        <v>443</v>
      </c>
      <c r="W5" s="2" t="s">
        <v>335</v>
      </c>
      <c r="X5" s="2" t="s">
        <v>215</v>
      </c>
    </row>
    <row r="6" spans="1:24" ht="130.5" x14ac:dyDescent="0.35">
      <c r="A6" s="24" t="s">
        <v>319</v>
      </c>
      <c r="B6" s="2">
        <v>2019</v>
      </c>
      <c r="C6" s="2" t="s">
        <v>9</v>
      </c>
      <c r="D6" s="2" t="s">
        <v>372</v>
      </c>
      <c r="E6" t="s">
        <v>396</v>
      </c>
      <c r="F6" t="s">
        <v>383</v>
      </c>
      <c r="G6" s="2" t="s">
        <v>373</v>
      </c>
      <c r="H6" s="2" t="s">
        <v>104</v>
      </c>
      <c r="I6" s="2" t="s">
        <v>27</v>
      </c>
      <c r="J6" s="2" t="s">
        <v>174</v>
      </c>
      <c r="K6" s="2">
        <v>18</v>
      </c>
      <c r="L6" s="2" t="s">
        <v>113</v>
      </c>
      <c r="M6" s="2" t="s">
        <v>158</v>
      </c>
      <c r="N6" s="2" t="s">
        <v>426</v>
      </c>
      <c r="O6" s="2" t="s">
        <v>103</v>
      </c>
      <c r="P6" s="2" t="s">
        <v>61</v>
      </c>
      <c r="Q6" s="2" t="s">
        <v>138</v>
      </c>
      <c r="R6" s="2" t="s">
        <v>166</v>
      </c>
      <c r="S6" s="2" t="s">
        <v>159</v>
      </c>
      <c r="T6" s="2" t="s">
        <v>241</v>
      </c>
      <c r="U6" s="2" t="s">
        <v>429</v>
      </c>
      <c r="V6" s="2" t="s">
        <v>434</v>
      </c>
      <c r="W6" s="2" t="s">
        <v>300</v>
      </c>
      <c r="X6" s="2"/>
    </row>
    <row r="7" spans="1:24" ht="164.15" customHeight="1" x14ac:dyDescent="0.35">
      <c r="A7" s="2" t="s">
        <v>10</v>
      </c>
      <c r="B7" s="2">
        <v>2020</v>
      </c>
      <c r="C7" s="2" t="s">
        <v>9</v>
      </c>
      <c r="D7" s="2" t="s">
        <v>366</v>
      </c>
      <c r="E7" t="s">
        <v>384</v>
      </c>
      <c r="F7" t="s">
        <v>385</v>
      </c>
      <c r="G7" s="2"/>
      <c r="H7" s="2" t="s">
        <v>104</v>
      </c>
      <c r="I7" s="2" t="s">
        <v>182</v>
      </c>
      <c r="J7" s="2" t="s">
        <v>267</v>
      </c>
      <c r="K7" s="2">
        <v>98</v>
      </c>
      <c r="L7" s="2" t="s">
        <v>114</v>
      </c>
      <c r="M7" s="2" t="s">
        <v>64</v>
      </c>
      <c r="N7" s="2" t="s">
        <v>425</v>
      </c>
      <c r="O7" s="2" t="s">
        <v>121</v>
      </c>
      <c r="P7" s="2" t="s">
        <v>61</v>
      </c>
      <c r="Q7" s="2" t="s">
        <v>212</v>
      </c>
      <c r="R7" s="2" t="s">
        <v>167</v>
      </c>
      <c r="S7" s="2" t="s">
        <v>122</v>
      </c>
      <c r="T7" s="2" t="s">
        <v>162</v>
      </c>
      <c r="U7" s="2" t="s">
        <v>430</v>
      </c>
      <c r="V7" s="2" t="s">
        <v>436</v>
      </c>
      <c r="W7" s="2" t="s">
        <v>301</v>
      </c>
      <c r="X7" s="2"/>
    </row>
    <row r="8" spans="1:24" ht="145" x14ac:dyDescent="0.35">
      <c r="A8" s="2" t="s">
        <v>31</v>
      </c>
      <c r="B8" s="2">
        <v>2018</v>
      </c>
      <c r="C8" s="2" t="s">
        <v>9</v>
      </c>
      <c r="D8" s="2" t="s">
        <v>375</v>
      </c>
      <c r="F8" s="6" t="s">
        <v>386</v>
      </c>
      <c r="G8" s="2" t="s">
        <v>374</v>
      </c>
      <c r="H8" s="2" t="s">
        <v>104</v>
      </c>
      <c r="I8" s="2" t="s">
        <v>111</v>
      </c>
      <c r="J8" s="2" t="s">
        <v>268</v>
      </c>
      <c r="K8" s="2">
        <v>21</v>
      </c>
      <c r="L8" s="2" t="s">
        <v>73</v>
      </c>
      <c r="M8" s="2" t="s">
        <v>64</v>
      </c>
      <c r="N8" s="2" t="s">
        <v>424</v>
      </c>
      <c r="O8" s="2" t="s">
        <v>120</v>
      </c>
      <c r="P8" s="2" t="s">
        <v>61</v>
      </c>
      <c r="Q8" s="2" t="s">
        <v>139</v>
      </c>
      <c r="R8" s="2" t="s">
        <v>168</v>
      </c>
      <c r="S8" s="2" t="s">
        <v>159</v>
      </c>
      <c r="T8" s="2" t="s">
        <v>162</v>
      </c>
      <c r="U8" s="2" t="s">
        <v>418</v>
      </c>
      <c r="V8" s="2" t="s">
        <v>414</v>
      </c>
      <c r="W8" s="2" t="s">
        <v>302</v>
      </c>
      <c r="X8" s="2"/>
    </row>
    <row r="9" spans="1:24" ht="281.14999999999998" customHeight="1" x14ac:dyDescent="0.35">
      <c r="A9" s="2" t="s">
        <v>47</v>
      </c>
      <c r="B9" s="2">
        <v>2020</v>
      </c>
      <c r="C9" s="2" t="s">
        <v>134</v>
      </c>
      <c r="D9" s="2" t="s">
        <v>376</v>
      </c>
      <c r="F9" t="s">
        <v>392</v>
      </c>
      <c r="G9" s="2"/>
      <c r="H9" s="2" t="s">
        <v>104</v>
      </c>
      <c r="I9" s="2" t="s">
        <v>27</v>
      </c>
      <c r="J9" s="2" t="s">
        <v>357</v>
      </c>
      <c r="K9" s="2">
        <v>122</v>
      </c>
      <c r="L9" s="2" t="s">
        <v>358</v>
      </c>
      <c r="M9" s="2" t="s">
        <v>64</v>
      </c>
      <c r="N9" s="2" t="s">
        <v>284</v>
      </c>
      <c r="O9" s="2" t="s">
        <v>332</v>
      </c>
      <c r="P9" s="2" t="s">
        <v>135</v>
      </c>
      <c r="Q9" s="2" t="s">
        <v>213</v>
      </c>
      <c r="R9" s="2" t="s">
        <v>261</v>
      </c>
      <c r="S9" s="2" t="s">
        <v>221</v>
      </c>
      <c r="T9" s="2" t="s">
        <v>419</v>
      </c>
      <c r="U9" s="2" t="s">
        <v>431</v>
      </c>
      <c r="V9" s="2" t="s">
        <v>400</v>
      </c>
      <c r="W9" s="2" t="s">
        <v>303</v>
      </c>
      <c r="X9" s="2"/>
    </row>
    <row r="10" spans="1:24" s="9" customFormat="1" ht="153" customHeight="1" x14ac:dyDescent="0.35">
      <c r="A10" s="2" t="s">
        <v>85</v>
      </c>
      <c r="B10" s="2">
        <v>2020</v>
      </c>
      <c r="C10" s="2" t="s">
        <v>9</v>
      </c>
      <c r="D10" s="2" t="s">
        <v>377</v>
      </c>
      <c r="E10"/>
      <c r="F10" s="6" t="s">
        <v>393</v>
      </c>
      <c r="G10" s="2" t="s">
        <v>378</v>
      </c>
      <c r="H10" s="2" t="s">
        <v>104</v>
      </c>
      <c r="I10" s="2" t="s">
        <v>30</v>
      </c>
      <c r="J10" s="2" t="s">
        <v>269</v>
      </c>
      <c r="K10" s="2">
        <v>106</v>
      </c>
      <c r="L10" s="2" t="s">
        <v>163</v>
      </c>
      <c r="M10" s="2" t="s">
        <v>118</v>
      </c>
      <c r="N10" s="2" t="s">
        <v>320</v>
      </c>
      <c r="O10" s="2" t="s">
        <v>65</v>
      </c>
      <c r="P10" s="2" t="s">
        <v>277</v>
      </c>
      <c r="Q10" s="2" t="s">
        <v>148</v>
      </c>
      <c r="R10" s="2" t="s">
        <v>169</v>
      </c>
      <c r="S10" s="2" t="s">
        <v>160</v>
      </c>
      <c r="T10" s="2" t="s">
        <v>240</v>
      </c>
      <c r="U10" s="2" t="s">
        <v>416</v>
      </c>
      <c r="V10" s="2" t="s">
        <v>413</v>
      </c>
      <c r="W10" s="2" t="s">
        <v>304</v>
      </c>
      <c r="X10" s="2"/>
    </row>
    <row r="11" spans="1:24" ht="130.5" x14ac:dyDescent="0.35">
      <c r="A11" s="2" t="s">
        <v>315</v>
      </c>
      <c r="B11" s="2">
        <v>2015</v>
      </c>
      <c r="C11" s="2" t="s">
        <v>9</v>
      </c>
      <c r="D11" s="2" t="s">
        <v>379</v>
      </c>
      <c r="E11" s="25" t="s">
        <v>362</v>
      </c>
      <c r="F11" t="s">
        <v>387</v>
      </c>
      <c r="G11" s="2"/>
      <c r="H11" s="2" t="s">
        <v>104</v>
      </c>
      <c r="I11" s="2" t="s">
        <v>27</v>
      </c>
      <c r="J11" s="2" t="s">
        <v>175</v>
      </c>
      <c r="K11" s="2">
        <v>45</v>
      </c>
      <c r="L11" s="2" t="s">
        <v>60</v>
      </c>
      <c r="M11" s="2" t="s">
        <v>209</v>
      </c>
      <c r="N11" s="2" t="s">
        <v>281</v>
      </c>
      <c r="O11" s="2" t="s">
        <v>65</v>
      </c>
      <c r="P11" s="2" t="s">
        <v>61</v>
      </c>
      <c r="Q11" s="2" t="s">
        <v>140</v>
      </c>
      <c r="R11" s="2" t="s">
        <v>172</v>
      </c>
      <c r="S11" s="2" t="s">
        <v>159</v>
      </c>
      <c r="T11" s="2" t="s">
        <v>421</v>
      </c>
      <c r="U11" s="2" t="s">
        <v>432</v>
      </c>
      <c r="V11" s="2" t="s">
        <v>448</v>
      </c>
      <c r="W11" s="2" t="s">
        <v>305</v>
      </c>
      <c r="X11" s="2"/>
    </row>
    <row r="12" spans="1:24" ht="167.5" customHeight="1" x14ac:dyDescent="0.35">
      <c r="A12" s="2" t="s">
        <v>28</v>
      </c>
      <c r="B12" s="2">
        <v>2022</v>
      </c>
      <c r="C12" s="2" t="s">
        <v>9</v>
      </c>
      <c r="D12" s="2" t="s">
        <v>377</v>
      </c>
      <c r="E12" t="s">
        <v>363</v>
      </c>
      <c r="F12" t="s">
        <v>394</v>
      </c>
      <c r="G12" s="2"/>
      <c r="H12" s="2" t="s">
        <v>104</v>
      </c>
      <c r="I12" s="2" t="s">
        <v>30</v>
      </c>
      <c r="J12" s="2" t="s">
        <v>270</v>
      </c>
      <c r="K12" s="2">
        <v>67</v>
      </c>
      <c r="L12" s="2" t="s">
        <v>115</v>
      </c>
      <c r="M12" s="2" t="s">
        <v>64</v>
      </c>
      <c r="N12" s="2" t="s">
        <v>423</v>
      </c>
      <c r="O12" s="2" t="s">
        <v>65</v>
      </c>
      <c r="P12" s="2" t="s">
        <v>61</v>
      </c>
      <c r="Q12" s="2" t="s">
        <v>141</v>
      </c>
      <c r="R12" s="2" t="s">
        <v>161</v>
      </c>
      <c r="S12" s="2" t="s">
        <v>222</v>
      </c>
      <c r="T12" s="2" t="s">
        <v>99</v>
      </c>
      <c r="U12" s="2" t="s">
        <v>433</v>
      </c>
      <c r="V12" s="2" t="s">
        <v>401</v>
      </c>
      <c r="W12" s="2" t="s">
        <v>310</v>
      </c>
      <c r="X12" s="2"/>
    </row>
    <row r="13" spans="1:24" ht="130.5" x14ac:dyDescent="0.35">
      <c r="A13" s="2" t="s">
        <v>18</v>
      </c>
      <c r="B13" s="2">
        <v>2019</v>
      </c>
      <c r="C13" s="2" t="s">
        <v>19</v>
      </c>
      <c r="D13" s="2" t="s">
        <v>380</v>
      </c>
      <c r="F13" t="s">
        <v>388</v>
      </c>
      <c r="G13" s="2"/>
      <c r="H13" s="2" t="s">
        <v>104</v>
      </c>
      <c r="I13" s="2" t="s">
        <v>263</v>
      </c>
      <c r="J13" s="2" t="s">
        <v>271</v>
      </c>
      <c r="K13" s="2">
        <v>44</v>
      </c>
      <c r="L13" s="2" t="s">
        <v>116</v>
      </c>
      <c r="M13" s="2" t="s">
        <v>209</v>
      </c>
      <c r="N13" s="2" t="s">
        <v>281</v>
      </c>
      <c r="O13" s="2" t="s">
        <v>71</v>
      </c>
      <c r="P13" s="2" t="s">
        <v>274</v>
      </c>
      <c r="Q13" s="2" t="s">
        <v>142</v>
      </c>
      <c r="R13" s="2" t="s">
        <v>170</v>
      </c>
      <c r="S13" s="2" t="s">
        <v>219</v>
      </c>
      <c r="T13" s="2" t="s">
        <v>445</v>
      </c>
      <c r="U13" s="2" t="s">
        <v>446</v>
      </c>
      <c r="V13" s="2" t="s">
        <v>439</v>
      </c>
      <c r="W13" s="2" t="s">
        <v>306</v>
      </c>
      <c r="X13" s="2"/>
    </row>
    <row r="14" spans="1:24" ht="98.5" customHeight="1" x14ac:dyDescent="0.35">
      <c r="A14" s="2" t="s">
        <v>17</v>
      </c>
      <c r="B14" s="2">
        <v>2021</v>
      </c>
      <c r="C14" s="2" t="s">
        <v>262</v>
      </c>
      <c r="D14" s="2" t="s">
        <v>381</v>
      </c>
      <c r="E14" t="s">
        <v>389</v>
      </c>
      <c r="F14">
        <v>56.1</v>
      </c>
      <c r="G14" s="2"/>
      <c r="H14" s="2" t="s">
        <v>109</v>
      </c>
      <c r="I14" s="2" t="s">
        <v>263</v>
      </c>
      <c r="J14" s="2" t="s">
        <v>272</v>
      </c>
      <c r="K14" s="2">
        <v>40</v>
      </c>
      <c r="L14" s="2" t="s">
        <v>117</v>
      </c>
      <c r="M14" s="2" t="s">
        <v>280</v>
      </c>
      <c r="N14" s="2" t="s">
        <v>422</v>
      </c>
      <c r="O14" s="2" t="s">
        <v>65</v>
      </c>
      <c r="P14" s="2" t="s">
        <v>275</v>
      </c>
      <c r="Q14" s="2" t="s">
        <v>143</v>
      </c>
      <c r="R14" s="2" t="s">
        <v>171</v>
      </c>
      <c r="S14" s="2" t="s">
        <v>412</v>
      </c>
      <c r="T14" s="2" t="s">
        <v>420</v>
      </c>
      <c r="U14" s="2" t="s">
        <v>417</v>
      </c>
      <c r="V14" s="2" t="s">
        <v>438</v>
      </c>
      <c r="W14" s="2"/>
      <c r="X14" s="2"/>
    </row>
  </sheetData>
  <phoneticPr fontId="5" type="noConversion"/>
  <pageMargins left="0.7" right="0.7" top="0.78740157499999996" bottom="0.78740157499999996" header="0.3" footer="0.3"/>
  <pageSetup paperSize="9" orientation="portrait"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64EB-2DBF-4E7C-8ADD-3E4120755ADC}">
  <dimension ref="A1:N14"/>
  <sheetViews>
    <sheetView topLeftCell="C1" zoomScale="80" zoomScaleNormal="80" workbookViewId="0">
      <selection activeCell="M2" sqref="M2"/>
    </sheetView>
  </sheetViews>
  <sheetFormatPr baseColWidth="10" defaultColWidth="11.453125" defaultRowHeight="14.5" x14ac:dyDescent="0.35"/>
  <cols>
    <col min="1" max="1" width="12.54296875" style="12" customWidth="1"/>
    <col min="2" max="2" width="10.81640625" style="12"/>
    <col min="3" max="3" width="16.26953125" style="12" customWidth="1"/>
    <col min="4" max="4" width="11.1796875" style="12" customWidth="1"/>
    <col min="5" max="5" width="20.1796875" style="12" customWidth="1"/>
    <col min="6" max="6" width="31.7265625" style="12" customWidth="1"/>
    <col min="7" max="7" width="12.7265625" style="12" customWidth="1"/>
    <col min="8" max="8" width="29.1796875" style="12" customWidth="1"/>
    <col min="9" max="9" width="52" style="12" customWidth="1"/>
    <col min="10" max="10" width="31" style="12" customWidth="1"/>
    <col min="11" max="11" width="33.81640625" style="12" customWidth="1"/>
    <col min="12" max="12" width="18.7265625" style="12" customWidth="1"/>
    <col min="13" max="13" width="15.1796875" style="12" customWidth="1"/>
    <col min="14" max="14" width="52.1796875" style="12" customWidth="1"/>
  </cols>
  <sheetData>
    <row r="1" spans="1:14" ht="61" customHeight="1" x14ac:dyDescent="0.35">
      <c r="A1" s="15" t="s">
        <v>298</v>
      </c>
      <c r="B1" s="15" t="s">
        <v>129</v>
      </c>
      <c r="C1" s="16" t="s">
        <v>46</v>
      </c>
      <c r="D1" s="16" t="s">
        <v>258</v>
      </c>
      <c r="E1" s="16" t="s">
        <v>259</v>
      </c>
      <c r="F1" s="16" t="s">
        <v>260</v>
      </c>
      <c r="G1" s="16" t="s">
        <v>207</v>
      </c>
      <c r="H1" s="18" t="s">
        <v>286</v>
      </c>
      <c r="I1" s="16" t="s">
        <v>165</v>
      </c>
      <c r="J1" s="16" t="s">
        <v>183</v>
      </c>
      <c r="K1" s="16" t="s">
        <v>164</v>
      </c>
      <c r="L1" s="16" t="s">
        <v>59</v>
      </c>
      <c r="M1" s="16" t="s">
        <v>407</v>
      </c>
      <c r="N1" s="17" t="s">
        <v>204</v>
      </c>
    </row>
    <row r="2" spans="1:14" ht="29" x14ac:dyDescent="0.35">
      <c r="A2" s="14" t="s">
        <v>35</v>
      </c>
      <c r="B2" s="5">
        <v>2017</v>
      </c>
      <c r="C2" s="12" t="str">
        <f>VLOOKUP(A2,Tabelle_extract[#All],(MATCH(TabelleRQ0[[#Headers],[Primary disorder]],Tabelle_extract[#Headers],0)),FALSE)</f>
        <v>MDD</v>
      </c>
      <c r="D2" s="12" t="str">
        <f>VLOOKUP(A2,Tabelle_extract[#All],(MATCH(TabelleRQ0[[#Headers],[Age group]],Tabelle_extract[#Headers],0)),FALSE)</f>
        <v>adults</v>
      </c>
      <c r="E2" s="12" t="str">
        <f>VLOOKUP(A2,Tabelle_extract[#All],(MATCH(TabelleRQ0[[#Headers],[Treatment]],Tabelle_extract[#Headers],0)),FALSE)</f>
        <v>rTMS at dorsomedial cortex</v>
      </c>
      <c r="F2" s="12" t="str">
        <f>VLOOKUP(A2,Tabelle_extract[#All],(MATCH(TabelleRQ0[[#Headers],[Definition of treatment outcome]],Tabelle_extract[#Headers],0)),FALSE)</f>
        <v>response: ≥ 25% ↓ HDRS-17 (post treatment lasting 4-6 weeks)</v>
      </c>
      <c r="G2" s="12">
        <f>VLOOKUP(A2,Tabelle_extract[#All],(MATCH(TabelleRQ0[[#Headers],[Sample size]],Tabelle_extract[#Headers],0)),FALSE)</f>
        <v>124</v>
      </c>
      <c r="H2" s="12" t="str">
        <f>VLOOKUP(A2,Tabelle_extract[#All],(MATCH(TabelleRQ0[[#Headers],[Responders/nonresponders]],Tabelle_extract[#Headers],0)),FALSE)</f>
        <v>70 responders, 54 nonresponders</v>
      </c>
      <c r="I2" s="12" t="str">
        <f>VLOOKUP(A2,Tabelle_extract[#All],(MATCH(TabelleRQ0[[#Headers],[Way of estimating the underlying functional connectivities]],Tabelle_extract[#Headers],0)),FALSE)</f>
        <v>Pearson correlation controlled for age</v>
      </c>
      <c r="J2" s="12" t="str">
        <f>VLOOKUP(A2,Tabelle_extract[#All],(MATCH(TabelleRQ0[[#Headers],[Type of functional-connectivity-based input features]],Tabelle_extract[#Headers],0)),FALSE)</f>
        <v>whole-brain between-ROI FCs (wb:  including subcortex and midbrain)</v>
      </c>
      <c r="K2" s="12" t="str">
        <f>VLOOKUP(A2,Tabelle_extract[#All],(MATCH(TabelleRQ0[[#Headers],[Algorithm(s) of the final classifier(s)]],Tabelle_extract[#Headers],0)),FALSE)</f>
        <v>linear SVM</v>
      </c>
      <c r="L2" s="12" t="str">
        <f>VLOOKUP(A2,Tabelle_extract[#All],(MATCH(TabelleRQ0[[#Headers],[Validation method]],Tabelle_extract[#Headers],0)),FALSE)</f>
        <v>LOOCV</v>
      </c>
      <c r="M2" s="12">
        <f>VLOOKUP(A2,TabelleRQ1[#All],(MATCH(TabelleRQ0[[#Headers],[Balanced_acc_final]],TabelleRQ1[#Headers],0)),FALSE)</f>
        <v>78</v>
      </c>
      <c r="N2" s="12" t="str">
        <f>VLOOKUP(A2,TabelleRQ1[#All],(MATCH(TabelleRQ0[[#Headers],[Information on models tested]],TabelleRQ1[#Headers],0)),FALSE)</f>
        <v>no other models tested</v>
      </c>
    </row>
    <row r="3" spans="1:14" ht="58" x14ac:dyDescent="0.35">
      <c r="A3" s="2" t="s">
        <v>23</v>
      </c>
      <c r="B3" s="2">
        <v>2022</v>
      </c>
      <c r="C3" s="12" t="str">
        <f>VLOOKUP(A3,Tabelle_extract[#All],(MATCH(TabelleRQ0[[#Headers],[Primary disorder]],Tabelle_extract[#Headers],0)),FALSE)</f>
        <v>MDD</v>
      </c>
      <c r="D3" s="12" t="str">
        <f>VLOOKUP(A3,Tabelle_extract[#All],(MATCH(TabelleRQ0[[#Headers],[Age group]],Tabelle_extract[#Headers],0)),FALSE)</f>
        <v>adults</v>
      </c>
      <c r="E3" s="12" t="str">
        <f>VLOOKUP(A3,Tabelle_extract[#All],(MATCH(TabelleRQ0[[#Headers],[Treatment]],Tabelle_extract[#Headers],0)),FALSE)</f>
        <v>SSRI</v>
      </c>
      <c r="F3" s="12" t="str">
        <f>VLOOKUP(A3,Tabelle_extract[#All],(MATCH(TabelleRQ0[[#Headers],[Definition of treatment outcome]],Tabelle_extract[#Headers],0)),FALSE)</f>
        <v>response: ≥ 50% ↓ MADRS (after 8 weeks treatment)</v>
      </c>
      <c r="G3" s="12">
        <f>VLOOKUP(A3,Tabelle_extract[#All],(MATCH(TabelleRQ0[[#Headers],[Sample size]],Tabelle_extract[#Headers],0)),FALSE)</f>
        <v>144</v>
      </c>
      <c r="H3" s="12" t="str">
        <f>VLOOKUP(A3,Tabelle_extract[#All],(MATCH(TabelleRQ0[[#Headers],[Responders/nonresponders]],Tabelle_extract[#Headers],0)),FALSE)</f>
        <v>67 responders, 77 nonresponders</v>
      </c>
      <c r="I3" s="12" t="str">
        <f>VLOOKUP(A3,Tabelle_extract[#All],(MATCH(TabelleRQ0[[#Headers],[Way of estimating the underlying functional connectivities]],Tabelle_extract[#Headers],0)),FALSE)</f>
        <v>Pearson correlation, partial correlation, tangent</v>
      </c>
      <c r="J3" s="12" t="str">
        <f>VLOOKUP(A3,Tabelle_extract[#All],(MATCH(TabelleRQ0[[#Headers],[Type of functional-connectivity-based input features]],Tabelle_extract[#Headers],0)),FALSE)</f>
        <v>whole-brain between-ROI FCs</v>
      </c>
      <c r="K3" s="12" t="str">
        <f>VLOOKUP(A3,Tabelle_extract[#All],(MATCH(TabelleRQ0[[#Headers],[Algorithm(s) of the final classifier(s)]],Tabelle_extract[#Headers],0)),FALSE)</f>
        <v>logistic regression, linear SVM, radial kernel SVM, random forest</v>
      </c>
      <c r="L3" s="12" t="str">
        <f>VLOOKUP(A3,Tabelle_extract[#All],(MATCH(TabelleRQ0[[#Headers],[Validation method]],Tabelle_extract[#Headers],0)),FALSE)</f>
        <v>10-fold CV</v>
      </c>
      <c r="M3" s="12">
        <f>VLOOKUP(A3,TabelleRQ1[#All],(MATCH(TabelleRQ0[[#Headers],[Balanced_acc_final]],TabelleRQ1[#Headers],0)),FALSE)</f>
        <v>58</v>
      </c>
      <c r="N3" s="12" t="str">
        <f>VLOOKUP(A3,TabelleRQ1[#All],(MATCH(TabelleRQ0[[#Headers],[Information on models tested]],TabelleRQ1[#Headers],0)),FALSE)</f>
        <v xml:space="preserve">total number of models tested: 240;
varying: parcellation, connectivity estimation, dimensionality reduction and classifiers;
accuracies: 39% - 61% </v>
      </c>
    </row>
    <row r="4" spans="1:14" ht="74.5" customHeight="1" x14ac:dyDescent="0.35">
      <c r="A4" s="2" t="s">
        <v>5</v>
      </c>
      <c r="B4" s="5">
        <v>2021</v>
      </c>
      <c r="C4" s="12" t="str">
        <f>VLOOKUP(A4,Tabelle_extract[#All],(MATCH(TabelleRQ0[[#Headers],[Primary disorder]],Tabelle_extract[#Headers],0)),FALSE)</f>
        <v>MDD</v>
      </c>
      <c r="D4" s="12" t="str">
        <f>VLOOKUP(A4,Tabelle_extract[#All],(MATCH(TabelleRQ0[[#Headers],[Age group]],Tabelle_extract[#Headers],0)),FALSE)</f>
        <v>adults</v>
      </c>
      <c r="E4" s="12" t="str">
        <f>VLOOKUP(A4,Tabelle_extract[#All],(MATCH(TabelleRQ0[[#Headers],[Treatment]],Tabelle_extract[#Headers],0)),FALSE)</f>
        <v>rTMS at left DLPFC</v>
      </c>
      <c r="F4" s="12" t="str">
        <f>VLOOKUP(A4,Tabelle_extract[#All],(MATCH(TabelleRQ0[[#Headers],[Definition of treatment outcome]],Tabelle_extract[#Headers],0)),FALSE)</f>
        <v>response: ≥ 50% ↓ MADRS (2 month after treatment lasting 4 weeks)</v>
      </c>
      <c r="G4" s="12">
        <f>VLOOKUP(A4,Tabelle_extract[#All],(MATCH(TabelleRQ0[[#Headers],[Sample size]],Tabelle_extract[#Headers],0)),FALSE)</f>
        <v>61</v>
      </c>
      <c r="H4" s="12" t="str">
        <f>VLOOKUP(A4,Tabelle_extract[#All],(MATCH(TabelleRQ0[[#Headers],[Responders/nonresponders]],Tabelle_extract[#Headers],0)),FALSE)</f>
        <v>33 responders, 28 nonresponders</v>
      </c>
      <c r="I4" s="12" t="str">
        <f>VLOOKUP(A4,Tabelle_extract[#All],(MATCH(TabelleRQ0[[#Headers],[Way of estimating the underlying functional connectivities]],Tabelle_extract[#Headers],0)),FALSE)</f>
        <v>Pearson correlation</v>
      </c>
      <c r="J4" s="12" t="str">
        <f>VLOOKUP(A4,Tabelle_extract[#All],(MATCH(TabelleRQ0[[#Headers],[Type of functional-connectivity-based input features]],Tabelle_extract[#Headers],0)),FALSE)</f>
        <v>4 specific ROI-to-cluster FCs:
subgenual anterior cingulate cortex (sgACC) - frontal pole (l), sgACC - superior parietal lobule (l), sgACC - lateral occipital cortex (l), dorsolateral PFC (l) - central opercular cortex (l)</v>
      </c>
      <c r="K4" s="12" t="str">
        <f>VLOOKUP(A4,Tabelle_extract[#All],(MATCH(TabelleRQ0[[#Headers],[Algorithm(s) of the final classifier(s)]],Tabelle_extract[#Headers],0)),FALSE)</f>
        <v>linear SVM</v>
      </c>
      <c r="L4" s="12" t="str">
        <f>VLOOKUP(A4,Tabelle_extract[#All],(MATCH(TabelleRQ0[[#Headers],[Validation method]],Tabelle_extract[#Headers],0)),FALSE)</f>
        <v>1-fold V</v>
      </c>
      <c r="M4" s="12">
        <f>VLOOKUP(A4,TabelleRQ1[#All],(MATCH(TabelleRQ0[[#Headers],[Balanced_acc_final]],TabelleRQ1[#Headers],0)),FALSE)</f>
        <v>85</v>
      </c>
      <c r="N4" s="12" t="str">
        <f>VLOOKUP(A4,TabelleRQ1[#All],(MATCH(TabelleRQ0[[#Headers],[Information on models tested]],TabelleRQ1[#Headers],0)),FALSE)</f>
        <v xml:space="preserve">total number of models tested: 14; 
varying: features;
accuracies: ca. 38% - 89%
</v>
      </c>
    </row>
    <row r="5" spans="1:14" ht="58" x14ac:dyDescent="0.35">
      <c r="A5" s="2" t="s">
        <v>32</v>
      </c>
      <c r="B5" s="2">
        <v>2021</v>
      </c>
      <c r="C5" s="12" t="str">
        <f>VLOOKUP(A5,Tabelle_extract[#All],(MATCH(TabelleRQ0[[#Headers],[Primary disorder]],Tabelle_extract[#Headers],0)),FALSE)</f>
        <v>MDD</v>
      </c>
      <c r="D5" s="12" t="str">
        <f>VLOOKUP(A5,Tabelle_extract[#All],(MATCH(TabelleRQ0[[#Headers],[Age group]],Tabelle_extract[#Headers],0)),FALSE)</f>
        <v>adults</v>
      </c>
      <c r="E5" s="12" t="str">
        <f>VLOOKUP(A5,Tabelle_extract[#All],(MATCH(TabelleRQ0[[#Headers],[Treatment]],Tabelle_extract[#Headers],0)),FALSE)</f>
        <v>antidepressants</v>
      </c>
      <c r="F5" s="12" t="str">
        <f>VLOOKUP(A5,Tabelle_extract[#All],(MATCH(TabelleRQ0[[#Headers],[Definition of treatment outcome]],Tabelle_extract[#Headers],0)),FALSE)</f>
        <v>response: ≥ 50% ↓ HDRS-24 (after 2 weeks treatment)</v>
      </c>
      <c r="G5" s="12">
        <f>VLOOKUP(A5,Tabelle_extract[#All],(MATCH(TabelleRQ0[[#Headers],[Sample size]],Tabelle_extract[#Headers],0)),FALSE)</f>
        <v>82</v>
      </c>
      <c r="H5" s="12" t="str">
        <f>VLOOKUP(A5,Tabelle_extract[#All],(MATCH(TabelleRQ0[[#Headers],[Responders/nonresponders]],Tabelle_extract[#Headers],0)),FALSE)</f>
        <v>40 responders, 42 nonresponders</v>
      </c>
      <c r="I5" s="12" t="str">
        <f>VLOOKUP(A5,Tabelle_extract[#All],(MATCH(TabelleRQ0[[#Headers],[Way of estimating the underlying functional connectivities]],Tabelle_extract[#Headers],0)),FALSE)</f>
        <v>Pearson correlation per sliding window</v>
      </c>
      <c r="J5" s="12" t="str">
        <f>VLOOKUP(A5,Tabelle_extract[#All],(MATCH(TabelleRQ0[[#Headers],[Type of functional-connectivity-based input features]],Tabelle_extract[#Headers],0)),FALSE)</f>
        <v>whole-brain between-ROI FCs (wb: including subcortex and maybe midbrain)</v>
      </c>
      <c r="K5" s="12" t="str">
        <f>VLOOKUP(A5,Tabelle_extract[#All],(MATCH(TabelleRQ0[[#Headers],[Algorithm(s) of the final classifier(s)]],Tabelle_extract[#Headers],0)),FALSE)</f>
        <v>spatio-temporal graph convolutional network, graph convolutional network,  deep-auto encoder,  random forest, SVM</v>
      </c>
      <c r="L5" s="12" t="str">
        <f>VLOOKUP(A5,Tabelle_extract[#All],(MATCH(TabelleRQ0[[#Headers],[Validation method]],Tabelle_extract[#Headers],0)),FALSE)</f>
        <v>10-fold CV</v>
      </c>
      <c r="M5" s="12">
        <f>VLOOKUP(A5,TabelleRQ1[#All],(MATCH(TabelleRQ0[[#Headers],[Balanced_acc_final]],TabelleRQ1[#Headers],0)),FALSE)</f>
        <v>89</v>
      </c>
      <c r="N5" s="12" t="str">
        <f>VLOOKUP(A5,TabelleRQ1[#All],(MATCH(TabelleRQ0[[#Headers],[Information on models tested]],TabelleRQ1[#Headers],0)),FALSE)</f>
        <v>total number of models tested: 5;
varying: classifiers;
accuracies: ca. 50% - 90%</v>
      </c>
    </row>
    <row r="6" spans="1:14" ht="45" customHeight="1" x14ac:dyDescent="0.35">
      <c r="A6" s="2" t="s">
        <v>319</v>
      </c>
      <c r="B6" s="2">
        <v>2019</v>
      </c>
      <c r="C6" s="12" t="str">
        <f>VLOOKUP(A6,Tabelle_extract[#All],(MATCH(TabelleRQ0[[#Headers],[Primary disorder]],Tabelle_extract[#Headers],0)),FALSE)</f>
        <v>MDD</v>
      </c>
      <c r="D6" s="12" t="str">
        <f>VLOOKUP(A6,Tabelle_extract[#All],(MATCH(TabelleRQ0[[#Headers],[Age group]],Tabelle_extract[#Headers],0)),FALSE)</f>
        <v>adults</v>
      </c>
      <c r="E6" s="12" t="str">
        <f>VLOOKUP(A6,Tabelle_extract[#All],(MATCH(TabelleRQ0[[#Headers],[Treatment]],Tabelle_extract[#Headers],0)),FALSE)</f>
        <v>ECT</v>
      </c>
      <c r="F6" s="12" t="str">
        <f>VLOOKUP(A6,Tabelle_extract[#All],(MATCH(TabelleRQ0[[#Headers],[Definition of treatment outcome]],Tabelle_extract[#Headers],0)),FALSE)</f>
        <v>remission: HDRS-24 ≤ 7 (post treatment)</v>
      </c>
      <c r="G6" s="12">
        <f>VLOOKUP(A6,Tabelle_extract[#All],(MATCH(TabelleRQ0[[#Headers],[Sample size]],Tabelle_extract[#Headers],0)),FALSE)</f>
        <v>18</v>
      </c>
      <c r="H6" s="12" t="str">
        <f>VLOOKUP(A6,Tabelle_extract[#All],(MATCH(TabelleRQ0[[#Headers],[Responders/nonresponders]],Tabelle_extract[#Headers],0)),FALSE)</f>
        <v>9 remitters, 9 nonremitters</v>
      </c>
      <c r="I6" s="12" t="str">
        <f>VLOOKUP(A6,Tabelle_extract[#All],(MATCH(TabelleRQ0[[#Headers],[Way of estimating the underlying functional connectivities]],Tabelle_extract[#Headers],0)),FALSE)</f>
        <v>no information</v>
      </c>
      <c r="J6" s="12" t="str">
        <f>VLOOKUP(A6,Tabelle_extract[#All],(MATCH(TabelleRQ0[[#Headers],[Type of functional-connectivity-based input features]],Tabelle_extract[#Headers],0)),FALSE)</f>
        <v xml:space="preserve">5 specific between- &amp; within-ROI FCs:
dorsolateral PFC (p9-46v) - Fundal area of the superior temporal sulcus within MT+ Complex, dorsolateral PFC (p9-46v) - MT+ Complex, dorsolateral PFC (46) - subgenual anterior cingulate cortex, connectivity within the ventral stream visual cortex, connectivity within 10r (part of medial prefrontal cortex)
</v>
      </c>
      <c r="K6" s="12" t="str">
        <f>VLOOKUP(A6,Tabelle_extract[#All],(MATCH(TabelleRQ0[[#Headers],[Algorithm(s) of the final classifier(s)]],Tabelle_extract[#Headers],0)),FALSE)</f>
        <v>logistic regression</v>
      </c>
      <c r="L6" s="12" t="str">
        <f>VLOOKUP(A6,Tabelle_extract[#All],(MATCH(TabelleRQ0[[#Headers],[Validation method]],Tabelle_extract[#Headers],0)),FALSE)</f>
        <v>LOOCV</v>
      </c>
      <c r="M6" s="12">
        <f>VLOOKUP(A6,TabelleRQ1[#All],(MATCH(TabelleRQ0[[#Headers],[Balanced_acc_final]],TabelleRQ1[#Headers],0)),FALSE)</f>
        <v>89</v>
      </c>
      <c r="N6" s="12" t="str">
        <f>VLOOKUP(A6,TabelleRQ1[#All],(MATCH(TabelleRQ0[[#Headers],[Information on models tested]],TabelleRQ1[#Headers],0)),FALSE)</f>
        <v>total number of models tested: 9; 
varying: combination of features;
accuracies: 72% - 89% (mean: 83%)</v>
      </c>
    </row>
    <row r="7" spans="1:14" ht="116" x14ac:dyDescent="0.35">
      <c r="A7" s="2" t="s">
        <v>10</v>
      </c>
      <c r="B7" s="2">
        <v>2020</v>
      </c>
      <c r="C7" s="12" t="str">
        <f>VLOOKUP(A7,Tabelle_extract[#All],(MATCH(TabelleRQ0[[#Headers],[Primary disorder]],Tabelle_extract[#Headers],0)),FALSE)</f>
        <v>MDD</v>
      </c>
      <c r="D7" s="12" t="str">
        <f>VLOOKUP(A7,Tabelle_extract[#All],(MATCH(TabelleRQ0[[#Headers],[Age group]],Tabelle_extract[#Headers],0)),FALSE)</f>
        <v>adults</v>
      </c>
      <c r="E7" s="12" t="str">
        <f>VLOOKUP(A7,Tabelle_extract[#All],(MATCH(TabelleRQ0[[#Headers],[Treatment]],Tabelle_extract[#Headers],0)),FALSE)</f>
        <v>SSRI/SNRI</v>
      </c>
      <c r="F7" s="12" t="str">
        <f>VLOOKUP(A7,Tabelle_extract[#All],(MATCH(TabelleRQ0[[#Headers],[Definition of treatment outcome]],Tabelle_extract[#Headers],0)),FALSE)</f>
        <v>response: ≥ 50% ↓ HDRS-6 (after 2 weeks treatment)</v>
      </c>
      <c r="G7" s="12">
        <f>VLOOKUP(A7,Tabelle_extract[#All],(MATCH(TabelleRQ0[[#Headers],[Sample size]],Tabelle_extract[#Headers],0)),FALSE)</f>
        <v>98</v>
      </c>
      <c r="H7" s="12" t="str">
        <f>VLOOKUP(A7,Tabelle_extract[#All],(MATCH(TabelleRQ0[[#Headers],[Responders/nonresponders]],Tabelle_extract[#Headers],0)),FALSE)</f>
        <v>54 responders, 44 nonresponders</v>
      </c>
      <c r="I7" s="12" t="str">
        <f>VLOOKUP(A7,Tabelle_extract[#All],(MATCH(TabelleRQ0[[#Headers],[Way of estimating the underlying functional connectivities]],Tabelle_extract[#Headers],0)),FALSE)</f>
        <v>Pearson correlation</v>
      </c>
      <c r="J7" s="12" t="str">
        <f>VLOOKUP(A7,Tabelle_extract[#All],(MATCH(TabelleRQ0[[#Headers],[Type of functional-connectivity-based input features]],Tabelle_extract[#Headers],0)),FALSE)</f>
        <v>seed-based whole-brain connectivity of 14 ROIs (all l/r):
orbital part of superior frontal gyrus, triangular part inferior frontal gyrus, insula, anterior cingulate gyrus, paracingulate gyrus, posterior cingulate gyrus, hippocampus, amygdala</v>
      </c>
      <c r="K7" s="12" t="str">
        <f>VLOOKUP(A7,Tabelle_extract[#All],(MATCH(TabelleRQ0[[#Headers],[Algorithm(s) of the final classifier(s)]],Tabelle_extract[#Headers],0)),FALSE)</f>
        <v>linear SVM with RFE</v>
      </c>
      <c r="L7" s="12" t="str">
        <f>VLOOKUP(A7,Tabelle_extract[#All],(MATCH(TabelleRQ0[[#Headers],[Validation method]],Tabelle_extract[#Headers],0)),FALSE)</f>
        <v>LOOCV</v>
      </c>
      <c r="M7" s="12">
        <f>VLOOKUP(A7,TabelleRQ1[#All],(MATCH(TabelleRQ0[[#Headers],[Balanced_acc_final]],TabelleRQ1[#Headers],0)),FALSE)</f>
        <v>81</v>
      </c>
      <c r="N7" s="12" t="str">
        <f>VLOOKUP(A7,TabelleRQ1[#All],(MATCH(TabelleRQ0[[#Headers],[Information on models tested]],TabelleRQ1[#Headers],0)),FALSE)</f>
        <v>total number of models tested: 2;
varying: subset vs. whole-brain analysis;
accuracies: 81%</v>
      </c>
    </row>
    <row r="8" spans="1:14" ht="17.5" customHeight="1" x14ac:dyDescent="0.35">
      <c r="A8" s="2" t="s">
        <v>31</v>
      </c>
      <c r="B8" s="2">
        <v>2018</v>
      </c>
      <c r="C8" s="12" t="str">
        <f>VLOOKUP(A8,Tabelle_extract[#All],(MATCH(TabelleRQ0[[#Headers],[Primary disorder]],Tabelle_extract[#Headers],0)),FALSE)</f>
        <v>MDD</v>
      </c>
      <c r="D8" s="12" t="str">
        <f>VLOOKUP(A8,Tabelle_extract[#All],(MATCH(TabelleRQ0[[#Headers],[Age group]],Tabelle_extract[#Headers],0)),FALSE)</f>
        <v>adults</v>
      </c>
      <c r="E8" s="12" t="str">
        <f>VLOOKUP(A8,Tabelle_extract[#All],(MATCH(TabelleRQ0[[#Headers],[Treatment]],Tabelle_extract[#Headers],0)),FALSE)</f>
        <v>SSRI/Alpha2-receptor-antagonists/atypical antipsychotics/CBT</v>
      </c>
      <c r="F8" s="12" t="str">
        <f>VLOOKUP(A8,Tabelle_extract[#All],(MATCH(TabelleRQ0[[#Headers],[Definition of treatment outcome]],Tabelle_extract[#Headers],0)),FALSE)</f>
        <v>response: ≥ 50% ↓ BDI (after 7 weeks treatment)</v>
      </c>
      <c r="G8" s="12">
        <f>VLOOKUP(A8,Tabelle_extract[#All],(MATCH(TabelleRQ0[[#Headers],[Sample size]],Tabelle_extract[#Headers],0)),FALSE)</f>
        <v>21</v>
      </c>
      <c r="H8" s="12" t="str">
        <f>VLOOKUP(A8,Tabelle_extract[#All],(MATCH(TabelleRQ0[[#Headers],[Responders/nonresponders]],Tabelle_extract[#Headers],0)),FALSE)</f>
        <v>7 responders, 14 nonresponders</v>
      </c>
      <c r="I8" s="12" t="str">
        <f>VLOOKUP(A8,Tabelle_extract[#All],(MATCH(TabelleRQ0[[#Headers],[Way of estimating the underlying functional connectivities]],Tabelle_extract[#Headers],0)),FALSE)</f>
        <v>Pearson correlation</v>
      </c>
      <c r="J8" s="12" t="str">
        <f>VLOOKUP(A8,Tabelle_extract[#All],(MATCH(TabelleRQ0[[#Headers],[Type of functional-connectivity-based input features]],Tabelle_extract[#Headers],0)),FALSE)</f>
        <v>between-ROI FCs between 13 ROIs:
subgenual anterior cingulate cortex (l/r), amygdala (l/r), intraparietal sulcus (l/r), dorsolateral PFC (l/r), anterior insula (l/r), dorsal anterior cingulate cortex, medial PFC, precuneus</v>
      </c>
      <c r="K8" s="12" t="str">
        <f>VLOOKUP(A8,Tabelle_extract[#All],(MATCH(TabelleRQ0[[#Headers],[Algorithm(s) of the final classifier(s)]],Tabelle_extract[#Headers],0)),FALSE)</f>
        <v>polynomial kernel SVM</v>
      </c>
      <c r="L8" s="12" t="str">
        <f>VLOOKUP(A8,Tabelle_extract[#All],(MATCH(TabelleRQ0[[#Headers],[Validation method]],Tabelle_extract[#Headers],0)),FALSE)</f>
        <v>LOOCV</v>
      </c>
      <c r="M8" s="12">
        <f>VLOOKUP(A8,TabelleRQ1[#All],(MATCH(TabelleRQ0[[#Headers],[Balanced_acc_final]],TabelleRQ1[#Headers],0)),FALSE)</f>
        <v>72</v>
      </c>
      <c r="N8" s="12" t="str">
        <f>VLOOKUP(A8,TabelleRQ1[#All],(MATCH(TabelleRQ0[[#Headers],[Information on models tested]],TabelleRQ1[#Headers],0)),FALSE)</f>
        <v>total number of models tested: 13;
varying: features;
accuracies: 44% - 89%</v>
      </c>
    </row>
    <row r="9" spans="1:14" ht="58" x14ac:dyDescent="0.35">
      <c r="A9" s="2" t="s">
        <v>47</v>
      </c>
      <c r="B9" s="2">
        <v>2020</v>
      </c>
      <c r="C9" s="12" t="str">
        <f>VLOOKUP(A9,Tabelle_extract[#All],(MATCH(TabelleRQ0[[#Headers],[Primary disorder]],Tabelle_extract[#Headers],0)),FALSE)</f>
        <v>MDD &amp; BPD</v>
      </c>
      <c r="D9" s="12" t="str">
        <f>VLOOKUP(A9,Tabelle_extract[#All],(MATCH(TabelleRQ0[[#Headers],[Age group]],Tabelle_extract[#Headers],0)),FALSE)</f>
        <v>adults</v>
      </c>
      <c r="E9" s="12" t="str">
        <f>VLOOKUP(A9,Tabelle_extract[#All],(MATCH(TabelleRQ0[[#Headers],[Treatment]],Tabelle_extract[#Headers],0)),FALSE)</f>
        <v>ECT</v>
      </c>
      <c r="F9" s="12" t="str">
        <f>VLOOKUP(A9,Tabelle_extract[#All],(MATCH(TabelleRQ0[[#Headers],[Definition of treatment outcome]],Tabelle_extract[#Headers],0)),FALSE)</f>
        <v xml:space="preserve">remission: HDRS-17 &lt;7 (post treatment);
response: &gt; 50% ↓ HDRS-17;
</v>
      </c>
      <c r="G9" s="12">
        <f>VLOOKUP(A9,Tabelle_extract[#All],(MATCH(TabelleRQ0[[#Headers],[Sample size]],Tabelle_extract[#Headers],0)),FALSE)</f>
        <v>122</v>
      </c>
      <c r="H9" s="12" t="str">
        <f>VLOOKUP(A9,Tabelle_extract[#All],(MATCH(TabelleRQ0[[#Headers],[Responders/nonresponders]],Tabelle_extract[#Headers],0)),FALSE)</f>
        <v xml:space="preserve">47 remitters, 75 nonremitters;
71 responders, 51 nonresponders
</v>
      </c>
      <c r="I9" s="12" t="str">
        <f>VLOOKUP(A9,Tabelle_extract[#All],(MATCH(TabelleRQ0[[#Headers],[Way of estimating the underlying functional connectivities]],Tabelle_extract[#Headers],0)),FALSE)</f>
        <v>Pearson correlation</v>
      </c>
      <c r="J9" s="12" t="str">
        <f>VLOOKUP(A9,Tabelle_extract[#All],(MATCH(TabelleRQ0[[#Headers],[Type of functional-connectivity-based input features]],Tabelle_extract[#Headers],0)),FALSE)</f>
        <v>whole-brain between-ROI FCs (wb: including subcortex, excluding midbrain)</v>
      </c>
      <c r="K9" s="12" t="str">
        <f>VLOOKUP(A9,Tabelle_extract[#All],(MATCH(TabelleRQ0[[#Headers],[Algorithm(s) of the final classifier(s)]],Tabelle_extract[#Headers],0)),FALSE)</f>
        <v>(multiple) linear regression, applying binarization afterwards</v>
      </c>
      <c r="L9" s="12" t="str">
        <f>VLOOKUP(A9,Tabelle_extract[#All],(MATCH(TabelleRQ0[[#Headers],[Validation method]],Tabelle_extract[#Headers],0)),FALSE)</f>
        <v>LOOCV, 10-fold-CV</v>
      </c>
      <c r="M9" s="12">
        <f>VLOOKUP(A9,TabelleRQ1[#All],(MATCH(TabelleRQ0[[#Headers],[Balanced_acc_final]],TabelleRQ1[#Headers],0)),FALSE)</f>
        <v>67</v>
      </c>
      <c r="N9" s="12" t="str">
        <f>VLOOKUP(A9,TabelleRQ1[#All],(MATCH(TabelleRQ0[[#Headers],[Information on models tested]],TabelleRQ1[#Headers],0)),FALSE)</f>
        <v>total number of models tested: 9
varying: binary outcome, validation technique and features;
accuracies: 58% - 75% (mean: 67%)</v>
      </c>
    </row>
    <row r="10" spans="1:14" ht="58" x14ac:dyDescent="0.35">
      <c r="A10" s="2" t="s">
        <v>85</v>
      </c>
      <c r="B10" s="2">
        <v>2020</v>
      </c>
      <c r="C10" s="12" t="str">
        <f>VLOOKUP(A10,Tabelle_extract[#All],(MATCH(TabelleRQ0[[#Headers],[Primary disorder]],Tabelle_extract[#Headers],0)),FALSE)</f>
        <v>MDD</v>
      </c>
      <c r="D10" s="12" t="str">
        <f>VLOOKUP(A10,Tabelle_extract[#All],(MATCH(TabelleRQ0[[#Headers],[Age group]],Tabelle_extract[#Headers],0)),FALSE)</f>
        <v>adults</v>
      </c>
      <c r="E10" s="12" t="str">
        <f>VLOOKUP(A10,Tabelle_extract[#All],(MATCH(TabelleRQ0[[#Headers],[Treatment]],Tabelle_extract[#Headers],0)),FALSE)</f>
        <v>SSRI</v>
      </c>
      <c r="F10" s="12" t="str">
        <f>VLOOKUP(A10,Tabelle_extract[#All],(MATCH(TabelleRQ0[[#Headers],[Definition of treatment outcome]],Tabelle_extract[#Headers],0)),FALSE)</f>
        <v>response: ≥ 50% ↓ HDRS-17 after 8 weeks; nonresponse: less than 20% ↓ after 2 weeks OR less than 50% ↓ after 8 weeks</v>
      </c>
      <c r="G10" s="12">
        <f>VLOOKUP(A10,Tabelle_extract[#All],(MATCH(TabelleRQ0[[#Headers],[Sample size]],Tabelle_extract[#Headers],0)),FALSE)</f>
        <v>106</v>
      </c>
      <c r="H10" s="12" t="str">
        <f>VLOOKUP(A10,Tabelle_extract[#All],(MATCH(TabelleRQ0[[#Headers],[Responders/nonresponders]],Tabelle_extract[#Headers],0)),FALSE)</f>
        <v xml:space="preserve">56 responders, 50 nonresponders </v>
      </c>
      <c r="I10" s="12" t="str">
        <f>VLOOKUP(A10,Tabelle_extract[#All],(MATCH(TabelleRQ0[[#Headers],[Way of estimating the underlying functional connectivities]],Tabelle_extract[#Headers],0)),FALSE)</f>
        <v>Pearson correlation per sliding window</v>
      </c>
      <c r="J10" s="12" t="str">
        <f>VLOOKUP(A10,Tabelle_extract[#All],(MATCH(TabelleRQ0[[#Headers],[Type of functional-connectivity-based input features]],Tabelle_extract[#Headers],0)),FALSE)</f>
        <v>node flexibilities per ROI (wb: no amygdala, no hippocampus, no midbrain)</v>
      </c>
      <c r="K10" s="12" t="str">
        <f>VLOOKUP(A10,Tabelle_extract[#All],(MATCH(TabelleRQ0[[#Headers],[Algorithm(s) of the final classifier(s)]],Tabelle_extract[#Headers],0)),FALSE)</f>
        <v>linear SVM</v>
      </c>
      <c r="L10" s="12" t="str">
        <f>VLOOKUP(A10,Tabelle_extract[#All],(MATCH(TabelleRQ0[[#Headers],[Validation method]],Tabelle_extract[#Headers],0)),FALSE)</f>
        <v>LOOCV, leave-one-site-out</v>
      </c>
      <c r="M10" s="12">
        <f>VLOOKUP(A10,TabelleRQ1[#All],(MATCH(TabelleRQ0[[#Headers],[Balanced_acc_final]],TabelleRQ1[#Headers],0)),FALSE)</f>
        <v>68</v>
      </c>
      <c r="N10" s="12" t="str">
        <f>VLOOKUP(A10,TabelleRQ1[#All],(MATCH(TabelleRQ0[[#Headers],[Information on models tested]],TabelleRQ1[#Headers],0)),FALSE)</f>
        <v>total number of models tested: 4;
varying: validation technique;
accuracies: 69% - 79% (mean: 73%)</v>
      </c>
    </row>
    <row r="11" spans="1:14" ht="43.5" x14ac:dyDescent="0.35">
      <c r="A11" s="2" t="s">
        <v>315</v>
      </c>
      <c r="B11" s="2">
        <v>2015</v>
      </c>
      <c r="C11" s="12" t="str">
        <f>VLOOKUP(A11,Tabelle_extract[#All],(MATCH(TabelleRQ0[[#Headers],[Primary disorder]],Tabelle_extract[#Headers],0)),FALSE)</f>
        <v>MDD</v>
      </c>
      <c r="D11" s="12" t="str">
        <f>VLOOKUP(A11,Tabelle_extract[#All],(MATCH(TabelleRQ0[[#Headers],[Age group]],Tabelle_extract[#Headers],0)),FALSE)</f>
        <v>adults</v>
      </c>
      <c r="E11" s="12" t="str">
        <f>VLOOKUP(A11,Tabelle_extract[#All],(MATCH(TabelleRQ0[[#Headers],[Treatment]],Tabelle_extract[#Headers],0)),FALSE)</f>
        <v>ECT</v>
      </c>
      <c r="F11" s="12" t="str">
        <f>VLOOKUP(A11,Tabelle_extract[#All],(MATCH(TabelleRQ0[[#Headers],[Definition of treatment outcome]],Tabelle_extract[#Headers],0)),FALSE)</f>
        <v>remission: MADRS ⩽10 (post treatment)</v>
      </c>
      <c r="G11" s="12">
        <f>VLOOKUP(A11,Tabelle_extract[#All],(MATCH(TabelleRQ0[[#Headers],[Sample size]],Tabelle_extract[#Headers],0)),FALSE)</f>
        <v>45</v>
      </c>
      <c r="H11" s="12" t="str">
        <f>VLOOKUP(A11,Tabelle_extract[#All],(MATCH(TabelleRQ0[[#Headers],[Responders/nonresponders]],Tabelle_extract[#Headers],0)),FALSE)</f>
        <v>25 remitters, 20 nonremitters</v>
      </c>
      <c r="I11" s="12" t="str">
        <f>VLOOKUP(A11,Tabelle_extract[#All],(MATCH(TabelleRQ0[[#Headers],[Way of estimating the underlying functional connectivities]],Tabelle_extract[#Headers],0)),FALSE)</f>
        <v>Dual regression</v>
      </c>
      <c r="J11" s="12" t="str">
        <f>VLOOKUP(A11,Tabelle_extract[#All],(MATCH(TabelleRQ0[[#Headers],[Type of functional-connectivity-based input features]],Tabelle_extract[#Headers],0)),FALSE)</f>
        <v>subject-specific spatial maps (wb: including brainstem and cerebellum)</v>
      </c>
      <c r="K11" s="12" t="str">
        <f>VLOOKUP(A11,Tabelle_extract[#All],(MATCH(TabelleRQ0[[#Headers],[Algorithm(s) of the final classifier(s)]],Tabelle_extract[#Headers],0)),FALSE)</f>
        <v>linear SVM</v>
      </c>
      <c r="L11" s="12" t="str">
        <f>VLOOKUP(A11,Tabelle_extract[#All],(MATCH(TabelleRQ0[[#Headers],[Validation method]],Tabelle_extract[#Headers],0)),FALSE)</f>
        <v>LOOCV</v>
      </c>
      <c r="M11" s="12">
        <f>VLOOKUP(A11,TabelleRQ1[#All],(MATCH(TabelleRQ0[[#Headers],[Balanced_acc_final]],TabelleRQ1[#Headers],0)),FALSE)</f>
        <v>85</v>
      </c>
      <c r="N11" s="12" t="str">
        <f>VLOOKUP(A11,TabelleRQ1[#All],(MATCH(TabelleRQ0[[#Headers],[Information on models tested]],TabelleRQ1[#Headers],0)),FALSE)</f>
        <v>total number of models tested: 25;
varying: features;
2 of 25 models got significant</v>
      </c>
    </row>
    <row r="12" spans="1:14" ht="409.5" x14ac:dyDescent="0.35">
      <c r="A12" s="2" t="s">
        <v>28</v>
      </c>
      <c r="B12" s="2">
        <v>2022</v>
      </c>
      <c r="C12" s="12" t="str">
        <f>VLOOKUP(A12,Tabelle_extract[#All],(MATCH(TabelleRQ0[[#Headers],[Primary disorder]],Tabelle_extract[#Headers],0)),FALSE)</f>
        <v>MDD</v>
      </c>
      <c r="D12" s="12" t="str">
        <f>VLOOKUP(A12,Tabelle_extract[#All],(MATCH(TabelleRQ0[[#Headers],[Age group]],Tabelle_extract[#Headers],0)),FALSE)</f>
        <v>adults</v>
      </c>
      <c r="E12" s="12" t="str">
        <f>VLOOKUP(A12,Tabelle_extract[#All],(MATCH(TabelleRQ0[[#Headers],[Treatment]],Tabelle_extract[#Headers],0)),FALSE)</f>
        <v>SSRI</v>
      </c>
      <c r="F12" s="12" t="str">
        <f>VLOOKUP(A12,Tabelle_extract[#All],(MATCH(TabelleRQ0[[#Headers],[Definition of treatment outcome]],Tabelle_extract[#Headers],0)),FALSE)</f>
        <v>remission: HDRS-17 scores ≤ 7 (after 12 weeks treatment)</v>
      </c>
      <c r="G12" s="12">
        <f>VLOOKUP(A12,Tabelle_extract[#All],(MATCH(TabelleRQ0[[#Headers],[Sample size]],Tabelle_extract[#Headers],0)),FALSE)</f>
        <v>67</v>
      </c>
      <c r="H12" s="12" t="str">
        <f>VLOOKUP(A12,Tabelle_extract[#All],(MATCH(TabelleRQ0[[#Headers],[Responders/nonresponders]],Tabelle_extract[#Headers],0)),FALSE)</f>
        <v>28 remitters, 39 nonremitters</v>
      </c>
      <c r="I12" s="12" t="str">
        <f>VLOOKUP(A12,Tabelle_extract[#All],(MATCH(TabelleRQ0[[#Headers],[Way of estimating the underlying functional connectivities]],Tabelle_extract[#Headers],0)),FALSE)</f>
        <v>Pearson correlation</v>
      </c>
      <c r="J12" s="12" t="str">
        <f>VLOOKUP(A12,Tabelle_extract[#All],(MATCH(TabelleRQ0[[#Headers],[Type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K12" s="12" t="str">
        <f>VLOOKUP(A12,Tabelle_extract[#All],(MATCH(TabelleRQ0[[#Headers],[Algorithm(s) of the final classifier(s)]],Tabelle_extract[#Headers],0)),FALSE)</f>
        <v>linear SVM</v>
      </c>
      <c r="L12" s="12" t="str">
        <f>VLOOKUP(A12,Tabelle_extract[#All],(MATCH(TabelleRQ0[[#Headers],[Validation method]],Tabelle_extract[#Headers],0)),FALSE)</f>
        <v>LOOCV</v>
      </c>
      <c r="M12" s="12">
        <f>VLOOKUP(A12,TabelleRQ1[#All],(MATCH(TabelleRQ0[[#Headers],[Balanced_acc_final]],TabelleRQ1[#Headers],0)),FALSE)</f>
        <v>81</v>
      </c>
      <c r="N12" s="12" t="str">
        <f>VLOOKUP(A12,TabelleRQ1[#All],(MATCH(TabelleRQ0[[#Headers],[Information on models tested]],TabelleRQ1[#Headers],0)),FALSE)</f>
        <v>no other models tested</v>
      </c>
    </row>
    <row r="13" spans="1:14" ht="62.15" customHeight="1" x14ac:dyDescent="0.35">
      <c r="A13" s="2" t="s">
        <v>18</v>
      </c>
      <c r="B13" s="2">
        <v>2019</v>
      </c>
      <c r="C13" s="12" t="str">
        <f>VLOOKUP(A13,Tabelle_extract[#All],(MATCH(TabelleRQ0[[#Headers],[Primary disorder]],Tabelle_extract[#Headers],0)),FALSE)</f>
        <v>PTSD</v>
      </c>
      <c r="D13" s="12" t="str">
        <f>VLOOKUP(A13,Tabelle_extract[#All],(MATCH(TabelleRQ0[[#Headers],[Age group]],Tabelle_extract[#Headers],0)),FALSE)</f>
        <v>adults</v>
      </c>
      <c r="E13" s="12" t="str">
        <f>VLOOKUP(A13,Tabelle_extract[#All],(MATCH(TabelleRQ0[[#Headers],[Treatment]],Tabelle_extract[#Headers],0)),FALSE)</f>
        <v>CBT/EMDR</v>
      </c>
      <c r="F13" s="12" t="str">
        <f>VLOOKUP(A13,Tabelle_extract[#All],(MATCH(TabelleRQ0[[#Headers],[Definition of treatment outcome]],Tabelle_extract[#Headers],0)),FALSE)</f>
        <v>response: ≥ 30% ↓ CAPS (post treatment lasting 6-8 months)</v>
      </c>
      <c r="G13" s="12">
        <f>VLOOKUP(A13,Tabelle_extract[#All],(MATCH(TabelleRQ0[[#Headers],[Sample size]],Tabelle_extract[#Headers],0)),FALSE)</f>
        <v>44</v>
      </c>
      <c r="H13" s="12" t="str">
        <f>VLOOKUP(A13,Tabelle_extract[#All],(MATCH(TabelleRQ0[[#Headers],[Responders/nonresponders]],Tabelle_extract[#Headers],0)),FALSE)</f>
        <v>24 responders, 20 nonresponders</v>
      </c>
      <c r="I13" s="12" t="str">
        <f>VLOOKUP(A13,Tabelle_extract[#All],(MATCH(TabelleRQ0[[#Headers],[Way of estimating the underlying functional connectivities]],Tabelle_extract[#Headers],0)),FALSE)</f>
        <v>Dual regression</v>
      </c>
      <c r="J13" s="12" t="str">
        <f>VLOOKUP(A13,Tabelle_extract[#All],(MATCH(TabelleRQ0[[#Headers],[Type of functional-connectivity-based input features]],Tabelle_extract[#Headers],0)),FALSE)</f>
        <v>subject-specific spatial maps (wb: including brainstem and cerebellum)</v>
      </c>
      <c r="K13" s="12" t="str">
        <f>VLOOKUP(A13,Tabelle_extract[#All],(MATCH(TabelleRQ0[[#Headers],[Algorithm(s) of the final classifier(s)]],Tabelle_extract[#Headers],0)),FALSE)</f>
        <v>Gaussian process classifier</v>
      </c>
      <c r="L13" s="12" t="str">
        <f>VLOOKUP(A13,Tabelle_extract[#All],(MATCH(TabelleRQ0[[#Headers],[Validation method]],Tabelle_extract[#Headers],0)),FALSE)</f>
        <v>10 × 10-fold CV</v>
      </c>
      <c r="M13" s="12">
        <f>VLOOKUP(A13,TabelleRQ1[#All],(MATCH(TabelleRQ0[[#Headers],[Balanced_acc_final]],TabelleRQ1[#Headers],0)),FALSE)</f>
        <v>81</v>
      </c>
      <c r="N13" s="12" t="str">
        <f>VLOOKUP(A13,TabelleRQ1[#All],(MATCH(TabelleRQ0[[#Headers],[Information on models tested]],TabelleRQ1[#Headers],0)),FALSE)</f>
        <v>total number of models tested: 48;
varying: features;
1 of 48 models got significant</v>
      </c>
    </row>
    <row r="14" spans="1:14" ht="42" customHeight="1" x14ac:dyDescent="0.35">
      <c r="A14" s="2" t="s">
        <v>17</v>
      </c>
      <c r="B14" s="2">
        <v>2021</v>
      </c>
      <c r="C14" s="12" t="str">
        <f>VLOOKUP(A14,Tabelle_extract[#All],(MATCH(TabelleRQ0[[#Headers],[Primary disorder]],Tabelle_extract[#Headers],0)),FALSE)</f>
        <v>(partial) PTSD</v>
      </c>
      <c r="D14" s="12" t="str">
        <f>VLOOKUP(A14,Tabelle_extract[#All],(MATCH(TabelleRQ0[[#Headers],[Age group]],Tabelle_extract[#Headers],0)),FALSE)</f>
        <v>children and adolescents (8-17)</v>
      </c>
      <c r="E14" s="12" t="str">
        <f>VLOOKUP(A14,Tabelle_extract[#All],(MATCH(TabelleRQ0[[#Headers],[Treatment]],Tabelle_extract[#Headers],0)),FALSE)</f>
        <v>CBT/EMDR</v>
      </c>
      <c r="F14" s="12" t="str">
        <f>VLOOKUP(A14,Tabelle_extract[#All],(MATCH(TabelleRQ0[[#Headers],[Definition of treatment outcome]],Tabelle_extract[#Headers],0)),FALSE)</f>
        <v>response: ≥ 30% ↓ CAPS-CA (after 8 weeks treatment)</v>
      </c>
      <c r="G14" s="12">
        <f>VLOOKUP(A14,Tabelle_extract[#All],(MATCH(TabelleRQ0[[#Headers],[Sample size]],Tabelle_extract[#Headers],0)),FALSE)</f>
        <v>40</v>
      </c>
      <c r="H14" s="12" t="str">
        <f>VLOOKUP(A14,Tabelle_extract[#All],(MATCH(TabelleRQ0[[#Headers],[Responders/nonresponders]],Tabelle_extract[#Headers],0)),FALSE)</f>
        <v>21 responders, 19 nonresponders</v>
      </c>
      <c r="I14" s="12" t="str">
        <f>VLOOKUP(A14,Tabelle_extract[#All],(MATCH(TabelleRQ0[[#Headers],[Way of estimating the underlying functional connectivities]],Tabelle_extract[#Headers],0)),FALSE)</f>
        <v>Group-information guided ICA, Pearson correlation, partial correlation</v>
      </c>
      <c r="J14" s="12" t="str">
        <f>VLOOKUP(A14,Tabelle_extract[#All],(MATCH(TabelleRQ0[[#Headers],[Type of functional-connectivity-based input features]],Tabelle_extract[#Headers],0)),FALSE)</f>
        <v>subject-specific spatial maps, connectivity between independent components (wb: including brainstem and cerebellum)</v>
      </c>
      <c r="K14" s="12" t="str">
        <f>VLOOKUP(A14,Tabelle_extract[#All],(MATCH(TabelleRQ0[[#Headers],[Algorithm(s) of the final classifier(s)]],Tabelle_extract[#Headers],0)),FALSE)</f>
        <v>linear SVM</v>
      </c>
      <c r="L14" s="12" t="str">
        <f>VLOOKUP(A14,Tabelle_extract[#All],(MATCH(TabelleRQ0[[#Headers],[Validation method]],Tabelle_extract[#Headers],0)),FALSE)</f>
        <v>50 x 5-fold CV</v>
      </c>
      <c r="M14" s="12">
        <f>VLOOKUP(A14,TabelleRQ1[#All],(MATCH(TabelleRQ0[[#Headers],[Balanced_acc_final]],TabelleRQ1[#Headers],0)),FALSE)</f>
        <v>76</v>
      </c>
      <c r="N14" s="12" t="str">
        <f>VLOOKUP(A14,TabelleRQ1[#All],(MATCH(TabelleRQ0[[#Headers],[Information on models tested]],TabelleRQ1[#Headers],0)),FALSE)</f>
        <v>total number of models tested: 50;
varying: features and types of features (within- and between-network connectivity);
1 of 50 models got significant</v>
      </c>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D5AD-084B-4F09-AA74-A1999B986D46}">
  <dimension ref="A1:W14"/>
  <sheetViews>
    <sheetView tabSelected="1" topLeftCell="A5" zoomScale="80" zoomScaleNormal="80" workbookViewId="0">
      <selection activeCell="P2" sqref="P2"/>
    </sheetView>
  </sheetViews>
  <sheetFormatPr baseColWidth="10" defaultColWidth="11.453125" defaultRowHeight="14.5" x14ac:dyDescent="0.35"/>
  <cols>
    <col min="2" max="2" width="10.81640625" customWidth="1"/>
    <col min="3" max="3" width="36.26953125" hidden="1" customWidth="1"/>
    <col min="4" max="4" width="17.1796875" hidden="1" customWidth="1"/>
    <col min="5" max="5" width="7.81640625" hidden="1" customWidth="1"/>
    <col min="6" max="6" width="10.81640625" hidden="1" customWidth="1"/>
    <col min="7" max="7" width="26.81640625" hidden="1" customWidth="1"/>
    <col min="8" max="11" width="10.81640625" hidden="1" customWidth="1"/>
    <col min="12" max="12" width="14.453125" hidden="1" customWidth="1"/>
    <col min="13" max="15" width="10.81640625" hidden="1" customWidth="1"/>
    <col min="16" max="18" width="10.81640625" customWidth="1"/>
    <col min="19" max="19" width="53.453125" customWidth="1"/>
    <col min="20" max="20" width="24.1796875" customWidth="1"/>
    <col min="21" max="23" width="10.81640625" customWidth="1"/>
  </cols>
  <sheetData>
    <row r="1" spans="1:23" s="6" customFormat="1" ht="72.5" x14ac:dyDescent="0.35">
      <c r="A1" s="12" t="s">
        <v>298</v>
      </c>
      <c r="B1" s="12" t="s">
        <v>129</v>
      </c>
      <c r="C1" s="19" t="s">
        <v>149</v>
      </c>
      <c r="D1" s="12" t="s">
        <v>157</v>
      </c>
      <c r="E1" s="12" t="s">
        <v>411</v>
      </c>
      <c r="F1" s="12" t="s">
        <v>205</v>
      </c>
      <c r="G1" s="19" t="s">
        <v>278</v>
      </c>
      <c r="H1" s="12" t="s">
        <v>130</v>
      </c>
      <c r="I1" s="12" t="s">
        <v>131</v>
      </c>
      <c r="J1" s="12" t="s">
        <v>132</v>
      </c>
      <c r="K1" s="12" t="s">
        <v>133</v>
      </c>
      <c r="L1" s="12" t="s">
        <v>210</v>
      </c>
      <c r="M1" s="12" t="s">
        <v>405</v>
      </c>
      <c r="N1" s="12" t="s">
        <v>404</v>
      </c>
      <c r="O1" s="12" t="s">
        <v>410</v>
      </c>
      <c r="P1" s="12" t="s">
        <v>403</v>
      </c>
      <c r="Q1" s="12" t="s">
        <v>407</v>
      </c>
      <c r="R1" s="12" t="s">
        <v>207</v>
      </c>
      <c r="S1" s="19" t="s">
        <v>206</v>
      </c>
      <c r="T1" s="12" t="s">
        <v>204</v>
      </c>
      <c r="U1" s="12" t="s">
        <v>150</v>
      </c>
      <c r="V1" s="12" t="s">
        <v>151</v>
      </c>
      <c r="W1" s="12" t="s">
        <v>152</v>
      </c>
    </row>
    <row r="2" spans="1:23" ht="60" customHeight="1" x14ac:dyDescent="0.35">
      <c r="A2" s="14" t="s">
        <v>35</v>
      </c>
      <c r="B2" s="12">
        <v>2017</v>
      </c>
      <c r="C2" s="12" t="str">
        <f>VLOOKUP(A2,Tabelle_extract[#All],(MATCH(TabelleRQ1[[#Headers],[Classification metrics of the best model reported]],Tabelle_extract[#Headers],0)),FALSE)</f>
        <v>accuracy: 78.3% (further percentage rates are depicted in the confusion matrix in Fig. 4f, from these, other metrics can be calculated, e.g., sensitivity: 73.7%, specificity: 82.1%); no testing for significance against 0, only against clinical features only model;
Predicting nonresponse</v>
      </c>
      <c r="D2" s="12">
        <v>78.3</v>
      </c>
      <c r="E2" s="12">
        <f>ROUND(TabelleRQ1[[#This Row],[Accuracy (of the best model reported)]],0)</f>
        <v>78</v>
      </c>
      <c r="F2" s="12" t="s">
        <v>144</v>
      </c>
      <c r="G2" s="12" t="str">
        <f>VLOOKUP(A2,Tabelle_extract[#All],(MATCH(TabelleRQ1[[#Headers],[responders/nonresponders]],Tabelle_extract[#Headers],0)),FALSE)</f>
        <v>70 responders, 54 nonresponders</v>
      </c>
      <c r="H2" s="12">
        <v>70</v>
      </c>
      <c r="I2" s="12">
        <v>54</v>
      </c>
      <c r="J2" s="12">
        <f>IF(TabelleRQ1[[#This Row],[responders]]&gt;TabelleRQ1[[#This Row],[nonresponders]],TabelleRQ1[[#This Row],[responders]],TabelleRQ1[[#This Row],[nonresponders]])</f>
        <v>70</v>
      </c>
      <c r="K2" s="12">
        <f>ROUND(TabelleRQ1[[#This Row],[n_maj_class]]/(TabelleRQ1[[#This Row],[responders]]+TabelleRQ1[[#This Row],[nonresponders]])*100,0)</f>
        <v>56</v>
      </c>
      <c r="L2" s="12">
        <f xml:space="preserve"> TabelleRQ1[[#This Row],[Reported_Accuracy_rounded]]-TabelleRQ1[[#This Row],[acc maj. class]]</f>
        <v>22</v>
      </c>
      <c r="M2" s="12">
        <f>TabelleRQ1[[#This Row],[improvement_above_chance]]+50</f>
        <v>72</v>
      </c>
      <c r="N2" s="12">
        <v>77.900000000000006</v>
      </c>
      <c r="O2" s="12">
        <f xml:space="preserve"> ROUND(TabelleRQ1[[#This Row],[Balanced_acc_based_on_sens_and_spec]],0)</f>
        <v>78</v>
      </c>
      <c r="P2" s="12" t="s">
        <v>408</v>
      </c>
      <c r="Q2"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78</v>
      </c>
      <c r="R2" s="12">
        <f>VLOOKUP(A2,Tabelle_extract[#All],(MATCH(TabelleRQ1[[#Headers],[Sample size]],Tabelle_extract[#Headers],0)),FALSE)</f>
        <v>124</v>
      </c>
      <c r="S2" s="12" t="str">
        <f>VLOOKUP(A2,Tabelle_extract[#All],(MATCH(TabelleRQ1[[#Headers],[Information about all other models tested]],Tabelle_extract[#Headers],0)),FALSE)</f>
        <v>no other models tested</v>
      </c>
      <c r="T2" s="12" t="s">
        <v>161</v>
      </c>
      <c r="U2" s="12" t="s">
        <v>36</v>
      </c>
      <c r="V2" s="12" t="s">
        <v>36</v>
      </c>
      <c r="W2" s="12" t="s">
        <v>36</v>
      </c>
    </row>
    <row r="3" spans="1:23" ht="106.5" hidden="1" customHeight="1" x14ac:dyDescent="0.35">
      <c r="A3" s="2" t="s">
        <v>23</v>
      </c>
      <c r="B3" s="2">
        <v>2022</v>
      </c>
      <c r="C3" s="12" t="str">
        <f>VLOOKUP(A3,Tabelle_extract[#All],(MATCH(TabelleRQ1[[#Headers],[Classification metrics of the best model reported]],Tabelle_extract[#Headers],0)),FALSE)</f>
        <v>accuracy; 61.2% (SD 10.5), not significant
Predicting response?</v>
      </c>
      <c r="D3" s="12">
        <v>61.2</v>
      </c>
      <c r="E3" s="12">
        <f>ROUND(TabelleRQ1[[#This Row],[Accuracy (of the best model reported)]],0)</f>
        <v>61</v>
      </c>
      <c r="F3" s="12" t="s">
        <v>39</v>
      </c>
      <c r="G3" s="12" t="str">
        <f>VLOOKUP(A3,Tabelle_extract[#All],(MATCH(TabelleRQ1[[#Headers],[responders/nonresponders]],Tabelle_extract[#Headers],0)),FALSE)</f>
        <v>67 responders, 77 nonresponders</v>
      </c>
      <c r="H3" s="12">
        <v>67</v>
      </c>
      <c r="I3" s="12">
        <v>77</v>
      </c>
      <c r="J3" s="12">
        <f>IF(TabelleRQ1[[#This Row],[responders]]&gt;TabelleRQ1[[#This Row],[nonresponders]],TabelleRQ1[[#This Row],[responders]],TabelleRQ1[[#This Row],[nonresponders]])</f>
        <v>77</v>
      </c>
      <c r="K3" s="12">
        <f>ROUND(TabelleRQ1[[#This Row],[n_maj_class]]/(TabelleRQ1[[#This Row],[responders]]+TabelleRQ1[[#This Row],[nonresponders]])*100,0)</f>
        <v>53</v>
      </c>
      <c r="L3" s="12">
        <f xml:space="preserve"> TabelleRQ1[[#This Row],[Reported_Accuracy_rounded]]-TabelleRQ1[[#This Row],[acc maj. class]]</f>
        <v>8</v>
      </c>
      <c r="M3" s="12">
        <f>TabelleRQ1[[#This Row],[improvement_above_chance]]+50</f>
        <v>58</v>
      </c>
      <c r="N3" s="12" t="s">
        <v>36</v>
      </c>
      <c r="O3" s="12" t="s">
        <v>36</v>
      </c>
      <c r="P3" s="12" t="s">
        <v>406</v>
      </c>
      <c r="Q3"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58</v>
      </c>
      <c r="R3" s="12">
        <f>VLOOKUP(A3,Tabelle_extract[#All],(MATCH(TabelleRQ1[[#Headers],[Sample size]],Tabelle_extract[#Headers],0)),FALSE)</f>
        <v>144</v>
      </c>
      <c r="S3" s="12" t="str">
        <f>VLOOKUP(A3,Tabelle_extract[#All],(MATCH(TabelleRQ1[[#Headers],[Information about all other models tested]],Tabelle_extract[#Headers],0)),FALSE)</f>
        <v>total number of models tested: 240;
varying: parcellation, connectivity estimation, dimensionality reduction, classifier
accuracies: 39.0% (SD 11.7) to 61.2% (SD 10.5), 
no model got significant</v>
      </c>
      <c r="T3" s="12" t="s">
        <v>287</v>
      </c>
      <c r="U3" s="12" t="s">
        <v>153</v>
      </c>
      <c r="V3" s="12">
        <v>39</v>
      </c>
      <c r="W3" s="12">
        <v>61</v>
      </c>
    </row>
    <row r="4" spans="1:23" ht="86.5" hidden="1" customHeight="1" x14ac:dyDescent="0.35">
      <c r="A4" s="2" t="s">
        <v>5</v>
      </c>
      <c r="B4" s="2">
        <v>2021</v>
      </c>
      <c r="C4" s="12" t="str">
        <f>VLOOKUP(A4,Tabelle_extract[#All],(MATCH(TabelleRQ1[[#Headers],[Classification metrics of the best model reported]],Tabelle_extract[#Headers],0)),FALSE)</f>
        <v>accuracy: 88.89%, CI: 69.93-100; other metrics are visually depicted; significant
Predicting response</v>
      </c>
      <c r="D4" s="12">
        <v>88.9</v>
      </c>
      <c r="E4" s="12">
        <f>ROUND(TabelleRQ1[[#This Row],[Accuracy (of the best model reported)]],0)</f>
        <v>89</v>
      </c>
      <c r="F4" s="12" t="s">
        <v>37</v>
      </c>
      <c r="G4" s="12" t="str">
        <f>VLOOKUP(A4,Tabelle_extract[#All],(MATCH(TabelleRQ1[[#Headers],[responders/nonresponders]],Tabelle_extract[#Headers],0)),FALSE)</f>
        <v>33 responders, 28 nonresponders</v>
      </c>
      <c r="H4" s="12">
        <v>33</v>
      </c>
      <c r="I4" s="12">
        <v>28</v>
      </c>
      <c r="J4" s="12">
        <f>IF(TabelleRQ1[[#This Row],[responders]]&gt;TabelleRQ1[[#This Row],[nonresponders]],TabelleRQ1[[#This Row],[responders]],TabelleRQ1[[#This Row],[nonresponders]])</f>
        <v>33</v>
      </c>
      <c r="K4" s="12">
        <f>ROUND(TabelleRQ1[[#This Row],[n_maj_class]]/(TabelleRQ1[[#This Row],[responders]]+TabelleRQ1[[#This Row],[nonresponders]])*100,0)</f>
        <v>54</v>
      </c>
      <c r="L4" s="12">
        <f xml:space="preserve"> TabelleRQ1[[#This Row],[Reported_Accuracy_rounded]]-TabelleRQ1[[#This Row],[acc maj. class]]</f>
        <v>35</v>
      </c>
      <c r="M4" s="12">
        <f>TabelleRQ1[[#This Row],[improvement_above_chance]]+50</f>
        <v>85</v>
      </c>
      <c r="N4" s="12" t="s">
        <v>36</v>
      </c>
      <c r="O4" s="12" t="s">
        <v>36</v>
      </c>
      <c r="P4" s="12" t="s">
        <v>406</v>
      </c>
      <c r="Q4"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85</v>
      </c>
      <c r="R4" s="12">
        <f>VLOOKUP(A4,Tabelle_extract[#All],(MATCH(TabelleRQ1[[#Headers],[Sample size]],Tabelle_extract[#Headers],0)),FALSE)</f>
        <v>61</v>
      </c>
      <c r="S4" s="12" t="str">
        <f>VLOOKUP(A4,Tabelle_extract[#All],(MATCH(TabelleRQ1[[#Headers],[Information about all other models tested]],Tabelle_extract[#Headers],0)),FALSE)</f>
        <v>total number of models tested: 14; 
varying: combination of 4 connectivities,
3 models got significant with respect to all classification metrics (accuracy, sensitivity, specificity, negative predictive value, positive predictive value),
accuracies: ca. 35% (visually reported) - 90%</v>
      </c>
      <c r="T4" s="12" t="s">
        <v>187</v>
      </c>
      <c r="U4" s="12" t="s">
        <v>153</v>
      </c>
      <c r="V4" s="12" t="s">
        <v>256</v>
      </c>
      <c r="W4" s="12">
        <v>89</v>
      </c>
    </row>
    <row r="5" spans="1:23" ht="58.5" customHeight="1" x14ac:dyDescent="0.35">
      <c r="A5" s="2" t="s">
        <v>32</v>
      </c>
      <c r="B5" s="2">
        <v>2021</v>
      </c>
      <c r="C5" s="12" t="str">
        <f>VLOOKUP(A5,Tabelle_extract[#All],(MATCH(TabelleRQ1[[#Headers],[Classification metrics of the best model reported]],Tabelle_extract[#Headers],0)),FALSE)</f>
        <v>accuracy: 89.63%; sensitivity: 84.57 %; specificity: 92.57%
not testing significance (only against other models);
Predicting response</v>
      </c>
      <c r="D5" s="12">
        <v>89.63</v>
      </c>
      <c r="E5" s="12">
        <f>ROUND(TabelleRQ1[[#This Row],[Accuracy (of the best model reported)]],0)</f>
        <v>90</v>
      </c>
      <c r="F5" s="12" t="s">
        <v>144</v>
      </c>
      <c r="G5" s="12" t="str">
        <f>VLOOKUP(A5,Tabelle_extract[#All],(MATCH(TabelleRQ1[[#Headers],[responders/nonresponders]],Tabelle_extract[#Headers],0)),FALSE)</f>
        <v>40 responders, 42 nonresponders</v>
      </c>
      <c r="H5" s="12">
        <v>40</v>
      </c>
      <c r="I5" s="12">
        <v>42</v>
      </c>
      <c r="J5" s="12">
        <f>IF(TabelleRQ1[[#This Row],[responders]]&gt;TabelleRQ1[[#This Row],[nonresponders]],TabelleRQ1[[#This Row],[responders]],TabelleRQ1[[#This Row],[nonresponders]])</f>
        <v>42</v>
      </c>
      <c r="K5" s="12">
        <f>ROUND(TabelleRQ1[[#This Row],[n_maj_class]]/(TabelleRQ1[[#This Row],[responders]]+TabelleRQ1[[#This Row],[nonresponders]])*100,0)</f>
        <v>51</v>
      </c>
      <c r="L5" s="12">
        <f xml:space="preserve"> TabelleRQ1[[#This Row],[Reported_Accuracy_rounded]]-TabelleRQ1[[#This Row],[acc maj. class]]</f>
        <v>39</v>
      </c>
      <c r="M5" s="12">
        <f>TabelleRQ1[[#This Row],[improvement_above_chance]]+50</f>
        <v>89</v>
      </c>
      <c r="N5" s="12">
        <v>88.57</v>
      </c>
      <c r="O5" s="12">
        <f xml:space="preserve"> ROUND(TabelleRQ1[[#This Row],[Balanced_acc_based_on_sens_and_spec]],0)</f>
        <v>89</v>
      </c>
      <c r="P5" s="12" t="s">
        <v>408</v>
      </c>
      <c r="Q5"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89</v>
      </c>
      <c r="R5" s="12">
        <f>VLOOKUP(A5,Tabelle_extract[#All],(MATCH(TabelleRQ1[[#Headers],[Sample size]],Tabelle_extract[#Headers],0)),FALSE)</f>
        <v>82</v>
      </c>
      <c r="S5" s="12" t="str">
        <f>VLOOKUP(A5,Tabelle_extract[#All],(MATCH(TabelleRQ1[[#Headers],[Information about all other models tested]],Tabelle_extract[#Headers],0)),FALSE)</f>
        <v>total number of models tested: 5;
varying classifier: SVM, RF, deep-auto encoder, GCN; 
metrics are only reported visually; accuracies: ca. 50% - 90%</v>
      </c>
      <c r="T5" s="12" t="s">
        <v>188</v>
      </c>
      <c r="U5" s="12" t="s">
        <v>153</v>
      </c>
      <c r="V5" s="12" t="s">
        <v>256</v>
      </c>
      <c r="W5" s="12">
        <v>90</v>
      </c>
    </row>
    <row r="6" spans="1:23" ht="87" hidden="1" x14ac:dyDescent="0.35">
      <c r="A6" s="2" t="s">
        <v>319</v>
      </c>
      <c r="B6" s="2">
        <v>2019</v>
      </c>
      <c r="C6" s="12" t="str">
        <f>VLOOKUP(A6,Tabelle_extract[#All],(MATCH(TabelleRQ1[[#Headers],[Classification metrics of the best model reported]],Tabelle_extract[#Headers],0)),FALSE)</f>
        <v xml:space="preserve"> 0.89 accuracy; CI: 0.72 - 1</v>
      </c>
      <c r="D6" s="12">
        <v>89</v>
      </c>
      <c r="E6" s="12">
        <f>ROUND(TabelleRQ1[[#This Row],[Accuracy (of the best model reported)]],0)</f>
        <v>89</v>
      </c>
      <c r="F6" s="12" t="s">
        <v>37</v>
      </c>
      <c r="G6" s="12" t="str">
        <f>VLOOKUP(A6,Tabelle_extract[#All],(MATCH(TabelleRQ1[[#Headers],[responders/nonresponders]],Tabelle_extract[#Headers],0)),FALSE)</f>
        <v>9 remitters, 9 nonremitters</v>
      </c>
      <c r="H6" s="12">
        <v>9</v>
      </c>
      <c r="I6" s="12">
        <v>9</v>
      </c>
      <c r="J6" s="12">
        <f>IF(TabelleRQ1[[#This Row],[responders]]&gt;TabelleRQ1[[#This Row],[nonresponders]],TabelleRQ1[[#This Row],[responders]],TabelleRQ1[[#This Row],[nonresponders]])</f>
        <v>9</v>
      </c>
      <c r="K6" s="12">
        <f>ROUND(TabelleRQ1[[#This Row],[n_maj_class]]/(TabelleRQ1[[#This Row],[responders]]+TabelleRQ1[[#This Row],[nonresponders]])*100,0)</f>
        <v>50</v>
      </c>
      <c r="L6" s="12">
        <f xml:space="preserve"> TabelleRQ1[[#This Row],[Reported_Accuracy_rounded]]-TabelleRQ1[[#This Row],[acc maj. class]]</f>
        <v>39</v>
      </c>
      <c r="M6" s="12">
        <f>TabelleRQ1[[#This Row],[improvement_above_chance]]+50</f>
        <v>89</v>
      </c>
      <c r="N6" s="12" t="s">
        <v>36</v>
      </c>
      <c r="O6" s="12" t="s">
        <v>36</v>
      </c>
      <c r="P6" s="12" t="s">
        <v>409</v>
      </c>
      <c r="Q6"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89</v>
      </c>
      <c r="R6" s="12">
        <f>VLOOKUP(A6,Tabelle_extract[#All],(MATCH(TabelleRQ1[[#Headers],[Sample size]],Tabelle_extract[#Headers],0)),FALSE)</f>
        <v>18</v>
      </c>
      <c r="S6" s="12" t="str">
        <f>VLOOKUP(A6,Tabelle_extract[#All],(MATCH(TabelleRQ1[[#Headers],[Information about all other models tested]],Tabelle_extract[#Headers],0)),FALSE)</f>
        <v>total number of models tested: 9; 
varying combination of features;
accuracy: 0.72 - 0.89, CI: lower end 0.56 - 0.83</v>
      </c>
      <c r="T6" s="12" t="s">
        <v>200</v>
      </c>
      <c r="U6" s="12" t="s">
        <v>201</v>
      </c>
      <c r="V6" s="12">
        <v>72</v>
      </c>
      <c r="W6" s="12">
        <v>89</v>
      </c>
    </row>
    <row r="7" spans="1:23" ht="113.5" customHeight="1" x14ac:dyDescent="0.35">
      <c r="A7" s="2" t="s">
        <v>10</v>
      </c>
      <c r="B7" s="2">
        <v>2020</v>
      </c>
      <c r="C7" s="12" t="str">
        <f>VLOOKUP(A7,Tabelle_extract[#All],(MATCH(TabelleRQ1[[#Headers],[Classification metrics of the best model reported]],Tabelle_extract[#Headers],0)),FALSE)</f>
        <v>accuracy: 80.6; sensitivity: 77.8, and specificity: 84.1;
not testing significance;
predicting response
whole-brain: accuracy: 80.6, sensitivity: 83.3, specificity: 77.3; not testing significance;
predicting response</v>
      </c>
      <c r="D7" s="12">
        <v>80.599999999999994</v>
      </c>
      <c r="E7" s="12">
        <f>ROUND(TabelleRQ1[[#This Row],[Accuracy (of the best model reported)]],0)</f>
        <v>81</v>
      </c>
      <c r="F7" s="12" t="s">
        <v>144</v>
      </c>
      <c r="G7" s="12" t="str">
        <f>VLOOKUP(A7,Tabelle_extract[#All],(MATCH(TabelleRQ1[[#Headers],[responders/nonresponders]],Tabelle_extract[#Headers],0)),FALSE)</f>
        <v>54 responders, 44 nonresponders</v>
      </c>
      <c r="H7" s="12">
        <v>54</v>
      </c>
      <c r="I7" s="12">
        <v>44</v>
      </c>
      <c r="J7" s="12">
        <f>IF(TabelleRQ1[[#This Row],[responders]]&gt;TabelleRQ1[[#This Row],[nonresponders]],TabelleRQ1[[#This Row],[responders]],TabelleRQ1[[#This Row],[nonresponders]])</f>
        <v>54</v>
      </c>
      <c r="K7" s="12">
        <f>ROUND(TabelleRQ1[[#This Row],[n_maj_class]]/(TabelleRQ1[[#This Row],[responders]]+TabelleRQ1[[#This Row],[nonresponders]])*100,0)</f>
        <v>55</v>
      </c>
      <c r="L7" s="12">
        <f xml:space="preserve"> TabelleRQ1[[#This Row],[Reported_Accuracy_rounded]]-TabelleRQ1[[#This Row],[acc maj. class]]</f>
        <v>26</v>
      </c>
      <c r="M7" s="12">
        <f>TabelleRQ1[[#This Row],[improvement_above_chance]]+50</f>
        <v>76</v>
      </c>
      <c r="N7" s="12">
        <v>80.95</v>
      </c>
      <c r="O7" s="12">
        <f xml:space="preserve"> ROUND(TabelleRQ1[[#This Row],[Balanced_acc_based_on_sens_and_spec]],0)</f>
        <v>81</v>
      </c>
      <c r="P7" s="12" t="s">
        <v>408</v>
      </c>
      <c r="Q7"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81</v>
      </c>
      <c r="R7" s="12">
        <f>VLOOKUP(A7,Tabelle_extract[#All],(MATCH(TabelleRQ1[[#Headers],[Sample size]],Tabelle_extract[#Headers],0)),FALSE)</f>
        <v>98</v>
      </c>
      <c r="S7" s="12" t="str">
        <f>VLOOKUP(A7,Tabelle_extract[#All],(MATCH(TabelleRQ1[[#Headers],[Information about all other models tested]],Tabelle_extract[#Headers],0)),FALSE)</f>
        <v xml:space="preserve">total number of models tested: 2;
subset vs. whole-brain analysis;
</v>
      </c>
      <c r="T7" s="12" t="s">
        <v>189</v>
      </c>
      <c r="U7" s="12">
        <v>81</v>
      </c>
      <c r="V7" s="12">
        <v>81</v>
      </c>
      <c r="W7" s="12">
        <v>81</v>
      </c>
    </row>
    <row r="8" spans="1:23" ht="79.5" hidden="1" customHeight="1" x14ac:dyDescent="0.35">
      <c r="A8" s="2" t="s">
        <v>31</v>
      </c>
      <c r="B8" s="2">
        <v>2018</v>
      </c>
      <c r="C8" s="12" t="str">
        <f>VLOOKUP(A8,Tabelle_extract[#All],(MATCH(TabelleRQ1[[#Headers],[Classification metrics of the best model reported]],Tabelle_extract[#Headers],0)),FALSE)</f>
        <v xml:space="preserve">accuracy: 88.9, 
significant,
</v>
      </c>
      <c r="D8" s="12">
        <v>88.9</v>
      </c>
      <c r="E8" s="12">
        <f>ROUND(TabelleRQ1[[#This Row],[Accuracy (of the best model reported)]],0)</f>
        <v>89</v>
      </c>
      <c r="F8" s="12" t="s">
        <v>37</v>
      </c>
      <c r="G8" s="12" t="str">
        <f>VLOOKUP(A8,Tabelle_extract[#All],(MATCH(TabelleRQ1[[#Headers],[responders/nonresponders]],Tabelle_extract[#Headers],0)),FALSE)</f>
        <v>7 responders, 14 nonresponders</v>
      </c>
      <c r="H8" s="12">
        <v>7</v>
      </c>
      <c r="I8" s="12">
        <v>14</v>
      </c>
      <c r="J8" s="12">
        <f>IF(TabelleRQ1[[#This Row],[responders]]&gt;TabelleRQ1[[#This Row],[nonresponders]],TabelleRQ1[[#This Row],[responders]],TabelleRQ1[[#This Row],[nonresponders]])</f>
        <v>14</v>
      </c>
      <c r="K8" s="12">
        <f>ROUND(TabelleRQ1[[#This Row],[n_maj_class]]/(TabelleRQ1[[#This Row],[responders]]+TabelleRQ1[[#This Row],[nonresponders]])*100,0)</f>
        <v>67</v>
      </c>
      <c r="L8" s="12">
        <f xml:space="preserve"> TabelleRQ1[[#This Row],[Reported_Accuracy_rounded]]-TabelleRQ1[[#This Row],[acc maj. class]]</f>
        <v>22</v>
      </c>
      <c r="M8" s="12">
        <f>TabelleRQ1[[#This Row],[improvement_above_chance]]+50</f>
        <v>72</v>
      </c>
      <c r="N8" s="12" t="s">
        <v>36</v>
      </c>
      <c r="O8" s="12" t="s">
        <v>36</v>
      </c>
      <c r="P8" s="12" t="s">
        <v>406</v>
      </c>
      <c r="Q8"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72</v>
      </c>
      <c r="R8" s="12">
        <f>VLOOKUP(A8,Tabelle_extract[#All],(MATCH(TabelleRQ1[[#Headers],[Sample size]],Tabelle_extract[#Headers],0)),FALSE)</f>
        <v>21</v>
      </c>
      <c r="S8" s="12" t="str">
        <f>VLOOKUP(A8,Tabelle_extract[#All],(MATCH(TabelleRQ1[[#Headers],[Information about all other models tested]],Tabelle_extract[#Headers],0)),FALSE)</f>
        <v>total number of models tested: 13
2nd significant model: left IPS: 83.3; mean accuracy of all models: 59.0 (CI: 15.3), range 44.4 - 88.9</v>
      </c>
      <c r="T8" s="12" t="s">
        <v>190</v>
      </c>
      <c r="U8" s="12">
        <v>59</v>
      </c>
      <c r="V8" s="12">
        <v>44</v>
      </c>
      <c r="W8" s="12">
        <v>89</v>
      </c>
    </row>
    <row r="9" spans="1:23" ht="163.5" customHeight="1" x14ac:dyDescent="0.35">
      <c r="A9" s="2" t="s">
        <v>47</v>
      </c>
      <c r="B9" s="2">
        <v>2020</v>
      </c>
      <c r="C9" s="12" t="str">
        <f>VLOOKUP(A9,Tabelle_extract[#All],(MATCH(TabelleRQ1[[#Headers],[Classification metrics of the best model reported]],Tabelle_extract[#Headers],0)),FALSE)</f>
        <v>10-fold CV - remission- negative features: accuracy: 72.13%, sensitivity: 42.55%, specificity: 92%,
not testing for significance,
Predicting remission</v>
      </c>
      <c r="D9" s="12">
        <v>72.13</v>
      </c>
      <c r="E9" s="12">
        <f>ROUND(TabelleRQ1[[#This Row],[Accuracy (of the best model reported)]],0)</f>
        <v>72</v>
      </c>
      <c r="F9" s="12" t="s">
        <v>144</v>
      </c>
      <c r="G9" s="12" t="str">
        <f>VLOOKUP(A9,Tabelle_extract[#All],(MATCH(TabelleRQ1[[#Headers],[responders/nonresponders]],Tabelle_extract[#Headers],0)),FALSE)</f>
        <v xml:space="preserve">47 remitters, 75 nonremitters;
71 responders, 51 nonresponders
</v>
      </c>
      <c r="H9" s="12">
        <v>47</v>
      </c>
      <c r="I9" s="12">
        <v>75</v>
      </c>
      <c r="J9" s="12">
        <f>IF(TabelleRQ1[[#This Row],[responders]]&gt;TabelleRQ1[[#This Row],[nonresponders]],TabelleRQ1[[#This Row],[responders]],TabelleRQ1[[#This Row],[nonresponders]])</f>
        <v>75</v>
      </c>
      <c r="K9" s="12">
        <f>ROUND(TabelleRQ1[[#This Row],[n_maj_class]]/(TabelleRQ1[[#This Row],[responders]]+TabelleRQ1[[#This Row],[nonresponders]])*100,0)</f>
        <v>61</v>
      </c>
      <c r="L9" s="12">
        <f xml:space="preserve"> TabelleRQ1[[#This Row],[Reported_Accuracy_rounded]]-TabelleRQ1[[#This Row],[acc maj. class]]</f>
        <v>11</v>
      </c>
      <c r="M9" s="12">
        <f>TabelleRQ1[[#This Row],[improvement_above_chance]]+50</f>
        <v>61</v>
      </c>
      <c r="N9" s="12">
        <v>67.275000000000006</v>
      </c>
      <c r="O9" s="12">
        <f xml:space="preserve"> ROUND(TabelleRQ1[[#This Row],[Balanced_acc_based_on_sens_and_spec]],0)</f>
        <v>67</v>
      </c>
      <c r="P9" s="12" t="s">
        <v>408</v>
      </c>
      <c r="Q9"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67</v>
      </c>
      <c r="R9" s="12">
        <f>VLOOKUP(A9,Tabelle_extract[#All],(MATCH(TabelleRQ1[[#Headers],[Sample size]],Tabelle_extract[#Headers],0)),FALSE)</f>
        <v>122</v>
      </c>
      <c r="S9" s="12" t="str">
        <f>VLOOKUP(A9,Tabelle_extract[#All],(MATCH(TabelleRQ1[[#Headers],[Information about all other models tested]],Tabelle_extract[#Headers],0)),FALSE)</f>
        <v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v>
      </c>
      <c r="T9" s="12" t="s">
        <v>202</v>
      </c>
      <c r="U9" s="12" t="s">
        <v>203</v>
      </c>
      <c r="V9" s="12">
        <v>58</v>
      </c>
      <c r="W9" s="12">
        <v>75</v>
      </c>
    </row>
    <row r="10" spans="1:23" ht="94.5" hidden="1" customHeight="1" x14ac:dyDescent="0.35">
      <c r="A10" s="2" t="s">
        <v>85</v>
      </c>
      <c r="B10" s="2">
        <v>2020</v>
      </c>
      <c r="C10" s="12" t="str">
        <f>VLOOKUP(A10,Tabelle_extract[#All],(MATCH(TabelleRQ1[[#Headers],[Classification metrics of the best model reported]],Tabelle_extract[#Headers],0)),FALSE)</f>
        <v>leave-one-site-out: 69% for leaving Site 1 out, 71% for leaving Site 2 out, 72% for leaving Site 3 out),
not testing significance; 
Predicting nonresponse?</v>
      </c>
      <c r="D10" s="12">
        <f>(69+71+72)/3</f>
        <v>70.666666666666671</v>
      </c>
      <c r="E10" s="12">
        <f>ROUND(TabelleRQ1[[#This Row],[Accuracy (of the best model reported)]],0)</f>
        <v>71</v>
      </c>
      <c r="F10" s="12" t="s">
        <v>144</v>
      </c>
      <c r="G10" s="12" t="str">
        <f>VLOOKUP(A10,Tabelle_extract[#All],(MATCH(TabelleRQ1[[#Headers],[responders/nonresponders]],Tabelle_extract[#Headers],0)),FALSE)</f>
        <v xml:space="preserve">56 responders, 50 nonresponders </v>
      </c>
      <c r="H10" s="12">
        <v>56</v>
      </c>
      <c r="I10" s="12">
        <v>50</v>
      </c>
      <c r="J10" s="12">
        <f>IF(TabelleRQ1[[#This Row],[responders]]&gt;TabelleRQ1[[#This Row],[nonresponders]],TabelleRQ1[[#This Row],[responders]],TabelleRQ1[[#This Row],[nonresponders]])</f>
        <v>56</v>
      </c>
      <c r="K10" s="12">
        <f>ROUND(TabelleRQ1[[#This Row],[n_maj_class]]/(TabelleRQ1[[#This Row],[responders]]+TabelleRQ1[[#This Row],[nonresponders]])*100,0)</f>
        <v>53</v>
      </c>
      <c r="L10" s="12">
        <f xml:space="preserve"> TabelleRQ1[[#This Row],[Reported_Accuracy_rounded]]-TabelleRQ1[[#This Row],[acc maj. class]]</f>
        <v>18</v>
      </c>
      <c r="M10" s="12">
        <f>TabelleRQ1[[#This Row],[improvement_above_chance]]+50</f>
        <v>68</v>
      </c>
      <c r="N10" s="12" t="s">
        <v>36</v>
      </c>
      <c r="O10" s="12" t="s">
        <v>36</v>
      </c>
      <c r="P10" s="12" t="s">
        <v>406</v>
      </c>
      <c r="Q10"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68</v>
      </c>
      <c r="R10" s="12">
        <f>VLOOKUP(A10,Tabelle_extract[#All],(MATCH(TabelleRQ1[[#Headers],[Sample size]],Tabelle_extract[#Headers],0)),FALSE)</f>
        <v>106</v>
      </c>
      <c r="S10" s="12" t="str">
        <f>VLOOKUP(A10,Tabelle_extract[#All],(MATCH(TabelleRQ1[[#Headers],[Information about all other models tested]],Tabelle_extract[#Headers],0)),FALSE)</f>
        <v>total number of models tested: 4
varying validation technique
LOOCV: accuracy: 79.41; sens: 84.21%; spec: 73.33%</v>
      </c>
      <c r="T10" s="12" t="s">
        <v>198</v>
      </c>
      <c r="U10" s="12" t="s">
        <v>199</v>
      </c>
      <c r="V10" s="12">
        <v>69</v>
      </c>
      <c r="W10" s="12">
        <v>79</v>
      </c>
    </row>
    <row r="11" spans="1:23" ht="106" hidden="1" customHeight="1" x14ac:dyDescent="0.35">
      <c r="A11" s="2" t="s">
        <v>315</v>
      </c>
      <c r="B11" s="2">
        <v>2015</v>
      </c>
      <c r="C11" s="12" t="str">
        <f>VLOOKUP(A11,Tabelle_extract[#All],(MATCH(TabelleRQ1[[#Headers],[Classification metrics of the best model reported]],Tabelle_extract[#Headers],0)),FALSE)</f>
        <v>sensitivity: 84%, specificity: 85%; positive predictive value: 88%;
significant;
Predicting remission</v>
      </c>
      <c r="D11" s="12">
        <v>84.5</v>
      </c>
      <c r="E11" s="12">
        <f>ROUND(TabelleRQ1[[#This Row],[Accuracy (of the best model reported)]],0)</f>
        <v>85</v>
      </c>
      <c r="F11" s="12" t="s">
        <v>37</v>
      </c>
      <c r="G11" s="12" t="str">
        <f>VLOOKUP(A11,Tabelle_extract[#All],(MATCH(TabelleRQ1[[#Headers],[responders/nonresponders]],Tabelle_extract[#Headers],0)),FALSE)</f>
        <v>25 remitters, 20 nonremitters</v>
      </c>
      <c r="H11" s="12">
        <v>25</v>
      </c>
      <c r="I11" s="12">
        <v>20</v>
      </c>
      <c r="J11" s="13" t="s">
        <v>146</v>
      </c>
      <c r="K11" s="12">
        <v>50</v>
      </c>
      <c r="L11" s="12">
        <f xml:space="preserve"> TabelleRQ1[[#This Row],[Reported_Accuracy_rounded]]-TabelleRQ1[[#This Row],[acc maj. class]]</f>
        <v>35</v>
      </c>
      <c r="M11" s="12">
        <f>TabelleRQ1[[#This Row],[improvement_above_chance]]+50</f>
        <v>85</v>
      </c>
      <c r="N11" s="12" t="s">
        <v>36</v>
      </c>
      <c r="O11" s="12" t="s">
        <v>36</v>
      </c>
      <c r="P11" s="12" t="s">
        <v>409</v>
      </c>
      <c r="Q11"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85</v>
      </c>
      <c r="R11" s="12">
        <f>VLOOKUP(A11,Tabelle_extract[#All],(MATCH(TabelleRQ1[[#Headers],[Sample size]],Tabelle_extract[#Headers],0)),FALSE)</f>
        <v>45</v>
      </c>
      <c r="S11" s="12" t="str">
        <f>VLOOKUP(A11,Tabelle_extract[#All],(MATCH(TabelleRQ1[[#Headers],[Information about all other models tested]],Tabelle_extract[#Headers],0)),FALSE)</f>
        <v>total number of models tested: 25;
varying features;
1 other significant model: 80% sensitivity, 75% specificity and 80% positive predictive value</v>
      </c>
      <c r="T11" s="12" t="s">
        <v>184</v>
      </c>
      <c r="U11" s="12" t="s">
        <v>153</v>
      </c>
      <c r="V11" s="12" t="s">
        <v>197</v>
      </c>
      <c r="W11" s="12" t="s">
        <v>153</v>
      </c>
    </row>
    <row r="12" spans="1:23" ht="99.65" customHeight="1" x14ac:dyDescent="0.35">
      <c r="A12" s="2" t="s">
        <v>28</v>
      </c>
      <c r="B12" s="2">
        <v>2022</v>
      </c>
      <c r="C12" s="12" t="str">
        <f>VLOOKUP(A12,Tabelle_extract[#All],(MATCH(TabelleRQ1[[#Headers],[Classification metrics of the best model reported]],Tabelle_extract[#Headers],0)),FALSE)</f>
        <v>accuracy: 82.08%, sensitivity: 71.43%, specificity: 89.74%, AUC: 0.86, further metrics can be calculated from the confusion matrix;
significant;
Predicting remission</v>
      </c>
      <c r="D12" s="12">
        <v>82.08</v>
      </c>
      <c r="E12" s="12">
        <f>ROUND(TabelleRQ1[[#This Row],[Accuracy (of the best model reported)]],0)</f>
        <v>82</v>
      </c>
      <c r="F12" s="12" t="s">
        <v>37</v>
      </c>
      <c r="G12" s="12" t="str">
        <f>VLOOKUP(A12,Tabelle_extract[#All],(MATCH(TabelleRQ1[[#Headers],[responders/nonresponders]],Tabelle_extract[#Headers],0)),FALSE)</f>
        <v>28 remitters, 39 nonremitters</v>
      </c>
      <c r="H12" s="12">
        <v>28</v>
      </c>
      <c r="I12" s="12">
        <v>39</v>
      </c>
      <c r="J12" s="12">
        <f>IF(TabelleRQ1[[#This Row],[responders]]&gt;TabelleRQ1[[#This Row],[nonresponders]],TabelleRQ1[[#This Row],[responders]],TabelleRQ1[[#This Row],[nonresponders]])</f>
        <v>39</v>
      </c>
      <c r="K12" s="12">
        <f>ROUND(TabelleRQ1[[#This Row],[n_maj_class]]/(TabelleRQ1[[#This Row],[responders]]+TabelleRQ1[[#This Row],[nonresponders]])*100,0)</f>
        <v>58</v>
      </c>
      <c r="L12" s="12">
        <f xml:space="preserve"> TabelleRQ1[[#This Row],[Reported_Accuracy_rounded]]-TabelleRQ1[[#This Row],[acc maj. class]]</f>
        <v>24</v>
      </c>
      <c r="M12" s="12">
        <f>TabelleRQ1[[#This Row],[improvement_above_chance]]+50</f>
        <v>74</v>
      </c>
      <c r="N12" s="12">
        <v>80.584999999999994</v>
      </c>
      <c r="O12" s="12">
        <f xml:space="preserve"> ROUND(TabelleRQ1[[#This Row],[Balanced_acc_based_on_sens_and_spec]],0)</f>
        <v>81</v>
      </c>
      <c r="P12" s="12" t="s">
        <v>408</v>
      </c>
      <c r="Q12"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81</v>
      </c>
      <c r="R12" s="12">
        <f>VLOOKUP(A12,Tabelle_extract[#All],(MATCH(TabelleRQ1[[#Headers],[Sample size]],Tabelle_extract[#Headers],0)),FALSE)</f>
        <v>67</v>
      </c>
      <c r="S12" s="12" t="str">
        <f>VLOOKUP(A12,Tabelle_extract[#All],(MATCH(TabelleRQ1[[#Headers],[Information about all other models tested]],Tabelle_extract[#Headers],0)),FALSE)</f>
        <v>no other models tested</v>
      </c>
      <c r="T12" s="12" t="s">
        <v>161</v>
      </c>
      <c r="U12" s="12" t="s">
        <v>36</v>
      </c>
      <c r="V12" s="12" t="s">
        <v>36</v>
      </c>
      <c r="W12" s="12" t="s">
        <v>36</v>
      </c>
    </row>
    <row r="13" spans="1:23" ht="87" hidden="1" x14ac:dyDescent="0.35">
      <c r="A13" s="2" t="s">
        <v>18</v>
      </c>
      <c r="B13" s="2">
        <v>2019</v>
      </c>
      <c r="C13" s="12" t="str">
        <f>VLOOKUP(A13,Tabelle_extract[#All],(MATCH(TabelleRQ1[[#Headers],[Classification metrics of the best model reported]],Tabelle_extract[#Headers],0)),FALSE)</f>
        <v xml:space="preserve">balanced accuracy: 81.4% (SD: 17.2), sensitivity: 84.8% (SD: 25.1), specificity (78% SD: 28.6), AUC: 0.929 (SD: 0.149), PPV/NPV (0.840/ 0.835, SD: 0.214/0.262);
significant;
</v>
      </c>
      <c r="D13" s="12">
        <v>81.400000000000006</v>
      </c>
      <c r="E13" s="12">
        <f>ROUND(TabelleRQ1[[#This Row],[Accuracy (of the best model reported)]],0)</f>
        <v>81</v>
      </c>
      <c r="F13" s="12" t="s">
        <v>37</v>
      </c>
      <c r="G13" s="12" t="str">
        <f>VLOOKUP(A13,Tabelle_extract[#All],(MATCH(TabelleRQ1[[#Headers],[responders/nonresponders]],Tabelle_extract[#Headers],0)),FALSE)</f>
        <v>24 responders, 20 nonresponders</v>
      </c>
      <c r="H13" s="12">
        <v>24</v>
      </c>
      <c r="I13" s="12">
        <v>20</v>
      </c>
      <c r="J13" s="13" t="s">
        <v>145</v>
      </c>
      <c r="K13" s="12">
        <v>50</v>
      </c>
      <c r="L13" s="12">
        <f xml:space="preserve"> TabelleRQ1[[#This Row],[Reported_Accuracy_rounded]]-TabelleRQ1[[#This Row],[acc maj. class]]</f>
        <v>31</v>
      </c>
      <c r="M13" s="12">
        <f>TabelleRQ1[[#This Row],[improvement_above_chance]]+50</f>
        <v>81</v>
      </c>
      <c r="N13" s="12" t="s">
        <v>36</v>
      </c>
      <c r="O13" s="12" t="s">
        <v>36</v>
      </c>
      <c r="P13" s="12" t="s">
        <v>409</v>
      </c>
      <c r="Q13"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81</v>
      </c>
      <c r="R13" s="12">
        <f>VLOOKUP(A13,Tabelle_extract[#All],(MATCH(TabelleRQ1[[#Headers],[Sample size]],Tabelle_extract[#Headers],0)),FALSE)</f>
        <v>44</v>
      </c>
      <c r="S13" s="12" t="str">
        <f>VLOOKUP(A13,Tabelle_extract[#All],(MATCH(TabelleRQ1[[#Headers],[Information about all other models tested]],Tabelle_extract[#Headers],0)),FALSE)</f>
        <v>total number of models tested: 48;
varying features;
no other model got significant</v>
      </c>
      <c r="T13" s="12" t="s">
        <v>185</v>
      </c>
      <c r="U13" s="12" t="s">
        <v>153</v>
      </c>
      <c r="V13" s="12" t="s">
        <v>153</v>
      </c>
      <c r="W13" s="12" t="s">
        <v>153</v>
      </c>
    </row>
    <row r="14" spans="1:23" ht="116" hidden="1" x14ac:dyDescent="0.35">
      <c r="A14" s="2" t="s">
        <v>17</v>
      </c>
      <c r="B14" s="2">
        <v>2021</v>
      </c>
      <c r="C14" s="12" t="str">
        <f>VLOOKUP(A14,Tabelle_extract[#All],(MATCH(TabelleRQ1[[#Headers],[Classification metrics of the best model reported]],Tabelle_extract[#Headers],0)),FALSE)</f>
        <v>balanced accuracy: 76.17% (SD = 12.58%), sensitivity: 87.14% (SD = 16.56%), specificity: 65.20% (SD = 21.44%). AUC: 0.82 (SD = 0.16), PPV/NPV was 0.75/0.85 (SD = 0.14/0.19);
significant
Predicting response</v>
      </c>
      <c r="D14" s="12">
        <v>76.099999999999994</v>
      </c>
      <c r="E14" s="12">
        <f>ROUND(TabelleRQ1[[#This Row],[Accuracy (of the best model reported)]],0)</f>
        <v>76</v>
      </c>
      <c r="F14" s="12" t="s">
        <v>37</v>
      </c>
      <c r="G14" s="12" t="str">
        <f>VLOOKUP(A14,Tabelle_extract[#All],(MATCH(TabelleRQ1[[#Headers],[responders/nonresponders]],Tabelle_extract[#Headers],0)),FALSE)</f>
        <v>21 responders, 19 nonresponders</v>
      </c>
      <c r="H14" s="12">
        <v>21</v>
      </c>
      <c r="I14" s="12">
        <v>19</v>
      </c>
      <c r="J14" s="13" t="s">
        <v>145</v>
      </c>
      <c r="K14" s="12">
        <v>50</v>
      </c>
      <c r="L14" s="12">
        <f xml:space="preserve"> TabelleRQ1[[#This Row],[Reported_Accuracy_rounded]]-TabelleRQ1[[#This Row],[acc maj. class]]</f>
        <v>26</v>
      </c>
      <c r="M14" s="12">
        <f>TabelleRQ1[[#This Row],[improvement_above_chance]]+50</f>
        <v>76</v>
      </c>
      <c r="N14" s="12" t="s">
        <v>36</v>
      </c>
      <c r="O14" s="12" t="s">
        <v>36</v>
      </c>
      <c r="P14" s="12" t="s">
        <v>409</v>
      </c>
      <c r="Q14" s="12">
        <f xml:space="preserve"> IF(TabelleRQ1[[#This Row],[Technique of calculating balanced acc]]="calculated",TabelleRQ1[[#This Row],[Balanced_acc_based_on_sens_and_spec_round]], IF(TabelleRQ1[[#This Row],[Technique of calculating balanced acc]]="proxy",TabelleRQ1[[#This Row],[Balanced_acc_proxy]],IF(TabelleRQ1[[#This Row],[Technique of calculating balanced acc]]="reported",TabelleRQ1[[#This Row],[Reported_Accuracy_rounded]])))</f>
        <v>76</v>
      </c>
      <c r="R14" s="12">
        <f>VLOOKUP(A14,Tabelle_extract[#All],(MATCH(TabelleRQ1[[#Headers],[Sample size]],Tabelle_extract[#Headers],0)),FALSE)</f>
        <v>40</v>
      </c>
      <c r="S14" s="12" t="str">
        <f>VLOOKUP(A14,Tabelle_extract[#All],(MATCH(TabelleRQ1[[#Headers],[Information about all other models tested]],Tabelle_extract[#Headers],0)),FALSE)</f>
        <v>total number of models tested: 50;
varying features and types of features (within- and between-network connectivity)
no other model got significant</v>
      </c>
      <c r="T14" s="12" t="s">
        <v>186</v>
      </c>
      <c r="U14" s="12" t="s">
        <v>153</v>
      </c>
      <c r="V14" s="12" t="s">
        <v>153</v>
      </c>
      <c r="W14" s="12" t="s">
        <v>153</v>
      </c>
    </row>
  </sheetData>
  <pageMargins left="0.7" right="0.7" top="0.78740157499999996" bottom="0.78740157499999996" header="0.3" footer="0.3"/>
  <pageSetup paperSize="9"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3A84-6D55-4AD7-806D-B52C6572BB71}">
  <dimension ref="A1:AY14"/>
  <sheetViews>
    <sheetView zoomScale="80" zoomScaleNormal="80" workbookViewId="0">
      <pane ySplit="1" topLeftCell="A5" activePane="bottomLeft" state="frozen"/>
      <selection activeCell="E1" sqref="E1"/>
      <selection pane="bottomLeft" activeCell="F7" sqref="F7"/>
    </sheetView>
  </sheetViews>
  <sheetFormatPr baseColWidth="10" defaultColWidth="11.453125" defaultRowHeight="14.5" x14ac:dyDescent="0.35"/>
  <cols>
    <col min="1" max="1" width="24.26953125" customWidth="1"/>
    <col min="3" max="4" width="29.453125" customWidth="1"/>
    <col min="5" max="5" width="18.7265625" customWidth="1"/>
    <col min="6" max="6" width="26.26953125" customWidth="1"/>
    <col min="7" max="8" width="35.54296875" customWidth="1"/>
    <col min="9" max="9" width="39.81640625" customWidth="1"/>
    <col min="10" max="11" width="3.453125" customWidth="1"/>
    <col min="12" max="12" width="3.54296875" customWidth="1"/>
    <col min="13" max="16" width="3.453125" customWidth="1"/>
    <col min="17" max="17" width="4.54296875" customWidth="1"/>
    <col min="18" max="18" width="3.453125" customWidth="1"/>
    <col min="19" max="19" width="3.81640625" customWidth="1"/>
    <col min="20" max="23" width="3.453125" customWidth="1"/>
    <col min="24" max="24" width="4.26953125" customWidth="1"/>
    <col min="25" max="25" width="3.453125" customWidth="1"/>
    <col min="26" max="26" width="4.54296875" customWidth="1"/>
    <col min="27" max="28" width="3.453125" customWidth="1"/>
    <col min="29" max="30" width="4" customWidth="1"/>
    <col min="31" max="31" width="4.54296875" customWidth="1"/>
    <col min="32" max="33" width="3.453125" customWidth="1"/>
    <col min="34" max="34" width="4.54296875" customWidth="1"/>
    <col min="35" max="35" width="5.1796875" customWidth="1"/>
    <col min="36" max="37" width="3.453125" customWidth="1"/>
    <col min="38" max="38" width="5.7265625" customWidth="1"/>
    <col min="39" max="39" width="3.453125" customWidth="1"/>
    <col min="40" max="40" width="6.1796875" customWidth="1"/>
    <col min="41" max="41" width="7.54296875" customWidth="1"/>
    <col min="42" max="43" width="6.81640625" customWidth="1"/>
    <col min="44" max="44" width="6" customWidth="1"/>
    <col min="45" max="45" width="6.26953125" customWidth="1"/>
    <col min="46" max="46" width="5.453125" customWidth="1"/>
    <col min="47" max="47" width="3.453125" customWidth="1"/>
    <col min="48" max="49" width="4.453125" customWidth="1"/>
    <col min="50" max="50" width="5" customWidth="1"/>
    <col min="51" max="51" width="5.54296875" customWidth="1"/>
    <col min="52" max="52" width="3.453125" customWidth="1"/>
    <col min="56" max="57" width="3.453125" customWidth="1"/>
    <col min="58" max="58" width="5.54296875" customWidth="1"/>
    <col min="59" max="59" width="5.453125" customWidth="1"/>
    <col min="61" max="61" width="5.81640625" customWidth="1"/>
    <col min="62" max="62" width="6.54296875" customWidth="1"/>
    <col min="64" max="64" width="5.7265625" customWidth="1"/>
    <col min="65" max="66" width="5.81640625" customWidth="1"/>
    <col min="67" max="67" width="5.453125" customWidth="1"/>
    <col min="68" max="68" width="6.26953125" customWidth="1"/>
    <col min="72" max="72" width="3.453125" customWidth="1"/>
    <col min="73" max="73" width="5.54296875" customWidth="1"/>
    <col min="74" max="74" width="6.54296875" customWidth="1"/>
    <col min="75" max="82" width="3.453125" customWidth="1"/>
  </cols>
  <sheetData>
    <row r="1" spans="1:51" ht="79" customHeight="1" x14ac:dyDescent="0.35">
      <c r="A1" s="2" t="s">
        <v>298</v>
      </c>
      <c r="B1" s="2" t="s">
        <v>20</v>
      </c>
      <c r="C1" s="7" t="s">
        <v>247</v>
      </c>
      <c r="D1" s="2" t="s">
        <v>248</v>
      </c>
      <c r="E1" s="7" t="s">
        <v>246</v>
      </c>
      <c r="F1" s="7" t="s">
        <v>297</v>
      </c>
      <c r="G1" s="7" t="s">
        <v>245</v>
      </c>
      <c r="H1" s="7" t="s">
        <v>307</v>
      </c>
      <c r="I1" s="2" t="s">
        <v>242</v>
      </c>
      <c r="J1" s="21" t="s">
        <v>249</v>
      </c>
      <c r="K1" s="21" t="s">
        <v>250</v>
      </c>
      <c r="L1" s="21" t="s">
        <v>291</v>
      </c>
      <c r="M1" s="21" t="s">
        <v>251</v>
      </c>
      <c r="N1" s="21" t="s">
        <v>296</v>
      </c>
      <c r="O1" s="21" t="s">
        <v>294</v>
      </c>
      <c r="P1" s="21" t="s">
        <v>127</v>
      </c>
      <c r="Q1" s="21" t="s">
        <v>229</v>
      </c>
      <c r="R1" s="21" t="s">
        <v>252</v>
      </c>
      <c r="S1" s="21" t="s">
        <v>236</v>
      </c>
      <c r="T1" s="21" t="s">
        <v>230</v>
      </c>
      <c r="U1" s="21" t="s">
        <v>237</v>
      </c>
      <c r="V1" s="21" t="s">
        <v>288</v>
      </c>
      <c r="W1" s="21" t="s">
        <v>224</v>
      </c>
      <c r="X1" s="21" t="s">
        <v>238</v>
      </c>
      <c r="Y1" s="21" t="s">
        <v>108</v>
      </c>
      <c r="Z1" s="21" t="s">
        <v>107</v>
      </c>
      <c r="AA1" s="20" t="s">
        <v>128</v>
      </c>
      <c r="AB1" s="20" t="s">
        <v>317</v>
      </c>
      <c r="AC1" s="21" t="s">
        <v>235</v>
      </c>
      <c r="AD1" s="21" t="s">
        <v>231</v>
      </c>
      <c r="AE1" s="23" t="s">
        <v>253</v>
      </c>
      <c r="AF1" s="23" t="s">
        <v>254</v>
      </c>
      <c r="AG1" s="22" t="s">
        <v>292</v>
      </c>
      <c r="AH1" s="23" t="s">
        <v>255</v>
      </c>
      <c r="AI1" s="22" t="s">
        <v>293</v>
      </c>
      <c r="AJ1" s="22" t="s">
        <v>295</v>
      </c>
      <c r="AK1" s="22" t="s">
        <v>154</v>
      </c>
      <c r="AL1" s="23" t="s">
        <v>227</v>
      </c>
      <c r="AM1" s="23" t="s">
        <v>226</v>
      </c>
      <c r="AN1" s="23" t="s">
        <v>232</v>
      </c>
      <c r="AO1" s="23" t="s">
        <v>228</v>
      </c>
      <c r="AP1" s="23" t="s">
        <v>233</v>
      </c>
      <c r="AQ1" s="23" t="s">
        <v>289</v>
      </c>
      <c r="AR1" s="23" t="s">
        <v>234</v>
      </c>
      <c r="AS1" s="23" t="s">
        <v>239</v>
      </c>
      <c r="AT1" s="22" t="s">
        <v>125</v>
      </c>
      <c r="AU1" s="22" t="s">
        <v>124</v>
      </c>
      <c r="AV1" s="22" t="s">
        <v>126</v>
      </c>
      <c r="AW1" s="22" t="s">
        <v>318</v>
      </c>
      <c r="AX1" s="22" t="s">
        <v>223</v>
      </c>
      <c r="AY1" s="23" t="s">
        <v>225</v>
      </c>
    </row>
    <row r="2" spans="1:51" ht="148" hidden="1" customHeight="1" x14ac:dyDescent="0.35">
      <c r="A2" s="14" t="s">
        <v>35</v>
      </c>
      <c r="B2" s="2">
        <v>2017</v>
      </c>
      <c r="C2" s="2" t="str">
        <f>VLOOKUP(A2,Tabelle_extract[#All],(MATCH(Tabelle_extract[[#Headers],[Way of measuring predictive value]],Tabelle_extract[#Headers],0)),FALSE)</f>
        <v>selection frequency in feature selection with Wilcoxon rank sum test</v>
      </c>
      <c r="D2" s="2" t="s">
        <v>217</v>
      </c>
      <c r="E2" s="2" t="str">
        <f>VLOOKUP(A2,Tabelle_extract[#All],(MATCH(Tabelle_extract[[#Headers],[Resolution of reporting features with high predictive value]],Tabelle_extract[#Headers],0)),FALSE)</f>
        <v>ROIs</v>
      </c>
      <c r="F2" s="2" t="str">
        <f>VLOOKUP(A2,Tabelle_extract[#All],(MATCH(Tabelle_extract[[#Headers],[Type of functional-connectivity-based input features]],Tabelle_extract[#Headers],0)),FALSE)</f>
        <v>whole-brain between-ROI FCs (wb:  including subcortex and midbrain)</v>
      </c>
      <c r="G2" s="2" t="str">
        <f>VLOOKUP(A2,Tabelle_extract[#All],(MATCH(Tabelle_extract[[#Headers],[Features with high predictive value]],Tabelle_extract[#Headers],0)),FALSE)</f>
        <v>FCs of: dorsomedial PFC, amygdala, dorsolateral PCF, bilateral orbitofrontal cortex, posterior cingulate cortex, visual cortex (lingual, middle occipital), thalamus, nucleus accumbens, globus pallidus, ventrolateral , primary sensorimotor cortex, anterior cingulate cortex, ventral tegmental area</v>
      </c>
      <c r="H2" s="2" t="str">
        <f>VLOOKUP(A2,Tabelle_extract[#All],(MATCH(Tabelle_extract[[#Headers],[How were regions defined?]],Tabelle_extract[#Headers],0)),FALSE)</f>
        <v>Poweratlas (10 mm spheres) + subcortical and midbrain regions</v>
      </c>
      <c r="I2" s="2" t="s">
        <v>311</v>
      </c>
      <c r="J2" s="9" t="s">
        <v>37</v>
      </c>
      <c r="K2" s="9" t="s">
        <v>37</v>
      </c>
      <c r="L2" s="2" t="s">
        <v>37</v>
      </c>
      <c r="M2" s="9" t="s">
        <v>37</v>
      </c>
      <c r="N2" s="9" t="s">
        <v>37</v>
      </c>
      <c r="O2" s="2" t="s">
        <v>37</v>
      </c>
      <c r="P2" s="9" t="s">
        <v>37</v>
      </c>
      <c r="Q2" s="9" t="s">
        <v>37</v>
      </c>
      <c r="R2" s="9" t="s">
        <v>37</v>
      </c>
      <c r="S2" s="9" t="s">
        <v>37</v>
      </c>
      <c r="T2" s="9" t="s">
        <v>37</v>
      </c>
      <c r="U2" s="9" t="s">
        <v>37</v>
      </c>
      <c r="V2" s="9" t="s">
        <v>37</v>
      </c>
      <c r="W2" s="9" t="s">
        <v>37</v>
      </c>
      <c r="X2" s="9" t="s">
        <v>37</v>
      </c>
      <c r="Y2" s="2" t="s">
        <v>37</v>
      </c>
      <c r="Z2" s="9" t="s">
        <v>37</v>
      </c>
      <c r="AA2" s="9" t="s">
        <v>37</v>
      </c>
      <c r="AB2" s="2" t="s">
        <v>37</v>
      </c>
      <c r="AC2" s="2" t="s">
        <v>37</v>
      </c>
      <c r="AD2" s="2" t="s">
        <v>37</v>
      </c>
      <c r="AE2" s="2" t="s">
        <v>37</v>
      </c>
      <c r="AF2" s="9" t="s">
        <v>37</v>
      </c>
      <c r="AG2" s="9" t="s">
        <v>37</v>
      </c>
      <c r="AH2" s="2" t="s">
        <v>37</v>
      </c>
      <c r="AI2" s="9" t="s">
        <v>37</v>
      </c>
      <c r="AJ2" s="9" t="s">
        <v>37</v>
      </c>
      <c r="AK2" s="2" t="s">
        <v>39</v>
      </c>
      <c r="AL2" s="9" t="s">
        <v>39</v>
      </c>
      <c r="AM2" s="9" t="s">
        <v>39</v>
      </c>
      <c r="AN2" s="2" t="s">
        <v>39</v>
      </c>
      <c r="AO2" s="9" t="s">
        <v>39</v>
      </c>
      <c r="AP2" s="9" t="s">
        <v>39</v>
      </c>
      <c r="AQ2" s="9" t="s">
        <v>39</v>
      </c>
      <c r="AR2" s="2" t="s">
        <v>37</v>
      </c>
      <c r="AS2" s="9" t="s">
        <v>37</v>
      </c>
      <c r="AT2" s="9" t="s">
        <v>37</v>
      </c>
      <c r="AU2" s="2" t="s">
        <v>39</v>
      </c>
      <c r="AV2" s="9" t="s">
        <v>39</v>
      </c>
      <c r="AW2" s="9" t="s">
        <v>37</v>
      </c>
      <c r="AX2" s="2" t="s">
        <v>37</v>
      </c>
      <c r="AY2" s="9" t="s">
        <v>39</v>
      </c>
    </row>
    <row r="3" spans="1:51" hidden="1" x14ac:dyDescent="0.35">
      <c r="A3" s="2" t="s">
        <v>23</v>
      </c>
      <c r="B3" s="2">
        <v>2022</v>
      </c>
      <c r="C3" s="2" t="str">
        <f>VLOOKUP(A3,Tabelle_extract[#All],(MATCH(Tabelle_extract[[#Headers],[Way of measuring predictive value]],Tabelle_extract[#Headers],0)),FALSE)</f>
        <v>NA</v>
      </c>
      <c r="D3" s="2" t="s">
        <v>36</v>
      </c>
      <c r="E3" s="2" t="str">
        <f>VLOOKUP(A3,Tabelle_extract[#All],(MATCH(Tabelle_extract[[#Headers],[Resolution of reporting features with high predictive value]],Tabelle_extract[#Headers],0)),FALSE)</f>
        <v>NA</v>
      </c>
      <c r="F3" s="2" t="str">
        <f>VLOOKUP(A3,Tabelle_extract[#All],(MATCH(Tabelle_extract[[#Headers],[Type of functional-connectivity-based input features]],Tabelle_extract[#Headers],0)),FALSE)</f>
        <v>whole-brain between-ROI FCs</v>
      </c>
      <c r="G3" s="2" t="str">
        <f>VLOOKUP(A3,Tabelle_extract[#All],(MATCH(Tabelle_extract[[#Headers],[Features with high predictive value]],Tabelle_extract[#Headers],0)),FALSE)</f>
        <v>NA</v>
      </c>
      <c r="H3" s="2" t="str">
        <f>VLOOKUP(A3,Tabelle_extract[#All],(MATCH(Tabelle_extract[[#Headers],[How were regions defined?]],Tabelle_extract[#Headers],0)),FALSE)</f>
        <v>NA</v>
      </c>
      <c r="I3" s="2" t="s">
        <v>36</v>
      </c>
      <c r="J3" s="2" t="s">
        <v>36</v>
      </c>
      <c r="K3" s="2" t="s">
        <v>36</v>
      </c>
      <c r="L3" s="2" t="s">
        <v>36</v>
      </c>
      <c r="M3" s="2" t="s">
        <v>36</v>
      </c>
      <c r="N3" s="2" t="s">
        <v>36</v>
      </c>
      <c r="O3" s="2" t="s">
        <v>36</v>
      </c>
      <c r="P3" s="2" t="s">
        <v>36</v>
      </c>
      <c r="Q3" s="2" t="s">
        <v>36</v>
      </c>
      <c r="R3" s="2" t="s">
        <v>36</v>
      </c>
      <c r="S3" s="2" t="s">
        <v>36</v>
      </c>
      <c r="T3" s="2" t="s">
        <v>36</v>
      </c>
      <c r="U3" s="2" t="s">
        <v>36</v>
      </c>
      <c r="V3" s="2" t="s">
        <v>36</v>
      </c>
      <c r="W3" s="2" t="s">
        <v>36</v>
      </c>
      <c r="X3" s="2" t="s">
        <v>36</v>
      </c>
      <c r="Y3" s="2" t="s">
        <v>36</v>
      </c>
      <c r="Z3" s="2" t="s">
        <v>36</v>
      </c>
      <c r="AA3" s="2" t="s">
        <v>36</v>
      </c>
      <c r="AB3" s="2" t="s">
        <v>36</v>
      </c>
      <c r="AC3" s="2" t="s">
        <v>36</v>
      </c>
      <c r="AD3" s="2" t="s">
        <v>36</v>
      </c>
      <c r="AE3" s="2" t="s">
        <v>36</v>
      </c>
      <c r="AF3" s="2" t="s">
        <v>36</v>
      </c>
      <c r="AG3" s="2" t="s">
        <v>36</v>
      </c>
      <c r="AH3" s="2" t="s">
        <v>36</v>
      </c>
      <c r="AI3" s="2" t="s">
        <v>36</v>
      </c>
      <c r="AJ3" s="2" t="s">
        <v>36</v>
      </c>
      <c r="AK3" s="2" t="s">
        <v>36</v>
      </c>
      <c r="AL3" s="2" t="s">
        <v>36</v>
      </c>
      <c r="AM3" s="2" t="s">
        <v>36</v>
      </c>
      <c r="AN3" s="2" t="s">
        <v>36</v>
      </c>
      <c r="AO3" s="2" t="s">
        <v>36</v>
      </c>
      <c r="AP3" s="2" t="s">
        <v>36</v>
      </c>
      <c r="AQ3" s="2" t="s">
        <v>36</v>
      </c>
      <c r="AR3" s="2" t="s">
        <v>36</v>
      </c>
      <c r="AS3" s="2" t="s">
        <v>36</v>
      </c>
      <c r="AT3" s="2" t="s">
        <v>36</v>
      </c>
      <c r="AU3" s="2" t="s">
        <v>36</v>
      </c>
      <c r="AV3" s="2" t="s">
        <v>36</v>
      </c>
      <c r="AW3" s="2" t="s">
        <v>36</v>
      </c>
      <c r="AX3" s="2" t="s">
        <v>36</v>
      </c>
      <c r="AY3" s="2" t="s">
        <v>36</v>
      </c>
    </row>
    <row r="4" spans="1:51" ht="171" hidden="1" customHeight="1" x14ac:dyDescent="0.35">
      <c r="A4" s="2" t="s">
        <v>5</v>
      </c>
      <c r="B4" s="2">
        <v>2021</v>
      </c>
      <c r="C4" s="2" t="str">
        <f>VLOOKUP(A4,Tabelle_extract[#All],(MATCH(Tabelle_extract[[#Headers],[Way of measuring predictive value]],Tabelle_extract[#Headers],0)),FALSE)</f>
        <v>comparison of models based on different features</v>
      </c>
      <c r="D4" s="2" t="s">
        <v>179</v>
      </c>
      <c r="E4" s="2" t="str">
        <f>VLOOKUP(A4,Tabelle_extract[#All],(MATCH(Tabelle_extract[[#Headers],[Resolution of reporting features with high predictive value]],Tabelle_extract[#Headers],0)),FALSE)</f>
        <v>single connectivities</v>
      </c>
      <c r="F4" s="2" t="str">
        <f>VLOOKUP(A4,Tabelle_extract[#All],(MATCH(Tabelle_extract[[#Headers],[Type of functional-connectivity-based input features]],Tabelle_extract[#Headers],0)),FALSE)</f>
        <v>4 specific ROI-to-cluster FCs:
subgenual anterior cingulate cortex (sgACC) - frontal pole (l), sgACC - superior parietal lobule (l), sgACC - lateral occipital cortex (l), dorsolateral PFC (l) - central opercular cortex (l)</v>
      </c>
      <c r="G4" s="2" t="str">
        <f>VLOOKUP(A4,Tabelle_extract[#All],(MATCH(Tabelle_extract[[#Headers],[Features with high predictive value]],Tabelle_extract[#Headers],0)),FALSE)</f>
        <v>From the 3 models that got significant across all metrics (A, D, E), one model used all 4 FCs, the two other models used 3 FCs, excluding either "subgenual anterior cingulate cortex - lateral occipital cortex" OR "subgenual anterior cingulate cortex - frontal pole". As 2 FCs, namely "subgenual anterior cingulate cortex - superior parietal lobule" and "dorsolateral PFC - central opercular cortex", were among all significant models, we defined them as the most important FCs.</v>
      </c>
      <c r="H4" s="2" t="str">
        <f>VLOOKUP(A4,Tabelle_extract[#All],(MATCH(Tabelle_extract[[#Headers],[How were regions defined?]],Tabelle_extract[#Headers],0)),FALSE)</f>
        <v>peaks of clusters of connectivity with sgACC and DLPFC</v>
      </c>
      <c r="I4" t="s">
        <v>322</v>
      </c>
      <c r="J4" s="10" t="s">
        <v>37</v>
      </c>
      <c r="K4" s="9" t="s">
        <v>39</v>
      </c>
      <c r="L4" s="10" t="s">
        <v>37</v>
      </c>
      <c r="M4" s="9" t="s">
        <v>39</v>
      </c>
      <c r="N4" s="10" t="s">
        <v>37</v>
      </c>
      <c r="O4" s="9" t="s">
        <v>39</v>
      </c>
      <c r="P4" s="9" t="s">
        <v>39</v>
      </c>
      <c r="Q4" s="9" t="s">
        <v>39</v>
      </c>
      <c r="R4" s="9" t="s">
        <v>39</v>
      </c>
      <c r="S4" s="10" t="s">
        <v>37</v>
      </c>
      <c r="T4" s="9" t="s">
        <v>39</v>
      </c>
      <c r="U4" s="9" t="s">
        <v>39</v>
      </c>
      <c r="V4" s="9" t="s">
        <v>39</v>
      </c>
      <c r="W4" s="9" t="s">
        <v>39</v>
      </c>
      <c r="X4" s="10" t="s">
        <v>37</v>
      </c>
      <c r="Y4" s="9" t="s">
        <v>39</v>
      </c>
      <c r="Z4" s="9" t="s">
        <v>39</v>
      </c>
      <c r="AA4" s="10" t="s">
        <v>37</v>
      </c>
      <c r="AB4" s="9" t="s">
        <v>39</v>
      </c>
      <c r="AC4" s="9" t="s">
        <v>39</v>
      </c>
      <c r="AD4" s="9" t="s">
        <v>39</v>
      </c>
      <c r="AE4" s="9" t="s">
        <v>37</v>
      </c>
      <c r="AF4" s="9" t="s">
        <v>39</v>
      </c>
      <c r="AG4" s="9" t="s">
        <v>39</v>
      </c>
      <c r="AH4" s="9" t="s">
        <v>39</v>
      </c>
      <c r="AI4" s="9" t="s">
        <v>37</v>
      </c>
      <c r="AJ4" s="9" t="s">
        <v>39</v>
      </c>
      <c r="AK4" s="9" t="s">
        <v>39</v>
      </c>
      <c r="AL4" s="9" t="s">
        <v>39</v>
      </c>
      <c r="AM4" s="9" t="s">
        <v>39</v>
      </c>
      <c r="AN4" s="9" t="s">
        <v>37</v>
      </c>
      <c r="AO4" s="9" t="s">
        <v>39</v>
      </c>
      <c r="AP4" s="9" t="s">
        <v>39</v>
      </c>
      <c r="AQ4" s="9" t="s">
        <v>39</v>
      </c>
      <c r="AR4" s="9" t="s">
        <v>39</v>
      </c>
      <c r="AS4" s="9" t="s">
        <v>39</v>
      </c>
      <c r="AT4" s="9" t="s">
        <v>39</v>
      </c>
      <c r="AU4" s="9" t="s">
        <v>39</v>
      </c>
      <c r="AV4" s="9" t="s">
        <v>37</v>
      </c>
      <c r="AW4" s="9" t="s">
        <v>39</v>
      </c>
      <c r="AX4" s="9" t="s">
        <v>39</v>
      </c>
      <c r="AY4" s="9" t="s">
        <v>39</v>
      </c>
    </row>
    <row r="5" spans="1:51" ht="167.15" customHeight="1" x14ac:dyDescent="0.35">
      <c r="A5" s="2" t="s">
        <v>32</v>
      </c>
      <c r="B5" s="2">
        <v>2021</v>
      </c>
      <c r="C5" s="2" t="str">
        <f>VLOOKUP(A5,Tabelle_extract[#All],(MATCH(Tabelle_extract[[#Headers],[Way of measuring predictive value]],Tabelle_extract[#Headers],0)),FALSE)</f>
        <v>feature weights in STGCN</v>
      </c>
      <c r="D5" s="2" t="s">
        <v>180</v>
      </c>
      <c r="E5" s="2" t="str">
        <f>VLOOKUP(A5,Tabelle_extract[#All],(MATCH(Tabelle_extract[[#Headers],[Resolution of reporting features with high predictive value]],Tabelle_extract[#Headers],0)),FALSE)</f>
        <v>ROIs</v>
      </c>
      <c r="F5" s="2" t="str">
        <f>VLOOKUP(A5,Tabelle_extract[#All],(MATCH(Tabelle_extract[[#Headers],[Type of functional-connectivity-based input features]],Tabelle_extract[#Headers],0)),FALSE)</f>
        <v>whole-brain between-ROI FCs (wb: including subcortex and maybe midbrain)</v>
      </c>
      <c r="G5" s="2" t="str">
        <f>VLOOKUP(A5,Tabelle_extract[#All],(MATCH(Tabelle_extract[[#Headers],[Features with high predictive value]],Tabelle_extract[#Headers],0)),FALSE)</f>
        <v>putamen (l/r), pallidum (r), hippocampus (l), amygdala (r), caudate (r), triangular part of inferior frontal gyrus (in the paper, the inferior frontal gyrus and the triangular part are separately mentioned, however, in the corresponding figure, only the triangular part is depicted. Therefore, we assume that the triangular part of the inferior frontal gyrus was meant), insula (l), lingual (l), rectus (l)</v>
      </c>
      <c r="H5" s="2" t="str">
        <f>VLOOKUP(A5,Tabelle_extract[#All],(MATCH(Tabelle_extract[[#Headers],[How were regions defined?]],Tabelle_extract[#Headers],0)),FALSE)</f>
        <v>atlas not clear; subcortical areas are probably included as pallidum, hippocampus, amygdala and caudate have shown to be important, midbrain structures are probably not investigated</v>
      </c>
      <c r="I5" s="2" t="s">
        <v>308</v>
      </c>
      <c r="J5" s="2" t="s">
        <v>37</v>
      </c>
      <c r="K5" s="2" t="s">
        <v>37</v>
      </c>
      <c r="L5" s="2" t="s">
        <v>37</v>
      </c>
      <c r="M5" s="2" t="s">
        <v>37</v>
      </c>
      <c r="N5" s="2" t="s">
        <v>37</v>
      </c>
      <c r="O5" s="2" t="s">
        <v>37</v>
      </c>
      <c r="P5" s="2" t="s">
        <v>37</v>
      </c>
      <c r="Q5" s="2" t="s">
        <v>37</v>
      </c>
      <c r="R5" s="2" t="s">
        <v>37</v>
      </c>
      <c r="S5" s="2" t="s">
        <v>37</v>
      </c>
      <c r="T5" s="2" t="s">
        <v>37</v>
      </c>
      <c r="U5" s="2" t="s">
        <v>37</v>
      </c>
      <c r="V5" s="2" t="s">
        <v>37</v>
      </c>
      <c r="W5" s="2" t="s">
        <v>37</v>
      </c>
      <c r="X5" s="2" t="s">
        <v>37</v>
      </c>
      <c r="Y5" s="2" t="s">
        <v>37</v>
      </c>
      <c r="Z5" s="2" t="s">
        <v>37</v>
      </c>
      <c r="AA5" s="2" t="s">
        <v>37</v>
      </c>
      <c r="AB5" s="2" t="s">
        <v>37</v>
      </c>
      <c r="AC5" s="2" t="s">
        <v>37</v>
      </c>
      <c r="AD5" s="2" t="s">
        <v>39</v>
      </c>
      <c r="AE5" s="2" t="s">
        <v>39</v>
      </c>
      <c r="AF5" s="9" t="s">
        <v>37</v>
      </c>
      <c r="AG5" s="9" t="s">
        <v>37</v>
      </c>
      <c r="AH5" s="9" t="s">
        <v>39</v>
      </c>
      <c r="AI5" s="9" t="s">
        <v>39</v>
      </c>
      <c r="AJ5" s="10" t="s">
        <v>39</v>
      </c>
      <c r="AK5" s="9" t="s">
        <v>39</v>
      </c>
      <c r="AL5" s="2" t="s">
        <v>39</v>
      </c>
      <c r="AM5" s="9" t="s">
        <v>39</v>
      </c>
      <c r="AN5" s="9" t="s">
        <v>39</v>
      </c>
      <c r="AO5" s="9" t="s">
        <v>39</v>
      </c>
      <c r="AP5" s="9" t="s">
        <v>39</v>
      </c>
      <c r="AQ5" s="9" t="s">
        <v>39</v>
      </c>
      <c r="AR5" s="9" t="s">
        <v>39</v>
      </c>
      <c r="AS5" s="9" t="s">
        <v>37</v>
      </c>
      <c r="AT5" s="3" t="s">
        <v>37</v>
      </c>
      <c r="AU5" s="3" t="s">
        <v>37</v>
      </c>
      <c r="AV5" s="9" t="s">
        <v>37</v>
      </c>
      <c r="AW5" s="10" t="s">
        <v>37</v>
      </c>
      <c r="AX5" s="9" t="s">
        <v>39</v>
      </c>
      <c r="AY5" s="9" t="s">
        <v>39</v>
      </c>
    </row>
    <row r="6" spans="1:51" ht="203" hidden="1" x14ac:dyDescent="0.35">
      <c r="A6" s="2" t="s">
        <v>319</v>
      </c>
      <c r="B6" s="2">
        <v>2019</v>
      </c>
      <c r="C6" s="2" t="str">
        <f>VLOOKUP(A6,Tabelle_extract[#All],(MATCH(Tabelle_extract[[#Headers],[Way of measuring predictive value]],Tabelle_extract[#Headers],0)),FALSE)</f>
        <v>comparison of models based on different features</v>
      </c>
      <c r="D6" s="2" t="s">
        <v>179</v>
      </c>
      <c r="E6" s="2" t="str">
        <f>VLOOKUP(A6,Tabelle_extract[#All],(MATCH(Tabelle_extract[[#Headers],[Resolution of reporting features with high predictive value]],Tabelle_extract[#Headers],0)),FALSE)</f>
        <v>single between-ROI or within-ROI connectivities</v>
      </c>
      <c r="F6" s="2" t="str">
        <f>VLOOKUP(A6,Tabelle_extract[#All],(MATCH(Tabelle_extract[[#Headers],[Type of functional-connectivity-based input features]],Tabelle_extract[#Headers],0)),FALSE)</f>
        <v xml:space="preserve">5 specific between- &amp; within-ROI FCs:
dorsolateral PFC (p9-46v) - Fundal area of the superior temporal sulcus within MT+ Complex, dorsolateral PFC (p9-46v) - MT+ Complex, dorsolateral PFC (46) - subgenual anterior cingulate cortex, connectivity within the ventral stream visual cortex, connectivity within 10r (part of medial prefrontal cortex)
</v>
      </c>
      <c r="G6" s="2" t="str">
        <f>VLOOKUP(A6,Tabelle_extract[#All],(MATCH(Tabelle_extract[[#Headers],[Features with high predictive value]],Tabelle_extract[#Headers],0)),FALSE)</f>
        <v>FC between dorsolateral PFC(p9-46v) and MT+(FST)(= Fundal area of the superior temporal sulcus in the middle temporal visual area), and FC within the visual ventral stream network (Glasser coarse area 4)</v>
      </c>
      <c r="H6" s="2" t="str">
        <f>VLOOKUP(A6,Tabelle_extract[#All],(MATCH(Tabelle_extract[[#Headers],[How were regions defined?]],Tabelle_extract[#Headers],0)),FALSE)</f>
        <v>Glasser atlas</v>
      </c>
      <c r="I6" s="2" t="s">
        <v>313</v>
      </c>
      <c r="J6" s="1" t="s">
        <v>37</v>
      </c>
      <c r="K6" s="9" t="s">
        <v>39</v>
      </c>
      <c r="L6" s="9" t="s">
        <v>39</v>
      </c>
      <c r="M6" s="10" t="s">
        <v>37</v>
      </c>
      <c r="N6" s="10" t="s">
        <v>37</v>
      </c>
      <c r="O6" s="9" t="s">
        <v>39</v>
      </c>
      <c r="P6" s="9" t="s">
        <v>39</v>
      </c>
      <c r="Q6" s="9" t="s">
        <v>39</v>
      </c>
      <c r="R6" s="9" t="s">
        <v>39</v>
      </c>
      <c r="S6" s="9" t="s">
        <v>39</v>
      </c>
      <c r="T6" s="9" t="s">
        <v>39</v>
      </c>
      <c r="U6" s="9" t="s">
        <v>39</v>
      </c>
      <c r="V6" s="9" t="s">
        <v>39</v>
      </c>
      <c r="W6" s="9" t="s">
        <v>39</v>
      </c>
      <c r="X6" s="10" t="s">
        <v>37</v>
      </c>
      <c r="Y6" s="9" t="s">
        <v>39</v>
      </c>
      <c r="Z6" s="9" t="s">
        <v>39</v>
      </c>
      <c r="AA6" s="9" t="s">
        <v>39</v>
      </c>
      <c r="AB6" s="9" t="s">
        <v>39</v>
      </c>
      <c r="AC6" s="9" t="s">
        <v>39</v>
      </c>
      <c r="AD6" s="9" t="s">
        <v>39</v>
      </c>
      <c r="AE6" s="2" t="s">
        <v>37</v>
      </c>
      <c r="AF6" s="9" t="s">
        <v>39</v>
      </c>
      <c r="AG6" s="9" t="s">
        <v>39</v>
      </c>
      <c r="AH6" s="9" t="s">
        <v>39</v>
      </c>
      <c r="AI6" s="9" t="s">
        <v>39</v>
      </c>
      <c r="AJ6" s="9" t="s">
        <v>39</v>
      </c>
      <c r="AK6" s="9" t="s">
        <v>39</v>
      </c>
      <c r="AL6" s="2" t="s">
        <v>39</v>
      </c>
      <c r="AM6" s="9" t="s">
        <v>39</v>
      </c>
      <c r="AN6" s="9" t="s">
        <v>39</v>
      </c>
      <c r="AO6" s="9" t="s">
        <v>39</v>
      </c>
      <c r="AP6" s="9" t="s">
        <v>39</v>
      </c>
      <c r="AQ6" s="9" t="s">
        <v>39</v>
      </c>
      <c r="AR6" s="9" t="s">
        <v>39</v>
      </c>
      <c r="AS6" s="10" t="s">
        <v>37</v>
      </c>
      <c r="AT6" s="9" t="s">
        <v>39</v>
      </c>
      <c r="AU6" s="9" t="s">
        <v>39</v>
      </c>
      <c r="AV6" s="9" t="s">
        <v>39</v>
      </c>
      <c r="AW6" s="9" t="s">
        <v>39</v>
      </c>
      <c r="AX6" s="9" t="s">
        <v>39</v>
      </c>
      <c r="AY6" s="9" t="s">
        <v>39</v>
      </c>
    </row>
    <row r="7" spans="1:51" ht="134.15" customHeight="1" x14ac:dyDescent="0.35">
      <c r="A7" s="2" t="s">
        <v>10</v>
      </c>
      <c r="B7" s="2">
        <v>2020</v>
      </c>
      <c r="C7" s="2" t="str">
        <f>VLOOKUP(A7,Tabelle_extract[#All],(MATCH(Tabelle_extract[[#Headers],[Way of measuring predictive value]],Tabelle_extract[#Headers],0)),FALSE)</f>
        <v>position ranking in linear SVM with RFE (final classifier)</v>
      </c>
      <c r="D7" s="2" t="s">
        <v>180</v>
      </c>
      <c r="E7" s="2" t="str">
        <f>VLOOKUP(A7,Tabelle_extract[#All],(MATCH(Tabelle_extract[[#Headers],[Resolution of reporting features with high predictive value]],Tabelle_extract[#Headers],0)),FALSE)</f>
        <v>ROI-based set of connectivities</v>
      </c>
      <c r="F7" s="2" t="str">
        <f>VLOOKUP(A7,Tabelle_extract[#All],(MATCH(Tabelle_extract[[#Headers],[Type of functional-connectivity-based input features]],Tabelle_extract[#Headers],0)),FALSE)</f>
        <v>seed-based whole-brain connectivity of 14 ROIs (all l/r):
orbital part of superior frontal gyrus, triangular part inferior frontal gyrus, insula, anterior cingulate gyrus, paracingulate gyrus, posterior cingulate gyrus, hippocampus, amygdala</v>
      </c>
      <c r="G7" s="2" t="str">
        <f>VLOOKUP(A7,Tabelle_extract[#All],(MATCH(Tabelle_extract[[#Headers],[Features with high predictive value]],Tabelle_extract[#Headers],0)),FALSE)</f>
        <v>subset: whole-brain FCs from hippocampus (l), orbital part of the superior frontal gyrus (l), hippocampus (r), posterior cingulate gyrus (r), amygdala (r), and anterior cingulate gyrus (l)
wb: whole-brain FCs from: hippocampus (left), posterior cingulate gyrus (r)</v>
      </c>
      <c r="H7" s="2" t="str">
        <f>VLOOKUP(A7,Tabelle_extract[#All],(MATCH(Tabelle_extract[[#Headers],[How were regions defined?]],Tabelle_extract[#Headers],0)),FALSE)</f>
        <v>AAL atlas</v>
      </c>
      <c r="I7" s="2" t="s">
        <v>337</v>
      </c>
      <c r="J7" s="2" t="s">
        <v>39</v>
      </c>
      <c r="K7" s="10" t="s">
        <v>37</v>
      </c>
      <c r="L7" s="10" t="s">
        <v>37</v>
      </c>
      <c r="M7" s="9" t="s">
        <v>39</v>
      </c>
      <c r="N7" s="10" t="s">
        <v>37</v>
      </c>
      <c r="O7" s="10" t="s">
        <v>37</v>
      </c>
      <c r="P7" s="9" t="s">
        <v>39</v>
      </c>
      <c r="Q7" s="9" t="s">
        <v>39</v>
      </c>
      <c r="R7" s="9" t="s">
        <v>39</v>
      </c>
      <c r="S7" s="9" t="s">
        <v>39</v>
      </c>
      <c r="T7" s="9" t="s">
        <v>39</v>
      </c>
      <c r="U7" s="9" t="s">
        <v>39</v>
      </c>
      <c r="V7" s="9" t="s">
        <v>39</v>
      </c>
      <c r="W7" s="9" t="s">
        <v>39</v>
      </c>
      <c r="X7" s="9" t="s">
        <v>39</v>
      </c>
      <c r="Y7" s="1" t="s">
        <v>37</v>
      </c>
      <c r="Z7" s="10" t="s">
        <v>37</v>
      </c>
      <c r="AA7" s="10" t="s">
        <v>37</v>
      </c>
      <c r="AB7" s="9" t="s">
        <v>39</v>
      </c>
      <c r="AC7" s="9" t="s">
        <v>39</v>
      </c>
      <c r="AD7" s="9" t="s">
        <v>39</v>
      </c>
      <c r="AE7" s="2" t="s">
        <v>39</v>
      </c>
      <c r="AF7" s="9" t="s">
        <v>39</v>
      </c>
      <c r="AG7" s="9" t="s">
        <v>39</v>
      </c>
      <c r="AH7" s="9" t="s">
        <v>39</v>
      </c>
      <c r="AI7" s="9" t="s">
        <v>37</v>
      </c>
      <c r="AJ7" s="9" t="s">
        <v>37</v>
      </c>
      <c r="AK7" s="9" t="s">
        <v>39</v>
      </c>
      <c r="AL7" s="2" t="s">
        <v>39</v>
      </c>
      <c r="AM7" s="9" t="s">
        <v>39</v>
      </c>
      <c r="AN7" s="9" t="s">
        <v>39</v>
      </c>
      <c r="AO7" s="9" t="s">
        <v>39</v>
      </c>
      <c r="AP7" s="9" t="s">
        <v>39</v>
      </c>
      <c r="AQ7" s="9" t="s">
        <v>39</v>
      </c>
      <c r="AR7" s="9" t="s">
        <v>39</v>
      </c>
      <c r="AS7" s="9" t="s">
        <v>39</v>
      </c>
      <c r="AT7" s="2" t="s">
        <v>37</v>
      </c>
      <c r="AU7" s="9" t="s">
        <v>37</v>
      </c>
      <c r="AV7" s="9" t="s">
        <v>39</v>
      </c>
      <c r="AW7" s="9" t="s">
        <v>39</v>
      </c>
      <c r="AX7" s="9" t="s">
        <v>39</v>
      </c>
      <c r="AY7" s="9" t="s">
        <v>39</v>
      </c>
    </row>
    <row r="8" spans="1:51" s="9" customFormat="1" ht="119.15" hidden="1" customHeight="1" x14ac:dyDescent="0.35">
      <c r="A8" s="2" t="s">
        <v>31</v>
      </c>
      <c r="B8" s="2">
        <v>2018</v>
      </c>
      <c r="C8" s="2" t="str">
        <f>VLOOKUP(A8,Tabelle_extract[#All],(MATCH(Tabelle_extract[[#Headers],[Way of measuring predictive value]],Tabelle_extract[#Headers],0)),FALSE)</f>
        <v>comparison of models based on different features</v>
      </c>
      <c r="D8" s="2" t="s">
        <v>179</v>
      </c>
      <c r="E8" s="2" t="str">
        <f>VLOOKUP(A8,Tabelle_extract[#All],(MATCH(Tabelle_extract[[#Headers],[Resolution of reporting features with high predictive value]],Tabelle_extract[#Headers],0)),FALSE)</f>
        <v>ROI-based set of connectivities</v>
      </c>
      <c r="F8" s="2" t="str">
        <f>VLOOKUP(A8,Tabelle_extract[#All],(MATCH(Tabelle_extract[[#Headers],[Type of functional-connectivity-based input features]],Tabelle_extract[#Headers],0)),FALSE)</f>
        <v>between-ROI FCs between 13 ROIs:
subgenual anterior cingulate cortex (l/r), amygdala (l/r), intraparietal sulcus (l/r), dorsolateral PFC (l/r), anterior insula (l/r), dorsal anterior cingulate cortex, medial PFC, precuneus</v>
      </c>
      <c r="G8" s="2" t="str">
        <f>VLOOKUP(A8,Tabelle_extract[#All],(MATCH(Tabelle_extract[[#Headers],[Features with high predictive value]],Tabelle_extract[#Headers],0)),FALSE)</f>
        <v>Dorsolateral PFC (l) model had highest model accuracy (and was significant), 2nd significant model: left intraparietal sulcus</v>
      </c>
      <c r="H8" s="2" t="str">
        <f>VLOOKUP(A8,Tabelle_extract[#All],(MATCH(Tabelle_extract[[#Headers],[How were regions defined?]],Tabelle_extract[#Headers],0)),FALSE)</f>
        <v>5 mm spheres around coordinates</v>
      </c>
      <c r="I8" s="2" t="s">
        <v>243</v>
      </c>
      <c r="J8" s="1" t="s">
        <v>40</v>
      </c>
      <c r="K8" s="9" t="s">
        <v>39</v>
      </c>
      <c r="L8" s="9" t="s">
        <v>39</v>
      </c>
      <c r="M8" s="9" t="s">
        <v>37</v>
      </c>
      <c r="N8" s="9" t="s">
        <v>37</v>
      </c>
      <c r="O8" s="9" t="s">
        <v>39</v>
      </c>
      <c r="P8" s="9" t="s">
        <v>37</v>
      </c>
      <c r="Q8" s="9" t="s">
        <v>39</v>
      </c>
      <c r="R8" s="9" t="s">
        <v>39</v>
      </c>
      <c r="S8" s="9" t="s">
        <v>39</v>
      </c>
      <c r="T8" s="9" t="s">
        <v>39</v>
      </c>
      <c r="U8" s="9" t="s">
        <v>39</v>
      </c>
      <c r="V8" s="9" t="s">
        <v>39</v>
      </c>
      <c r="W8" s="9" t="s">
        <v>39</v>
      </c>
      <c r="X8" s="9" t="s">
        <v>39</v>
      </c>
      <c r="Y8" s="9" t="s">
        <v>37</v>
      </c>
      <c r="Z8" s="9" t="s">
        <v>39</v>
      </c>
      <c r="AA8" s="9" t="s">
        <v>37</v>
      </c>
      <c r="AB8" s="9" t="s">
        <v>39</v>
      </c>
      <c r="AC8" s="9" t="s">
        <v>39</v>
      </c>
      <c r="AD8" s="9" t="s">
        <v>39</v>
      </c>
      <c r="AE8" s="1" t="s">
        <v>37</v>
      </c>
      <c r="AF8" s="9" t="s">
        <v>39</v>
      </c>
      <c r="AG8" s="9" t="s">
        <v>39</v>
      </c>
      <c r="AH8" s="9" t="s">
        <v>39</v>
      </c>
      <c r="AI8" s="9" t="s">
        <v>39</v>
      </c>
      <c r="AJ8" s="9" t="s">
        <v>39</v>
      </c>
      <c r="AK8" s="9" t="s">
        <v>39</v>
      </c>
      <c r="AL8" s="2" t="s">
        <v>39</v>
      </c>
      <c r="AM8" s="9" t="s">
        <v>37</v>
      </c>
      <c r="AN8" s="9" t="s">
        <v>39</v>
      </c>
      <c r="AO8" s="9" t="s">
        <v>39</v>
      </c>
      <c r="AP8" s="9" t="s">
        <v>39</v>
      </c>
      <c r="AQ8" s="9" t="s">
        <v>39</v>
      </c>
      <c r="AR8" s="9" t="s">
        <v>39</v>
      </c>
      <c r="AS8" s="9" t="s">
        <v>39</v>
      </c>
      <c r="AT8" s="9" t="s">
        <v>39</v>
      </c>
      <c r="AU8" s="9" t="s">
        <v>39</v>
      </c>
      <c r="AV8" s="9" t="s">
        <v>39</v>
      </c>
      <c r="AW8" s="9" t="s">
        <v>39</v>
      </c>
      <c r="AX8" s="9" t="s">
        <v>39</v>
      </c>
      <c r="AY8" s="9" t="s">
        <v>39</v>
      </c>
    </row>
    <row r="9" spans="1:51" ht="214.5" hidden="1" customHeight="1" x14ac:dyDescent="0.35">
      <c r="A9" s="2" t="s">
        <v>47</v>
      </c>
      <c r="B9" s="2">
        <v>2020</v>
      </c>
      <c r="C9" s="2" t="str">
        <f>VLOOKUP(A9,Tabelle_extract[#All],(MATCH(Tabelle_extract[[#Headers],[Way of measuring predictive value]],Tabelle_extract[#Headers],0)),FALSE)</f>
        <v>selection frequency in feature selection with correlation analysis</v>
      </c>
      <c r="D9" s="2" t="s">
        <v>217</v>
      </c>
      <c r="E9" s="2" t="str">
        <f>VLOOKUP(A9,Tabelle_extract[#All],(MATCH(Tabelle_extract[[#Headers],[Resolution of reporting features with high predictive value]],Tabelle_extract[#Headers],0)),FALSE)</f>
        <v>single connectivities, grouped into connectivities between 24 coarse brain regions</v>
      </c>
      <c r="F9" s="2" t="str">
        <f>VLOOKUP(A9,Tabelle_extract[#All],(MATCH(Tabelle_extract[[#Headers],[Type of functional-connectivity-based input features]],Tabelle_extract[#Headers],0)),FALSE)</f>
        <v>whole-brain between-ROI FCs (wb: including subcortex, excluding midbrain)</v>
      </c>
      <c r="G9" s="2" t="str">
        <f>VLOOKUP(A9,Tabelle_extract[#All],(MATCH(Tabelle_extract[[#Headers],[Features with high predictive value]],Tabelle_extract[#Headers],0)),FALSE)</f>
        <v>Important FCs of the negative feature model (best model):  inferior frontal gyrus -  inferior temporal gyrus, inferior frontal gyrus - parahippocampal gyrus, inferior frontal gyrus - fusiform gyrus, precuneus - middle frontal gyrus, basal ganglia - insula.</v>
      </c>
      <c r="H9" s="2" t="str">
        <f>VLOOKUP(A9,Tabelle_extract[#All],(MATCH(Tabelle_extract[[#Headers],[How were regions defined?]],Tabelle_extract[#Headers],0)),FALSE)</f>
        <v>Brainnetome, exact coordinates can be extracted from the atlas</v>
      </c>
      <c r="I9" s="2" t="s">
        <v>312</v>
      </c>
      <c r="J9" s="2" t="s">
        <v>37</v>
      </c>
      <c r="K9" s="2" t="s">
        <v>37</v>
      </c>
      <c r="L9" s="2" t="s">
        <v>37</v>
      </c>
      <c r="M9" s="2" t="s">
        <v>37</v>
      </c>
      <c r="N9" s="2" t="s">
        <v>37</v>
      </c>
      <c r="O9" s="2" t="s">
        <v>37</v>
      </c>
      <c r="P9" s="2" t="s">
        <v>37</v>
      </c>
      <c r="Q9" s="2" t="s">
        <v>37</v>
      </c>
      <c r="R9" s="2" t="s">
        <v>37</v>
      </c>
      <c r="S9" s="2" t="s">
        <v>37</v>
      </c>
      <c r="T9" s="2" t="s">
        <v>37</v>
      </c>
      <c r="U9" s="2" t="s">
        <v>37</v>
      </c>
      <c r="V9" s="2" t="s">
        <v>37</v>
      </c>
      <c r="W9" s="2" t="s">
        <v>37</v>
      </c>
      <c r="X9" s="2" t="s">
        <v>37</v>
      </c>
      <c r="Y9" s="2" t="s">
        <v>37</v>
      </c>
      <c r="Z9" s="2" t="s">
        <v>37</v>
      </c>
      <c r="AA9" s="2" t="s">
        <v>37</v>
      </c>
      <c r="AB9" s="2" t="s">
        <v>37</v>
      </c>
      <c r="AC9" s="2" t="s">
        <v>37</v>
      </c>
      <c r="AD9" s="2" t="s">
        <v>39</v>
      </c>
      <c r="AE9" s="2" t="s">
        <v>37</v>
      </c>
      <c r="AF9" s="9" t="s">
        <v>37</v>
      </c>
      <c r="AG9" s="9" t="s">
        <v>39</v>
      </c>
      <c r="AH9" s="9" t="s">
        <v>39</v>
      </c>
      <c r="AI9" s="9" t="s">
        <v>39</v>
      </c>
      <c r="AJ9" s="9" t="s">
        <v>39</v>
      </c>
      <c r="AK9" s="9" t="s">
        <v>37</v>
      </c>
      <c r="AL9" s="2" t="s">
        <v>39</v>
      </c>
      <c r="AM9" s="9" t="s">
        <v>39</v>
      </c>
      <c r="AN9" s="9" t="s">
        <v>39</v>
      </c>
      <c r="AO9" s="9" t="s">
        <v>39</v>
      </c>
      <c r="AP9" s="9" t="s">
        <v>37</v>
      </c>
      <c r="AQ9" s="9" t="s">
        <v>37</v>
      </c>
      <c r="AR9" s="9" t="s">
        <v>39</v>
      </c>
      <c r="AS9" s="9" t="s">
        <v>37</v>
      </c>
      <c r="AT9" s="9" t="s">
        <v>39</v>
      </c>
      <c r="AU9" s="9" t="s">
        <v>39</v>
      </c>
      <c r="AV9" s="9" t="s">
        <v>37</v>
      </c>
      <c r="AW9" s="9" t="s">
        <v>37</v>
      </c>
      <c r="AX9" s="9" t="s">
        <v>39</v>
      </c>
      <c r="AY9" s="9" t="s">
        <v>39</v>
      </c>
    </row>
    <row r="10" spans="1:51" ht="145.5" customHeight="1" x14ac:dyDescent="0.35">
      <c r="A10" s="2" t="s">
        <v>85</v>
      </c>
      <c r="B10" s="2">
        <v>2020</v>
      </c>
      <c r="C10" s="2" t="str">
        <f>VLOOKUP(A10,Tabelle_extract[#All],(MATCH(Tabelle_extract[[#Headers],[Way of measuring predictive value]],Tabelle_extract[#Headers],0)),FALSE)</f>
        <v>feature weights in SVM (final classifier)</v>
      </c>
      <c r="D10" s="2" t="s">
        <v>180</v>
      </c>
      <c r="E10" s="2" t="str">
        <f>VLOOKUP(A10,Tabelle_extract[#All],(MATCH(Tabelle_extract[[#Headers],[Resolution of reporting features with high predictive value]],Tabelle_extract[#Headers],0)),FALSE)</f>
        <v>ROI-based connectivity features</v>
      </c>
      <c r="F10" s="2" t="str">
        <f>VLOOKUP(A10,Tabelle_extract[#All],(MATCH(Tabelle_extract[[#Headers],[Type of functional-connectivity-based input features]],Tabelle_extract[#Headers],0)),FALSE)</f>
        <v>node flexibilities per ROI (wb: no amygdala, no hippocampus, no midbrain)</v>
      </c>
      <c r="G10" s="2" t="str">
        <f>VLOOKUP(A10,Tabelle_extract[#All],(MATCH(Tabelle_extract[[#Headers],[Features with high predictive value]],Tabelle_extract[#Headers],0)),FALSE)</f>
        <v>node-flexibilities of: right middle temporal gyrus, right middle occipital gyrus, left superior occipital gyrus, right middle frontal gyrus (2 nodes: belonging to cognitive control network and default mode network), left supplementary motor area, right insula, bilateral anterior cingulate cortex</v>
      </c>
      <c r="H10" s="2" t="str">
        <f>VLOOKUP(A10,Tabelle_extract[#All],(MATCH(Tabelle_extract[[#Headers],[How were regions defined?]],Tabelle_extract[#Headers],0)),FALSE)</f>
        <v>6 mm spheres around coordinates (supplement)</v>
      </c>
      <c r="I10" s="2" t="s">
        <v>314</v>
      </c>
      <c r="J10" s="2" t="s">
        <v>37</v>
      </c>
      <c r="K10" s="9" t="s">
        <v>37</v>
      </c>
      <c r="L10" s="9" t="s">
        <v>37</v>
      </c>
      <c r="M10" s="9" t="s">
        <v>37</v>
      </c>
      <c r="N10" s="9" t="s">
        <v>37</v>
      </c>
      <c r="O10" s="9" t="s">
        <v>37</v>
      </c>
      <c r="P10" s="9" t="s">
        <v>37</v>
      </c>
      <c r="Q10" s="9" t="s">
        <v>37</v>
      </c>
      <c r="R10" s="9" t="s">
        <v>37</v>
      </c>
      <c r="S10" s="9" t="s">
        <v>37</v>
      </c>
      <c r="T10" s="9" t="s">
        <v>37</v>
      </c>
      <c r="U10" s="9" t="s">
        <v>37</v>
      </c>
      <c r="V10" s="9" t="s">
        <v>37</v>
      </c>
      <c r="W10" s="9" t="s">
        <v>37</v>
      </c>
      <c r="X10" s="9" t="s">
        <v>37</v>
      </c>
      <c r="Y10" s="10" t="s">
        <v>39</v>
      </c>
      <c r="Z10" s="10" t="s">
        <v>39</v>
      </c>
      <c r="AA10" s="9" t="s">
        <v>37</v>
      </c>
      <c r="AB10" s="9" t="s">
        <v>37</v>
      </c>
      <c r="AC10" s="9" t="s">
        <v>37</v>
      </c>
      <c r="AD10" s="10" t="s">
        <v>39</v>
      </c>
      <c r="AE10" s="2" t="s">
        <v>37</v>
      </c>
      <c r="AF10" s="9" t="s">
        <v>39</v>
      </c>
      <c r="AG10" s="9" t="s">
        <v>39</v>
      </c>
      <c r="AH10" s="9" t="s">
        <v>39</v>
      </c>
      <c r="AI10" s="10" t="s">
        <v>37</v>
      </c>
      <c r="AJ10" s="9" t="s">
        <v>39</v>
      </c>
      <c r="AK10" s="9" t="s">
        <v>39</v>
      </c>
      <c r="AL10" s="2" t="s">
        <v>39</v>
      </c>
      <c r="AM10" s="9" t="s">
        <v>39</v>
      </c>
      <c r="AN10" s="10" t="s">
        <v>39</v>
      </c>
      <c r="AO10" s="10" t="s">
        <v>37</v>
      </c>
      <c r="AP10" s="9" t="s">
        <v>39</v>
      </c>
      <c r="AQ10" s="9" t="s">
        <v>39</v>
      </c>
      <c r="AR10" s="10" t="s">
        <v>37</v>
      </c>
      <c r="AS10" s="10" t="s">
        <v>37</v>
      </c>
      <c r="AT10" s="9" t="s">
        <v>39</v>
      </c>
      <c r="AU10" s="9" t="s">
        <v>39</v>
      </c>
      <c r="AV10" s="10" t="s">
        <v>37</v>
      </c>
      <c r="AW10" s="9" t="s">
        <v>39</v>
      </c>
      <c r="AX10" s="9" t="s">
        <v>39</v>
      </c>
      <c r="AY10" s="9" t="s">
        <v>39</v>
      </c>
    </row>
    <row r="11" spans="1:51" ht="111" hidden="1" customHeight="1" x14ac:dyDescent="0.35">
      <c r="A11" s="2" t="s">
        <v>315</v>
      </c>
      <c r="B11" s="2">
        <v>2015</v>
      </c>
      <c r="C11" s="2" t="str">
        <f>VLOOKUP(A11,Tabelle_extract[#All],(MATCH(Tabelle_extract[[#Headers],[Way of measuring predictive value]],Tabelle_extract[#Headers],0)),FALSE)</f>
        <v>comparison of models based on different features</v>
      </c>
      <c r="D11" s="2" t="s">
        <v>179</v>
      </c>
      <c r="E11" s="2" t="str">
        <f>VLOOKUP(A11,Tabelle_extract[#All],(MATCH(Tabelle_extract[[#Headers],[Resolution of reporting features with high predictive value]],Tabelle_extract[#Headers],0)),FALSE)</f>
        <v>brain regions belonging to independent component</v>
      </c>
      <c r="F11" s="2" t="str">
        <f>VLOOKUP(A11,Tabelle_extract[#All],(MATCH(Tabelle_extract[[#Headers],[Type of functional-connectivity-based input features]],Tabelle_extract[#Headers],0)),FALSE)</f>
        <v>subject-specific spatial maps (wb: including brainstem and cerebellum)</v>
      </c>
      <c r="G11" s="2" t="str">
        <f>VLOOKUP(A11,Tabelle_extract[#All],(MATCH(Tabelle_extract[[#Headers],[Features with high predictive value]],Tabelle_extract[#Headers],0)),FALSE)</f>
        <v>best network: centered in the dorsomedial PFC, including dorsolateral PFC, orbitofrontal cortex, posterior cingulate cortex; 
2nd network: centered in the anterior cingulate cortex, including sensorimotor cortex, parahippocampal gyrus and midbrain</v>
      </c>
      <c r="H11" s="2" t="str">
        <f>VLOOKUP(A11,Tabelle_extract[#All],(MATCH(Tabelle_extract[[#Headers],[How were regions defined?]],Tabelle_extract[#Headers],0)),FALSE)</f>
        <v>no information on definition of regions</v>
      </c>
      <c r="I11" s="2"/>
      <c r="J11" s="2" t="s">
        <v>37</v>
      </c>
      <c r="K11" s="9" t="s">
        <v>37</v>
      </c>
      <c r="L11" s="9" t="s">
        <v>37</v>
      </c>
      <c r="M11" s="9" t="s">
        <v>37</v>
      </c>
      <c r="N11" s="9" t="s">
        <v>37</v>
      </c>
      <c r="O11" s="9" t="s">
        <v>37</v>
      </c>
      <c r="P11" s="9" t="s">
        <v>37</v>
      </c>
      <c r="Q11" s="9" t="s">
        <v>37</v>
      </c>
      <c r="R11" s="9" t="s">
        <v>37</v>
      </c>
      <c r="S11" s="9" t="s">
        <v>37</v>
      </c>
      <c r="T11" s="9" t="s">
        <v>37</v>
      </c>
      <c r="U11" s="9" t="s">
        <v>37</v>
      </c>
      <c r="V11" s="9" t="s">
        <v>37</v>
      </c>
      <c r="W11" s="9" t="s">
        <v>37</v>
      </c>
      <c r="X11" s="9" t="s">
        <v>37</v>
      </c>
      <c r="Y11" s="9" t="s">
        <v>37</v>
      </c>
      <c r="Z11" s="9" t="s">
        <v>37</v>
      </c>
      <c r="AA11" s="9" t="s">
        <v>37</v>
      </c>
      <c r="AB11" s="9" t="s">
        <v>37</v>
      </c>
      <c r="AC11" s="9" t="s">
        <v>37</v>
      </c>
      <c r="AD11" s="9" t="s">
        <v>37</v>
      </c>
      <c r="AE11" s="1" t="s">
        <v>37</v>
      </c>
      <c r="AF11" s="9" t="s">
        <v>39</v>
      </c>
      <c r="AG11" s="9" t="s">
        <v>37</v>
      </c>
      <c r="AH11" s="9" t="s">
        <v>37</v>
      </c>
      <c r="AI11" s="9" t="s">
        <v>37</v>
      </c>
      <c r="AJ11" s="9" t="s">
        <v>37</v>
      </c>
      <c r="AK11" s="9" t="s">
        <v>39</v>
      </c>
      <c r="AL11" s="2" t="s">
        <v>39</v>
      </c>
      <c r="AM11" s="9" t="s">
        <v>39</v>
      </c>
      <c r="AN11" s="9" t="s">
        <v>39</v>
      </c>
      <c r="AO11" s="9" t="s">
        <v>39</v>
      </c>
      <c r="AP11" s="9" t="s">
        <v>39</v>
      </c>
      <c r="AQ11" s="9" t="s">
        <v>37</v>
      </c>
      <c r="AR11" s="9" t="s">
        <v>37</v>
      </c>
      <c r="AS11" s="9" t="s">
        <v>39</v>
      </c>
      <c r="AT11" s="9" t="s">
        <v>39</v>
      </c>
      <c r="AU11" s="9" t="s">
        <v>39</v>
      </c>
      <c r="AV11" s="9" t="s">
        <v>39</v>
      </c>
      <c r="AW11" s="9" t="s">
        <v>39</v>
      </c>
      <c r="AX11" s="9" t="s">
        <v>39</v>
      </c>
      <c r="AY11" s="9" t="s">
        <v>37</v>
      </c>
    </row>
    <row r="12" spans="1:51" ht="327" hidden="1" customHeight="1" x14ac:dyDescent="0.35">
      <c r="A12" s="2" t="s">
        <v>28</v>
      </c>
      <c r="B12" s="2">
        <v>2022</v>
      </c>
      <c r="C12" s="2" t="str">
        <f>VLOOKUP(A12,Tabelle_extract[#All],(MATCH(Tabelle_extract[[#Headers],[Way of measuring predictive value]],Tabelle_extract[#Headers],0)),FALSE)</f>
        <v>selection frequency in feature selection with SVM RFE</v>
      </c>
      <c r="D12" s="2" t="s">
        <v>217</v>
      </c>
      <c r="E12" s="2" t="str">
        <f>VLOOKUP(A12,Tabelle_extract[#All],(MATCH(Tabelle_extract[[#Headers],[Resolution of reporting features with high predictive value]],Tabelle_extract[#Headers],0)),FALSE)</f>
        <v>single connectivities</v>
      </c>
      <c r="F12" s="2" t="str">
        <f>VLOOKUP(A12,Tabelle_extract[#All],(MATCH(Tabelle_extract[[#Headers],[Type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G12" s="2" t="str">
        <f>VLOOKUP(A12,Tabelle_extract[#All],(MATCH(Tabelle_extract[[#Headers],[Features with high predictive value]],Tabelle_extract[#Headers],0)),FALSE)</f>
        <v>21 FCs,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v>
      </c>
      <c r="H12" s="2" t="str">
        <f>VLOOKUP(A12,Tabelle_extract[#All],(MATCH(Tabelle_extract[[#Headers],[How were regions defined?]],Tabelle_extract[#Headers],0)),FALSE)</f>
        <v>5 mm spheres based on meta-analysis (Brodmann area reported!)</v>
      </c>
      <c r="I12" s="2" t="s">
        <v>336</v>
      </c>
      <c r="J12" s="2" t="s">
        <v>37</v>
      </c>
      <c r="K12" s="9" t="s">
        <v>37</v>
      </c>
      <c r="L12" s="9" t="s">
        <v>39</v>
      </c>
      <c r="M12" s="9" t="s">
        <v>37</v>
      </c>
      <c r="N12" s="9" t="s">
        <v>37</v>
      </c>
      <c r="O12" s="9" t="s">
        <v>37</v>
      </c>
      <c r="P12" s="9" t="s">
        <v>37</v>
      </c>
      <c r="Q12" s="9" t="s">
        <v>39</v>
      </c>
      <c r="R12" s="9" t="s">
        <v>39</v>
      </c>
      <c r="S12" s="9" t="s">
        <v>39</v>
      </c>
      <c r="T12" s="9" t="s">
        <v>39</v>
      </c>
      <c r="U12" s="9" t="s">
        <v>39</v>
      </c>
      <c r="V12" s="9" t="s">
        <v>37</v>
      </c>
      <c r="W12" s="9" t="s">
        <v>37</v>
      </c>
      <c r="X12" s="9" t="s">
        <v>37</v>
      </c>
      <c r="Y12" s="9" t="s">
        <v>37</v>
      </c>
      <c r="Z12" s="9" t="s">
        <v>39</v>
      </c>
      <c r="AA12" s="9" t="s">
        <v>37</v>
      </c>
      <c r="AB12" s="9" t="s">
        <v>37</v>
      </c>
      <c r="AC12" s="9" t="s">
        <v>39</v>
      </c>
      <c r="AD12" s="9" t="s">
        <v>39</v>
      </c>
      <c r="AE12" s="2" t="s">
        <v>37</v>
      </c>
      <c r="AF12" s="9" t="s">
        <v>39</v>
      </c>
      <c r="AG12" s="9" t="s">
        <v>37</v>
      </c>
      <c r="AH12" s="9" t="s">
        <v>37</v>
      </c>
      <c r="AI12" s="9" t="s">
        <v>39</v>
      </c>
      <c r="AJ12" s="9" t="s">
        <v>37</v>
      </c>
      <c r="AK12" s="9" t="s">
        <v>37</v>
      </c>
      <c r="AL12" s="9" t="s">
        <v>37</v>
      </c>
      <c r="AM12" s="9" t="s">
        <v>37</v>
      </c>
      <c r="AN12" s="9" t="s">
        <v>39</v>
      </c>
      <c r="AO12" s="9" t="s">
        <v>39</v>
      </c>
      <c r="AP12" s="9" t="s">
        <v>39</v>
      </c>
      <c r="AQ12" s="9" t="s">
        <v>37</v>
      </c>
      <c r="AR12" s="9" t="s">
        <v>37</v>
      </c>
      <c r="AS12" s="9" t="s">
        <v>37</v>
      </c>
      <c r="AT12" s="9" t="s">
        <v>37</v>
      </c>
      <c r="AU12" s="9" t="s">
        <v>39</v>
      </c>
      <c r="AV12" s="9" t="s">
        <v>37</v>
      </c>
      <c r="AW12" s="9" t="s">
        <v>37</v>
      </c>
      <c r="AX12" s="9" t="s">
        <v>39</v>
      </c>
      <c r="AY12" s="9" t="s">
        <v>39</v>
      </c>
    </row>
    <row r="13" spans="1:51" ht="106.5" hidden="1" customHeight="1" x14ac:dyDescent="0.35">
      <c r="A13" s="2" t="s">
        <v>18</v>
      </c>
      <c r="B13" s="2">
        <v>2019</v>
      </c>
      <c r="C13" s="2" t="str">
        <f>VLOOKUP(A13,Tabelle_extract[#All],(MATCH(Tabelle_extract[[#Headers],[Way of measuring predictive value]],Tabelle_extract[#Headers],0)),FALSE)</f>
        <v>two levels: 1. comparison of models based on different features, 2. selection frequency in univariate feature selection</v>
      </c>
      <c r="D13" s="2" t="s">
        <v>218</v>
      </c>
      <c r="E13" s="2" t="str">
        <f>VLOOKUP(A13,Tabelle_extract[#All],(MATCH(Tabelle_extract[[#Headers],[Resolution of reporting features with high predictive value]],Tabelle_extract[#Headers],0)),FALSE)</f>
        <v>1. brain regions belonging to independent component, 2. brain regions which overlap with voxel-clusters</v>
      </c>
      <c r="F13" s="2" t="str">
        <f>VLOOKUP(A13,Tabelle_extract[#All],(MATCH(Tabelle_extract[[#Headers],[Type of functional-connectivity-based input features]],Tabelle_extract[#Headers],0)),FALSE)</f>
        <v>subject-specific spatial maps (wb: including brainstem and cerebellum)</v>
      </c>
      <c r="G13" s="2" t="str">
        <f>VLOOKUP(A13,Tabelle_extract[#All],(MATCH(Tabelle_extract[[#Headers],[Features with high predictive value]],Tabelle_extract[#Headers],0)),FALSE)</f>
        <v>1. model based on pre-supplementary motor area network got significant, 2. selection frequency: largest clusters were located in the left inferior temporal gyrus (n_voxel = 14), left superior frontal gyrus (n_voxel = 10), and right precentral gyrus (n_voxel = 9).</v>
      </c>
      <c r="H13" s="2" t="str">
        <f>VLOOKUP(A13,Tabelle_extract[#All],(MATCH(Tabelle_extract[[#Headers],[How were regions defined?]],Tabelle_extract[#Headers],0)),FALSE)</f>
        <v>not clear, but coordinates are roughly given!</v>
      </c>
      <c r="I13" s="2" t="s">
        <v>244</v>
      </c>
      <c r="J13" s="2" t="s">
        <v>37</v>
      </c>
      <c r="K13" s="9" t="s">
        <v>37</v>
      </c>
      <c r="L13" s="9" t="s">
        <v>37</v>
      </c>
      <c r="M13" s="9" t="s">
        <v>37</v>
      </c>
      <c r="N13" s="9" t="s">
        <v>37</v>
      </c>
      <c r="O13" s="9" t="s">
        <v>37</v>
      </c>
      <c r="P13" s="9" t="s">
        <v>37</v>
      </c>
      <c r="Q13" s="9" t="s">
        <v>37</v>
      </c>
      <c r="R13" s="9" t="s">
        <v>37</v>
      </c>
      <c r="S13" s="9" t="s">
        <v>37</v>
      </c>
      <c r="T13" s="9" t="s">
        <v>37</v>
      </c>
      <c r="U13" s="9" t="s">
        <v>37</v>
      </c>
      <c r="V13" s="9" t="s">
        <v>37</v>
      </c>
      <c r="W13" s="9" t="s">
        <v>37</v>
      </c>
      <c r="X13" s="9" t="s">
        <v>37</v>
      </c>
      <c r="Y13" s="9" t="s">
        <v>37</v>
      </c>
      <c r="Z13" s="9" t="s">
        <v>37</v>
      </c>
      <c r="AA13" s="9" t="s">
        <v>37</v>
      </c>
      <c r="AB13" s="9" t="s">
        <v>37</v>
      </c>
      <c r="AC13" s="9" t="s">
        <v>37</v>
      </c>
      <c r="AD13" s="9" t="s">
        <v>37</v>
      </c>
      <c r="AE13" s="1" t="s">
        <v>37</v>
      </c>
      <c r="AF13" s="9" t="s">
        <v>39</v>
      </c>
      <c r="AG13" s="9" t="s">
        <v>39</v>
      </c>
      <c r="AH13" s="9" t="s">
        <v>39</v>
      </c>
      <c r="AI13" s="9" t="s">
        <v>39</v>
      </c>
      <c r="AJ13" s="9" t="s">
        <v>39</v>
      </c>
      <c r="AK13" s="9" t="s">
        <v>39</v>
      </c>
      <c r="AL13" s="9" t="s">
        <v>39</v>
      </c>
      <c r="AM13" s="9" t="s">
        <v>39</v>
      </c>
      <c r="AN13" s="10" t="s">
        <v>39</v>
      </c>
      <c r="AO13" s="10" t="s">
        <v>39</v>
      </c>
      <c r="AP13" s="10" t="s">
        <v>37</v>
      </c>
      <c r="AQ13" s="10" t="s">
        <v>39</v>
      </c>
      <c r="AR13" s="10" t="s">
        <v>37</v>
      </c>
      <c r="AS13" s="9" t="s">
        <v>39</v>
      </c>
      <c r="AT13" s="9" t="s">
        <v>39</v>
      </c>
      <c r="AU13" s="9" t="s">
        <v>39</v>
      </c>
      <c r="AV13" s="9" t="s">
        <v>39</v>
      </c>
      <c r="AW13" s="9" t="s">
        <v>39</v>
      </c>
      <c r="AX13" s="9" t="s">
        <v>39</v>
      </c>
      <c r="AY13" s="9" t="s">
        <v>39</v>
      </c>
    </row>
    <row r="14" spans="1:51" ht="72.5" x14ac:dyDescent="0.35">
      <c r="A14" s="2" t="s">
        <v>17</v>
      </c>
      <c r="B14" s="2">
        <v>2021</v>
      </c>
      <c r="C14" s="2" t="str">
        <f>VLOOKUP(A14,Tabelle_extract[#All],(MATCH(Tabelle_extract[[#Headers],[Way of measuring predictive value]],Tabelle_extract[#Headers],0)),FALSE)</f>
        <v>two levels: 1. comparison of models based on different features; 2. permutation testing of SVM weights for each voxel</v>
      </c>
      <c r="D14" s="2" t="s">
        <v>181</v>
      </c>
      <c r="E14" s="2" t="str">
        <f>VLOOKUP(A14,Tabelle_extract[#All],(MATCH(Tabelle_extract[[#Headers],[Resolution of reporting features with high predictive value]],Tabelle_extract[#Headers],0)),FALSE)</f>
        <v>1. brain regions belonging to independent component, 2. single voxels</v>
      </c>
      <c r="F14" s="2" t="str">
        <f>VLOOKUP(A14,Tabelle_extract[#All],(MATCH(Tabelle_extract[[#Headers],[Type of functional-connectivity-based input features]],Tabelle_extract[#Headers],0)),FALSE)</f>
        <v>subject-specific spatial maps, connectivity between independent components (wb: including brainstem and cerebellum)</v>
      </c>
      <c r="G14" s="2" t="str">
        <f>VLOOKUP(A14,Tabelle_extract[#All],(MATCH(Tabelle_extract[[#Headers],[Features with high predictive value]],Tabelle_extract[#Headers],0)),FALSE)</f>
        <v>1 significant network: centered on the bilateral superior temporal gyrus (STG), 2. no clear picture with respect to important voxels</v>
      </c>
      <c r="H14" s="2">
        <f>VLOOKUP(A14,Tabelle_extract[#All],(MATCH(Tabelle_extract[[#Headers],[How were regions defined?]],Tabelle_extract[#Headers],0)),FALSE)</f>
        <v>0</v>
      </c>
      <c r="I14" s="2"/>
      <c r="J14" s="2" t="s">
        <v>37</v>
      </c>
      <c r="K14" s="9" t="s">
        <v>37</v>
      </c>
      <c r="L14" s="9" t="s">
        <v>37</v>
      </c>
      <c r="M14" s="9" t="s">
        <v>37</v>
      </c>
      <c r="N14" s="9" t="s">
        <v>37</v>
      </c>
      <c r="O14" s="9" t="s">
        <v>37</v>
      </c>
      <c r="P14" s="9" t="s">
        <v>37</v>
      </c>
      <c r="Q14" s="9" t="s">
        <v>37</v>
      </c>
      <c r="R14" s="9" t="s">
        <v>37</v>
      </c>
      <c r="S14" s="9" t="s">
        <v>37</v>
      </c>
      <c r="T14" s="9" t="s">
        <v>37</v>
      </c>
      <c r="U14" s="9" t="s">
        <v>37</v>
      </c>
      <c r="V14" s="9" t="s">
        <v>37</v>
      </c>
      <c r="W14" s="9" t="s">
        <v>37</v>
      </c>
      <c r="X14" s="9" t="s">
        <v>37</v>
      </c>
      <c r="Y14" s="9" t="s">
        <v>37</v>
      </c>
      <c r="Z14" s="9" t="s">
        <v>37</v>
      </c>
      <c r="AA14" s="9" t="s">
        <v>37</v>
      </c>
      <c r="AB14" s="9" t="s">
        <v>37</v>
      </c>
      <c r="AC14" s="9" t="s">
        <v>37</v>
      </c>
      <c r="AD14" s="9" t="s">
        <v>37</v>
      </c>
      <c r="AE14" s="2" t="s">
        <v>39</v>
      </c>
      <c r="AF14" s="9" t="s">
        <v>39</v>
      </c>
      <c r="AG14" s="9" t="s">
        <v>39</v>
      </c>
      <c r="AH14" s="9" t="s">
        <v>39</v>
      </c>
      <c r="AI14" s="9" t="s">
        <v>39</v>
      </c>
      <c r="AJ14" s="9" t="s">
        <v>39</v>
      </c>
      <c r="AK14" s="9" t="s">
        <v>39</v>
      </c>
      <c r="AL14" s="9" t="s">
        <v>39</v>
      </c>
      <c r="AM14" s="9" t="s">
        <v>39</v>
      </c>
      <c r="AN14" s="10" t="s">
        <v>37</v>
      </c>
      <c r="AO14" s="10" t="s">
        <v>39</v>
      </c>
      <c r="AP14" s="10" t="s">
        <v>39</v>
      </c>
      <c r="AQ14" s="10" t="s">
        <v>39</v>
      </c>
      <c r="AR14" s="10" t="s">
        <v>39</v>
      </c>
      <c r="AS14" s="10" t="s">
        <v>39</v>
      </c>
      <c r="AT14" s="10" t="s">
        <v>39</v>
      </c>
      <c r="AU14" s="10" t="s">
        <v>39</v>
      </c>
      <c r="AV14" s="10" t="s">
        <v>39</v>
      </c>
      <c r="AW14" s="10" t="s">
        <v>39</v>
      </c>
      <c r="AX14" s="10" t="s">
        <v>39</v>
      </c>
      <c r="AY14" s="10" t="s">
        <v>39</v>
      </c>
    </row>
  </sheetData>
  <phoneticPr fontId="5" type="noConversion"/>
  <conditionalFormatting sqref="AE2:AY14">
    <cfRule type="containsText" dxfId="0" priority="4" operator="containsText" text="y">
      <formula>NOT(ISERROR(SEARCH("y",AE2)))</formula>
    </cfRule>
  </conditionalFormatting>
  <pageMargins left="0.7" right="0.7" top="0.78740157499999996" bottom="0.78740157499999996"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63A5-4E10-42DF-8355-05B40A93C0B4}">
  <dimension ref="A1:K14"/>
  <sheetViews>
    <sheetView zoomScale="60" zoomScaleNormal="60" workbookViewId="0">
      <selection activeCell="G4" sqref="G4"/>
    </sheetView>
  </sheetViews>
  <sheetFormatPr baseColWidth="10" defaultColWidth="11.453125" defaultRowHeight="14.5" x14ac:dyDescent="0.35"/>
  <cols>
    <col min="1" max="1" width="12.54296875" customWidth="1"/>
    <col min="3" max="3" width="82.7265625" style="6" customWidth="1"/>
    <col min="4" max="4" width="20.1796875" customWidth="1"/>
    <col min="5" max="5" width="23.1796875" customWidth="1"/>
    <col min="6" max="6" width="14.54296875" customWidth="1"/>
  </cols>
  <sheetData>
    <row r="1" spans="1:11" x14ac:dyDescent="0.35">
      <c r="A1" s="3" t="s">
        <v>298</v>
      </c>
      <c r="B1" s="3" t="s">
        <v>129</v>
      </c>
      <c r="C1" s="7" t="s">
        <v>343</v>
      </c>
      <c r="D1" s="3" t="s">
        <v>156</v>
      </c>
      <c r="E1" s="3" t="s">
        <v>147</v>
      </c>
      <c r="F1" s="3" t="s">
        <v>402</v>
      </c>
      <c r="G1" s="3" t="s">
        <v>440</v>
      </c>
      <c r="H1" s="3" t="s">
        <v>2</v>
      </c>
      <c r="I1" s="3" t="s">
        <v>177</v>
      </c>
      <c r="J1" s="3" t="s">
        <v>178</v>
      </c>
      <c r="K1" s="3" t="s">
        <v>214</v>
      </c>
    </row>
    <row r="2" spans="1:11" ht="29" x14ac:dyDescent="0.35">
      <c r="A2" s="14" t="s">
        <v>35</v>
      </c>
      <c r="B2" s="3">
        <v>2017</v>
      </c>
      <c r="C2" s="2" t="str">
        <f>VLOOKUP(A2,Tabelle_extract[#All],(MATCH(TabelleRQ3[[#Headers],[Approach to reduce the number of initially available connectivities]],Tabelle_extract[#Headers],0)),FALSE)</f>
        <v>1. atlas-based brain parcellation (258 nodes: 33.153 connectivities), 
2. feature selection: Wilcoxon rank sum test</v>
      </c>
      <c r="D2" s="3" t="s">
        <v>37</v>
      </c>
      <c r="E2" s="3" t="s">
        <v>399</v>
      </c>
      <c r="F2" s="3" t="s">
        <v>399</v>
      </c>
      <c r="G2" s="3" t="s">
        <v>399</v>
      </c>
      <c r="H2" s="3" t="s">
        <v>399</v>
      </c>
      <c r="I2" s="3" t="s">
        <v>37</v>
      </c>
      <c r="J2" s="3" t="s">
        <v>399</v>
      </c>
      <c r="K2" s="3" t="s">
        <v>399</v>
      </c>
    </row>
    <row r="3" spans="1:11" ht="52.5" customHeight="1" x14ac:dyDescent="0.35">
      <c r="A3" s="2" t="s">
        <v>23</v>
      </c>
      <c r="B3" s="3">
        <v>2022</v>
      </c>
      <c r="C3" s="2" t="str">
        <f>VLOOKUP(A3,Tabelle_extract[#All],(MATCH(TabelleRQ3[[#Headers],[Approach to reduce the number of initially available connectivities]],Tabelle_extract[#Headers],0)),FALSE)</f>
        <v>1. atlas-based brain parcellation (5 different atlases), 
2. dimensionality reduction or feature selection in inner loop (4 different approaches: PCA, ANOVA, agglomeration, None)</v>
      </c>
      <c r="D3" s="3" t="s">
        <v>37</v>
      </c>
      <c r="E3" s="3" t="s">
        <v>399</v>
      </c>
      <c r="F3" s="3" t="s">
        <v>399</v>
      </c>
      <c r="G3" s="3" t="s">
        <v>399</v>
      </c>
      <c r="H3" s="3" t="s">
        <v>37</v>
      </c>
      <c r="I3" s="3" t="s">
        <v>37</v>
      </c>
      <c r="J3" s="3" t="s">
        <v>399</v>
      </c>
      <c r="K3" s="3" t="s">
        <v>321</v>
      </c>
    </row>
    <row r="4" spans="1:11" ht="91.5" customHeight="1" x14ac:dyDescent="0.35">
      <c r="A4" s="2" t="s">
        <v>5</v>
      </c>
      <c r="B4" s="3">
        <v>2021</v>
      </c>
      <c r="C4" s="2" t="str">
        <f>VLOOKUP(A4,Tabelle_extract[#All],(MATCH(TabelleRQ3[[#Headers],[Approach to reduce the number of initially available connectivities]],Tabelle_extract[#Headers],0)),FALSE)</f>
        <v>1. theory-based seed selection (2 brain regions), 
2. feature selection outside ML (data leakage): seed-based analysis comparing responders vs. nonresponders in whole data set -&gt; use seed-cluster correlation of the 4 clusters that got significant (4 connectivities), 
3. create 15 models with different combinations of these 4 connectivities</v>
      </c>
      <c r="D4" s="3" t="s">
        <v>399</v>
      </c>
      <c r="E4" s="3" t="s">
        <v>399</v>
      </c>
      <c r="F4" s="3" t="s">
        <v>37</v>
      </c>
      <c r="G4" s="3" t="s">
        <v>37</v>
      </c>
      <c r="H4" s="3" t="s">
        <v>399</v>
      </c>
      <c r="I4" s="3" t="s">
        <v>37</v>
      </c>
      <c r="J4" s="3" t="s">
        <v>399</v>
      </c>
      <c r="K4" s="3" t="s">
        <v>399</v>
      </c>
    </row>
    <row r="5" spans="1:11" ht="52.5" customHeight="1" x14ac:dyDescent="0.35">
      <c r="A5" s="2" t="s">
        <v>32</v>
      </c>
      <c r="B5" s="3">
        <v>2021</v>
      </c>
      <c r="C5" s="2" t="str">
        <f>VLOOKUP(A5,Tabelle_extract[#All],(MATCH(TabelleRQ3[[#Headers],[Approach to reduce the number of initially available connectivities]],Tabelle_extract[#Headers],0)),FALSE)</f>
        <v>1. atlas-based brain parcellation, 
2. threshold functional connectivities (proportional), 
3. pooling layers within STGCN (first layer: 90 ROIs, last layer: 14 ROIs)</v>
      </c>
      <c r="D5" s="3" t="s">
        <v>37</v>
      </c>
      <c r="E5" s="3" t="s">
        <v>399</v>
      </c>
      <c r="F5" s="3" t="s">
        <v>399</v>
      </c>
      <c r="G5" s="3" t="s">
        <v>399</v>
      </c>
      <c r="H5" s="3" t="s">
        <v>37</v>
      </c>
      <c r="I5" s="3" t="s">
        <v>37</v>
      </c>
      <c r="J5" s="3" t="s">
        <v>399</v>
      </c>
      <c r="K5" s="3" t="s">
        <v>399</v>
      </c>
    </row>
    <row r="6" spans="1:11" ht="83.5" customHeight="1" x14ac:dyDescent="0.35">
      <c r="A6" s="2" t="s">
        <v>319</v>
      </c>
      <c r="B6" s="3">
        <v>2019</v>
      </c>
      <c r="C6" s="2" t="str">
        <f>VLOOKUP(A6,Tabelle_extract[#All],(MATCH(TabelleRQ3[[#Headers],[Approach to reduce the number of initially available connectivities]],Tabelle_extract[#Headers],0)),FALSE)</f>
        <v>1. theory-based ROI selection: 9 brain regions (38 between- and within-ROI-connectivities), 
2. feature selection outside ML (data leakage): use connectivities that correlate significantly with treatment response
3. create a 1-feature-model for each of the 4 connectivities, create three 2-features-models by adding the feature that performed best in the 1-feature models</v>
      </c>
      <c r="D6" s="3" t="s">
        <v>399</v>
      </c>
      <c r="E6" s="3" t="s">
        <v>399</v>
      </c>
      <c r="F6" s="3" t="s">
        <v>37</v>
      </c>
      <c r="G6" s="3" t="s">
        <v>37</v>
      </c>
      <c r="H6" s="3" t="s">
        <v>399</v>
      </c>
      <c r="I6" s="3" t="s">
        <v>37</v>
      </c>
      <c r="J6" s="3" t="s">
        <v>399</v>
      </c>
      <c r="K6" s="3" t="s">
        <v>399</v>
      </c>
    </row>
    <row r="7" spans="1:11" ht="72.5" x14ac:dyDescent="0.35">
      <c r="A7" s="2" t="s">
        <v>10</v>
      </c>
      <c r="B7" s="3">
        <v>2020</v>
      </c>
      <c r="C7" s="2" t="str">
        <f>VLOOKUP(A7,Tabelle_extract[#All],(MATCH(TabelleRQ3[[#Headers],[Approach to reduce the number of initially available connectivities]],Tabelle_extract[#Headers],0)),FALSE)</f>
        <v>1. atlas-based brain parcellation (90 ROIs), 
2. theory-based ROI selection (14 ROIs), 
3. create 1st-level model per ROI (input features: 89 connectivities to whole-brain ROIs, classifier: SVM-RFE), 
4. 2nd-level model: SVM</v>
      </c>
      <c r="D7" s="3" t="s">
        <v>37</v>
      </c>
      <c r="E7" s="3" t="s">
        <v>399</v>
      </c>
      <c r="F7" s="3" t="s">
        <v>37</v>
      </c>
      <c r="G7" s="3" t="s">
        <v>37</v>
      </c>
      <c r="H7" s="3" t="s">
        <v>399</v>
      </c>
      <c r="I7" s="3" t="s">
        <v>399</v>
      </c>
      <c r="J7" s="3" t="s">
        <v>37</v>
      </c>
      <c r="K7" s="3" t="s">
        <v>399</v>
      </c>
    </row>
    <row r="8" spans="1:11" ht="29" x14ac:dyDescent="0.35">
      <c r="A8" s="2" t="s">
        <v>31</v>
      </c>
      <c r="B8" s="3">
        <v>2018</v>
      </c>
      <c r="C8" s="2" t="str">
        <f>VLOOKUP(A8,Tabelle_extract[#All],(MATCH(TabelleRQ3[[#Headers],[Approach to reduce the number of initially available connectivities]],Tabelle_extract[#Headers],0)),FALSE)</f>
        <v>1. theory-based ROI selection: 13 ROIs, 
2. create one model per ROI (input features: connectivities to the 12 other ROIs)</v>
      </c>
      <c r="D8" s="3" t="s">
        <v>399</v>
      </c>
      <c r="E8" s="3" t="s">
        <v>399</v>
      </c>
      <c r="F8" s="3" t="s">
        <v>37</v>
      </c>
      <c r="G8" s="3" t="s">
        <v>37</v>
      </c>
      <c r="H8" s="3" t="s">
        <v>399</v>
      </c>
      <c r="I8" s="3" t="s">
        <v>399</v>
      </c>
      <c r="J8" s="3" t="s">
        <v>399</v>
      </c>
      <c r="K8" s="3" t="s">
        <v>399</v>
      </c>
    </row>
    <row r="9" spans="1:11" ht="58" x14ac:dyDescent="0.35">
      <c r="A9" s="2" t="s">
        <v>47</v>
      </c>
      <c r="B9" s="3">
        <v>2020</v>
      </c>
      <c r="C9" s="2" t="str">
        <f>VLOOKUP(A9,Tabelle_extract[#All],(MATCH(TabelleRQ3[[#Headers],[Approach to reduce the number of initially available connectivities]],Tabelle_extract[#Headers],0)),FALSE)</f>
        <v>1. atlas-based brain parcellation (246 ROIs; 30.135 connectivities), 
2. feature selection via correlation analysis (keep only correlations above specific threshold value) 
3. aggregate features by summing correlations</v>
      </c>
      <c r="D9" s="3" t="s">
        <v>37</v>
      </c>
      <c r="E9" s="3" t="s">
        <v>399</v>
      </c>
      <c r="F9" s="3" t="s">
        <v>399</v>
      </c>
      <c r="G9" s="3" t="s">
        <v>399</v>
      </c>
      <c r="H9" s="3" t="s">
        <v>37</v>
      </c>
      <c r="I9" s="3" t="s">
        <v>37</v>
      </c>
      <c r="J9" s="3" t="s">
        <v>399</v>
      </c>
      <c r="K9" s="3" t="s">
        <v>399</v>
      </c>
    </row>
    <row r="10" spans="1:11" ht="87" x14ac:dyDescent="0.35">
      <c r="A10" s="2" t="s">
        <v>85</v>
      </c>
      <c r="B10" s="3">
        <v>2020</v>
      </c>
      <c r="C10" s="2" t="str">
        <f>VLOOKUP(A10,Tabelle_extract[#All],(MATCH(TabelleRQ3[[#Headers],[Approach to reduce the number of initially available connectivities]],Tabelle_extract[#Headers],0)),FALSE)</f>
        <v>1. brain parcellation (95 ROIs), 
2. feature extraction: extract time-dependent communities via a multilayer detection algorithm; create module allegiance matrices (show whether two nodes are assigned to the same community); calculate node flexibilities for 95 ROIs,
3. feature selection: minimum redundancy maximum relevance (mRMR) (potential data leakage: It is not clear whether this process is applied on each training set or on the whole data set)</v>
      </c>
      <c r="D10" s="3" t="s">
        <v>37</v>
      </c>
      <c r="E10" s="3" t="s">
        <v>399</v>
      </c>
      <c r="F10" s="3" t="s">
        <v>399</v>
      </c>
      <c r="G10" s="3" t="s">
        <v>399</v>
      </c>
      <c r="H10" s="3" t="s">
        <v>399</v>
      </c>
      <c r="I10" s="3" t="s">
        <v>37</v>
      </c>
      <c r="J10" s="3" t="s">
        <v>399</v>
      </c>
      <c r="K10" s="3" t="s">
        <v>257</v>
      </c>
    </row>
    <row r="11" spans="1:11" ht="101.5" x14ac:dyDescent="0.35">
      <c r="A11" s="2" t="s">
        <v>315</v>
      </c>
      <c r="B11" s="3">
        <v>2015</v>
      </c>
      <c r="C11" s="2" t="str">
        <f>VLOOKUP(A11,Tabelle_extract[#All],(MATCH(TabelleRQ3[[#Headers],[Approach to reduce the number of initially available connectivities]],Tabelle_extract[#Headers],0)),FALSE)</f>
        <v>1. data-based parcellation via ICA (Group-ICA, data leakage) -&gt; result: 25 non-noise related independent components (ICs),
2. feature extraction: create subject-specific maps of group-based components via dual regression, 
3. create a model for each IC,
4. feature selection within ML: Group comparison per voxel; voxels whose average values differ most between groups are kept (z-threshold)</v>
      </c>
      <c r="D11" s="3" t="s">
        <v>399</v>
      </c>
      <c r="E11" s="3" t="s">
        <v>37</v>
      </c>
      <c r="F11" s="3" t="s">
        <v>399</v>
      </c>
      <c r="G11" s="3" t="s">
        <v>37</v>
      </c>
      <c r="H11" s="3" t="s">
        <v>399</v>
      </c>
      <c r="I11" s="3" t="s">
        <v>37</v>
      </c>
      <c r="J11" s="3" t="s">
        <v>399</v>
      </c>
      <c r="K11" s="3" t="s">
        <v>399</v>
      </c>
    </row>
    <row r="12" spans="1:11" ht="29" x14ac:dyDescent="0.35">
      <c r="A12" s="2" t="s">
        <v>28</v>
      </c>
      <c r="B12" s="3">
        <v>2022</v>
      </c>
      <c r="C12" s="2" t="str">
        <f>VLOOKUP(A12,Tabelle_extract[#All],(MATCH(TabelleRQ3[[#Headers],[Approach to reduce the number of initially available connectivities]],Tabelle_extract[#Headers],0)),FALSE)</f>
        <v>1. theory-based ROI selection (36 ROIs: 630 connectivities),
2. feature selection in inner loop: SVM-RFE</v>
      </c>
      <c r="D12" s="3" t="s">
        <v>399</v>
      </c>
      <c r="E12" s="3" t="s">
        <v>399</v>
      </c>
      <c r="F12" s="3" t="s">
        <v>37</v>
      </c>
      <c r="G12" s="3" t="s">
        <v>399</v>
      </c>
      <c r="H12" s="3" t="s">
        <v>399</v>
      </c>
      <c r="I12" s="3" t="s">
        <v>399</v>
      </c>
      <c r="J12" s="3" t="s">
        <v>37</v>
      </c>
      <c r="K12" s="3" t="s">
        <v>399</v>
      </c>
    </row>
    <row r="13" spans="1:11" ht="101.5" x14ac:dyDescent="0.35">
      <c r="A13" s="2" t="s">
        <v>18</v>
      </c>
      <c r="B13" s="3">
        <v>2019</v>
      </c>
      <c r="C13" s="2" t="str">
        <f>VLOOKUP(A13,Tabelle_extract[#All],(MATCH(TabelleRQ3[[#Headers],[Approach to reduce the number of initially available connectivities]],Tabelle_extract[#Headers],0)),FALSE)</f>
        <v>1. data-driven parcellation: meta-ICA (based on combat controls) -&gt; result: 48 non-noise-related independent components (ICs), 
2. feature extraction: create subject-specific maps of group-based components via dual regression,
3. create a model for each IC,
4. feature selection within ML: group comparison per voxel; voxels whose values differ most between groups are kept (z-threshold)</v>
      </c>
      <c r="D13" s="3" t="s">
        <v>399</v>
      </c>
      <c r="E13" s="3" t="s">
        <v>37</v>
      </c>
      <c r="F13" s="3" t="s">
        <v>399</v>
      </c>
      <c r="G13" s="3" t="s">
        <v>37</v>
      </c>
      <c r="H13" s="3" t="s">
        <v>399</v>
      </c>
      <c r="I13" s="3" t="s">
        <v>37</v>
      </c>
      <c r="J13" s="3" t="s">
        <v>399</v>
      </c>
      <c r="K13" s="3" t="s">
        <v>399</v>
      </c>
    </row>
    <row r="14" spans="1:11" ht="58" x14ac:dyDescent="0.35">
      <c r="A14" s="2" t="s">
        <v>17</v>
      </c>
      <c r="B14" s="3">
        <v>2021</v>
      </c>
      <c r="C14" s="2" t="str">
        <f>VLOOKUP(A14,Tabelle_extract[#All],(MATCH(TabelleRQ3[[#Headers],[Approach to reduce the number of initially available connectivities]],Tabelle_extract[#Headers],0)),FALSE)</f>
        <v>1. data-driven parcellation: meta-ICA (based on trauma-exposed subjects) -&gt; result: 48 non-noise-related independent components (ICs),
2. feature extraction: create subject-specific maps of group-based components via GIG-ICA, 
3. create a model for each IC and for each measure of between-IC-connectivity</v>
      </c>
      <c r="D14" s="3" t="s">
        <v>399</v>
      </c>
      <c r="E14" s="3" t="s">
        <v>37</v>
      </c>
      <c r="F14" s="3" t="s">
        <v>399</v>
      </c>
      <c r="G14" s="3" t="s">
        <v>37</v>
      </c>
      <c r="H14" s="3" t="s">
        <v>399</v>
      </c>
      <c r="I14" s="3" t="s">
        <v>399</v>
      </c>
      <c r="J14" s="3" t="s">
        <v>399</v>
      </c>
      <c r="K14" s="3" t="s">
        <v>399</v>
      </c>
    </row>
  </sheetData>
  <phoneticPr fontId="5" type="noConversion"/>
  <pageMargins left="0.7" right="0.7" top="0.78740157499999996" bottom="0.78740157499999996"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READ_ME</vt:lpstr>
      <vt:lpstr>internalizing_dis_exclusion</vt:lpstr>
      <vt:lpstr>internalizing_dis_extraction</vt:lpstr>
      <vt:lpstr>RQ0_table</vt:lpstr>
      <vt:lpstr>RQ1_acc</vt:lpstr>
      <vt:lpstr>RQ2_Important_features</vt:lpstr>
      <vt:lpstr>RQ3_reducing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Meinke</dc:creator>
  <cp:lastModifiedBy>Charlotte Meinke1</cp:lastModifiedBy>
  <dcterms:created xsi:type="dcterms:W3CDTF">2022-09-06T07:12:43Z</dcterms:created>
  <dcterms:modified xsi:type="dcterms:W3CDTF">2024-01-22T09:29:07Z</dcterms:modified>
</cp:coreProperties>
</file>