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user\Documents\IWM\Repositorio IWM\Organización\Procesos\Ciclo de vida IWM\2. Estimación y Planeación\Plantillas estimación\"/>
    </mc:Choice>
  </mc:AlternateContent>
  <bookViews>
    <workbookView xWindow="6810" yWindow="-105" windowWidth="8490" windowHeight="7425" tabRatio="710" firstSheet="3" activeTab="3"/>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J54" i="26" l="1"/>
  <c r="K54" i="26" s="1"/>
  <c r="K53" i="26"/>
  <c r="J53" i="26"/>
  <c r="J52" i="26"/>
  <c r="K52" i="26" s="1"/>
  <c r="K51" i="26"/>
  <c r="J51" i="26"/>
  <c r="F50" i="26"/>
  <c r="H54" i="26" s="1"/>
  <c r="K48" i="26"/>
  <c r="J48" i="26"/>
  <c r="K47" i="26"/>
  <c r="F47" i="26"/>
  <c r="J46" i="26"/>
  <c r="K46" i="26" s="1"/>
  <c r="J45" i="26"/>
  <c r="K45" i="26" s="1"/>
  <c r="F44" i="26"/>
  <c r="E44" i="26" s="1"/>
  <c r="J42" i="26"/>
  <c r="K42" i="26" s="1"/>
  <c r="K41" i="26"/>
  <c r="J41" i="26"/>
  <c r="J40" i="26"/>
  <c r="K40" i="26" s="1"/>
  <c r="K39" i="26"/>
  <c r="J39" i="26"/>
  <c r="F38" i="26"/>
  <c r="E38" i="26" s="1"/>
  <c r="K37" i="26"/>
  <c r="K36" i="26" s="1"/>
  <c r="J37" i="26"/>
  <c r="F36" i="26"/>
  <c r="E36" i="26" s="1"/>
  <c r="K35" i="26"/>
  <c r="J35" i="26"/>
  <c r="J34" i="26"/>
  <c r="K34" i="26" s="1"/>
  <c r="K33" i="26"/>
  <c r="J33" i="26"/>
  <c r="J32" i="26"/>
  <c r="K32" i="26" s="1"/>
  <c r="K31" i="26" s="1"/>
  <c r="F31" i="26"/>
  <c r="F30" i="26"/>
  <c r="H42" i="26" s="1"/>
  <c r="K29" i="26"/>
  <c r="J29" i="26"/>
  <c r="J28" i="26"/>
  <c r="K28" i="26" s="1"/>
  <c r="K25" i="26" s="1"/>
  <c r="K27" i="26"/>
  <c r="J27" i="26"/>
  <c r="J26" i="26"/>
  <c r="K26" i="26" s="1"/>
  <c r="H26" i="26"/>
  <c r="F25" i="26"/>
  <c r="K24" i="26"/>
  <c r="J24" i="26"/>
  <c r="J23" i="26"/>
  <c r="K23" i="26" s="1"/>
  <c r="K22" i="26"/>
  <c r="J22" i="26"/>
  <c r="J21" i="26"/>
  <c r="K21" i="26" s="1"/>
  <c r="K20" i="26"/>
  <c r="J20" i="26"/>
  <c r="J19" i="26"/>
  <c r="K19" i="26" s="1"/>
  <c r="K18" i="26"/>
  <c r="K17" i="26" s="1"/>
  <c r="K16" i="26" s="1"/>
  <c r="J18" i="26"/>
  <c r="F17" i="26"/>
  <c r="H29" i="26" s="1"/>
  <c r="F16" i="26"/>
  <c r="H28" i="26" s="1"/>
  <c r="K15" i="26"/>
  <c r="J15" i="26"/>
  <c r="K14" i="26"/>
  <c r="J14" i="26"/>
  <c r="J13" i="26"/>
  <c r="K13" i="26" s="1"/>
  <c r="K12" i="26"/>
  <c r="J12" i="26"/>
  <c r="J11" i="26"/>
  <c r="K11" i="26" s="1"/>
  <c r="K10" i="26"/>
  <c r="K9" i="26" s="1"/>
  <c r="J10" i="26"/>
  <c r="F9" i="26"/>
  <c r="H13" i="26" s="1"/>
  <c r="F7" i="26"/>
  <c r="D3" i="26"/>
  <c r="D4" i="26" s="1"/>
  <c r="D2" i="26"/>
  <c r="K38" i="26" l="1"/>
  <c r="K30" i="26" s="1"/>
  <c r="K44" i="26"/>
  <c r="K50" i="26"/>
  <c r="K56" i="26" s="1"/>
  <c r="H10" i="26"/>
  <c r="H12" i="26"/>
  <c r="H14" i="26"/>
  <c r="H18" i="26"/>
  <c r="H20" i="26"/>
  <c r="H22" i="26"/>
  <c r="H24" i="26"/>
  <c r="H27" i="26"/>
  <c r="E31" i="26"/>
  <c r="E30" i="26" s="1"/>
  <c r="H33" i="26"/>
  <c r="H35" i="26"/>
  <c r="H37" i="26"/>
  <c r="H39" i="26"/>
  <c r="H41" i="26"/>
  <c r="H43" i="26"/>
  <c r="E47" i="26"/>
  <c r="H51" i="26"/>
  <c r="H53" i="26"/>
  <c r="E9" i="26"/>
  <c r="H11" i="26"/>
  <c r="E16" i="26"/>
  <c r="H19" i="26"/>
  <c r="H21" i="26"/>
  <c r="H23" i="26"/>
  <c r="H32" i="26"/>
  <c r="H34" i="26"/>
  <c r="H40" i="26"/>
  <c r="E50" i="26"/>
  <c r="H52" i="26"/>
  <c r="F15" i="37"/>
  <c r="K57" i="26" l="1"/>
  <c r="K63" i="26" s="1"/>
  <c r="K65" i="26" s="1"/>
  <c r="D11" i="40"/>
  <c r="F9" i="35" l="1"/>
  <c r="F10" i="35"/>
  <c r="F11" i="35"/>
  <c r="F12" i="35"/>
  <c r="F13" i="35"/>
  <c r="F14" i="35"/>
  <c r="F15" i="35"/>
  <c r="F16" i="35"/>
  <c r="F8" i="35"/>
  <c r="D12" i="40"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7" i="37"/>
  <c r="F18" i="37"/>
  <c r="F19" i="37"/>
  <c r="F20" i="37"/>
  <c r="F21" i="37"/>
  <c r="F22" i="37"/>
  <c r="F23" i="37"/>
  <c r="G14" i="35"/>
  <c r="G8" i="35"/>
  <c r="E12" i="40" l="1"/>
  <c r="E11" i="40"/>
  <c r="E5" i="40"/>
  <c r="E10" i="40"/>
  <c r="E9" i="40"/>
  <c r="E6" i="40"/>
  <c r="E7" i="40"/>
  <c r="E8" i="40"/>
  <c r="F38" i="37"/>
  <c r="F24" i="37"/>
  <c r="H9" i="37"/>
  <c r="H28" i="37"/>
  <c r="G3" i="35" l="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<sst xmlns="http://schemas.openxmlformats.org/spreadsheetml/2006/main" count="334" uniqueCount="193">
  <si>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</si>
  <si>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</si>
  <si>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</si>
  <si>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</si>
  <si>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</si>
  <si>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</si>
  <si>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</si>
  <si>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</si>
  <si>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</si>
  <si>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</si>
  <si>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</si>
  <si>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</si>
  <si>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</si>
  <si>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</si>
  <si>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</si>
  <si>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</si>
  <si>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</si>
  <si>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</si>
  <si>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</si>
  <si>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</si>
  <si>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</si>
  <si>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</si>
  <si>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</si>
  <si>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</si>
  <si>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</si>
  <si>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</si>
  <si>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</si>
  <si>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</si>
  <si>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</si>
  <si>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</si>
  <si>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</si>
  <si>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</si>
  <si>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</si>
  <si>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</si>
  <si>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</si>
  <si>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</si>
  <si>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</si>
  <si>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</si>
  <si>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</si>
  <si>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</si>
  <si>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</si>
  <si>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</si>
  <si>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</si>
  <si>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</si>
  <si>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</si>
  <si>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</si>
  <si>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</si>
  <si>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</si>
  <si>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</si>
  <si>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</si>
  <si>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</si>
  <si>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</si>
  <si>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</si>
  <si>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</si>
  <si>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</si>
  <si>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</si>
  <si>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</si>
  <si>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</si>
  <si>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</si>
  <si>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</si>
  <si>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</si>
  <si>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</si>
  <si>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</si>
  <si>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</si>
  <si>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</si>
  <si>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</si>
  <si>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</si>
  <si>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</si>
  <si>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</si>
  <si>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</si>
  <si>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</si>
  <si>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</si>
  <si>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</si>
  <si>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</si>
  <si>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</si>
  <si>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</si>
  <si>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</si>
  <si>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</si>
  <si>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</si>
  <si>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</si>
  <si>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</si>
  <si>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</si>
  <si>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</si>
  <si>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</si>
  <si>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</si>
  <si>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</si>
  <si>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</si>
  <si>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</si>
  <si>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</si>
  <si>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</si>
  <si>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</si>
  <si>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</si>
  <si>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</si>
  <si>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</si>
  <si>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</si>
  <si>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</si>
  <si>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</si>
  <si>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</si>
  <si>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</si>
  <si>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</si>
  <si>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</si>
  <si>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</si>
  <si>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</si>
  <si>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</si>
  <si>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</si>
  <si>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</si>
  <si>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</si>
  <si>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</si>
  <si>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</si>
  <si>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</si>
  <si>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</si>
  <si>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</si>
  <si>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</si>
  <si>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</si>
  <si>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</si>
  <si>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</si>
  <si>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</si>
  <si>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</si>
  <si>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</si>
  <si>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</si>
  <si>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</si>
  <si>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</si>
  <si>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</si>
  <si>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</si>
  <si>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</si>
  <si>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</si>
  <si>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</si>
  <si>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</si>
  <si>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</si>
  <si>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</si>
  <si>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</si>
  <si>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</si>
  <si>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</si>
  <si>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</si>
  <si>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</si>
  <si>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</si>
  <si>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</si>
  <si>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</si>
  <si>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</si>
  <si>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</si>
  <si>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</si>
  <si>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</si>
  <si>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</si>
  <si>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</si>
  <si>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</si>
  <si>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</si>
  <si>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</si>
  <si>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</si>
  <si>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</si>
  <si>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</si>
  <si>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</si>
  <si>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</si>
  <si>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</si>
  <si>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</si>
  <si>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</si>
  <si>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</si>
  <si>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</si>
  <si>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</si>
  <si>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</si>
  <si>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</si>
  <si>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</si>
  <si>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</si>
  <si>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</si>
  <si>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</si>
  <si>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</si>
  <si>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</si>
  <si>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</si>
  <si>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</si>
  <si>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</si>
  <si>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</si>
  <si>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</si>
  <si>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</si>
  <si>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0</t>
  </si>
  <si>
    <t>Desarrollador</t>
  </si>
  <si>
    <t>Aseguramiento de la calidad</t>
  </si>
  <si>
    <t>Administrador de la configuración</t>
  </si>
  <si>
    <t>Verifcar casos de uso</t>
  </si>
  <si>
    <t>Identificar riesgos ambientes y tecnicos que afectaran al proyecto</t>
  </si>
  <si>
    <t>Aprobar propuesta comercial</t>
  </si>
  <si>
    <t>Ejectuar el proceso de riesgos</t>
  </si>
  <si>
    <t>Estableer adaptaciones del proyecto</t>
  </si>
  <si>
    <t>Definir el plan de pruebas</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</si>
  <si>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</si>
  <si>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</si>
  <si>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</si>
  <si>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</si>
  <si>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</si>
  <si>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</si>
  <si>
    <t>Codificar la pagina</t>
  </si>
  <si>
    <r>
      <rPr>
        <b/>
        <sz val="11"/>
        <rFont val="Calibri"/>
        <family val="2"/>
        <scheme val="minor"/>
      </rPr>
      <t>Complejidad</t>
    </r>
    <r>
      <rPr>
        <sz val="11"/>
        <rFont val="Calibri"/>
        <family val="2"/>
        <scheme val="minor"/>
      </rPr>
      <t>: Se refiere a la dificultas que el Factor de Complejidad ya sea Técnico o Ambiental puede presentar cuando se realice el proyecto. Los valores dentro de complejidad son fijos y no estan sujetos a cambios.</t>
    </r>
  </si>
  <si>
    <t>Corrección de los defectos</t>
  </si>
  <si>
    <t xml:space="preserve">Verificación </t>
  </si>
  <si>
    <t>Aprobación del plan de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</si>
</sst>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7" fillId="0" borderId="0" applyFont="0" applyFill="0" applyBorder="0" applyAlignment="0" applyProtection="0"/>
    <xf numFmtId="0" fontId="46" fillId="0" borderId="0"/>
    <xf numFmtId="9" fontId="27" fillId="0" borderId="0" applyFont="0" applyFill="0" applyBorder="0" applyAlignment="0" applyProtection="0"/>
  </cellStyleXfs>
  <cellXfs count="257">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8" fillId="0" borderId="6" xfId="0" applyNumberFormat="1" applyFont="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0" fontId="15" fillId="5" borderId="3" xfId="0" applyFont="1" applyFill="1" applyBorder="1" applyAlignment="1" applyProtection="1">
      <alignment horizontal="center"/>
    </xf>
    <xf numFmtId="0" fontId="15" fillId="5" borderId="0" xfId="0" applyFont="1" applyFill="1" applyBorder="1" applyAlignment="1" applyProtection="1">
      <alignment horizontal="center"/>
    </xf>
    <xf numFmtId="0" fontId="15" fillId="5" borderId="8" xfId="0" applyFont="1" applyFill="1" applyBorder="1" applyAlignment="1" applyProtection="1">
      <alignment horizontal="center"/>
    </xf>
    <xf numFmtId="0" fontId="15" fillId="5" borderId="3" xfId="0" applyFont="1" applyFill="1" applyBorder="1" applyAlignment="1" applyProtection="1">
      <alignment horizontal="center"/>
      <protection locked="0"/>
    </xf>
    <xf numFmtId="0" fontId="15" fillId="5" borderId="0" xfId="0" applyFont="1" applyFill="1" applyBorder="1" applyAlignment="1" applyProtection="1">
      <alignment horizontal="center"/>
      <protection locked="0"/>
    </xf>
    <xf numFmtId="0" fontId="15" fillId="5" borderId="8" xfId="0" applyFont="1" applyFill="1" applyBorder="1" applyAlignment="1" applyProtection="1">
      <alignment horizontal="center"/>
      <protection locked="0"/>
    </xf>
    <xf numFmtId="0" fontId="29" fillId="0" borderId="0" xfId="0" applyFont="1" applyFill="1" applyBorder="1" applyAlignment="1" applyProtection="1">
      <alignment horizontal="left"/>
      <protection locked="0"/>
    </xf>
    <xf numFmtId="0" fontId="8" fillId="0" borderId="0" xfId="0" applyFont="1" applyProtection="1">
      <protection locked="0"/>
    </xf>
    <xf numFmtId="0" fontId="20" fillId="13" borderId="5" xfId="0" applyFont="1" applyFill="1" applyBorder="1" applyAlignment="1" applyProtection="1">
      <alignment horizontal="center"/>
      <protection locked="0"/>
    </xf>
    <xf numFmtId="0" fontId="23" fillId="13" borderId="0" xfId="0" applyFont="1" applyFill="1" applyBorder="1" applyAlignment="1" applyProtection="1">
      <alignment horizontal="right"/>
      <protection locked="0"/>
    </xf>
    <xf numFmtId="0" fontId="23" fillId="13" borderId="6" xfId="0" applyFont="1" applyFill="1" applyBorder="1" applyAlignment="1" applyProtection="1">
      <alignment horizontal="right"/>
      <protection locked="0"/>
    </xf>
    <xf numFmtId="0" fontId="9" fillId="12" borderId="11" xfId="0" applyFont="1" applyFill="1" applyBorder="1" applyAlignment="1" applyProtection="1">
      <alignment horizontal="center" wrapText="1"/>
      <protection locked="0"/>
    </xf>
    <xf numFmtId="0" fontId="9" fillId="12" borderId="11" xfId="0" applyFont="1" applyFill="1" applyBorder="1" applyAlignment="1" applyProtection="1">
      <alignment horizontal="left"/>
      <protection locked="0"/>
    </xf>
    <xf numFmtId="0" fontId="9" fillId="12" borderId="11" xfId="0" applyFont="1" applyFill="1" applyBorder="1" applyAlignment="1" applyProtection="1">
      <alignment horizontal="center"/>
      <protection locked="0"/>
    </xf>
    <xf numFmtId="0" fontId="8" fillId="0" borderId="2" xfId="0" applyFont="1" applyBorder="1" applyAlignment="1" applyProtection="1">
      <alignment horizontal="center"/>
      <protection locked="0"/>
    </xf>
    <xf numFmtId="0" fontId="8" fillId="0" borderId="3" xfId="0" applyFont="1" applyBorder="1" applyProtection="1">
      <protection locked="0"/>
    </xf>
    <xf numFmtId="1" fontId="8" fillId="0" borderId="3" xfId="0" applyNumberFormat="1" applyFont="1" applyBorder="1" applyAlignment="1" applyProtection="1">
      <alignment horizontal="center"/>
      <protection locked="0"/>
    </xf>
    <xf numFmtId="0" fontId="8" fillId="0" borderId="0" xfId="0" applyFont="1" applyBorder="1" applyProtection="1">
      <protection locked="0"/>
    </xf>
    <xf numFmtId="0" fontId="8" fillId="0" borderId="5" xfId="0" applyFont="1" applyBorder="1" applyAlignment="1" applyProtection="1">
      <alignment horizontal="center"/>
      <protection locked="0"/>
    </xf>
    <xf numFmtId="1" fontId="8" fillId="0" borderId="0" xfId="0" applyNumberFormat="1" applyFont="1" applyBorder="1" applyAlignment="1" applyProtection="1">
      <alignment horizontal="center"/>
      <protection locked="0"/>
    </xf>
    <xf numFmtId="0" fontId="8" fillId="0" borderId="6" xfId="0" applyFont="1" applyBorder="1" applyProtection="1">
      <protection locked="0"/>
    </xf>
    <xf numFmtId="0" fontId="8" fillId="0" borderId="7" xfId="0" applyFont="1" applyBorder="1" applyAlignment="1" applyProtection="1">
      <alignment horizontal="center"/>
      <protection locked="0"/>
    </xf>
    <xf numFmtId="0" fontId="8" fillId="0" borderId="8" xfId="0" applyFont="1" applyBorder="1" applyProtection="1">
      <protection locked="0"/>
    </xf>
    <xf numFmtId="1" fontId="8" fillId="0" borderId="8" xfId="0" applyNumberFormat="1" applyFont="1" applyBorder="1" applyAlignment="1" applyProtection="1">
      <alignment horizontal="center"/>
      <protection locked="0"/>
    </xf>
    <xf numFmtId="0" fontId="10" fillId="12" borderId="9" xfId="0" applyFont="1" applyFill="1" applyBorder="1" applyAlignment="1" applyProtection="1">
      <alignment horizontal="right"/>
      <protection locked="0"/>
    </xf>
    <xf numFmtId="0" fontId="10" fillId="12" borderId="12" xfId="0" applyFont="1" applyFill="1" applyBorder="1" applyAlignment="1" applyProtection="1">
      <alignment horizontal="right"/>
      <protection locked="0"/>
    </xf>
    <xf numFmtId="0" fontId="10" fillId="12" borderId="12" xfId="0" applyFont="1" applyFill="1" applyBorder="1" applyAlignment="1" applyProtection="1">
      <alignment horizontal="center"/>
      <protection locked="0"/>
    </xf>
    <xf numFmtId="0" fontId="10" fillId="12" borderId="10" xfId="0" applyFont="1" applyFill="1" applyBorder="1" applyAlignment="1" applyProtection="1">
      <alignment horizontal="right"/>
      <protection locked="0"/>
    </xf>
    <xf numFmtId="0" fontId="1" fillId="2" borderId="3" xfId="0" applyFont="1" applyFill="1" applyBorder="1" applyProtection="1">
      <protection locked="0"/>
    </xf>
    <xf numFmtId="0" fontId="15" fillId="3" borderId="3" xfId="0" applyFont="1" applyFill="1" applyBorder="1" applyAlignment="1" applyProtection="1">
      <alignment horizontal="center"/>
      <protection locked="0"/>
    </xf>
    <xf numFmtId="0" fontId="15" fillId="3" borderId="0" xfId="0" applyFont="1" applyFill="1" applyBorder="1" applyAlignment="1" applyProtection="1">
      <alignment horizontal="center"/>
      <protection locked="0"/>
    </xf>
    <xf numFmtId="0" fontId="9" fillId="12" borderId="12" xfId="0" applyFont="1" applyFill="1" applyBorder="1" applyAlignment="1" applyProtection="1">
      <alignment horizontal="right"/>
      <protection locked="0"/>
    </xf>
    <xf numFmtId="0" fontId="10" fillId="3" borderId="1" xfId="0" applyFont="1" applyFill="1" applyBorder="1" applyAlignment="1" applyProtection="1">
      <alignment horizontal="left" wrapText="1"/>
      <protection locked="0"/>
    </xf>
    <xf numFmtId="49" fontId="20" fillId="12" borderId="1" xfId="0" applyNumberFormat="1" applyFont="1" applyFill="1" applyBorder="1" applyAlignment="1" applyProtection="1">
      <alignment horizontal="center" vertical="center"/>
      <protection locked="0"/>
    </xf>
    <xf numFmtId="0" fontId="10" fillId="3" borderId="1" xfId="0" applyFont="1" applyFill="1" applyBorder="1" applyAlignment="1" applyProtection="1">
      <alignment horizontal="center" wrapText="1"/>
      <protection locked="0"/>
    </xf>
    <xf numFmtId="0" fontId="15" fillId="3" borderId="3" xfId="0" applyFont="1" applyFill="1" applyBorder="1" applyAlignment="1" applyProtection="1">
      <alignment horizontal="center"/>
    </xf>
    <xf numFmtId="0" fontId="15" fillId="3" borderId="0" xfId="0" applyFont="1" applyFill="1" applyBorder="1" applyAlignment="1" applyProtection="1">
      <alignment horizontal="center"/>
    </xf>
    <xf numFmtId="9" fontId="25" fillId="3" borderId="14" xfId="3" applyFont="1" applyFill="1" applyBorder="1" applyAlignment="1">
      <alignment horizontal="center"/>
    </xf>
    <xf numFmtId="1" fontId="25" fillId="2" borderId="5" xfId="2" applyNumberFormat="1" applyFont="1" applyFill="1" applyBorder="1" applyAlignment="1">
      <alignment horizontal="center"/>
    </xf>
    <xf numFmtId="0" fontId="25" fillId="7" borderId="5" xfId="0" applyNumberFormat="1" applyFont="1" applyFill="1" applyBorder="1" applyAlignment="1">
      <alignment horizontal="center"/>
    </xf>
    <xf numFmtId="0" fontId="7" fillId="2" borderId="5" xfId="2" applyFont="1" applyFill="1" applyBorder="1" applyAlignment="1">
      <alignment horizontal="center"/>
    </xf>
    <xf numFmtId="2" fontId="25" fillId="2" borderId="5" xfId="2" applyNumberFormat="1" applyFont="1" applyFill="1" applyBorder="1" applyAlignment="1">
      <alignment horizontal="center"/>
    </xf>
    <xf numFmtId="0" fontId="8" fillId="0" borderId="0" xfId="2" applyFont="1"/>
    <xf numFmtId="0" fontId="25" fillId="2" borderId="5" xfId="3" applyNumberFormat="1" applyFont="1" applyFill="1" applyBorder="1" applyAlignment="1">
      <alignment horizontal="center"/>
    </xf>
    <xf numFmtId="0" fontId="18" fillId="13" borderId="0" xfId="0" applyFont="1" applyFill="1" applyAlignment="1">
      <alignment horizontal="center" vertical="center"/>
    </xf>
    <xf numFmtId="0" fontId="18" fillId="13" borderId="0" xfId="0" applyFont="1" applyFill="1" applyAlignment="1">
      <alignment horizontal="center"/>
    </xf>
    <xf numFmtId="0" fontId="6" fillId="0" borderId="0" xfId="0" applyFont="1" applyFill="1" applyBorder="1" applyAlignment="1" applyProtection="1">
      <alignment horizontal="left" vertical="center" wrapText="1"/>
      <protection locked="0"/>
    </xf>
    <xf numFmtId="164" fontId="8" fillId="0" borderId="0" xfId="0" applyNumberFormat="1" applyFont="1" applyBorder="1" applyAlignment="1" applyProtection="1">
      <alignment horizontal="left" wrapText="1"/>
      <protection locked="0"/>
    </xf>
    <xf numFmtId="164" fontId="8" fillId="0" borderId="6" xfId="0" applyNumberFormat="1" applyFont="1" applyBorder="1" applyAlignment="1" applyProtection="1">
      <alignment horizontal="left" wrapText="1"/>
      <protection locked="0"/>
    </xf>
    <xf numFmtId="0" fontId="24" fillId="13" borderId="2" xfId="0" applyFont="1" applyFill="1" applyBorder="1" applyAlignment="1" applyProtection="1">
      <alignment horizontal="center"/>
      <protection locked="0"/>
    </xf>
    <xf numFmtId="0" fontId="24" fillId="13" borderId="3" xfId="0" applyFont="1" applyFill="1" applyBorder="1" applyAlignment="1" applyProtection="1">
      <alignment horizontal="center"/>
      <protection locked="0"/>
    </xf>
    <xf numFmtId="0" fontId="24" fillId="13" borderId="4" xfId="0" applyFont="1" applyFill="1" applyBorder="1" applyAlignment="1" applyProtection="1">
      <alignment horizontal="center"/>
      <protection locked="0"/>
    </xf>
    <xf numFmtId="0" fontId="9" fillId="12" borderId="9" xfId="0" applyFont="1" applyFill="1" applyBorder="1" applyAlignment="1" applyProtection="1">
      <alignment horizontal="center"/>
      <protection locked="0"/>
    </xf>
    <xf numFmtId="0" fontId="9" fillId="12" borderId="10" xfId="0" applyFont="1" applyFill="1" applyBorder="1" applyAlignment="1" applyProtection="1">
      <alignment horizontal="center"/>
      <protection locked="0"/>
    </xf>
    <xf numFmtId="0" fontId="8" fillId="0" borderId="0" xfId="0" applyFont="1" applyAlignment="1" applyProtection="1">
      <alignment horizontal="left" vertical="top" wrapText="1"/>
      <protection locked="0"/>
    </xf>
    <xf numFmtId="164" fontId="8" fillId="0" borderId="3" xfId="0" applyNumberFormat="1" applyFont="1" applyBorder="1" applyAlignment="1" applyProtection="1">
      <alignment horizontal="left" wrapText="1"/>
      <protection locked="0"/>
    </xf>
    <xf numFmtId="164" fontId="8" fillId="0" borderId="4" xfId="0" applyNumberFormat="1" applyFont="1" applyBorder="1" applyAlignment="1" applyProtection="1">
      <alignment horizontal="left" wrapText="1"/>
      <protection locked="0"/>
    </xf>
    <xf numFmtId="0" fontId="20" fillId="12" borderId="9" xfId="0" applyNumberFormat="1" applyFont="1" applyFill="1" applyBorder="1" applyAlignment="1" applyProtection="1">
      <alignment horizontal="center" vertical="center"/>
      <protection locked="0"/>
    </xf>
    <xf numFmtId="0" fontId="20" fillId="12" borderId="10" xfId="0" applyNumberFormat="1" applyFont="1" applyFill="1" applyBorder="1" applyAlignment="1" applyProtection="1">
      <alignment horizontal="center" vertical="center"/>
      <protection locked="0"/>
    </xf>
    <xf numFmtId="0" fontId="10" fillId="3" borderId="2" xfId="0" applyFont="1" applyFill="1" applyBorder="1" applyAlignment="1" applyProtection="1">
      <alignment horizontal="center"/>
      <protection locked="0"/>
    </xf>
    <xf numFmtId="0" fontId="10" fillId="3" borderId="4" xfId="0" applyFont="1" applyFill="1" applyBorder="1" applyAlignment="1" applyProtection="1">
      <alignment horizontal="center"/>
      <protection locked="0"/>
    </xf>
    <xf numFmtId="0" fontId="9" fillId="3" borderId="9" xfId="0" applyFont="1" applyFill="1" applyBorder="1" applyAlignment="1" applyProtection="1">
      <alignment horizontal="left" vertical="center" wrapText="1"/>
      <protection locked="0"/>
    </xf>
    <xf numFmtId="0" fontId="9" fillId="3" borderId="10" xfId="0" applyFont="1" applyFill="1" applyBorder="1" applyAlignment="1" applyProtection="1">
      <alignment horizontal="left" vertical="center" wrapText="1"/>
      <protection locked="0"/>
    </xf>
    <xf numFmtId="0" fontId="10" fillId="3" borderId="5" xfId="0" applyFont="1" applyFill="1" applyBorder="1" applyAlignment="1" applyProtection="1">
      <alignment horizontal="center"/>
      <protection locked="0"/>
    </xf>
    <xf numFmtId="0" fontId="10" fillId="3" borderId="0" xfId="0" applyFont="1" applyFill="1" applyBorder="1" applyAlignment="1" applyProtection="1">
      <alignment horizontal="center"/>
      <protection locked="0"/>
    </xf>
    <xf numFmtId="0" fontId="9" fillId="3" borderId="12" xfId="0" applyFont="1" applyFill="1" applyBorder="1" applyAlignment="1" applyProtection="1">
      <alignment horizontal="left" vertical="center" wrapText="1"/>
      <protection locked="0"/>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xf numFmtId="165" fontId="27" fillId="12" borderId="6" xfId="0" applyNumberFormat="1" applyFont="1" applyFill="1" applyBorder="1"/>
    <xf numFmtId="165" fontId="27" fillId="7" borderId="6" xfId="0" applyNumberFormat="1" applyFont="1" applyFill="1" applyBorder="1"/>
    <xf numFmtId="1" fontId="8" fillId="7" borderId="5" xfId="0" applyNumberFormat="1" applyFont="1" applyFill="1" applyBorder="1" applyAlignment="1">
      <alignment horizontal="center"/>
    </xf>
    <xf numFmtId="165" fontId="27" fillId="8" borderId="6" xfId="0" applyNumberFormat="1" applyFont="1" applyFill="1" applyBorder="1"/>
    <xf numFmtId="0" fontId="27" fillId="0" borderId="0" xfId="0" applyFont="1"/>
  </cellXfs>
  <cellStyles count="4">
    <cellStyle name="Normal" xfId="0" builtinId="0"/>
    <cellStyle name="Normal 2" xfId="2"/>
    <cellStyle name="Porcentaje" xfId="1" builtinId="5"/>
    <cellStyle name="Porcentaje 2" xfId="3"/>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D2" workbookViewId="0">
      <selection activeCell="G10" sqref="G10"/>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65" customFormat="1" ht="26.25" x14ac:dyDescent="0.4">
      <c r="A2" s="164"/>
      <c r="B2" s="216" t="s">
        <v>138</v>
      </c>
      <c r="C2" s="216"/>
      <c r="D2" s="217" t="s">
        <v>139</v>
      </c>
      <c r="E2" s="217"/>
      <c r="F2" s="217"/>
      <c r="G2" s="217"/>
    </row>
    <row r="4" spans="1:7" s="163" customFormat="1" ht="26.25" x14ac:dyDescent="0.4">
      <c r="A4" s="162"/>
      <c r="B4" s="166" t="s">
        <v>84</v>
      </c>
      <c r="C4" s="162"/>
      <c r="D4" s="162"/>
      <c r="E4" s="162"/>
      <c r="F4" s="162"/>
    </row>
    <row r="5" spans="1:7" x14ac:dyDescent="0.25">
      <c r="B5" s="1" t="s">
        <v>80</v>
      </c>
    </row>
    <row r="7" spans="1:7" ht="23.25" x14ac:dyDescent="0.35">
      <c r="B7" s="22" t="s">
        <v>77</v>
      </c>
      <c r="C7" s="22" t="s">
        <v>4</v>
      </c>
    </row>
    <row r="8" spans="1:7" ht="75" x14ac:dyDescent="0.25">
      <c r="B8" s="21" t="s">
        <v>9</v>
      </c>
      <c r="C8" s="20" t="s">
        <v>73</v>
      </c>
    </row>
    <row r="9" spans="1:7" ht="75" x14ac:dyDescent="0.25">
      <c r="B9" s="21" t="s">
        <v>68</v>
      </c>
      <c r="C9" s="20" t="s">
        <v>81</v>
      </c>
    </row>
    <row r="10" spans="1:7" ht="75" x14ac:dyDescent="0.25">
      <c r="B10" s="21" t="s">
        <v>69</v>
      </c>
      <c r="C10" s="20" t="s">
        <v>10</v>
      </c>
    </row>
    <row r="12" spans="1:7" s="163" customFormat="1" ht="26.25" x14ac:dyDescent="0.4">
      <c r="A12" s="162"/>
      <c r="B12" s="166" t="s">
        <v>83</v>
      </c>
      <c r="C12" s="162"/>
      <c r="D12" s="162"/>
      <c r="E12" s="162"/>
      <c r="F12" s="162"/>
    </row>
    <row r="13" spans="1:7" x14ac:dyDescent="0.25">
      <c r="B13" s="3" t="s">
        <v>140</v>
      </c>
    </row>
    <row r="14" spans="1:7" x14ac:dyDescent="0.25">
      <c r="B14" s="3" t="s">
        <v>79</v>
      </c>
    </row>
    <row r="16" spans="1:7" ht="24" thickBot="1" x14ac:dyDescent="0.4">
      <c r="B16" s="22" t="s">
        <v>74</v>
      </c>
      <c r="C16" s="23" t="s">
        <v>4</v>
      </c>
    </row>
    <row r="17" spans="1:256" x14ac:dyDescent="0.25">
      <c r="B17" s="33" t="s">
        <v>23</v>
      </c>
      <c r="C17" s="26" t="s">
        <v>11</v>
      </c>
    </row>
    <row r="18" spans="1:256" x14ac:dyDescent="0.25">
      <c r="B18" s="32" t="s">
        <v>24</v>
      </c>
      <c r="C18" s="27" t="s">
        <v>17</v>
      </c>
    </row>
    <row r="19" spans="1:256" x14ac:dyDescent="0.25">
      <c r="B19" s="32" t="s">
        <v>25</v>
      </c>
      <c r="C19" s="27" t="s">
        <v>18</v>
      </c>
    </row>
    <row r="20" spans="1:256" x14ac:dyDescent="0.25">
      <c r="A20" s="7"/>
      <c r="B20" s="19" t="s">
        <v>26</v>
      </c>
      <c r="C20" s="34" t="s">
        <v>19</v>
      </c>
    </row>
    <row r="21" spans="1:256" x14ac:dyDescent="0.25">
      <c r="A21" s="35"/>
      <c r="B21" s="19" t="s">
        <v>27</v>
      </c>
      <c r="C21" s="31" t="s">
        <v>20</v>
      </c>
    </row>
    <row r="22" spans="1:256" x14ac:dyDescent="0.25">
      <c r="A22" s="7"/>
      <c r="B22" s="19" t="s">
        <v>28</v>
      </c>
      <c r="C22" s="34" t="s">
        <v>12</v>
      </c>
    </row>
    <row r="23" spans="1:256" x14ac:dyDescent="0.25">
      <c r="A23" s="7"/>
      <c r="B23" s="19" t="s">
        <v>29</v>
      </c>
      <c r="C23" s="31" t="s">
        <v>13</v>
      </c>
    </row>
    <row r="24" spans="1:256" x14ac:dyDescent="0.25">
      <c r="A24" s="7"/>
      <c r="B24" s="19" t="s">
        <v>30</v>
      </c>
      <c r="C24" s="34" t="s">
        <v>14</v>
      </c>
    </row>
    <row r="25" spans="1:256" x14ac:dyDescent="0.25">
      <c r="A25" s="7"/>
      <c r="B25" s="19" t="s">
        <v>31</v>
      </c>
      <c r="C25" s="31" t="s">
        <v>71</v>
      </c>
    </row>
    <row r="26" spans="1:256" x14ac:dyDescent="0.25">
      <c r="A26" s="7"/>
      <c r="B26" s="19" t="s">
        <v>32</v>
      </c>
      <c r="C26" s="25" t="s">
        <v>15</v>
      </c>
    </row>
    <row r="27" spans="1:256" x14ac:dyDescent="0.25">
      <c r="A27" s="7"/>
      <c r="B27" s="18" t="s">
        <v>33</v>
      </c>
      <c r="C27" s="25" t="s">
        <v>21</v>
      </c>
      <c r="D27" s="6"/>
    </row>
    <row r="28" spans="1:256" x14ac:dyDescent="0.25">
      <c r="B28" s="29" t="s">
        <v>34</v>
      </c>
      <c r="C28" s="25" t="s">
        <v>75</v>
      </c>
      <c r="D28" s="6"/>
    </row>
    <row r="29" spans="1:256" ht="15.75" thickBot="1" x14ac:dyDescent="0.3">
      <c r="B29" s="30" t="s">
        <v>35</v>
      </c>
      <c r="C29" s="36" t="s">
        <v>22</v>
      </c>
    </row>
    <row r="31" spans="1:256" s="163" customFormat="1" ht="26.25" x14ac:dyDescent="0.4">
      <c r="A31" s="162"/>
      <c r="B31" s="166" t="s">
        <v>82</v>
      </c>
      <c r="C31" s="162"/>
      <c r="D31" s="162"/>
      <c r="E31" s="162"/>
      <c r="F31" s="162"/>
    </row>
    <row r="32" spans="1:256" x14ac:dyDescent="0.25">
      <c r="A32" s="3"/>
      <c r="B32" s="3" t="s">
        <v>170</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79</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37" t="s">
        <v>61</v>
      </c>
      <c r="C35" s="23" t="s">
        <v>4</v>
      </c>
    </row>
    <row r="36" spans="1:256" x14ac:dyDescent="0.25">
      <c r="B36" s="33" t="s">
        <v>40</v>
      </c>
      <c r="C36" s="38" t="s">
        <v>48</v>
      </c>
    </row>
    <row r="37" spans="1:256" x14ac:dyDescent="0.25">
      <c r="B37" s="21" t="s">
        <v>41</v>
      </c>
      <c r="C37" s="25" t="s">
        <v>50</v>
      </c>
    </row>
    <row r="38" spans="1:256" x14ac:dyDescent="0.25">
      <c r="B38" s="28" t="s">
        <v>42</v>
      </c>
      <c r="C38" s="27" t="s">
        <v>51</v>
      </c>
    </row>
    <row r="39" spans="1:256" x14ac:dyDescent="0.25">
      <c r="B39" s="32" t="s">
        <v>43</v>
      </c>
      <c r="C39" s="39" t="s">
        <v>72</v>
      </c>
    </row>
    <row r="40" spans="1:256" x14ac:dyDescent="0.25">
      <c r="B40" s="21" t="s">
        <v>44</v>
      </c>
      <c r="C40" s="25" t="s">
        <v>52</v>
      </c>
    </row>
    <row r="41" spans="1:256" x14ac:dyDescent="0.25">
      <c r="B41" s="28" t="s">
        <v>45</v>
      </c>
      <c r="C41" s="24" t="s">
        <v>53</v>
      </c>
    </row>
    <row r="42" spans="1:256" x14ac:dyDescent="0.25">
      <c r="B42" s="28" t="s">
        <v>46</v>
      </c>
      <c r="C42" s="24" t="s">
        <v>54</v>
      </c>
    </row>
    <row r="43" spans="1:256" ht="15.75" thickBot="1" x14ac:dyDescent="0.3">
      <c r="B43" s="41" t="s">
        <v>47</v>
      </c>
      <c r="C43" s="40"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zoomScale="80" zoomScaleNormal="80" workbookViewId="0">
      <selection activeCell="G39" sqref="G39"/>
    </sheetView>
  </sheetViews>
  <sheetFormatPr baseColWidth="10" defaultRowHeight="15" x14ac:dyDescent="0.25"/>
  <cols>
    <col min="1" max="1" width="5.28515625" style="179" customWidth="1"/>
    <col min="2" max="2" width="15" style="179" customWidth="1"/>
    <col min="3" max="3" width="59.7109375" style="179" customWidth="1"/>
    <col min="4" max="4" width="13.28515625" style="179" customWidth="1"/>
    <col min="5" max="5" width="10.140625" style="179" customWidth="1"/>
    <col min="6" max="6" width="11.85546875" style="179" customWidth="1"/>
    <col min="7" max="7" width="46.140625" style="179" customWidth="1"/>
    <col min="8" max="8" width="6.7109375" style="179" bestFit="1" customWidth="1"/>
    <col min="9" max="16384" width="11.42578125" style="179"/>
  </cols>
  <sheetData>
    <row r="2" spans="2:11" ht="18.75" x14ac:dyDescent="0.3">
      <c r="B2" s="178" t="s">
        <v>79</v>
      </c>
    </row>
    <row r="3" spans="2:11" ht="33" customHeight="1" x14ac:dyDescent="0.25">
      <c r="B3" s="218" t="s">
        <v>137</v>
      </c>
      <c r="C3" s="218"/>
      <c r="D3" s="218"/>
      <c r="E3" s="218"/>
      <c r="F3" s="218"/>
      <c r="G3" s="218"/>
      <c r="H3" s="218"/>
    </row>
    <row r="4" spans="2:11" ht="15" customHeight="1" x14ac:dyDescent="0.25">
      <c r="B4" s="226" t="s">
        <v>189</v>
      </c>
      <c r="C4" s="226"/>
      <c r="D4" s="226"/>
      <c r="E4" s="226"/>
      <c r="F4" s="226"/>
      <c r="G4" s="226"/>
      <c r="H4" s="226"/>
    </row>
    <row r="5" spans="2:11" x14ac:dyDescent="0.25">
      <c r="B5" s="226"/>
      <c r="C5" s="226"/>
      <c r="D5" s="226"/>
      <c r="E5" s="226"/>
      <c r="F5" s="226"/>
      <c r="G5" s="226"/>
      <c r="H5" s="226"/>
    </row>
    <row r="8" spans="2:11" ht="23.25" x14ac:dyDescent="0.35">
      <c r="B8" s="221" t="s">
        <v>76</v>
      </c>
      <c r="C8" s="222"/>
      <c r="D8" s="222"/>
      <c r="E8" s="222"/>
      <c r="F8" s="222"/>
      <c r="G8" s="222"/>
      <c r="H8" s="223"/>
    </row>
    <row r="9" spans="2:11" ht="18.75" x14ac:dyDescent="0.3">
      <c r="B9" s="180"/>
      <c r="C9" s="181"/>
      <c r="D9" s="181"/>
      <c r="E9" s="181"/>
      <c r="F9" s="181"/>
      <c r="G9" s="181" t="s">
        <v>38</v>
      </c>
      <c r="H9" s="182">
        <f>0.6+(0.01*SUM(F11:F23))</f>
        <v>0.6</v>
      </c>
    </row>
    <row r="10" spans="2:11" ht="30" x14ac:dyDescent="0.25">
      <c r="B10" s="183" t="s">
        <v>61</v>
      </c>
      <c r="C10" s="184" t="s">
        <v>4</v>
      </c>
      <c r="D10" s="185" t="s">
        <v>78</v>
      </c>
      <c r="E10" s="185" t="s">
        <v>3</v>
      </c>
      <c r="F10" s="183" t="s">
        <v>36</v>
      </c>
      <c r="G10" s="224" t="s">
        <v>37</v>
      </c>
      <c r="H10" s="225"/>
    </row>
    <row r="11" spans="2:11" x14ac:dyDescent="0.25">
      <c r="B11" s="186" t="s">
        <v>23</v>
      </c>
      <c r="C11" s="187" t="s">
        <v>11</v>
      </c>
      <c r="D11" s="172">
        <v>2</v>
      </c>
      <c r="E11" s="188">
        <v>0</v>
      </c>
      <c r="F11" s="175">
        <f t="shared" ref="F11:F23" si="0">E11*D11</f>
        <v>0</v>
      </c>
      <c r="G11" s="227"/>
      <c r="H11" s="228"/>
      <c r="K11" s="189"/>
    </row>
    <row r="12" spans="2:11" x14ac:dyDescent="0.25">
      <c r="B12" s="190" t="s">
        <v>24</v>
      </c>
      <c r="C12" s="189" t="s">
        <v>17</v>
      </c>
      <c r="D12" s="173">
        <v>2</v>
      </c>
      <c r="E12" s="191">
        <v>0</v>
      </c>
      <c r="F12" s="176">
        <f t="shared" si="0"/>
        <v>0</v>
      </c>
      <c r="G12" s="219"/>
      <c r="H12" s="220"/>
    </row>
    <row r="13" spans="2:11" x14ac:dyDescent="0.25">
      <c r="B13" s="190" t="s">
        <v>25</v>
      </c>
      <c r="C13" s="189" t="s">
        <v>18</v>
      </c>
      <c r="D13" s="173">
        <v>1</v>
      </c>
      <c r="E13" s="191">
        <v>0</v>
      </c>
      <c r="F13" s="176">
        <f t="shared" si="0"/>
        <v>0</v>
      </c>
      <c r="G13" s="219"/>
      <c r="H13" s="220"/>
    </row>
    <row r="14" spans="2:11" x14ac:dyDescent="0.25">
      <c r="B14" s="190" t="s">
        <v>26</v>
      </c>
      <c r="C14" s="189" t="s">
        <v>19</v>
      </c>
      <c r="D14" s="173">
        <v>1</v>
      </c>
      <c r="E14" s="191">
        <v>0</v>
      </c>
      <c r="F14" s="176">
        <f t="shared" si="0"/>
        <v>0</v>
      </c>
      <c r="G14" s="219"/>
      <c r="H14" s="220"/>
    </row>
    <row r="15" spans="2:11" x14ac:dyDescent="0.25">
      <c r="B15" s="190" t="s">
        <v>27</v>
      </c>
      <c r="C15" s="189" t="s">
        <v>20</v>
      </c>
      <c r="D15" s="173">
        <v>1</v>
      </c>
      <c r="E15" s="191">
        <v>0</v>
      </c>
      <c r="F15" s="176">
        <f t="shared" si="0"/>
        <v>0</v>
      </c>
      <c r="G15" s="219"/>
      <c r="H15" s="220"/>
    </row>
    <row r="16" spans="2:11" x14ac:dyDescent="0.25">
      <c r="B16" s="190" t="s">
        <v>28</v>
      </c>
      <c r="C16" s="189" t="s">
        <v>12</v>
      </c>
      <c r="D16" s="173">
        <v>0.5</v>
      </c>
      <c r="E16" s="191">
        <v>0</v>
      </c>
      <c r="F16" s="176">
        <f t="shared" si="0"/>
        <v>0</v>
      </c>
      <c r="G16" s="189"/>
      <c r="H16" s="192"/>
    </row>
    <row r="17" spans="2:8" x14ac:dyDescent="0.25">
      <c r="B17" s="190" t="s">
        <v>29</v>
      </c>
      <c r="C17" s="189" t="s">
        <v>13</v>
      </c>
      <c r="D17" s="173">
        <v>0.5</v>
      </c>
      <c r="E17" s="191">
        <v>0</v>
      </c>
      <c r="F17" s="176">
        <f t="shared" si="0"/>
        <v>0</v>
      </c>
      <c r="G17" s="219"/>
      <c r="H17" s="220"/>
    </row>
    <row r="18" spans="2:8" x14ac:dyDescent="0.25">
      <c r="B18" s="190" t="s">
        <v>30</v>
      </c>
      <c r="C18" s="189" t="s">
        <v>14</v>
      </c>
      <c r="D18" s="173">
        <v>2</v>
      </c>
      <c r="E18" s="191">
        <v>0</v>
      </c>
      <c r="F18" s="176">
        <f t="shared" si="0"/>
        <v>0</v>
      </c>
      <c r="G18" s="189"/>
      <c r="H18" s="192"/>
    </row>
    <row r="19" spans="2:8" x14ac:dyDescent="0.25">
      <c r="B19" s="190" t="s">
        <v>31</v>
      </c>
      <c r="C19" s="189" t="s">
        <v>71</v>
      </c>
      <c r="D19" s="173">
        <v>1</v>
      </c>
      <c r="E19" s="191">
        <v>0</v>
      </c>
      <c r="F19" s="176">
        <f t="shared" si="0"/>
        <v>0</v>
      </c>
      <c r="G19" s="219"/>
      <c r="H19" s="220"/>
    </row>
    <row r="20" spans="2:8" x14ac:dyDescent="0.25">
      <c r="B20" s="190" t="s">
        <v>32</v>
      </c>
      <c r="C20" s="189" t="s">
        <v>15</v>
      </c>
      <c r="D20" s="173">
        <v>1</v>
      </c>
      <c r="E20" s="191">
        <v>0</v>
      </c>
      <c r="F20" s="176">
        <f t="shared" si="0"/>
        <v>0</v>
      </c>
      <c r="G20" s="219"/>
      <c r="H20" s="220"/>
    </row>
    <row r="21" spans="2:8" x14ac:dyDescent="0.25">
      <c r="B21" s="190" t="s">
        <v>33</v>
      </c>
      <c r="C21" s="189" t="s">
        <v>21</v>
      </c>
      <c r="D21" s="173">
        <v>1</v>
      </c>
      <c r="E21" s="191">
        <v>0</v>
      </c>
      <c r="F21" s="176">
        <f t="shared" si="0"/>
        <v>0</v>
      </c>
      <c r="G21" s="219"/>
      <c r="H21" s="220"/>
    </row>
    <row r="22" spans="2:8" x14ac:dyDescent="0.25">
      <c r="B22" s="190" t="s">
        <v>34</v>
      </c>
      <c r="C22" s="189" t="s">
        <v>75</v>
      </c>
      <c r="D22" s="173">
        <v>1</v>
      </c>
      <c r="E22" s="191">
        <v>0</v>
      </c>
      <c r="F22" s="176">
        <f t="shared" si="0"/>
        <v>0</v>
      </c>
      <c r="G22" s="219"/>
      <c r="H22" s="220"/>
    </row>
    <row r="23" spans="2:8" x14ac:dyDescent="0.25">
      <c r="B23" s="193" t="s">
        <v>35</v>
      </c>
      <c r="C23" s="194" t="s">
        <v>22</v>
      </c>
      <c r="D23" s="174">
        <v>1</v>
      </c>
      <c r="E23" s="195">
        <v>0</v>
      </c>
      <c r="F23" s="177">
        <f t="shared" si="0"/>
        <v>0</v>
      </c>
      <c r="G23" s="219"/>
      <c r="H23" s="220"/>
    </row>
    <row r="24" spans="2:8" x14ac:dyDescent="0.25">
      <c r="B24" s="196"/>
      <c r="C24" s="197"/>
      <c r="D24" s="197"/>
      <c r="E24" s="197" t="s">
        <v>62</v>
      </c>
      <c r="F24" s="198">
        <f>SUM(F11:F23)</f>
        <v>0</v>
      </c>
      <c r="G24" s="197"/>
      <c r="H24" s="199"/>
    </row>
    <row r="27" spans="2:8" ht="23.25" x14ac:dyDescent="0.35">
      <c r="B27" s="221" t="s">
        <v>39</v>
      </c>
      <c r="C27" s="222"/>
      <c r="D27" s="222"/>
      <c r="E27" s="222"/>
      <c r="F27" s="222"/>
      <c r="G27" s="222"/>
      <c r="H27" s="223"/>
    </row>
    <row r="28" spans="2:8" ht="18.75" x14ac:dyDescent="0.3">
      <c r="B28" s="181"/>
      <c r="C28" s="181"/>
      <c r="D28" s="181"/>
      <c r="E28" s="181"/>
      <c r="F28" s="181"/>
      <c r="G28" s="181" t="s">
        <v>49</v>
      </c>
      <c r="H28" s="181">
        <f>1.4+(-0.03*SUM(F30:F37))</f>
        <v>1.4</v>
      </c>
    </row>
    <row r="29" spans="2:8" ht="30" x14ac:dyDescent="0.25">
      <c r="B29" s="183" t="s">
        <v>60</v>
      </c>
      <c r="C29" s="184" t="s">
        <v>4</v>
      </c>
      <c r="D29" s="185" t="s">
        <v>78</v>
      </c>
      <c r="E29" s="185" t="s">
        <v>3</v>
      </c>
      <c r="F29" s="183" t="s">
        <v>36</v>
      </c>
      <c r="G29" s="224" t="s">
        <v>37</v>
      </c>
      <c r="H29" s="225"/>
    </row>
    <row r="30" spans="2:8" x14ac:dyDescent="0.25">
      <c r="B30" s="186" t="s">
        <v>40</v>
      </c>
      <c r="C30" s="200" t="s">
        <v>48</v>
      </c>
      <c r="D30" s="207">
        <v>1.5</v>
      </c>
      <c r="E30" s="188">
        <v>0</v>
      </c>
      <c r="F30" s="201">
        <f t="shared" ref="F30:F37" si="1">E30*D30</f>
        <v>0</v>
      </c>
      <c r="G30" s="227"/>
      <c r="H30" s="228"/>
    </row>
    <row r="31" spans="2:8" x14ac:dyDescent="0.25">
      <c r="B31" s="190" t="s">
        <v>41</v>
      </c>
      <c r="C31" s="189" t="s">
        <v>50</v>
      </c>
      <c r="D31" s="208">
        <v>0.5</v>
      </c>
      <c r="E31" s="191">
        <v>0</v>
      </c>
      <c r="F31" s="202">
        <f t="shared" si="1"/>
        <v>0</v>
      </c>
      <c r="G31" s="219"/>
      <c r="H31" s="220"/>
    </row>
    <row r="32" spans="2:8" x14ac:dyDescent="0.25">
      <c r="B32" s="190" t="s">
        <v>42</v>
      </c>
      <c r="C32" s="189" t="s">
        <v>51</v>
      </c>
      <c r="D32" s="208">
        <v>1</v>
      </c>
      <c r="E32" s="191">
        <v>0</v>
      </c>
      <c r="F32" s="202">
        <f t="shared" si="1"/>
        <v>0</v>
      </c>
      <c r="G32" s="219"/>
      <c r="H32" s="220"/>
    </row>
    <row r="33" spans="2:8" x14ac:dyDescent="0.25">
      <c r="B33" s="190" t="s">
        <v>43</v>
      </c>
      <c r="C33" s="189" t="s">
        <v>72</v>
      </c>
      <c r="D33" s="208">
        <v>0.5</v>
      </c>
      <c r="E33" s="191">
        <v>0</v>
      </c>
      <c r="F33" s="202">
        <f t="shared" si="1"/>
        <v>0</v>
      </c>
      <c r="G33" s="219"/>
      <c r="H33" s="220"/>
    </row>
    <row r="34" spans="2:8" x14ac:dyDescent="0.25">
      <c r="B34" s="190" t="s">
        <v>44</v>
      </c>
      <c r="C34" s="189" t="s">
        <v>52</v>
      </c>
      <c r="D34" s="208">
        <v>1</v>
      </c>
      <c r="E34" s="191">
        <v>0</v>
      </c>
      <c r="F34" s="202">
        <f t="shared" si="1"/>
        <v>0</v>
      </c>
      <c r="G34" s="219"/>
      <c r="H34" s="220"/>
    </row>
    <row r="35" spans="2:8" x14ac:dyDescent="0.25">
      <c r="B35" s="190" t="s">
        <v>45</v>
      </c>
      <c r="C35" s="189" t="s">
        <v>53</v>
      </c>
      <c r="D35" s="208">
        <v>2</v>
      </c>
      <c r="E35" s="191">
        <v>0</v>
      </c>
      <c r="F35" s="202">
        <f t="shared" si="1"/>
        <v>0</v>
      </c>
      <c r="G35" s="189"/>
      <c r="H35" s="192"/>
    </row>
    <row r="36" spans="2:8" x14ac:dyDescent="0.25">
      <c r="B36" s="190" t="s">
        <v>46</v>
      </c>
      <c r="C36" s="189" t="s">
        <v>54</v>
      </c>
      <c r="D36" s="208">
        <v>-1</v>
      </c>
      <c r="E36" s="191">
        <v>0</v>
      </c>
      <c r="F36" s="202">
        <f t="shared" si="1"/>
        <v>0</v>
      </c>
      <c r="G36" s="219"/>
      <c r="H36" s="220"/>
    </row>
    <row r="37" spans="2:8" x14ac:dyDescent="0.25">
      <c r="B37" s="190" t="s">
        <v>47</v>
      </c>
      <c r="C37" s="189" t="s">
        <v>55</v>
      </c>
      <c r="D37" s="208">
        <v>2</v>
      </c>
      <c r="E37" s="191">
        <v>0</v>
      </c>
      <c r="F37" s="202">
        <f t="shared" si="1"/>
        <v>0</v>
      </c>
      <c r="G37" s="189"/>
      <c r="H37" s="192"/>
    </row>
    <row r="38" spans="2:8" x14ac:dyDescent="0.25">
      <c r="B38" s="196"/>
      <c r="C38" s="203"/>
      <c r="D38" s="197"/>
      <c r="E38" s="203" t="s">
        <v>63</v>
      </c>
      <c r="F38" s="198">
        <f>SUM(F30:F37)</f>
        <v>0</v>
      </c>
      <c r="G38" s="197"/>
      <c r="H38" s="199"/>
    </row>
    <row r="40" spans="2:8" x14ac:dyDescent="0.25">
      <c r="B40" s="231" t="s">
        <v>65</v>
      </c>
      <c r="C40" s="232"/>
      <c r="F40" s="235" t="s">
        <v>66</v>
      </c>
      <c r="G40" s="236"/>
      <c r="H40" s="236"/>
    </row>
    <row r="41" spans="2:8" ht="60" customHeight="1" x14ac:dyDescent="0.25">
      <c r="B41" s="233" t="s">
        <v>135</v>
      </c>
      <c r="C41" s="234"/>
      <c r="F41" s="233" t="s">
        <v>136</v>
      </c>
      <c r="G41" s="237"/>
      <c r="H41" s="237"/>
    </row>
    <row r="42" spans="2:8" ht="45" x14ac:dyDescent="0.25">
      <c r="B42" s="204" t="s">
        <v>130</v>
      </c>
      <c r="C42" s="205" t="s">
        <v>172</v>
      </c>
      <c r="F42" s="206" t="s">
        <v>67</v>
      </c>
      <c r="G42" s="229">
        <v>0</v>
      </c>
      <c r="H42" s="230"/>
    </row>
  </sheetData>
  <sheetProtection sheet="1" objects="1" scenarios="1"/>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G14:H14"/>
    <mergeCell ref="B27:H27"/>
    <mergeCell ref="G29:H29"/>
    <mergeCell ref="B4:H5"/>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C10" sqref="C10"/>
    </sheetView>
  </sheetViews>
  <sheetFormatPr baseColWidth="10" defaultRowHeight="15" x14ac:dyDescent="0.25"/>
  <cols>
    <col min="1" max="1" width="2.42578125" style="1" customWidth="1"/>
    <col min="2" max="2" width="4.7109375" style="8" customWidth="1"/>
    <col min="3" max="3" width="76.42578125" style="1" customWidth="1"/>
    <col min="4" max="4" width="11" style="1" customWidth="1"/>
    <col min="5" max="5" width="11.140625" style="8" customWidth="1"/>
    <col min="6" max="6" width="10.7109375" style="8" customWidth="1"/>
    <col min="7" max="7" width="15.7109375" style="8" bestFit="1" customWidth="1"/>
    <col min="8" max="8" width="11.42578125" style="1"/>
    <col min="9" max="9" width="12.140625" style="1" bestFit="1" customWidth="1"/>
    <col min="10" max="16384" width="11.42578125" style="1"/>
  </cols>
  <sheetData>
    <row r="2" spans="2:7" ht="26.25" x14ac:dyDescent="0.4">
      <c r="B2" s="238" t="s">
        <v>5</v>
      </c>
      <c r="C2" s="238"/>
      <c r="D2" s="238"/>
      <c r="E2" s="238"/>
      <c r="F2" s="238"/>
      <c r="G2" s="238"/>
    </row>
    <row r="3" spans="2:7" ht="18.75" x14ac:dyDescent="0.3">
      <c r="B3" s="157"/>
      <c r="C3" s="158"/>
      <c r="D3" s="159"/>
      <c r="E3" s="159"/>
      <c r="F3" s="159" t="s">
        <v>59</v>
      </c>
      <c r="G3" s="160">
        <f>SUM(G5:G29)*'Factor de complejidad Téc y Amb'!H9*'Factor de complejidad Téc y Amb'!H28</f>
        <v>0</v>
      </c>
    </row>
    <row r="4" spans="2:7" x14ac:dyDescent="0.25">
      <c r="B4" s="157" t="s">
        <v>0</v>
      </c>
      <c r="C4" s="161" t="s">
        <v>6</v>
      </c>
      <c r="D4" s="157" t="s">
        <v>58</v>
      </c>
      <c r="E4" s="157" t="s">
        <v>56</v>
      </c>
      <c r="F4" s="157" t="s">
        <v>16</v>
      </c>
      <c r="G4" s="157" t="s">
        <v>57</v>
      </c>
    </row>
    <row r="5" spans="2:7" x14ac:dyDescent="0.25">
      <c r="B5" s="2">
        <v>1</v>
      </c>
      <c r="C5" s="10" t="s">
        <v>79</v>
      </c>
      <c r="D5" s="11"/>
      <c r="E5" s="12"/>
      <c r="F5" s="42">
        <f>IF(D5="Simple",5,IF(D5="Promedio",10,IF(D5="Complejo",15,0)))</f>
        <v>0</v>
      </c>
      <c r="G5" s="42">
        <f t="shared" ref="G5:G29" si="0">IF(E5="Si",IF(D5="Simple",5,IF(D5="Promedio",5,IF(D5="Complejo",10,5))),F5)</f>
        <v>0</v>
      </c>
    </row>
    <row r="6" spans="2:7" x14ac:dyDescent="0.25">
      <c r="B6" s="2">
        <v>2</v>
      </c>
      <c r="C6" s="10" t="s">
        <v>79</v>
      </c>
      <c r="D6" s="11"/>
      <c r="E6" s="12"/>
      <c r="F6" s="42">
        <f t="shared" ref="F6:F29" si="1">IF(D6="Simple",5,IF(D6="Promedio",10,IF(D6="Complejo",15,0)))</f>
        <v>0</v>
      </c>
      <c r="G6" s="42">
        <f t="shared" si="0"/>
        <v>0</v>
      </c>
    </row>
    <row r="7" spans="2:7" x14ac:dyDescent="0.25">
      <c r="B7" s="2">
        <v>3</v>
      </c>
      <c r="C7" s="10" t="s">
        <v>79</v>
      </c>
      <c r="D7" s="11"/>
      <c r="E7" s="12"/>
      <c r="F7" s="42">
        <f t="shared" si="1"/>
        <v>0</v>
      </c>
      <c r="G7" s="42">
        <f t="shared" si="0"/>
        <v>0</v>
      </c>
    </row>
    <row r="8" spans="2:7" x14ac:dyDescent="0.25">
      <c r="B8" s="2">
        <v>4</v>
      </c>
      <c r="C8" s="10" t="s">
        <v>79</v>
      </c>
      <c r="D8" s="11"/>
      <c r="E8" s="12"/>
      <c r="F8" s="42">
        <f>IF(D8="Simple",5,IF(D8="Intermedio",10,IF(D8="Complejo",15,0)))</f>
        <v>0</v>
      </c>
      <c r="G8" s="42">
        <f t="shared" si="0"/>
        <v>0</v>
      </c>
    </row>
    <row r="9" spans="2:7" x14ac:dyDescent="0.25">
      <c r="B9" s="2">
        <v>5</v>
      </c>
      <c r="C9" s="10" t="s">
        <v>79</v>
      </c>
      <c r="D9" s="11"/>
      <c r="E9" s="12"/>
      <c r="F9" s="42">
        <f t="shared" ref="F9:F16" si="2">IF(D9="Simple",5,IF(D9="Intermedio",10,IF(D9="Complejo",15,0)))</f>
        <v>0</v>
      </c>
      <c r="G9" s="42">
        <f t="shared" si="0"/>
        <v>0</v>
      </c>
    </row>
    <row r="10" spans="2:7" x14ac:dyDescent="0.25">
      <c r="B10" s="2">
        <v>6</v>
      </c>
      <c r="C10" s="10" t="s">
        <v>79</v>
      </c>
      <c r="D10" s="11"/>
      <c r="E10" s="12"/>
      <c r="F10" s="42">
        <f t="shared" si="2"/>
        <v>0</v>
      </c>
      <c r="G10" s="42">
        <f t="shared" si="0"/>
        <v>0</v>
      </c>
    </row>
    <row r="11" spans="2:7" x14ac:dyDescent="0.25">
      <c r="B11" s="2">
        <v>7</v>
      </c>
      <c r="C11" s="10" t="s">
        <v>79</v>
      </c>
      <c r="D11" s="11"/>
      <c r="E11" s="12"/>
      <c r="F11" s="42">
        <f t="shared" si="2"/>
        <v>0</v>
      </c>
      <c r="G11" s="42">
        <f t="shared" si="0"/>
        <v>0</v>
      </c>
    </row>
    <row r="12" spans="2:7" x14ac:dyDescent="0.25">
      <c r="B12" s="2">
        <v>8</v>
      </c>
      <c r="C12" s="10" t="s">
        <v>79</v>
      </c>
      <c r="D12" s="11"/>
      <c r="E12" s="12"/>
      <c r="F12" s="42">
        <f t="shared" si="2"/>
        <v>0</v>
      </c>
      <c r="G12" s="42">
        <f t="shared" si="0"/>
        <v>0</v>
      </c>
    </row>
    <row r="13" spans="2:7" x14ac:dyDescent="0.25">
      <c r="B13" s="2">
        <v>9</v>
      </c>
      <c r="C13" s="10" t="s">
        <v>79</v>
      </c>
      <c r="D13" s="11"/>
      <c r="E13" s="12"/>
      <c r="F13" s="42">
        <f t="shared" si="2"/>
        <v>0</v>
      </c>
      <c r="G13" s="42">
        <f t="shared" si="0"/>
        <v>0</v>
      </c>
    </row>
    <row r="14" spans="2:7" x14ac:dyDescent="0.25">
      <c r="B14" s="2">
        <v>10</v>
      </c>
      <c r="C14" s="10" t="s">
        <v>79</v>
      </c>
      <c r="D14" s="11"/>
      <c r="E14" s="12"/>
      <c r="F14" s="42">
        <f t="shared" si="2"/>
        <v>0</v>
      </c>
      <c r="G14" s="42">
        <f t="shared" si="0"/>
        <v>0</v>
      </c>
    </row>
    <row r="15" spans="2:7" x14ac:dyDescent="0.25">
      <c r="B15" s="2">
        <v>11</v>
      </c>
      <c r="C15" s="10" t="s">
        <v>79</v>
      </c>
      <c r="D15" s="11"/>
      <c r="E15" s="12"/>
      <c r="F15" s="42">
        <f t="shared" si="2"/>
        <v>0</v>
      </c>
      <c r="G15" s="42">
        <f t="shared" si="0"/>
        <v>0</v>
      </c>
    </row>
    <row r="16" spans="2:7" x14ac:dyDescent="0.25">
      <c r="B16" s="2">
        <v>12</v>
      </c>
      <c r="C16" s="10" t="s">
        <v>79</v>
      </c>
      <c r="D16" s="11"/>
      <c r="E16" s="12"/>
      <c r="F16" s="42">
        <f t="shared" si="2"/>
        <v>0</v>
      </c>
      <c r="G16" s="42">
        <f t="shared" si="0"/>
        <v>0</v>
      </c>
    </row>
    <row r="17" spans="2:7" x14ac:dyDescent="0.25">
      <c r="B17" s="2">
        <v>13</v>
      </c>
      <c r="C17" s="10" t="s">
        <v>79</v>
      </c>
      <c r="D17" s="11"/>
      <c r="E17" s="12"/>
      <c r="F17" s="42">
        <f t="shared" si="1"/>
        <v>0</v>
      </c>
      <c r="G17" s="42">
        <f t="shared" si="0"/>
        <v>0</v>
      </c>
    </row>
    <row r="18" spans="2:7" x14ac:dyDescent="0.25">
      <c r="B18" s="2">
        <v>14</v>
      </c>
      <c r="C18" s="119" t="s">
        <v>79</v>
      </c>
      <c r="D18" s="11"/>
      <c r="E18" s="12"/>
      <c r="F18" s="42">
        <f t="shared" si="1"/>
        <v>0</v>
      </c>
      <c r="G18" s="42">
        <f t="shared" si="0"/>
        <v>0</v>
      </c>
    </row>
    <row r="19" spans="2:7" x14ac:dyDescent="0.25">
      <c r="B19" s="2">
        <v>15</v>
      </c>
      <c r="C19" s="119" t="s">
        <v>79</v>
      </c>
      <c r="D19" s="11"/>
      <c r="E19" s="12"/>
      <c r="F19" s="42">
        <f t="shared" si="1"/>
        <v>0</v>
      </c>
      <c r="G19" s="42">
        <f t="shared" si="0"/>
        <v>0</v>
      </c>
    </row>
    <row r="20" spans="2:7" x14ac:dyDescent="0.25">
      <c r="B20" s="2">
        <v>16</v>
      </c>
      <c r="C20" s="119" t="s">
        <v>79</v>
      </c>
      <c r="D20" s="11"/>
      <c r="E20" s="12"/>
      <c r="F20" s="42">
        <f t="shared" si="1"/>
        <v>0</v>
      </c>
      <c r="G20" s="42">
        <f t="shared" si="0"/>
        <v>0</v>
      </c>
    </row>
    <row r="21" spans="2:7" x14ac:dyDescent="0.25">
      <c r="B21" s="2">
        <v>17</v>
      </c>
      <c r="C21" s="10" t="s">
        <v>79</v>
      </c>
      <c r="D21" s="11"/>
      <c r="E21" s="12"/>
      <c r="F21" s="42">
        <f t="shared" si="1"/>
        <v>0</v>
      </c>
      <c r="G21" s="42">
        <f t="shared" si="0"/>
        <v>0</v>
      </c>
    </row>
    <row r="22" spans="2:7" x14ac:dyDescent="0.25">
      <c r="B22" s="2">
        <v>18</v>
      </c>
      <c r="C22" s="10" t="s">
        <v>79</v>
      </c>
      <c r="D22" s="11"/>
      <c r="E22" s="12"/>
      <c r="F22" s="42">
        <f t="shared" si="1"/>
        <v>0</v>
      </c>
      <c r="G22" s="42">
        <f t="shared" si="0"/>
        <v>0</v>
      </c>
    </row>
    <row r="23" spans="2:7" x14ac:dyDescent="0.25">
      <c r="B23" s="2">
        <v>19</v>
      </c>
      <c r="C23" s="13" t="s">
        <v>79</v>
      </c>
      <c r="D23" s="11"/>
      <c r="E23" s="12"/>
      <c r="F23" s="42">
        <f t="shared" si="1"/>
        <v>0</v>
      </c>
      <c r="G23" s="42">
        <f t="shared" si="0"/>
        <v>0</v>
      </c>
    </row>
    <row r="24" spans="2:7" x14ac:dyDescent="0.25">
      <c r="B24" s="2">
        <v>20</v>
      </c>
      <c r="C24" s="10" t="s">
        <v>79</v>
      </c>
      <c r="D24" s="11"/>
      <c r="E24" s="12"/>
      <c r="F24" s="42">
        <f t="shared" si="1"/>
        <v>0</v>
      </c>
      <c r="G24" s="42">
        <f t="shared" si="0"/>
        <v>0</v>
      </c>
    </row>
    <row r="25" spans="2:7" x14ac:dyDescent="0.25">
      <c r="B25" s="2">
        <v>21</v>
      </c>
      <c r="C25" s="10" t="s">
        <v>79</v>
      </c>
      <c r="D25" s="11"/>
      <c r="E25" s="12"/>
      <c r="F25" s="42">
        <f t="shared" si="1"/>
        <v>0</v>
      </c>
      <c r="G25" s="42">
        <f t="shared" si="0"/>
        <v>0</v>
      </c>
    </row>
    <row r="26" spans="2:7" x14ac:dyDescent="0.25">
      <c r="B26" s="2">
        <v>22</v>
      </c>
      <c r="C26" s="4"/>
      <c r="D26" s="11"/>
      <c r="E26" s="12"/>
      <c r="F26" s="42">
        <f t="shared" si="1"/>
        <v>0</v>
      </c>
      <c r="G26" s="42">
        <f t="shared" si="0"/>
        <v>0</v>
      </c>
    </row>
    <row r="27" spans="2:7" x14ac:dyDescent="0.25">
      <c r="B27" s="2">
        <v>23</v>
      </c>
      <c r="C27" s="4"/>
      <c r="D27" s="11"/>
      <c r="E27" s="12"/>
      <c r="F27" s="42">
        <f t="shared" si="1"/>
        <v>0</v>
      </c>
      <c r="G27" s="42">
        <f t="shared" si="0"/>
        <v>0</v>
      </c>
    </row>
    <row r="28" spans="2:7" x14ac:dyDescent="0.25">
      <c r="B28" s="2">
        <v>24</v>
      </c>
      <c r="C28" s="4"/>
      <c r="D28" s="11"/>
      <c r="E28" s="12"/>
      <c r="F28" s="42">
        <f t="shared" si="1"/>
        <v>0</v>
      </c>
      <c r="G28" s="42">
        <f t="shared" si="0"/>
        <v>0</v>
      </c>
    </row>
    <row r="29" spans="2:7" x14ac:dyDescent="0.25">
      <c r="B29" s="2">
        <v>25</v>
      </c>
      <c r="C29" s="4"/>
      <c r="D29" s="11"/>
      <c r="E29" s="12"/>
      <c r="F29" s="42">
        <f t="shared" si="1"/>
        <v>0</v>
      </c>
      <c r="G29" s="42">
        <f t="shared" si="0"/>
        <v>0</v>
      </c>
    </row>
    <row r="30" spans="2:7" x14ac:dyDescent="0.25">
      <c r="B30" s="5"/>
      <c r="C30" s="6"/>
      <c r="D30" s="6"/>
      <c r="E30" s="5"/>
      <c r="F30" s="5"/>
      <c r="G30" s="5"/>
    </row>
    <row r="32" spans="2:7" x14ac:dyDescent="0.25">
      <c r="C32" s="9"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5"/>
  <sheetViews>
    <sheetView showGridLines="0" tabSelected="1" topLeftCell="A31" zoomScale="70" zoomScaleNormal="70" workbookViewId="0">
      <selection activeCell="F47" sqref="F47"/>
    </sheetView>
  </sheetViews>
  <sheetFormatPr baseColWidth="10" defaultRowHeight="15" x14ac:dyDescent="0.25"/>
  <cols>
    <col min="1" max="1" width="3.140625" style="1" customWidth="1"/>
    <col min="2" max="2" width="7" style="8" bestFit="1" customWidth="1"/>
    <col min="3" max="3" width="73.140625" style="1" customWidth="1"/>
    <col min="4" max="4" width="11.7109375" style="1" customWidth="1"/>
    <col min="5" max="5" width="12.5703125" style="8" bestFit="1" customWidth="1"/>
    <col min="6" max="6" width="26.28515625" style="8" bestFit="1" customWidth="1"/>
    <col min="7" max="7" width="20.85546875" style="8" bestFit="1" customWidth="1"/>
    <col min="8" max="8" width="9.28515625" style="8" bestFit="1" customWidth="1"/>
    <col min="9" max="9" width="22.7109375" style="1" customWidth="1"/>
    <col min="10" max="10" width="19" style="1" customWidth="1"/>
    <col min="11" max="11" width="17.42578125" style="1" customWidth="1"/>
    <col min="12" max="16384" width="11.42578125" style="1"/>
  </cols>
  <sheetData>
    <row r="1" spans="2:16" s="14" customFormat="1" x14ac:dyDescent="0.25">
      <c r="B1" s="15"/>
      <c r="C1" s="15"/>
      <c r="D1" s="15"/>
      <c r="E1" s="15"/>
      <c r="F1" s="15"/>
      <c r="G1" s="15"/>
      <c r="H1" s="15"/>
      <c r="I1" s="15"/>
      <c r="J1" s="15"/>
      <c r="K1" s="15"/>
      <c r="L1" s="15"/>
      <c r="M1" s="15"/>
      <c r="N1" s="15"/>
      <c r="O1" s="15"/>
      <c r="P1" s="16"/>
    </row>
    <row r="2" spans="2:16" s="14" customFormat="1" x14ac:dyDescent="0.25">
      <c r="B2" s="15"/>
      <c r="C2" s="93" t="s">
        <v>147</v>
      </c>
      <c r="D2" s="99">
        <f>'Estimación de Tamaño UCP'!G3</f>
        <v>0</v>
      </c>
      <c r="E2" s="94" t="s">
        <v>150</v>
      </c>
      <c r="F2" s="15"/>
      <c r="G2" s="15"/>
      <c r="H2" s="15"/>
      <c r="I2" s="15"/>
      <c r="J2" s="15"/>
      <c r="K2" s="15"/>
      <c r="L2" s="15"/>
      <c r="M2" s="15"/>
      <c r="N2" s="15"/>
      <c r="O2" s="15"/>
      <c r="P2" s="16"/>
    </row>
    <row r="3" spans="2:16" s="14" customFormat="1" x14ac:dyDescent="0.25">
      <c r="B3" s="15"/>
      <c r="C3" s="95" t="s">
        <v>148</v>
      </c>
      <c r="D3" s="92" t="str">
        <f>'Factor de complejidad Téc y Amb'!$C$42</f>
        <v>0</v>
      </c>
      <c r="E3" s="96" t="s">
        <v>151</v>
      </c>
      <c r="F3" s="15"/>
      <c r="G3" s="15"/>
      <c r="H3" s="15"/>
      <c r="I3" s="15"/>
      <c r="J3" s="15"/>
      <c r="K3" s="15"/>
      <c r="L3" s="15"/>
      <c r="M3" s="15"/>
      <c r="N3" s="15"/>
      <c r="O3" s="15"/>
      <c r="P3" s="16"/>
    </row>
    <row r="4" spans="2:16" s="14" customFormat="1" x14ac:dyDescent="0.25">
      <c r="B4" s="15"/>
      <c r="C4" s="97" t="s">
        <v>149</v>
      </c>
      <c r="D4" s="100">
        <f>D3*D2</f>
        <v>0</v>
      </c>
      <c r="E4" s="98" t="s">
        <v>151</v>
      </c>
      <c r="F4" s="15"/>
      <c r="G4" s="15"/>
      <c r="H4" s="15"/>
      <c r="I4" s="15"/>
      <c r="J4" s="15"/>
      <c r="K4" s="15"/>
      <c r="L4" s="15"/>
      <c r="M4" s="15"/>
      <c r="N4" s="15"/>
      <c r="O4" s="15"/>
      <c r="P4" s="16"/>
    </row>
    <row r="5" spans="2:16" s="14" customFormat="1" x14ac:dyDescent="0.25">
      <c r="B5" s="15"/>
      <c r="C5" s="15"/>
      <c r="D5" s="15"/>
      <c r="E5" s="15"/>
      <c r="F5" s="15"/>
      <c r="G5" s="15"/>
      <c r="H5" s="15"/>
      <c r="I5" s="15"/>
      <c r="J5" s="15"/>
      <c r="K5" s="15"/>
      <c r="L5" s="15"/>
      <c r="M5" s="15"/>
      <c r="N5" s="15"/>
      <c r="O5" s="15"/>
      <c r="P5" s="16"/>
    </row>
    <row r="6" spans="2:16" ht="26.25" x14ac:dyDescent="0.4">
      <c r="B6" s="242" t="s">
        <v>70</v>
      </c>
      <c r="C6" s="243"/>
      <c r="D6" s="243"/>
      <c r="E6" s="243"/>
      <c r="F6" s="243"/>
      <c r="G6" s="243"/>
      <c r="H6" s="243"/>
      <c r="I6" s="243"/>
      <c r="J6" s="243"/>
      <c r="K6" s="244"/>
    </row>
    <row r="7" spans="2:16" ht="21" x14ac:dyDescent="0.35">
      <c r="B7" s="43"/>
      <c r="C7" s="44"/>
      <c r="D7" s="44"/>
      <c r="E7" s="44"/>
      <c r="F7" s="120">
        <f>SUM(F9+F16+F30+F47+F50)</f>
        <v>0</v>
      </c>
      <c r="G7" s="44"/>
      <c r="H7" s="44"/>
      <c r="I7" s="43"/>
      <c r="J7" s="43"/>
      <c r="K7" s="104"/>
    </row>
    <row r="8" spans="2:16" ht="15.75" x14ac:dyDescent="0.25">
      <c r="B8" s="45" t="s">
        <v>0</v>
      </c>
      <c r="C8" s="46" t="s">
        <v>141</v>
      </c>
      <c r="D8" s="45" t="s">
        <v>64</v>
      </c>
      <c r="E8" s="45" t="s">
        <v>2</v>
      </c>
      <c r="F8" s="45" t="s">
        <v>131</v>
      </c>
      <c r="G8" s="45" t="s">
        <v>104</v>
      </c>
      <c r="H8" s="45" t="s">
        <v>2</v>
      </c>
      <c r="I8" s="79" t="s">
        <v>105</v>
      </c>
      <c r="J8" s="80" t="s">
        <v>103</v>
      </c>
      <c r="K8" s="105" t="s">
        <v>85</v>
      </c>
    </row>
    <row r="9" spans="2:16" ht="15.75" x14ac:dyDescent="0.25">
      <c r="B9" s="134">
        <v>1</v>
      </c>
      <c r="C9" s="135" t="s">
        <v>1</v>
      </c>
      <c r="D9" s="136"/>
      <c r="E9" s="141" t="e">
        <f>(F9/F7)</f>
        <v>#DIV/0!</v>
      </c>
      <c r="F9" s="144">
        <f>SUM(F10:F15)</f>
        <v>0</v>
      </c>
      <c r="G9" s="139"/>
      <c r="H9" s="146"/>
      <c r="I9" s="239" t="s">
        <v>118</v>
      </c>
      <c r="J9" s="240"/>
      <c r="K9" s="252">
        <f>SUM(K10:K14)</f>
        <v>0</v>
      </c>
    </row>
    <row r="10" spans="2:16" ht="15.75" x14ac:dyDescent="0.25">
      <c r="B10" s="47"/>
      <c r="C10" s="167" t="s">
        <v>109</v>
      </c>
      <c r="D10" s="47"/>
      <c r="E10" s="68"/>
      <c r="F10" s="51">
        <v>0</v>
      </c>
      <c r="G10" s="52">
        <v>1</v>
      </c>
      <c r="H10" s="88" t="e">
        <f>(F10/F9)</f>
        <v>#DIV/0!</v>
      </c>
      <c r="I10" s="81" t="s">
        <v>88</v>
      </c>
      <c r="J10" s="82">
        <f>IF(I10="Líder de proyecto",Recursos!E$5,(IF(I10="Analista",Recursos!E$6,(IF(I10="Diseñador",Recursos!#REF!,(IF(I10="Tester",Recursos!E$7,(IF(I10="Desarrollador",Recursos!E$8,(IF(I10="Arquitecto",Recursos!E$12,(IF(I10="Aseguramiento de la calidad",Recursos!E$9,0)))))))))))))</f>
        <v>51.617173793859649</v>
      </c>
      <c r="K10" s="106">
        <f t="shared" ref="K10:K15" si="0">F10*J10*G10</f>
        <v>0</v>
      </c>
    </row>
    <row r="11" spans="2:16" ht="15.75" x14ac:dyDescent="0.25">
      <c r="B11" s="47"/>
      <c r="C11" s="167" t="s">
        <v>110</v>
      </c>
      <c r="D11" s="47"/>
      <c r="E11" s="68"/>
      <c r="F11" s="51">
        <v>0</v>
      </c>
      <c r="G11" s="52">
        <v>1</v>
      </c>
      <c r="H11" s="88" t="e">
        <f>(F11/F9)</f>
        <v>#DIV/0!</v>
      </c>
      <c r="I11" s="81" t="s">
        <v>88</v>
      </c>
      <c r="J11" s="82">
        <f>IF(I11="Líder de proyecto",Recursos!E$5,(IF(I11="Analista",Recursos!E$6,(IF(I11="Diseñador",Recursos!#REF!,(IF(I11="Tester",Recursos!E$7,(IF(I11="Desarrollador",Recursos!E$8,(IF(I11="Arquitecto",Recursos!E$12,(IF(I11="Aseguramiento de la calidad",Recursos!E$9,0)))))))))))))</f>
        <v>51.617173793859649</v>
      </c>
      <c r="K11" s="106">
        <f t="shared" si="0"/>
        <v>0</v>
      </c>
    </row>
    <row r="12" spans="2:16" ht="15.75" x14ac:dyDescent="0.25">
      <c r="B12" s="47"/>
      <c r="C12" s="167" t="s">
        <v>171</v>
      </c>
      <c r="D12" s="47"/>
      <c r="E12" s="68"/>
      <c r="F12" s="51">
        <v>0</v>
      </c>
      <c r="G12" s="52">
        <v>1</v>
      </c>
      <c r="H12" s="88" t="e">
        <f>(F12/F9)</f>
        <v>#DIV/0!</v>
      </c>
      <c r="I12" s="81" t="s">
        <v>88</v>
      </c>
      <c r="J12" s="82">
        <f>IF(I12="Líder de proyecto",Recursos!E$5,(IF(I12="Analista",Recursos!E$6,(IF(I12="Diseñador",Recursos!#REF!,(IF(I12="Tester",Recursos!E$7,(IF(I12="Desarrollador",Recursos!E$8,(IF(I12="Arquitecto",Recursos!E$12,(IF(I12="Aseguramiento de la calidad",Recursos!E$9,0)))))))))))))</f>
        <v>51.617173793859649</v>
      </c>
      <c r="K12" s="106">
        <f t="shared" si="0"/>
        <v>0</v>
      </c>
    </row>
    <row r="13" spans="2:16" ht="15.75" x14ac:dyDescent="0.25">
      <c r="B13" s="47"/>
      <c r="C13" s="167" t="s">
        <v>113</v>
      </c>
      <c r="D13" s="47"/>
      <c r="E13" s="68"/>
      <c r="F13" s="51">
        <v>0</v>
      </c>
      <c r="G13" s="52">
        <v>1</v>
      </c>
      <c r="H13" s="88" t="e">
        <f>(F13/F9)</f>
        <v>#DIV/0!</v>
      </c>
      <c r="I13" s="81" t="s">
        <v>88</v>
      </c>
      <c r="J13" s="82">
        <f>IF(I13="Líder de proyecto",Recursos!E$5,(IF(I13="Analista",Recursos!E$6,(IF(I13="Diseñador",Recursos!#REF!,(IF(I13="Tester",Recursos!E$7,(IF(I13="Desarrollador",Recursos!E$8,(IF(I13="Arquitecto",Recursos!E$12,(IF(I13="Aseguramiento de la calidad",Recursos!E$9,0)))))))))))))</f>
        <v>51.617173793859649</v>
      </c>
      <c r="K13" s="106">
        <f t="shared" si="0"/>
        <v>0</v>
      </c>
    </row>
    <row r="14" spans="2:16" ht="15.75" x14ac:dyDescent="0.25">
      <c r="B14" s="47"/>
      <c r="C14" s="167" t="s">
        <v>176</v>
      </c>
      <c r="D14" s="47"/>
      <c r="E14" s="68"/>
      <c r="F14" s="51">
        <v>0</v>
      </c>
      <c r="G14" s="52">
        <v>1</v>
      </c>
      <c r="H14" s="88" t="e">
        <f>(F14/F9)</f>
        <v>#DIV/0!</v>
      </c>
      <c r="I14" s="81" t="s">
        <v>88</v>
      </c>
      <c r="J14" s="82">
        <f>IF(I14="Líder de proyecto",Recursos!E$5,(IF(I14="Analista",Recursos!E$6,(IF(I14="Diseñador",Recursos!#REF!,(IF(I14="Tester",Recursos!E$7,(IF(I14="Desarrollador",Recursos!E$8,(IF(I14="Arquitecto",Recursos!E$12,(IF(I14="Aseguramiento de la calidad",Recursos!E$9,0)))))))))))))</f>
        <v>51.617173793859649</v>
      </c>
      <c r="K14" s="106">
        <f t="shared" si="0"/>
        <v>0</v>
      </c>
    </row>
    <row r="15" spans="2:16" ht="15.75" x14ac:dyDescent="0.25">
      <c r="B15" s="47"/>
      <c r="C15" s="167" t="s">
        <v>111</v>
      </c>
      <c r="D15" s="47"/>
      <c r="E15" s="168"/>
      <c r="F15" s="51">
        <v>0</v>
      </c>
      <c r="G15" s="52">
        <v>1</v>
      </c>
      <c r="H15" s="88"/>
      <c r="I15" s="81" t="s">
        <v>88</v>
      </c>
      <c r="J15" s="82">
        <f>IF(I15="Líder de proyecto",Recursos!E$5,(IF(I15="Analista",Recursos!E$6,(IF(I15="Diseñador",Recursos!#REF!,(IF(I15="Tester",Recursos!E$7,(IF(I15="Desarrollador",Recursos!E$8,(IF(I15="Arquitecto",Recursos!E$12,(IF(I15="Aseguramiento de la calidad",Recursos!E$9,0)))))))))))))</f>
        <v>51.617173793859649</v>
      </c>
      <c r="K15" s="106">
        <f t="shared" si="0"/>
        <v>0</v>
      </c>
    </row>
    <row r="16" spans="2:16" ht="36" customHeight="1" x14ac:dyDescent="0.25">
      <c r="B16" s="134">
        <v>2</v>
      </c>
      <c r="C16" s="135" t="s">
        <v>106</v>
      </c>
      <c r="D16" s="136"/>
      <c r="E16" s="141" t="e">
        <f>(F16/F7)</f>
        <v>#DIV/0!</v>
      </c>
      <c r="F16" s="144">
        <f>F17+F25</f>
        <v>0</v>
      </c>
      <c r="G16" s="139"/>
      <c r="H16" s="146"/>
      <c r="I16" s="246" t="s">
        <v>119</v>
      </c>
      <c r="J16" s="247" t="s">
        <v>79</v>
      </c>
      <c r="K16" s="252">
        <f>SUM(K17+K25)</f>
        <v>0</v>
      </c>
    </row>
    <row r="17" spans="2:15" ht="15.75" x14ac:dyDescent="0.25">
      <c r="B17" s="47"/>
      <c r="C17" s="57" t="s">
        <v>114</v>
      </c>
      <c r="D17" s="70"/>
      <c r="E17" s="68"/>
      <c r="F17" s="211">
        <f>SUM(F18:F24)</f>
        <v>0</v>
      </c>
      <c r="G17" s="71"/>
      <c r="H17" s="72"/>
      <c r="I17" s="248" t="s">
        <v>120</v>
      </c>
      <c r="J17" s="249" t="s">
        <v>79</v>
      </c>
      <c r="K17" s="253">
        <f>SUM(K18:K25)</f>
        <v>0</v>
      </c>
    </row>
    <row r="18" spans="2:15" ht="15.75" x14ac:dyDescent="0.25">
      <c r="B18" s="47"/>
      <c r="C18" s="167" t="s">
        <v>177</v>
      </c>
      <c r="D18" s="47"/>
      <c r="E18" s="68"/>
      <c r="F18" s="51">
        <v>0</v>
      </c>
      <c r="G18" s="51">
        <v>1</v>
      </c>
      <c r="H18" s="88" t="e">
        <f>(F18/F16)</f>
        <v>#DIV/0!</v>
      </c>
      <c r="I18" s="81" t="s">
        <v>87</v>
      </c>
      <c r="J18" s="82">
        <f>IF(I18="Líder de proyecto",Recursos!E$5,(IF(I18="Analista",Recursos!E$6,(IF(I18="Diseñador",Recursos!#REF!,(IF(I18="Tester",Recursos!E$7,(IF(I18="Desarrollador",Recursos!E$8,(IF(I18="Arquitecto",Recursos!E$12,(IF(I18="Aseguramiento de la calidad",Recursos!E$9,0)))))))))))))</f>
        <v>59.853275767543863</v>
      </c>
      <c r="K18" s="106">
        <f>F18*J18*G18</f>
        <v>0</v>
      </c>
    </row>
    <row r="19" spans="2:15" ht="15.75" x14ac:dyDescent="0.25">
      <c r="B19" s="47"/>
      <c r="C19" s="167" t="s">
        <v>160</v>
      </c>
      <c r="D19" s="47"/>
      <c r="E19" s="68"/>
      <c r="F19" s="51">
        <v>0</v>
      </c>
      <c r="G19" s="52">
        <v>1</v>
      </c>
      <c r="H19" s="88" t="e">
        <f>(F19/F16)</f>
        <v>#DIV/0!</v>
      </c>
      <c r="I19" s="81" t="s">
        <v>87</v>
      </c>
      <c r="J19" s="82">
        <f>IF(I19="Líder de proyecto",Recursos!E$5,(IF(I19="Analista",Recursos!E$6,(IF(I19="Diseñador",Recursos!#REF!,(IF(I19="Tester",Recursos!E$7,(IF(I19="Desarrollador",Recursos!E$8,(IF(I19="Arquitecto",Recursos!E$12,(IF(I19="Aseguramiento de la calidad",Recursos!E$9,0)))))))))))))</f>
        <v>59.853275767543863</v>
      </c>
      <c r="K19" s="106">
        <f>F19*J19*G19</f>
        <v>0</v>
      </c>
    </row>
    <row r="20" spans="2:15" ht="15.75" x14ac:dyDescent="0.25">
      <c r="B20" s="47"/>
      <c r="C20" s="167" t="s">
        <v>112</v>
      </c>
      <c r="D20" s="47"/>
      <c r="E20" s="68"/>
      <c r="F20" s="51">
        <v>0</v>
      </c>
      <c r="G20" s="52">
        <v>1</v>
      </c>
      <c r="H20" s="88" t="e">
        <f>(F20/F16)</f>
        <v>#DIV/0!</v>
      </c>
      <c r="I20" s="81" t="s">
        <v>87</v>
      </c>
      <c r="J20" s="82">
        <f>IF(I20="Líder de proyecto",Recursos!E$5,(IF(I20="Analista",Recursos!E$6,(IF(I20="Diseñador",Recursos!#REF!,(IF(I20="Tester",Recursos!E$7,(IF(I20="Desarrollador",Recursos!E$8,(IF(I20="Arquitecto",Recursos!E$12,(IF(I20="Aseguramiento de la calidad",Recursos!E$9,0)))))))))))))</f>
        <v>59.853275767543863</v>
      </c>
      <c r="K20" s="106">
        <f t="shared" ref="K20:K22" si="1">F20*J20*G20</f>
        <v>0</v>
      </c>
    </row>
    <row r="21" spans="2:15" ht="15.75" x14ac:dyDescent="0.25">
      <c r="B21" s="47"/>
      <c r="C21" s="167" t="s">
        <v>178</v>
      </c>
      <c r="D21" s="47"/>
      <c r="E21" s="68"/>
      <c r="F21" s="51">
        <v>0</v>
      </c>
      <c r="G21" s="52">
        <v>1</v>
      </c>
      <c r="H21" s="88" t="e">
        <f>(F21/F16)</f>
        <v>#DIV/0!</v>
      </c>
      <c r="I21" s="81" t="s">
        <v>88</v>
      </c>
      <c r="J21" s="82">
        <f>IF(I21="Líder de proyecto",Recursos!E$5,(IF(I21="Analista",Recursos!E$6,(IF(I21="Diseñador",Recursos!#REF!,(IF(I21="Tester",Recursos!E$7,(IF(I21="Desarrollador",Recursos!E$8,(IF(I21="Arquitecto",Recursos!E$12,(IF(I21="Aseguramiento de la calidad",Recursos!E$9,0)))))))))))))</f>
        <v>51.617173793859649</v>
      </c>
      <c r="K21" s="106">
        <f t="shared" si="1"/>
        <v>0</v>
      </c>
      <c r="N21" s="124" t="s">
        <v>79</v>
      </c>
      <c r="O21" s="1" t="s">
        <v>79</v>
      </c>
    </row>
    <row r="22" spans="2:15" ht="15.75" x14ac:dyDescent="0.25">
      <c r="B22" s="47"/>
      <c r="C22" s="167" t="s">
        <v>164</v>
      </c>
      <c r="D22" s="47"/>
      <c r="E22" s="68"/>
      <c r="F22" s="51">
        <v>0</v>
      </c>
      <c r="G22" s="52">
        <v>1</v>
      </c>
      <c r="H22" s="88" t="e">
        <f>(F22/F16)</f>
        <v>#DIV/0!</v>
      </c>
      <c r="I22" s="81" t="s">
        <v>87</v>
      </c>
      <c r="J22" s="82">
        <f>IF(I22="Líder de proyecto",Recursos!E$5,(IF(I22="Analista",Recursos!E$6,(IF(I22="Diseñador",Recursos!#REF!,(IF(I22="Tester",Recursos!E$7,(IF(I22="Desarrollador",Recursos!E$8,(IF(I22="Arquitecto",Recursos!E$12,(IF(I22="Aseguramiento de la calidad",Recursos!E$9,0)))))))))))))</f>
        <v>59.853275767543863</v>
      </c>
      <c r="K22" s="106">
        <f t="shared" si="1"/>
        <v>0</v>
      </c>
      <c r="N22" s="124" t="s">
        <v>79</v>
      </c>
    </row>
    <row r="23" spans="2:15" ht="15.75" x14ac:dyDescent="0.25">
      <c r="B23" s="47"/>
      <c r="C23" s="167" t="s">
        <v>179</v>
      </c>
      <c r="D23" s="47"/>
      <c r="E23" s="68"/>
      <c r="F23" s="51">
        <v>0</v>
      </c>
      <c r="G23" s="52">
        <v>1</v>
      </c>
      <c r="H23" s="88" t="e">
        <f>(F23/F16)</f>
        <v>#DIV/0!</v>
      </c>
      <c r="I23" s="81" t="s">
        <v>87</v>
      </c>
      <c r="J23" s="82">
        <f>IF(I23="Líder de proyecto",Recursos!E$5,(IF(I23="Analista",Recursos!E$6,(IF(I23="Diseñador",Recursos!#REF!,(IF(I23="Tester",Recursos!E$7,(IF(I23="Desarrollador",Recursos!E$8,(IF(I23="Arquitecto",Recursos!E$12,(IF(I23="Aseguramiento de la calidad",Recursos!E$9,0)))))))))))))</f>
        <v>59.853275767543863</v>
      </c>
      <c r="K23" s="107">
        <f>F23*J23*G23</f>
        <v>0</v>
      </c>
    </row>
    <row r="24" spans="2:15" ht="15.75" x14ac:dyDescent="0.25">
      <c r="B24" s="47"/>
      <c r="C24" s="169" t="s">
        <v>180</v>
      </c>
      <c r="D24" s="47"/>
      <c r="E24" s="68"/>
      <c r="F24" s="51">
        <v>0</v>
      </c>
      <c r="G24" s="52">
        <v>1</v>
      </c>
      <c r="H24" s="88" t="e">
        <f>(F24/F16)</f>
        <v>#DIV/0!</v>
      </c>
      <c r="I24" s="81" t="s">
        <v>87</v>
      </c>
      <c r="J24" s="82">
        <f>IF(I24="Líder de proyecto",Recursos!E$5,(IF(I24="Analista",Recursos!E$6,(IF(I24="Diseñador",Recursos!#REF!,(IF(I24="Tester",Recursos!E$7,(IF(I24="Desarrollador",Recursos!E$8,(IF(I24="Arquitecto",Recursos!E$12,(IF(I24="Aseguramiento de la calidad",Recursos!E$9,0)))))))))))))</f>
        <v>59.853275767543863</v>
      </c>
      <c r="K24" s="107">
        <f>F24*J24*G24</f>
        <v>0</v>
      </c>
    </row>
    <row r="25" spans="2:15" ht="15.75" x14ac:dyDescent="0.25">
      <c r="B25" s="47"/>
      <c r="C25" s="57" t="s">
        <v>115</v>
      </c>
      <c r="D25" s="70"/>
      <c r="E25" s="68"/>
      <c r="F25" s="254">
        <f>SUM(F26:F29)</f>
        <v>0</v>
      </c>
      <c r="G25" s="71"/>
      <c r="H25" s="72"/>
      <c r="I25" s="248" t="s">
        <v>121</v>
      </c>
      <c r="J25" s="249" t="s">
        <v>79</v>
      </c>
      <c r="K25" s="253">
        <f>SUM(K27:K28)</f>
        <v>0</v>
      </c>
    </row>
    <row r="26" spans="2:15" ht="15.75" x14ac:dyDescent="0.25">
      <c r="B26" s="170"/>
      <c r="C26" s="167" t="s">
        <v>181</v>
      </c>
      <c r="E26" s="68"/>
      <c r="F26" s="51">
        <v>0</v>
      </c>
      <c r="G26" s="52">
        <v>1</v>
      </c>
      <c r="H26" s="88" t="e">
        <f>(F26/F15)</f>
        <v>#DIV/0!</v>
      </c>
      <c r="I26" s="81" t="s">
        <v>87</v>
      </c>
      <c r="J26" s="82">
        <f>IF(I26="Líder de proyecto",Recursos!E$5,(IF(I26="Analista",Recursos!E$6,(IF(I26="Diseñador",Recursos!#REF!,(IF(I26="Tester",Recursos!E$7,(IF(I26="Desarrollador",Recursos!E$8,(IF(I26="Arquitecto",Recursos!E$12,(IF(I26="Aseguramiento de la calidad",Recursos!E$9,0)))))))))))))</f>
        <v>59.853275767543863</v>
      </c>
      <c r="K26" s="106">
        <f t="shared" ref="K26:K29" si="2">F26*J26*G26</f>
        <v>0</v>
      </c>
    </row>
    <row r="27" spans="2:15" ht="15.75" x14ac:dyDescent="0.25">
      <c r="B27" s="47"/>
      <c r="C27" s="167" t="s">
        <v>154</v>
      </c>
      <c r="D27" s="47"/>
      <c r="E27" s="68"/>
      <c r="F27" s="51">
        <v>0</v>
      </c>
      <c r="G27" s="52">
        <v>1</v>
      </c>
      <c r="H27" s="88" t="e">
        <f>(F27/F16)</f>
        <v>#DIV/0!</v>
      </c>
      <c r="I27" s="81" t="s">
        <v>87</v>
      </c>
      <c r="J27" s="82">
        <f>IF(I27="Líder de proyecto",Recursos!E$5,(IF(I27="Analista",Recursos!E$6,(IF(I27="Diseñador",Recursos!#REF!,(IF(I27="Tester",Recursos!E$7,(IF(I27="Desarrollador",Recursos!E$8,(IF(I27="Arquitecto",Recursos!E$12,(IF(I27="Aseguramiento de la calidad",Recursos!E$9,0)))))))))))))</f>
        <v>59.853275767543863</v>
      </c>
      <c r="K27" s="106">
        <f t="shared" si="2"/>
        <v>0</v>
      </c>
    </row>
    <row r="28" spans="2:15" ht="15.75" x14ac:dyDescent="0.25">
      <c r="B28" s="47"/>
      <c r="C28" s="167" t="s">
        <v>192</v>
      </c>
      <c r="D28" s="47"/>
      <c r="E28" s="68"/>
      <c r="F28" s="51">
        <v>0</v>
      </c>
      <c r="G28" s="52">
        <v>1</v>
      </c>
      <c r="H28" s="88" t="e">
        <f>(F28/F16)</f>
        <v>#DIV/0!</v>
      </c>
      <c r="I28" s="81" t="s">
        <v>87</v>
      </c>
      <c r="J28" s="82">
        <f>IF(I28="Líder de proyecto",Recursos!E$5,(IF(I28="Analista",Recursos!E$6,(IF(I28="Diseñador",Recursos!#REF!,(IF(I28="Tester",Recursos!E$7,(IF(I28="Desarrollador",Recursos!E$8,(IF(I28="Arquitecto",Recursos!E$12,(IF(I28="Aseguramiento de la calidad",Recursos!E$9,0)))))))))))))</f>
        <v>59.853275767543863</v>
      </c>
      <c r="K28" s="106">
        <f t="shared" si="2"/>
        <v>0</v>
      </c>
    </row>
    <row r="29" spans="2:15" ht="15.75" x14ac:dyDescent="0.25">
      <c r="B29" s="47"/>
      <c r="C29" s="167" t="s">
        <v>155</v>
      </c>
      <c r="D29" s="47"/>
      <c r="E29" s="168"/>
      <c r="F29" s="51">
        <v>0</v>
      </c>
      <c r="G29" s="52">
        <v>1</v>
      </c>
      <c r="H29" s="88" t="e">
        <f>(F29/F17)</f>
        <v>#DIV/0!</v>
      </c>
      <c r="I29" s="81" t="s">
        <v>87</v>
      </c>
      <c r="J29" s="82">
        <f>IF(I29="Líder de proyecto",Recursos!E$5,(IF(I29="Analista",Recursos!E$6,(IF(I29="Diseñador",Recursos!#REF!,(IF(I29="Tester",Recursos!E$7,(IF(I29="Desarrollador",Recursos!E$8,(IF(I29="Arquitecto",Recursos!E$12,(IF(I29="Aseguramiento de la calidad",Recursos!E$9,0)))))))))))))</f>
        <v>59.853275767543863</v>
      </c>
      <c r="K29" s="106">
        <f t="shared" si="2"/>
        <v>0</v>
      </c>
    </row>
    <row r="30" spans="2:15" ht="15.75" x14ac:dyDescent="0.25">
      <c r="B30" s="134">
        <v>3</v>
      </c>
      <c r="C30" s="135" t="s">
        <v>156</v>
      </c>
      <c r="D30" s="142"/>
      <c r="E30" s="143" t="e">
        <f>SUM(E31+E36+E38+E45)</f>
        <v>#DIV/0!</v>
      </c>
      <c r="F30" s="144">
        <f>F31+F36+F38+F45</f>
        <v>0</v>
      </c>
      <c r="G30" s="139"/>
      <c r="H30" s="145"/>
      <c r="I30" s="239" t="s">
        <v>158</v>
      </c>
      <c r="J30" s="240" t="s">
        <v>79</v>
      </c>
      <c r="K30" s="252">
        <f>SUM(K38+K36+K44+K31)</f>
        <v>0</v>
      </c>
    </row>
    <row r="31" spans="2:15" ht="15.75" x14ac:dyDescent="0.25">
      <c r="B31" s="54">
        <v>3.1</v>
      </c>
      <c r="C31" s="58" t="s">
        <v>165</v>
      </c>
      <c r="D31" s="59"/>
      <c r="E31" s="103" t="e">
        <f>(F31/F7)</f>
        <v>#DIV/0!</v>
      </c>
      <c r="F31" s="73">
        <f>SUM(F32:F35)</f>
        <v>0</v>
      </c>
      <c r="G31" s="69"/>
      <c r="H31" s="83"/>
      <c r="I31" s="250" t="s">
        <v>169</v>
      </c>
      <c r="J31" s="251" t="s">
        <v>79</v>
      </c>
      <c r="K31" s="255">
        <f>K32</f>
        <v>0</v>
      </c>
    </row>
    <row r="32" spans="2:15" ht="15.75" x14ac:dyDescent="0.25">
      <c r="B32" s="54"/>
      <c r="C32" s="167" t="s">
        <v>182</v>
      </c>
      <c r="D32" s="49"/>
      <c r="E32" s="68"/>
      <c r="F32" s="51">
        <v>0</v>
      </c>
      <c r="G32" s="56">
        <v>1</v>
      </c>
      <c r="H32" s="88" t="e">
        <f>F32/F30</f>
        <v>#DIV/0!</v>
      </c>
      <c r="I32" s="81" t="s">
        <v>157</v>
      </c>
      <c r="J32" s="82">
        <f>IF(I32="Líder de proyecto",Recursos!E$5,(IF(I32="Analista",Recursos!E$6,(IF(I32="Diseñador",Recursos!#REF!,(IF(I32="Tester",Recursos!E$7,(IF(I32="Desarrollador",Recursos!E$8,(IF(I32="Arquitecto",Recursos!E$12,(IF(I32="Aseguramiento de la calidad",Recursos!E$9,0)))))))))))))</f>
        <v>59.853275767543863</v>
      </c>
      <c r="K32" s="106">
        <f>F32*J32*G32</f>
        <v>0</v>
      </c>
      <c r="M32" s="1" t="s">
        <v>79</v>
      </c>
    </row>
    <row r="33" spans="1:13" ht="15.75" x14ac:dyDescent="0.25">
      <c r="B33" s="54"/>
      <c r="C33" s="167" t="s">
        <v>183</v>
      </c>
      <c r="D33" s="49"/>
      <c r="E33" s="68"/>
      <c r="F33" s="51">
        <v>0</v>
      </c>
      <c r="G33" s="56">
        <v>1</v>
      </c>
      <c r="H33" s="88" t="e">
        <f>F33/F30</f>
        <v>#DIV/0!</v>
      </c>
      <c r="I33" s="81" t="s">
        <v>157</v>
      </c>
      <c r="J33" s="82">
        <f>IF(I33="Líder de proyecto",Recursos!E$5,(IF(I33="Analista",Recursos!E$6,(IF(I33="Diseñador",Recursos!#REF!,(IF(I33="Tester",Recursos!E$7,(IF(I33="Desarrollador",Recursos!E$8,(IF(I33="Arquitecto",Recursos!E$12,(IF(I33="Aseguramiento de la calidad",Recursos!E$9,0)))))))))))))</f>
        <v>59.853275767543863</v>
      </c>
      <c r="K33" s="106">
        <f t="shared" ref="K33:K35" si="3">F33*J33*G33</f>
        <v>0</v>
      </c>
    </row>
    <row r="34" spans="1:13" ht="15.75" x14ac:dyDescent="0.25">
      <c r="B34" s="54"/>
      <c r="C34" s="167" t="s">
        <v>184</v>
      </c>
      <c r="D34" s="49"/>
      <c r="E34" s="68"/>
      <c r="F34" s="51">
        <v>0</v>
      </c>
      <c r="G34" s="56">
        <v>1</v>
      </c>
      <c r="H34" s="88" t="e">
        <f>F34/F30</f>
        <v>#DIV/0!</v>
      </c>
      <c r="I34" s="81" t="s">
        <v>157</v>
      </c>
      <c r="J34" s="82">
        <f>IF(I34="Líder de proyecto",Recursos!E$5,(IF(I34="Analista",Recursos!E$6,(IF(I34="Diseñador",Recursos!#REF!,(IF(I34="Tester",Recursos!E$7,(IF(I34="Desarrollador",Recursos!E$8,(IF(I34="Arquitecto",Recursos!E$12,(IF(I34="Aseguramiento de la calidad",Recursos!E$9,0)))))))))))))</f>
        <v>59.853275767543863</v>
      </c>
      <c r="K34" s="106">
        <f t="shared" si="3"/>
        <v>0</v>
      </c>
    </row>
    <row r="35" spans="1:13" ht="15.75" x14ac:dyDescent="0.25">
      <c r="B35" s="54"/>
      <c r="C35" s="167" t="s">
        <v>185</v>
      </c>
      <c r="D35" s="49"/>
      <c r="E35" s="68"/>
      <c r="F35" s="51">
        <v>0</v>
      </c>
      <c r="G35" s="56">
        <v>1</v>
      </c>
      <c r="H35" s="88" t="e">
        <f>F35/F30</f>
        <v>#DIV/0!</v>
      </c>
      <c r="I35" s="81" t="s">
        <v>157</v>
      </c>
      <c r="J35" s="82">
        <f>IF(I35="Líder de proyecto",Recursos!E$5,(IF(I35="Analista",Recursos!E$6,(IF(I35="Diseñador",Recursos!#REF!,(IF(I35="Tester",Recursos!E$7,(IF(I35="Desarrollador",Recursos!E$8,(IF(I35="Arquitecto",Recursos!E$12,(IF(I35="Aseguramiento de la calidad",Recursos!E$9,0)))))))))))))</f>
        <v>59.853275767543863</v>
      </c>
      <c r="K35" s="106">
        <f t="shared" si="3"/>
        <v>0</v>
      </c>
    </row>
    <row r="36" spans="1:13" ht="15.75" x14ac:dyDescent="0.25">
      <c r="B36" s="54">
        <v>3.2</v>
      </c>
      <c r="C36" s="58" t="s">
        <v>166</v>
      </c>
      <c r="D36" s="59"/>
      <c r="E36" s="103" t="e">
        <f>(F36/F7)</f>
        <v>#DIV/0!</v>
      </c>
      <c r="F36" s="73">
        <f>F37</f>
        <v>0</v>
      </c>
      <c r="G36" s="69"/>
      <c r="H36" s="61"/>
      <c r="I36" s="250" t="s">
        <v>122</v>
      </c>
      <c r="J36" s="251" t="s">
        <v>79</v>
      </c>
      <c r="K36" s="255">
        <f>SUM(K37:K37)</f>
        <v>0</v>
      </c>
    </row>
    <row r="37" spans="1:13" ht="15.75" x14ac:dyDescent="0.25">
      <c r="B37" s="54"/>
      <c r="C37" s="48" t="s">
        <v>188</v>
      </c>
      <c r="D37" s="49"/>
      <c r="E37" s="101"/>
      <c r="F37" s="51">
        <v>0</v>
      </c>
      <c r="G37" s="56">
        <v>1</v>
      </c>
      <c r="H37" s="88" t="e">
        <f>F37/F30</f>
        <v>#DIV/0!</v>
      </c>
      <c r="I37" s="81" t="s">
        <v>173</v>
      </c>
      <c r="J37" s="82">
        <f>IF(I37="Líder de proyecto",Recursos!E$5,(IF(I37="Analista",Recursos!E$6,(IF(I37="Diseñador",Recursos!#REF!,(IF(I37="Tester",Recursos!E$7,(IF(I37="Desarrollador",Recursos!E$8,(IF(I37="Arquitecto",Recursos!E$12,(IF(I37="Aseguramiento de la calidad",Recursos!E$9,0)))))))))))))</f>
        <v>59.853275767543863</v>
      </c>
      <c r="K37" s="107">
        <f>F37*J37*G37</f>
        <v>0</v>
      </c>
      <c r="M37" s="1" t="s">
        <v>79</v>
      </c>
    </row>
    <row r="38" spans="1:13" ht="15.75" x14ac:dyDescent="0.25">
      <c r="B38" s="54">
        <v>3.3</v>
      </c>
      <c r="C38" s="58" t="s">
        <v>167</v>
      </c>
      <c r="D38" s="62"/>
      <c r="E38" s="103" t="e">
        <f>(F38/F7)</f>
        <v>#DIV/0!</v>
      </c>
      <c r="F38" s="91">
        <f>SUM(F39:F43)</f>
        <v>0</v>
      </c>
      <c r="G38" s="69"/>
      <c r="H38" s="61"/>
      <c r="I38" s="250" t="s">
        <v>123</v>
      </c>
      <c r="J38" s="251" t="s">
        <v>79</v>
      </c>
      <c r="K38" s="255">
        <f>SUM(K39:K42)</f>
        <v>0</v>
      </c>
    </row>
    <row r="39" spans="1:13" ht="15.75" x14ac:dyDescent="0.25">
      <c r="B39" s="54"/>
      <c r="C39" s="167" t="s">
        <v>161</v>
      </c>
      <c r="D39" s="50"/>
      <c r="E39" s="68"/>
      <c r="F39" s="51">
        <v>0</v>
      </c>
      <c r="G39" s="56">
        <v>1</v>
      </c>
      <c r="H39" s="88" t="e">
        <f>F39/F30</f>
        <v>#DIV/0!</v>
      </c>
      <c r="I39" s="81" t="s">
        <v>89</v>
      </c>
      <c r="J39" s="82">
        <f>IF(I39="Líder de proyecto",Recursos!E$5,(IF(I39="Analista",Recursos!E$6,(IF(I39="Diseñador",Recursos!#REF!,(IF(I39="Tester",Recursos!E$7,(IF(I39="Desarrollador",Recursos!E$8,(IF(I39="Arquitecto",Recursos!E$12,(IF(I39="Aseguramiento de la calidad",Recursos!E$9,0)))))))))))))</f>
        <v>51.617173793859649</v>
      </c>
      <c r="K39" s="106">
        <f>F39*J39*G39</f>
        <v>0</v>
      </c>
      <c r="M39" s="1" t="s">
        <v>79</v>
      </c>
    </row>
    <row r="40" spans="1:13" ht="15.75" x14ac:dyDescent="0.25">
      <c r="B40" s="54"/>
      <c r="C40" s="167" t="s">
        <v>116</v>
      </c>
      <c r="D40" s="50"/>
      <c r="E40" s="68"/>
      <c r="F40" s="51">
        <v>0</v>
      </c>
      <c r="G40" s="56">
        <v>1</v>
      </c>
      <c r="H40" s="88" t="e">
        <f>F40/F30</f>
        <v>#DIV/0!</v>
      </c>
      <c r="I40" s="81" t="s">
        <v>89</v>
      </c>
      <c r="J40" s="82">
        <f>IF(I40="Líder de proyecto",Recursos!E$5,(IF(I40="Analista",Recursos!E$6,(IF(I40="Diseñador",Recursos!#REF!,(IF(I40="Tester",Recursos!E$7,(IF(I40="Desarrollador",Recursos!E$8,(IF(I40="Arquitecto",Recursos!E$12,(IF(I40="Aseguramiento de la calidad",Recursos!E$9,0)))))))))))))</f>
        <v>51.617173793859649</v>
      </c>
      <c r="K40" s="106">
        <f>F40*J40*G40</f>
        <v>0</v>
      </c>
    </row>
    <row r="41" spans="1:13" ht="15.75" x14ac:dyDescent="0.25">
      <c r="B41" s="54"/>
      <c r="C41" s="167" t="s">
        <v>159</v>
      </c>
      <c r="D41" s="50"/>
      <c r="E41" s="68"/>
      <c r="F41" s="51">
        <v>0</v>
      </c>
      <c r="G41" s="56">
        <v>1</v>
      </c>
      <c r="H41" s="88" t="e">
        <f>F41/F30</f>
        <v>#DIV/0!</v>
      </c>
      <c r="I41" s="81" t="s">
        <v>173</v>
      </c>
      <c r="J41" s="82">
        <f>IF(I41="Líder de proyecto",Recursos!E$5,(IF(I41="Analista",Recursos!E$6,(IF(I41="Diseñador",Recursos!#REF!,(IF(I41="Tester",Recursos!E$7,(IF(I41="Desarrollador",Recursos!E$8,(IF(I41="Arquitecto",Recursos!E$12,(IF(I41="Aseguramiento de la calidad",Recursos!E$9,0)))))))))))))</f>
        <v>59.853275767543863</v>
      </c>
      <c r="K41" s="106">
        <f>F41*J41*G41</f>
        <v>0</v>
      </c>
    </row>
    <row r="42" spans="1:13" ht="15.75" x14ac:dyDescent="0.25">
      <c r="B42" s="54"/>
      <c r="C42" s="167" t="s">
        <v>190</v>
      </c>
      <c r="D42" s="50"/>
      <c r="E42" s="68"/>
      <c r="F42" s="51">
        <v>0</v>
      </c>
      <c r="G42" s="56">
        <v>1</v>
      </c>
      <c r="H42" s="88" t="e">
        <f>F42/F30</f>
        <v>#DIV/0!</v>
      </c>
      <c r="I42" s="81" t="s">
        <v>89</v>
      </c>
      <c r="J42" s="82">
        <f>IF(I42="Líder de proyecto",Recursos!E$5,(IF(I42="Analista",Recursos!E$6,(IF(I42="Diseñador",Recursos!#REF!,(IF(I42="Tester",Recursos!E$7,(IF(I42="Desarrollador",Recursos!E$8,(IF(I42="Arquitecto",Recursos!E$12,(IF(I42="Aseguramiento de la calidad",Recursos!E$9,0)))))))))))))</f>
        <v>51.617173793859649</v>
      </c>
      <c r="K42" s="106">
        <f>F42*J42*G42</f>
        <v>0</v>
      </c>
    </row>
    <row r="43" spans="1:13" ht="15.75" x14ac:dyDescent="0.25">
      <c r="A43" s="214"/>
      <c r="B43" s="212"/>
      <c r="C43" s="167" t="s">
        <v>191</v>
      </c>
      <c r="D43" s="213"/>
      <c r="E43" s="68"/>
      <c r="F43" s="210">
        <v>0</v>
      </c>
      <c r="G43" s="215">
        <v>1</v>
      </c>
      <c r="H43" s="88" t="e">
        <f>F43/F30</f>
        <v>#DIV/0!</v>
      </c>
      <c r="I43" s="81"/>
      <c r="J43" s="82"/>
      <c r="K43" s="106"/>
    </row>
    <row r="44" spans="1:13" ht="15.75" x14ac:dyDescent="0.25">
      <c r="B44" s="54">
        <v>3.4</v>
      </c>
      <c r="C44" s="58" t="s">
        <v>168</v>
      </c>
      <c r="D44" s="60"/>
      <c r="E44" s="209" t="e">
        <f>(F44/F7)</f>
        <v>#DIV/0!</v>
      </c>
      <c r="F44" s="73">
        <f>SUM(F45:F46)</f>
        <v>0</v>
      </c>
      <c r="G44" s="69"/>
      <c r="H44" s="89"/>
      <c r="I44" s="250" t="s">
        <v>124</v>
      </c>
      <c r="J44" s="251" t="s">
        <v>79</v>
      </c>
      <c r="K44" s="255">
        <f>SUM(K45:K46)</f>
        <v>0</v>
      </c>
    </row>
    <row r="45" spans="1:13" ht="15.75" x14ac:dyDescent="0.25">
      <c r="B45" s="54"/>
      <c r="C45" s="48" t="s">
        <v>162</v>
      </c>
      <c r="D45" s="47"/>
      <c r="E45" s="68"/>
      <c r="F45" s="51">
        <v>0</v>
      </c>
      <c r="G45" s="56">
        <v>1</v>
      </c>
      <c r="H45" s="88">
        <v>0.5</v>
      </c>
      <c r="I45" s="81" t="s">
        <v>157</v>
      </c>
      <c r="J45" s="82">
        <f>IF(I45="Líder de proyecto",Recursos!E$5,(IF(I45="Analista",Recursos!E$6,(IF(I45="Diseñador",Recursos!#REF!,(IF(I45="Tester",Recursos!E$7,(IF(I45="Desarrollador",Recursos!E$8,(IF(I45="Arquitecto",Recursos!E$12,(IF(I45="Aseguramiento de la calidad",Recursos!E$9,0)))))))))))))</f>
        <v>59.853275767543863</v>
      </c>
      <c r="K45" s="106">
        <f>F45*J45*G45</f>
        <v>0</v>
      </c>
    </row>
    <row r="46" spans="1:13" ht="15.75" x14ac:dyDescent="0.25">
      <c r="B46" s="54"/>
      <c r="C46" s="48" t="s">
        <v>163</v>
      </c>
      <c r="D46" s="47"/>
      <c r="E46" s="68"/>
      <c r="F46" s="51">
        <v>0</v>
      </c>
      <c r="G46" s="56">
        <v>1</v>
      </c>
      <c r="H46" s="88">
        <v>0.5</v>
      </c>
      <c r="I46" s="81" t="s">
        <v>88</v>
      </c>
      <c r="J46" s="82">
        <f>IF(I46="Líder de proyecto",Recursos!E$5,(IF(I46="Analista",Recursos!E$6,(IF(I46="Diseñador",Recursos!#REF!,(IF(I46="Tester",Recursos!E$7,(IF(I46="Desarrollador",Recursos!E$8,(IF(I46="Arquitecto",Recursos!E$12,(IF(I46="Aseguramiento de la calidad",Recursos!E$9,0)))))))))))))</f>
        <v>51.617173793859649</v>
      </c>
      <c r="K46" s="106">
        <f>F46*J46*G46</f>
        <v>0</v>
      </c>
    </row>
    <row r="47" spans="1:13" ht="15.75" x14ac:dyDescent="0.25">
      <c r="B47" s="134">
        <v>4</v>
      </c>
      <c r="C47" s="135" t="s">
        <v>107</v>
      </c>
      <c r="D47" s="136"/>
      <c r="E47" s="141" t="e">
        <f>(F47/F7)</f>
        <v>#DIV/0!</v>
      </c>
      <c r="F47" s="138">
        <f>F48+F49</f>
        <v>0</v>
      </c>
      <c r="G47" s="139"/>
      <c r="H47" s="140"/>
      <c r="I47" s="239" t="s">
        <v>125</v>
      </c>
      <c r="J47" s="240" t="s">
        <v>79</v>
      </c>
      <c r="K47" s="252">
        <f>SUM(K48:K48)</f>
        <v>0</v>
      </c>
    </row>
    <row r="48" spans="1:13" ht="15.75" x14ac:dyDescent="0.25">
      <c r="B48" s="47" t="s">
        <v>79</v>
      </c>
      <c r="C48" s="167" t="s">
        <v>186</v>
      </c>
      <c r="D48" s="47"/>
      <c r="E48" s="171"/>
      <c r="F48" s="51">
        <v>0</v>
      </c>
      <c r="G48" s="52">
        <v>1</v>
      </c>
      <c r="H48" s="90">
        <v>1</v>
      </c>
      <c r="I48" s="81" t="s">
        <v>87</v>
      </c>
      <c r="J48" s="82">
        <f>IF(I48="Líder de proyecto",Recursos!E$5,(IF(I48="Analista",Recursos!E$6,(IF(I48="Diseñador",Recursos!#REF!,(IF(I48="Tester",Recursos!E$7,(IF(I48="Desarrollador",Recursos!E$8,(IF(I48="Arquitecto",Recursos!E$12,(IF(I48="Aseguramiento de la calidad",Recursos!E$9,0)))))))))))))</f>
        <v>59.853275767543863</v>
      </c>
      <c r="K48" s="106">
        <f>F48*J48*G48</f>
        <v>0</v>
      </c>
    </row>
    <row r="49" spans="1:12" ht="15.75" x14ac:dyDescent="0.25">
      <c r="B49" s="47"/>
      <c r="C49" s="167" t="s">
        <v>187</v>
      </c>
      <c r="D49" s="47"/>
      <c r="E49" s="171"/>
      <c r="F49" s="51">
        <v>0</v>
      </c>
      <c r="G49" s="52">
        <v>1</v>
      </c>
      <c r="H49" s="90">
        <v>1</v>
      </c>
      <c r="I49" s="81"/>
      <c r="J49" s="82"/>
      <c r="K49" s="106"/>
    </row>
    <row r="50" spans="1:12" ht="15.75" x14ac:dyDescent="0.25">
      <c r="B50" s="134">
        <v>5</v>
      </c>
      <c r="C50" s="135" t="s">
        <v>133</v>
      </c>
      <c r="D50" s="136"/>
      <c r="E50" s="137" t="e">
        <f>(F50/F7)</f>
        <v>#DIV/0!</v>
      </c>
      <c r="F50" s="138">
        <f>SUM(F51:F54)</f>
        <v>0</v>
      </c>
      <c r="G50" s="139"/>
      <c r="H50" s="140"/>
      <c r="I50" s="239" t="s">
        <v>134</v>
      </c>
      <c r="J50" s="240" t="s">
        <v>79</v>
      </c>
      <c r="K50" s="252">
        <f>SUM(K51:K54)</f>
        <v>0</v>
      </c>
    </row>
    <row r="51" spans="1:12" ht="15.75" x14ac:dyDescent="0.25">
      <c r="B51" s="63"/>
      <c r="C51" s="112" t="s">
        <v>108</v>
      </c>
      <c r="D51" s="113"/>
      <c r="E51" s="68"/>
      <c r="F51" s="115">
        <v>0</v>
      </c>
      <c r="G51" s="116">
        <v>1</v>
      </c>
      <c r="H51" s="121" t="e">
        <f>(F51/F50)</f>
        <v>#DIV/0!</v>
      </c>
      <c r="I51" s="81" t="s">
        <v>175</v>
      </c>
      <c r="J51" s="82">
        <f>IF(I51="Líder de proyecto",Recursos!E$5,(IF(I51="Analista",Recursos!E$6,(IF(I51="Administrador de la configuración",Recursos!E$11,(IF(I51="Tester",Recursos!E$7,(IF(I51="Desarrollador",Recursos!E$8,(IF(I51="Arquitecto",Recursos!E$12,(IF(I51="Aseguramiento de la calidad",Recursos!E$9,0)))))))))))))</f>
        <v>31.977576754385964</v>
      </c>
      <c r="K51" s="117">
        <f>F51*J51*G51</f>
        <v>0</v>
      </c>
    </row>
    <row r="52" spans="1:12" ht="15.75" x14ac:dyDescent="0.25">
      <c r="B52" s="54" t="s">
        <v>79</v>
      </c>
      <c r="C52" s="112" t="s">
        <v>126</v>
      </c>
      <c r="D52" s="113"/>
      <c r="E52" s="68"/>
      <c r="F52" s="115">
        <v>0</v>
      </c>
      <c r="G52" s="116">
        <v>1</v>
      </c>
      <c r="H52" s="121" t="e">
        <f>(F52/F50)</f>
        <v>#DIV/0!</v>
      </c>
      <c r="I52" s="81" t="s">
        <v>174</v>
      </c>
      <c r="J52" s="82">
        <f>IF(I52="Líder de proyecto",Recursos!E$5,(IF(I52="Analista",Recursos!E$6,(IF(I52="Diseñador",Recursos!#REF!,(IF(I52="Tester",Recursos!E$7,(IF(I52="Desarrollador",Recursos!E$8,(IF(I52="Arquitecto",Recursos!E$12,(IF(I52="Aseguramiento de la calidad",Recursos!E$9,0)))))))))))))</f>
        <v>31.977576754385964</v>
      </c>
      <c r="K52" s="117">
        <f>F52*J52*G52</f>
        <v>0</v>
      </c>
    </row>
    <row r="53" spans="1:12" ht="15.75" x14ac:dyDescent="0.25">
      <c r="B53" s="54" t="s">
        <v>79</v>
      </c>
      <c r="C53" s="112" t="s">
        <v>129</v>
      </c>
      <c r="D53" s="113"/>
      <c r="E53" s="68"/>
      <c r="F53" s="115">
        <v>0</v>
      </c>
      <c r="G53" s="116">
        <v>1</v>
      </c>
      <c r="H53" s="121" t="e">
        <f>(F53/F50)</f>
        <v>#DIV/0!</v>
      </c>
      <c r="I53" s="81" t="s">
        <v>87</v>
      </c>
      <c r="J53" s="82">
        <f>IF(I53="Líder de proyecto",Recursos!E$5,(IF(I53="Analista",Recursos!E$6,(IF(I53="Diseñador",Recursos!#REF!,(IF(I53="Tester",Recursos!E$7,(IF(I53="Desarrollador",Recursos!E$8,(IF(I53="Arquitecto",Recursos!E$12,(IF(I53="Aseguramiento de la calidad",Recursos!E$9,0)))))))))))))</f>
        <v>59.853275767543863</v>
      </c>
      <c r="K53" s="117">
        <f>F53*J53*G53</f>
        <v>0</v>
      </c>
    </row>
    <row r="54" spans="1:12" ht="15.75" x14ac:dyDescent="0.25">
      <c r="B54" s="102" t="s">
        <v>79</v>
      </c>
      <c r="C54" s="114" t="s">
        <v>8</v>
      </c>
      <c r="D54" s="113"/>
      <c r="E54" s="68"/>
      <c r="F54" s="115">
        <v>0</v>
      </c>
      <c r="G54" s="118">
        <v>1</v>
      </c>
      <c r="H54" s="121" t="e">
        <f>(F54/F50)</f>
        <v>#DIV/0!</v>
      </c>
      <c r="I54" s="81" t="s">
        <v>87</v>
      </c>
      <c r="J54" s="82">
        <f>IF(I54="Líder de proyecto",Recursos!E$5,(IF(I54="Analista",Recursos!E$6,(IF(I54="Diseñador",Recursos!#REF!,(IF(I54="Tester",Recursos!E$7,(IF(I54="Desarrollador",Recursos!E$8,(IF(I54="Arquitecto",Recursos!E$12,(IF(I54="Aseguramiento de la calidad",Recursos!E$9,0)))))))))))))</f>
        <v>59.853275767543863</v>
      </c>
      <c r="K54" s="117">
        <f>F54*J54*G54</f>
        <v>0</v>
      </c>
      <c r="L54" s="81"/>
    </row>
    <row r="55" spans="1:12" ht="22.5" customHeight="1" x14ac:dyDescent="0.25">
      <c r="A55" s="7"/>
      <c r="B55" s="126">
        <v>6</v>
      </c>
      <c r="C55" s="127" t="s">
        <v>152</v>
      </c>
      <c r="D55" s="128"/>
      <c r="E55" s="129"/>
      <c r="F55" s="130">
        <v>6</v>
      </c>
      <c r="G55" s="131">
        <v>1</v>
      </c>
      <c r="H55" s="132" t="s">
        <v>79</v>
      </c>
      <c r="I55" s="239" t="s">
        <v>153</v>
      </c>
      <c r="J55" s="240"/>
      <c r="K55" s="133">
        <v>0</v>
      </c>
    </row>
    <row r="56" spans="1:12" ht="21" x14ac:dyDescent="0.25">
      <c r="B56" s="5"/>
      <c r="C56" s="6"/>
      <c r="D56" s="6"/>
      <c r="E56" s="87"/>
      <c r="F56" s="5" t="s">
        <v>79</v>
      </c>
      <c r="G56" s="5"/>
      <c r="H56" s="5"/>
      <c r="I56" s="245" t="s">
        <v>117</v>
      </c>
      <c r="J56" s="245"/>
      <c r="K56" s="74">
        <f>SUM(K50+K47+K30+K16+K9+K55)</f>
        <v>0</v>
      </c>
    </row>
    <row r="57" spans="1:12" ht="21" x14ac:dyDescent="0.35">
      <c r="B57" s="125"/>
      <c r="C57" s="55"/>
      <c r="D57" s="17"/>
      <c r="I57" s="150" t="s">
        <v>146</v>
      </c>
      <c r="J57" s="151"/>
      <c r="K57" s="152">
        <f>(200*F7)-K56</f>
        <v>0</v>
      </c>
    </row>
    <row r="58" spans="1:12" ht="21" x14ac:dyDescent="0.35">
      <c r="C58" s="55"/>
      <c r="D58" s="17"/>
      <c r="I58" s="147" t="s">
        <v>145</v>
      </c>
      <c r="J58" s="148"/>
      <c r="K58" s="149" t="s">
        <v>79</v>
      </c>
    </row>
    <row r="59" spans="1:12" ht="21" x14ac:dyDescent="0.35">
      <c r="C59" s="55"/>
      <c r="D59" s="17"/>
      <c r="I59" s="147"/>
      <c r="J59" s="148"/>
      <c r="K59" s="149">
        <v>0</v>
      </c>
    </row>
    <row r="60" spans="1:12" ht="21" x14ac:dyDescent="0.35">
      <c r="C60" s="55"/>
      <c r="D60" s="17"/>
      <c r="I60" s="147"/>
      <c r="J60" s="148"/>
      <c r="K60" s="149">
        <v>0</v>
      </c>
    </row>
    <row r="61" spans="1:12" ht="21" x14ac:dyDescent="0.35">
      <c r="C61" s="55"/>
      <c r="D61" s="17"/>
      <c r="I61" s="147"/>
      <c r="J61" s="148"/>
      <c r="K61" s="149">
        <v>0</v>
      </c>
    </row>
    <row r="62" spans="1:12" ht="21" x14ac:dyDescent="0.35">
      <c r="C62" s="55"/>
      <c r="D62" s="17"/>
      <c r="I62" s="147"/>
      <c r="J62" s="148"/>
      <c r="K62" s="149">
        <v>0</v>
      </c>
    </row>
    <row r="63" spans="1:12" ht="21" x14ac:dyDescent="0.35">
      <c r="C63" s="55"/>
      <c r="D63" s="17"/>
      <c r="I63" s="85" t="s">
        <v>142</v>
      </c>
      <c r="J63" s="85" t="s">
        <v>143</v>
      </c>
      <c r="K63" s="86">
        <f>SUM(K56:K62)</f>
        <v>0</v>
      </c>
    </row>
    <row r="64" spans="1:12" ht="21" customHeight="1" x14ac:dyDescent="0.25">
      <c r="C64" s="241"/>
      <c r="D64" s="241"/>
      <c r="I64" s="256" t="s">
        <v>79</v>
      </c>
      <c r="J64" s="1" t="s">
        <v>132</v>
      </c>
      <c r="K64" s="1">
        <v>1.1599999999999999</v>
      </c>
    </row>
    <row r="65" spans="3:11" ht="21" x14ac:dyDescent="0.35">
      <c r="I65" s="85" t="s">
        <v>142</v>
      </c>
      <c r="J65" s="85" t="s">
        <v>144</v>
      </c>
      <c r="K65" s="84">
        <f>K63*K64</f>
        <v>0</v>
      </c>
    </row>
    <row r="66" spans="3:11" x14ac:dyDescent="0.25">
      <c r="C66" s="9" t="s">
        <v>7</v>
      </c>
      <c r="I66" s="53" t="s">
        <v>79</v>
      </c>
    </row>
    <row r="67" spans="3:11" x14ac:dyDescent="0.25">
      <c r="I67" s="53" t="s">
        <v>79</v>
      </c>
    </row>
    <row r="95" spans="2:2" x14ac:dyDescent="0.25">
      <c r="B95" s="122" t="s">
        <v>79</v>
      </c>
    </row>
  </sheetData>
  <mergeCells count="15">
    <mergeCell ref="I50:J50"/>
    <mergeCell ref="C64:D64"/>
    <mergeCell ref="B6:K6"/>
    <mergeCell ref="I56:J56"/>
    <mergeCell ref="I9:J9"/>
    <mergeCell ref="I16:J16"/>
    <mergeCell ref="I25:J25"/>
    <mergeCell ref="I30:J30"/>
    <mergeCell ref="I36:J36"/>
    <mergeCell ref="I38:J38"/>
    <mergeCell ref="I44:J44"/>
    <mergeCell ref="I47:J47"/>
    <mergeCell ref="I17:J17"/>
    <mergeCell ref="I31:J31"/>
    <mergeCell ref="I55:J55"/>
  </mergeCells>
  <phoneticPr fontId="0" type="noConversion"/>
  <dataValidations count="3">
    <dataValidation type="list" allowBlank="1" showInputMessage="1" showErrorMessage="1" sqref="I51">
      <formula1>"Líder de proyecto, Analista, Arquitecto, Tester, Desarrollador,Administrador de la configuración, Aseguramiento de la calidad"</formula1>
    </dataValidation>
    <dataValidation type="list" allowBlank="1" showInputMessage="1" showErrorMessage="1" sqref="I52:I54 I10:I15 I18:I24 I26:I29 I37 I45:I46 I48:I49 I32:I35 I39:I43">
      <formula1>"Líder de proyecto, Analista, Arquitecto, Tester, Desarrollador, Aseguramiento de la calidad"</formula1>
    </dataValidation>
    <dataValidation type="whole" allowBlank="1" showInputMessage="1" showErrorMessage="1" sqref="G51:G55 G45:G46 G37 G26:G29 G10:G15 G19:G24 G32:G35 G48:G49 G39:G43">
      <formula1>1</formula1>
      <formula2>10</formula2>
    </dataValidation>
  </dataValidations>
  <pageMargins left="0.78740157480314965" right="0.78740157480314965" top="0.39370078740157483" bottom="0.39370078740157483" header="0" footer="0"/>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A6" workbookViewId="0">
      <selection activeCell="E29" sqref="E2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79</v>
      </c>
    </row>
    <row r="3" spans="2:5" ht="13.5" thickBot="1" x14ac:dyDescent="0.25"/>
    <row r="4" spans="2:5" x14ac:dyDescent="0.2">
      <c r="B4" s="153" t="s">
        <v>86</v>
      </c>
      <c r="C4" s="153" t="s">
        <v>91</v>
      </c>
      <c r="D4" s="153" t="s">
        <v>92</v>
      </c>
      <c r="E4" s="154" t="s">
        <v>93</v>
      </c>
    </row>
    <row r="5" spans="2:5" x14ac:dyDescent="0.2">
      <c r="B5" s="110" t="s">
        <v>87</v>
      </c>
      <c r="C5" s="75">
        <v>11788.65</v>
      </c>
      <c r="D5" s="75">
        <f>C5/30.4/8</f>
        <v>48.473067434210527</v>
      </c>
      <c r="E5" s="76">
        <f t="shared" ref="E5:E12" si="0">SUM(D5+E$27)</f>
        <v>59.853275767543863</v>
      </c>
    </row>
    <row r="6" spans="2:5" x14ac:dyDescent="0.2">
      <c r="B6" s="110" t="s">
        <v>88</v>
      </c>
      <c r="C6" s="75">
        <v>9785.6299999999992</v>
      </c>
      <c r="D6" s="75">
        <f t="shared" ref="D6:D12" si="1">C6/30.4/8</f>
        <v>40.236965460526314</v>
      </c>
      <c r="E6" s="76">
        <f t="shared" si="0"/>
        <v>51.617173793859649</v>
      </c>
    </row>
    <row r="7" spans="2:5" x14ac:dyDescent="0.2">
      <c r="B7" s="110" t="s">
        <v>89</v>
      </c>
      <c r="C7" s="75">
        <v>9785.6299999999992</v>
      </c>
      <c r="D7" s="75">
        <f t="shared" si="1"/>
        <v>40.236965460526314</v>
      </c>
      <c r="E7" s="76">
        <f t="shared" si="0"/>
        <v>51.617173793859649</v>
      </c>
    </row>
    <row r="8" spans="2:5" x14ac:dyDescent="0.2">
      <c r="B8" s="123" t="s">
        <v>173</v>
      </c>
      <c r="C8" s="75">
        <v>11788.65</v>
      </c>
      <c r="D8" s="75">
        <f t="shared" si="1"/>
        <v>48.473067434210527</v>
      </c>
      <c r="E8" s="76">
        <f t="shared" si="0"/>
        <v>59.853275767543863</v>
      </c>
    </row>
    <row r="9" spans="2:5" x14ac:dyDescent="0.2">
      <c r="B9" s="123" t="s">
        <v>174</v>
      </c>
      <c r="C9" s="75">
        <v>5009.28</v>
      </c>
      <c r="D9" s="75">
        <f t="shared" si="1"/>
        <v>20.597368421052632</v>
      </c>
      <c r="E9" s="76">
        <f t="shared" si="0"/>
        <v>31.977576754385964</v>
      </c>
    </row>
    <row r="10" spans="2:5" x14ac:dyDescent="0.2">
      <c r="B10" s="110" t="s">
        <v>90</v>
      </c>
      <c r="C10" s="75">
        <v>9176.4599999999991</v>
      </c>
      <c r="D10" s="75">
        <f t="shared" si="1"/>
        <v>37.732154605263155</v>
      </c>
      <c r="E10" s="76">
        <f t="shared" si="0"/>
        <v>49.11236293859649</v>
      </c>
    </row>
    <row r="11" spans="2:5" x14ac:dyDescent="0.2">
      <c r="B11" s="123" t="s">
        <v>175</v>
      </c>
      <c r="C11" s="75">
        <v>5009.28</v>
      </c>
      <c r="D11" s="75">
        <f t="shared" ref="D11" si="2">C11/30.4/8</f>
        <v>20.597368421052632</v>
      </c>
      <c r="E11" s="76">
        <f t="shared" si="0"/>
        <v>31.977576754385964</v>
      </c>
    </row>
    <row r="12" spans="2:5" ht="13.5" thickBot="1" x14ac:dyDescent="0.25">
      <c r="B12" s="111" t="s">
        <v>157</v>
      </c>
      <c r="C12" s="75">
        <v>11788.65</v>
      </c>
      <c r="D12" s="108">
        <f t="shared" si="1"/>
        <v>48.473067434210527</v>
      </c>
      <c r="E12" s="109">
        <f t="shared" si="0"/>
        <v>59.853275767543863</v>
      </c>
    </row>
    <row r="14" spans="2:5" ht="13.5" thickBot="1" x14ac:dyDescent="0.25"/>
    <row r="15" spans="2:5" ht="13.5" thickBot="1" x14ac:dyDescent="0.25">
      <c r="B15" s="155" t="s">
        <v>94</v>
      </c>
      <c r="C15" s="66" t="s">
        <v>85</v>
      </c>
    </row>
    <row r="16" spans="2:5" x14ac:dyDescent="0.2">
      <c r="B16" s="65" t="s">
        <v>95</v>
      </c>
      <c r="C16" s="76">
        <v>2800</v>
      </c>
    </row>
    <row r="17" spans="2:5" x14ac:dyDescent="0.2">
      <c r="B17" s="65" t="s">
        <v>96</v>
      </c>
      <c r="C17" s="76">
        <v>1600</v>
      </c>
    </row>
    <row r="18" spans="2:5" x14ac:dyDescent="0.2">
      <c r="B18" s="65" t="s">
        <v>127</v>
      </c>
      <c r="C18" s="76">
        <v>1700</v>
      </c>
    </row>
    <row r="19" spans="2:5" x14ac:dyDescent="0.2">
      <c r="B19" s="65" t="s">
        <v>97</v>
      </c>
      <c r="C19" s="76">
        <v>12000</v>
      </c>
    </row>
    <row r="20" spans="2:5" x14ac:dyDescent="0.2">
      <c r="B20" s="65" t="s">
        <v>98</v>
      </c>
      <c r="C20" s="76">
        <v>1750</v>
      </c>
    </row>
    <row r="21" spans="2:5" x14ac:dyDescent="0.2">
      <c r="B21" s="65" t="s">
        <v>99</v>
      </c>
      <c r="C21" s="76">
        <v>200</v>
      </c>
    </row>
    <row r="22" spans="2:5" ht="13.5" thickBot="1" x14ac:dyDescent="0.25">
      <c r="B22" s="65" t="s">
        <v>128</v>
      </c>
      <c r="C22" s="76">
        <v>1800</v>
      </c>
    </row>
    <row r="23" spans="2:5" ht="13.5" thickBot="1" x14ac:dyDescent="0.25">
      <c r="B23" s="67" t="s">
        <v>100</v>
      </c>
      <c r="C23" s="77">
        <f>SUM(C16:C22)</f>
        <v>21850</v>
      </c>
    </row>
    <row r="26" spans="2:5" ht="13.5" thickBot="1" x14ac:dyDescent="0.25"/>
    <row r="27" spans="2:5" ht="13.5" thickBot="1" x14ac:dyDescent="0.25">
      <c r="B27" s="156" t="s">
        <v>101</v>
      </c>
      <c r="C27" s="64">
        <v>8</v>
      </c>
      <c r="D27" s="156" t="s">
        <v>102</v>
      </c>
      <c r="E27" s="78">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2.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3.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Ing. Carlos Glez</cp:lastModifiedBy>
  <cp:lastPrinted>2007-09-19T15:25:33Z</cp:lastPrinted>
  <dcterms:created xsi:type="dcterms:W3CDTF">2001-07-30T17:19:04Z</dcterms:created>
  <dcterms:modified xsi:type="dcterms:W3CDTF">2015-07-13T18:06:11Z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